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1860" windowWidth="19320" windowHeight="4350" tabRatio="544" activeTab="4"/>
  </bookViews>
  <sheets>
    <sheet name="CAPA" sheetId="5" r:id="rId1"/>
    <sheet name="PL ORÇAMENTÁRIA" sheetId="3" r:id="rId2"/>
    <sheet name="CRONOGRAMA" sheetId="4" r:id="rId3"/>
    <sheet name="ES 114,21%" sheetId="6" r:id="rId4"/>
    <sheet name="BDI 25%" sheetId="7" r:id="rId5"/>
  </sheets>
  <definedNames>
    <definedName name="_Toc329002612" localSheetId="1">'PL ORÇAMENTÁRIA'!#REF!</definedName>
    <definedName name="_Toc329002673" localSheetId="1">'PL ORÇAMENTÁRIA'!#REF!</definedName>
    <definedName name="_Toc329002772" localSheetId="1">'PL ORÇAMENTÁRIA'!#REF!</definedName>
    <definedName name="_Toc329002779" localSheetId="1">'PL ORÇAMENTÁRIA'!#REF!</definedName>
    <definedName name="_Toc329002928" localSheetId="1">'PL ORÇAMENTÁRIA'!#REF!</definedName>
    <definedName name="_Toc329002929" localSheetId="1">'PL ORÇAMENTÁRIA'!#REF!</definedName>
    <definedName name="_xlnm.Print_Area" localSheetId="4">'BDI 25%'!$A$1:$F$37</definedName>
    <definedName name="_xlnm.Print_Area" localSheetId="0">CAPA!$A$1:$E$47</definedName>
    <definedName name="_xlnm.Print_Area" localSheetId="1">'PL ORÇAMENTÁRIA'!$A$1:$N$147</definedName>
    <definedName name="OLE_LINK1" localSheetId="1">'PL ORÇAMENTÁRIA'!#REF!</definedName>
    <definedName name="_xlnm.Print_Titles" localSheetId="1">'PL ORÇAMENTÁRIA'!$1:$16</definedName>
  </definedNames>
  <calcPr calcId="144525"/>
</workbook>
</file>

<file path=xl/calcChain.xml><?xml version="1.0" encoding="utf-8"?>
<calcChain xmlns="http://schemas.openxmlformats.org/spreadsheetml/2006/main">
  <c r="Q88" i="3" l="1"/>
  <c r="K40" i="4" l="1"/>
  <c r="K62" i="4"/>
  <c r="I62" i="4"/>
  <c r="I56" i="4"/>
  <c r="I52" i="4"/>
  <c r="I46" i="4"/>
  <c r="I44" i="4"/>
  <c r="I42" i="4"/>
  <c r="I40" i="4"/>
  <c r="I38" i="4"/>
  <c r="I28" i="4"/>
  <c r="I24" i="4"/>
  <c r="K40" i="3"/>
  <c r="L40" i="3"/>
  <c r="I40" i="3"/>
  <c r="K41" i="3"/>
  <c r="L41" i="3"/>
  <c r="I41" i="3"/>
  <c r="K43" i="3"/>
  <c r="L43" i="3"/>
  <c r="I43" i="3"/>
  <c r="I59" i="3"/>
  <c r="I58" i="3"/>
  <c r="J134" i="3"/>
  <c r="H134" i="3"/>
  <c r="I134" i="3" s="1"/>
  <c r="J133" i="3"/>
  <c r="H133" i="3"/>
  <c r="I133" i="3" s="1"/>
  <c r="J130" i="3"/>
  <c r="H130" i="3"/>
  <c r="I130" i="3" s="1"/>
  <c r="J129" i="3"/>
  <c r="H129" i="3"/>
  <c r="I129" i="3" s="1"/>
  <c r="H125" i="3"/>
  <c r="I125" i="3"/>
  <c r="K125" i="3" s="1"/>
  <c r="K123" i="3" s="1"/>
  <c r="J125" i="3"/>
  <c r="H126" i="3"/>
  <c r="I126" i="3"/>
  <c r="L126" i="3" s="1"/>
  <c r="J126" i="3"/>
  <c r="K126" i="3"/>
  <c r="J123" i="3"/>
  <c r="L18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L68" i="3"/>
  <c r="K68" i="3"/>
  <c r="I68" i="3"/>
  <c r="I92" i="3"/>
  <c r="I93" i="3"/>
  <c r="L58" i="3"/>
  <c r="K58" i="3"/>
  <c r="K134" i="3" l="1"/>
  <c r="L134" i="3" s="1"/>
  <c r="K133" i="3"/>
  <c r="L133" i="3" s="1"/>
  <c r="K130" i="3"/>
  <c r="L130" i="3" s="1"/>
  <c r="K129" i="3"/>
  <c r="L129" i="3" s="1"/>
  <c r="L125" i="3"/>
  <c r="I123" i="3"/>
  <c r="O134" i="3"/>
  <c r="I18" i="3"/>
  <c r="J121" i="3"/>
  <c r="I128" i="3"/>
  <c r="I122" i="3"/>
  <c r="K92" i="3"/>
  <c r="L92" i="3"/>
  <c r="I95" i="3"/>
  <c r="J95" i="3"/>
  <c r="K95" i="3" s="1"/>
  <c r="L95" i="3" s="1"/>
  <c r="I96" i="3"/>
  <c r="J96" i="3"/>
  <c r="I97" i="3"/>
  <c r="J97" i="3"/>
  <c r="K97" i="3" s="1"/>
  <c r="L97" i="3" s="1"/>
  <c r="I98" i="3"/>
  <c r="L98" i="3" s="1"/>
  <c r="J98" i="3"/>
  <c r="K98" i="3"/>
  <c r="J94" i="3"/>
  <c r="K94" i="3" s="1"/>
  <c r="L94" i="3" s="1"/>
  <c r="I94" i="3"/>
  <c r="I87" i="3"/>
  <c r="J87" i="3"/>
  <c r="K87" i="3"/>
  <c r="L87" i="3"/>
  <c r="J88" i="3"/>
  <c r="I89" i="3"/>
  <c r="L89" i="3" s="1"/>
  <c r="J89" i="3"/>
  <c r="K89" i="3" s="1"/>
  <c r="J86" i="3"/>
  <c r="K86" i="3" s="1"/>
  <c r="L86" i="3" s="1"/>
  <c r="I86" i="3"/>
  <c r="J79" i="3"/>
  <c r="K79" i="3" s="1"/>
  <c r="L79" i="3" s="1"/>
  <c r="I79" i="3"/>
  <c r="J70" i="3"/>
  <c r="K70" i="3" s="1"/>
  <c r="L70" i="3" s="1"/>
  <c r="I70" i="3"/>
  <c r="J65" i="3"/>
  <c r="J62" i="3"/>
  <c r="K62" i="3" s="1"/>
  <c r="L62" i="3" s="1"/>
  <c r="I62" i="3"/>
  <c r="I60" i="3"/>
  <c r="J60" i="3"/>
  <c r="K60" i="3" s="1"/>
  <c r="L60" i="3" s="1"/>
  <c r="J57" i="3"/>
  <c r="K57" i="3" s="1"/>
  <c r="L57" i="3" s="1"/>
  <c r="I57" i="3"/>
  <c r="J44" i="3"/>
  <c r="K44" i="3" s="1"/>
  <c r="L44" i="3" s="1"/>
  <c r="I44" i="3"/>
  <c r="J42" i="3"/>
  <c r="I36" i="3"/>
  <c r="J36" i="3"/>
  <c r="K36" i="3" s="1"/>
  <c r="I37" i="3"/>
  <c r="K37" i="3" s="1"/>
  <c r="J37" i="3"/>
  <c r="J35" i="3"/>
  <c r="I20" i="3"/>
  <c r="K20" i="3" s="1"/>
  <c r="L20" i="3" s="1"/>
  <c r="I21" i="3"/>
  <c r="I22" i="3"/>
  <c r="I23" i="3"/>
  <c r="I24" i="3"/>
  <c r="K24" i="3" s="1"/>
  <c r="L24" i="3" s="1"/>
  <c r="I25" i="3"/>
  <c r="K25" i="3" s="1"/>
  <c r="L25" i="3" s="1"/>
  <c r="I26" i="3"/>
  <c r="I27" i="3"/>
  <c r="I28" i="3"/>
  <c r="K28" i="3" s="1"/>
  <c r="L28" i="3" s="1"/>
  <c r="I29" i="3"/>
  <c r="I30" i="3"/>
  <c r="I31" i="3"/>
  <c r="I32" i="3"/>
  <c r="K32" i="3" s="1"/>
  <c r="L32" i="3" s="1"/>
  <c r="J20" i="3"/>
  <c r="J21" i="3"/>
  <c r="K21" i="3"/>
  <c r="L21" i="3" s="1"/>
  <c r="J22" i="3"/>
  <c r="K22" i="3"/>
  <c r="L22" i="3" s="1"/>
  <c r="J23" i="3"/>
  <c r="K23" i="3"/>
  <c r="L23" i="3" s="1"/>
  <c r="J24" i="3"/>
  <c r="J25" i="3"/>
  <c r="J26" i="3"/>
  <c r="K26" i="3"/>
  <c r="L26" i="3" s="1"/>
  <c r="J27" i="3"/>
  <c r="K27" i="3"/>
  <c r="L27" i="3" s="1"/>
  <c r="J28" i="3"/>
  <c r="J29" i="3"/>
  <c r="K29" i="3"/>
  <c r="L29" i="3" s="1"/>
  <c r="J30" i="3"/>
  <c r="K30" i="3"/>
  <c r="L30" i="3" s="1"/>
  <c r="J31" i="3"/>
  <c r="K31" i="3"/>
  <c r="L31" i="3" s="1"/>
  <c r="J32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5" i="3"/>
  <c r="H36" i="3"/>
  <c r="H37" i="3"/>
  <c r="H42" i="3"/>
  <c r="H44" i="3"/>
  <c r="H57" i="3"/>
  <c r="H60" i="3"/>
  <c r="H62" i="3"/>
  <c r="H65" i="3"/>
  <c r="H70" i="3"/>
  <c r="H79" i="3"/>
  <c r="H86" i="3"/>
  <c r="H87" i="3"/>
  <c r="H88" i="3"/>
  <c r="H89" i="3"/>
  <c r="H94" i="3"/>
  <c r="H95" i="3"/>
  <c r="H96" i="3"/>
  <c r="H97" i="3"/>
  <c r="H98" i="3"/>
  <c r="H100" i="3"/>
  <c r="H101" i="3"/>
  <c r="H102" i="3"/>
  <c r="H104" i="3"/>
  <c r="H106" i="3"/>
  <c r="H107" i="3"/>
  <c r="H109" i="3"/>
  <c r="H110" i="3"/>
  <c r="H111" i="3"/>
  <c r="H114" i="3"/>
  <c r="H115" i="3"/>
  <c r="H116" i="3"/>
  <c r="H117" i="3"/>
  <c r="H118" i="3"/>
  <c r="H121" i="3"/>
  <c r="H12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5" i="3"/>
  <c r="I35" i="3" s="1"/>
  <c r="I34" i="3" s="1"/>
  <c r="F36" i="3"/>
  <c r="F37" i="3"/>
  <c r="F42" i="3"/>
  <c r="F44" i="3"/>
  <c r="F57" i="3"/>
  <c r="F60" i="3"/>
  <c r="F62" i="3"/>
  <c r="F65" i="3"/>
  <c r="I65" i="3" s="1"/>
  <c r="F70" i="3"/>
  <c r="F79" i="3"/>
  <c r="F86" i="3"/>
  <c r="F87" i="3"/>
  <c r="F88" i="3"/>
  <c r="I88" i="3" s="1"/>
  <c r="F89" i="3"/>
  <c r="F94" i="3"/>
  <c r="F95" i="3"/>
  <c r="F96" i="3"/>
  <c r="F97" i="3"/>
  <c r="F98" i="3"/>
  <c r="F100" i="3"/>
  <c r="F101" i="3"/>
  <c r="F102" i="3"/>
  <c r="F104" i="3"/>
  <c r="F106" i="3"/>
  <c r="F107" i="3"/>
  <c r="F109" i="3"/>
  <c r="F110" i="3"/>
  <c r="F111" i="3"/>
  <c r="F114" i="3"/>
  <c r="F115" i="3"/>
  <c r="F116" i="3"/>
  <c r="F117" i="3"/>
  <c r="F118" i="3"/>
  <c r="F121" i="3"/>
  <c r="I121" i="3" s="1"/>
  <c r="I120" i="3" s="1"/>
  <c r="F124" i="3"/>
  <c r="F125" i="3"/>
  <c r="F126" i="3"/>
  <c r="F129" i="3"/>
  <c r="F130" i="3"/>
  <c r="F133" i="3"/>
  <c r="F134" i="3"/>
  <c r="E126" i="3"/>
  <c r="Q87" i="3"/>
  <c r="Q21" i="3"/>
  <c r="Q26" i="3"/>
  <c r="Q20" i="3"/>
  <c r="Q23" i="3"/>
  <c r="Q22" i="3"/>
  <c r="L88" i="3" l="1"/>
  <c r="I85" i="3"/>
  <c r="K88" i="3"/>
  <c r="K65" i="3"/>
  <c r="L65" i="3" s="1"/>
  <c r="L64" i="3" s="1"/>
  <c r="L123" i="3"/>
  <c r="L122" i="3" s="1"/>
  <c r="K35" i="3"/>
  <c r="I42" i="3"/>
  <c r="K121" i="3"/>
  <c r="K96" i="3"/>
  <c r="L96" i="3" s="1"/>
  <c r="L36" i="3"/>
  <c r="L37" i="3"/>
  <c r="Q89" i="3"/>
  <c r="L69" i="3"/>
  <c r="K69" i="3"/>
  <c r="I69" i="3"/>
  <c r="Q62" i="3"/>
  <c r="Q70" i="3" s="1"/>
  <c r="L61" i="3"/>
  <c r="K61" i="3"/>
  <c r="I61" i="3"/>
  <c r="Q27" i="3"/>
  <c r="I64" i="3"/>
  <c r="I63" i="3" s="1"/>
  <c r="Q57" i="3"/>
  <c r="Q32" i="3"/>
  <c r="I36" i="4" l="1"/>
  <c r="L63" i="3"/>
  <c r="K64" i="3"/>
  <c r="K63" i="3" s="1"/>
  <c r="K42" i="3"/>
  <c r="L42" i="3" s="1"/>
  <c r="L35" i="3"/>
  <c r="L34" i="3" s="1"/>
  <c r="K34" i="3"/>
  <c r="L121" i="3"/>
  <c r="L120" i="3" s="1"/>
  <c r="K120" i="3"/>
  <c r="J118" i="3"/>
  <c r="K36" i="4" l="1"/>
  <c r="I118" i="3"/>
  <c r="K118" i="3" s="1"/>
  <c r="L118" i="3" s="1"/>
  <c r="J107" i="3" l="1"/>
  <c r="J102" i="3"/>
  <c r="I107" i="3" l="1"/>
  <c r="K107" i="3" s="1"/>
  <c r="I102" i="3"/>
  <c r="K102" i="3" s="1"/>
  <c r="L102" i="3" s="1"/>
  <c r="L107" i="3" l="1"/>
  <c r="J101" i="3"/>
  <c r="I101" i="3" l="1"/>
  <c r="K101" i="3" s="1"/>
  <c r="L101" i="3" s="1"/>
  <c r="J100" i="3" l="1"/>
  <c r="J117" i="3"/>
  <c r="I117" i="3" l="1"/>
  <c r="K117" i="3" s="1"/>
  <c r="L117" i="3" s="1"/>
  <c r="I100" i="3"/>
  <c r="J19" i="3"/>
  <c r="H19" i="3"/>
  <c r="F19" i="3"/>
  <c r="K85" i="3" l="1"/>
  <c r="K84" i="3" s="1"/>
  <c r="I84" i="3"/>
  <c r="K100" i="3"/>
  <c r="I99" i="3"/>
  <c r="K59" i="3"/>
  <c r="I19" i="3"/>
  <c r="L85" i="3" l="1"/>
  <c r="L84" i="3" s="1"/>
  <c r="I54" i="4" s="1"/>
  <c r="K54" i="4" s="1"/>
  <c r="K70" i="4" s="1"/>
  <c r="K19" i="3"/>
  <c r="L100" i="3"/>
  <c r="L99" i="3" s="1"/>
  <c r="K99" i="3"/>
  <c r="L59" i="3"/>
  <c r="I34" i="4" s="1"/>
  <c r="K34" i="4" s="1"/>
  <c r="I50" i="4"/>
  <c r="L19" i="3" l="1"/>
  <c r="J124" i="3"/>
  <c r="J110" i="3"/>
  <c r="J109" i="3"/>
  <c r="J106" i="3"/>
  <c r="J111" i="3"/>
  <c r="J104" i="3"/>
  <c r="J116" i="3"/>
  <c r="J115" i="3"/>
  <c r="J114" i="3"/>
  <c r="I30" i="4" l="1"/>
  <c r="I124" i="3"/>
  <c r="I111" i="3"/>
  <c r="K111" i="3" s="1"/>
  <c r="L111" i="3" s="1"/>
  <c r="I115" i="3"/>
  <c r="K115" i="3" s="1"/>
  <c r="L115" i="3" s="1"/>
  <c r="I110" i="3"/>
  <c r="K110" i="3" s="1"/>
  <c r="L110" i="3" s="1"/>
  <c r="I109" i="3"/>
  <c r="I106" i="3"/>
  <c r="I104" i="3"/>
  <c r="K104" i="3" s="1"/>
  <c r="L104" i="3" s="1"/>
  <c r="I116" i="3"/>
  <c r="K116" i="3" s="1"/>
  <c r="L116" i="3" s="1"/>
  <c r="I114" i="3"/>
  <c r="I113" i="3" l="1"/>
  <c r="K106" i="3"/>
  <c r="K105" i="3" s="1"/>
  <c r="I105" i="3"/>
  <c r="K114" i="3"/>
  <c r="K113" i="3" s="1"/>
  <c r="K124" i="3"/>
  <c r="L124" i="3" s="1"/>
  <c r="I103" i="3"/>
  <c r="I108" i="3"/>
  <c r="K109" i="3"/>
  <c r="K103" i="3"/>
  <c r="K93" i="3"/>
  <c r="I64" i="4" l="1"/>
  <c r="K64" i="4" s="1"/>
  <c r="L119" i="3"/>
  <c r="I17" i="3"/>
  <c r="L106" i="3"/>
  <c r="L105" i="3" s="1"/>
  <c r="L114" i="3"/>
  <c r="L113" i="3" s="1"/>
  <c r="L109" i="3"/>
  <c r="L108" i="3" s="1"/>
  <c r="K108" i="3"/>
  <c r="L103" i="3"/>
  <c r="L93" i="3"/>
  <c r="K18" i="3"/>
  <c r="K17" i="3" l="1"/>
  <c r="I58" i="4" l="1"/>
  <c r="K58" i="4" s="1"/>
  <c r="I119" i="3"/>
  <c r="K122" i="3" l="1"/>
  <c r="K119" i="3" s="1"/>
  <c r="I78" i="3" l="1"/>
  <c r="I77" i="3" s="1"/>
  <c r="I56" i="3" l="1"/>
  <c r="I55" i="3" s="1"/>
  <c r="K78" i="3"/>
  <c r="K77" i="3" s="1"/>
  <c r="I112" i="3"/>
  <c r="K112" i="3"/>
  <c r="K33" i="3"/>
  <c r="I33" i="3"/>
  <c r="L78" i="3" l="1"/>
  <c r="L77" i="3" s="1"/>
  <c r="I48" i="4" s="1"/>
  <c r="L33" i="3"/>
  <c r="R2" i="4" l="1"/>
  <c r="C7" i="6" s="1"/>
  <c r="I132" i="3" l="1"/>
  <c r="C137" i="3"/>
  <c r="C136" i="3"/>
  <c r="L128" i="3" l="1"/>
  <c r="I127" i="3"/>
  <c r="L132" i="3"/>
  <c r="K56" i="3"/>
  <c r="K55" i="3" s="1"/>
  <c r="K132" i="3"/>
  <c r="K131" i="3" s="1"/>
  <c r="L127" i="3"/>
  <c r="I131" i="3"/>
  <c r="K128" i="3"/>
  <c r="K127" i="3" s="1"/>
  <c r="C138" i="3"/>
  <c r="L56" i="3" l="1"/>
  <c r="L55" i="3" s="1"/>
  <c r="C139" i="3"/>
  <c r="I66" i="4"/>
  <c r="I26" i="4" l="1"/>
  <c r="K26" i="4" s="1"/>
  <c r="L135" i="3"/>
  <c r="K66" i="4"/>
  <c r="C140" i="3"/>
  <c r="K48" i="4"/>
  <c r="I32" i="4"/>
  <c r="L131" i="3"/>
  <c r="M133" i="3" l="1"/>
  <c r="M134" i="3"/>
  <c r="M129" i="3"/>
  <c r="M130" i="3"/>
  <c r="M119" i="3"/>
  <c r="M126" i="3"/>
  <c r="M125" i="3"/>
  <c r="M122" i="3"/>
  <c r="M68" i="3"/>
  <c r="M121" i="3"/>
  <c r="M120" i="3" s="1"/>
  <c r="M94" i="3"/>
  <c r="M97" i="3"/>
  <c r="M95" i="3"/>
  <c r="M98" i="3"/>
  <c r="M96" i="3"/>
  <c r="M86" i="3"/>
  <c r="M89" i="3"/>
  <c r="M87" i="3"/>
  <c r="M88" i="3"/>
  <c r="M70" i="3"/>
  <c r="M69" i="3" s="1"/>
  <c r="M79" i="3"/>
  <c r="M78" i="3" s="1"/>
  <c r="M62" i="3"/>
  <c r="M61" i="3" s="1"/>
  <c r="M65" i="3"/>
  <c r="M64" i="3" s="1"/>
  <c r="M57" i="3"/>
  <c r="M56" i="3" s="1"/>
  <c r="M60" i="3"/>
  <c r="M59" i="3" s="1"/>
  <c r="M42" i="3"/>
  <c r="M41" i="3" s="1"/>
  <c r="M44" i="3"/>
  <c r="M43" i="3" s="1"/>
  <c r="M35" i="3"/>
  <c r="M37" i="3"/>
  <c r="M36" i="3"/>
  <c r="M28" i="3"/>
  <c r="M20" i="3"/>
  <c r="M25" i="3"/>
  <c r="M26" i="3"/>
  <c r="M31" i="3"/>
  <c r="M23" i="3"/>
  <c r="M32" i="3"/>
  <c r="M24" i="3"/>
  <c r="M29" i="3"/>
  <c r="M21" i="3"/>
  <c r="M30" i="3"/>
  <c r="M22" i="3"/>
  <c r="M27" i="3"/>
  <c r="M63" i="3"/>
  <c r="M118" i="3"/>
  <c r="M110" i="3"/>
  <c r="M104" i="3"/>
  <c r="M103" i="3" s="1"/>
  <c r="M101" i="3"/>
  <c r="M107" i="3"/>
  <c r="M102" i="3"/>
  <c r="M84" i="3"/>
  <c r="M58" i="3"/>
  <c r="M111" i="3"/>
  <c r="M109" i="3"/>
  <c r="M106" i="3"/>
  <c r="M100" i="3"/>
  <c r="M117" i="3"/>
  <c r="M19" i="3"/>
  <c r="M124" i="3"/>
  <c r="M92" i="3"/>
  <c r="M115" i="3"/>
  <c r="M116" i="3"/>
  <c r="M114" i="3"/>
  <c r="I68" i="4"/>
  <c r="K68" i="4" s="1"/>
  <c r="M128" i="3"/>
  <c r="M132" i="3"/>
  <c r="M77" i="3"/>
  <c r="M55" i="3"/>
  <c r="M33" i="3"/>
  <c r="K32" i="4"/>
  <c r="I22" i="4"/>
  <c r="M127" i="3"/>
  <c r="M131" i="3"/>
  <c r="M40" i="3" l="1"/>
  <c r="M123" i="3"/>
  <c r="M99" i="3"/>
  <c r="M34" i="3"/>
  <c r="M85" i="3"/>
  <c r="M113" i="3"/>
  <c r="M105" i="3"/>
  <c r="M108" i="3"/>
  <c r="M18" i="3"/>
  <c r="M93" i="3"/>
  <c r="L112" i="3"/>
  <c r="K22" i="4"/>
  <c r="I60" i="4" l="1"/>
  <c r="K60" i="4" s="1"/>
  <c r="M112" i="3"/>
  <c r="L17" i="3"/>
  <c r="M17" i="3" l="1"/>
  <c r="M135" i="3" s="1"/>
  <c r="I20" i="4"/>
  <c r="K20" i="4" l="1"/>
  <c r="I70" i="4"/>
  <c r="J40" i="4" l="1"/>
  <c r="L40" i="4"/>
  <c r="J62" i="4"/>
  <c r="L62" i="4"/>
  <c r="J36" i="4"/>
  <c r="L36" i="4"/>
  <c r="J54" i="4"/>
  <c r="L54" i="4"/>
  <c r="J34" i="4"/>
  <c r="L34" i="4"/>
  <c r="J20" i="4"/>
  <c r="J58" i="4"/>
  <c r="L32" i="4"/>
  <c r="J32" i="4"/>
  <c r="J68" i="4"/>
  <c r="L58" i="4"/>
  <c r="L66" i="4"/>
  <c r="L26" i="4"/>
  <c r="J22" i="4"/>
  <c r="J64" i="4"/>
  <c r="J66" i="4"/>
  <c r="L60" i="4"/>
  <c r="L48" i="4"/>
  <c r="J26" i="4"/>
  <c r="L68" i="4"/>
  <c r="J48" i="4"/>
  <c r="L22" i="4"/>
  <c r="L64" i="4"/>
  <c r="J60" i="4"/>
  <c r="L20" i="4"/>
  <c r="J70" i="4" l="1"/>
  <c r="L70" i="4"/>
</calcChain>
</file>

<file path=xl/sharedStrings.xml><?xml version="1.0" encoding="utf-8"?>
<sst xmlns="http://schemas.openxmlformats.org/spreadsheetml/2006/main" count="572" uniqueCount="464">
  <si>
    <t>INSTALAÇÕES HIDROSSANITÁRIAS</t>
  </si>
  <si>
    <t>UNIDADE DA CAIXA</t>
  </si>
  <si>
    <t>UNIDADE/SR:</t>
  </si>
  <si>
    <t>OBRA/SERVIÇO:</t>
  </si>
  <si>
    <t>PRAZO OBRA:</t>
  </si>
  <si>
    <t>DATA DO DOCUMENTO:</t>
  </si>
  <si>
    <t>PLANILHA ORÇAMENTÁRIA DETALHADA - PLO</t>
  </si>
  <si>
    <t>RELAÇÃO DE ITENS DA OBRA/SERVIÇO CONTRATADOS</t>
  </si>
  <si>
    <t>ITEM</t>
  </si>
  <si>
    <t>UNID</t>
  </si>
  <si>
    <t>QUANT</t>
  </si>
  <si>
    <t>VALOR UNITÁRIO DE MÃO-DE-OBRA</t>
  </si>
  <si>
    <t>VALOR TOTAL DE MÃO-DE-OBRA</t>
  </si>
  <si>
    <t>VALOR UNITÁRIO DE MATERIAL</t>
  </si>
  <si>
    <t>VALOR TOTAL DE MATERIAL</t>
  </si>
  <si>
    <t>CUSTO TOTAL DO ITEM</t>
  </si>
  <si>
    <t>B.D.I.                                     (%)</t>
  </si>
  <si>
    <t>VALOR DO BDI</t>
  </si>
  <si>
    <t>CUSTO TOTAL DO ITEM COM B.D.I.</t>
  </si>
  <si>
    <t>INCIDÊNCIA DO ITEM (%)</t>
  </si>
  <si>
    <t>FONTES DE PREÇOS</t>
  </si>
  <si>
    <t>1.1</t>
  </si>
  <si>
    <t>1.1.1</t>
  </si>
  <si>
    <t>m²</t>
  </si>
  <si>
    <t>2.1</t>
  </si>
  <si>
    <t>2.1.1</t>
  </si>
  <si>
    <t>2.1.2</t>
  </si>
  <si>
    <t>MOVIMENTO DE TERRA</t>
  </si>
  <si>
    <t>SERVIÇOS GERAIS</t>
  </si>
  <si>
    <t>4.1</t>
  </si>
  <si>
    <t>4.1.1</t>
  </si>
  <si>
    <t>4.2</t>
  </si>
  <si>
    <t>4.2.1</t>
  </si>
  <si>
    <t>m³</t>
  </si>
  <si>
    <t>4.3</t>
  </si>
  <si>
    <t>4.4</t>
  </si>
  <si>
    <t>4.5</t>
  </si>
  <si>
    <t>SUPERESTRUTURA</t>
  </si>
  <si>
    <t>PAREDES E PAINÉIS</t>
  </si>
  <si>
    <t>un</t>
  </si>
  <si>
    <t>VIDROS</t>
  </si>
  <si>
    <t>COBERTURA</t>
  </si>
  <si>
    <t>IMPERMEABILIZAÇÃO E ISOLAÇÃO TÉRMICA</t>
  </si>
  <si>
    <t>ARGAMASSAS</t>
  </si>
  <si>
    <t>REVESTIMENTO DE FORROS</t>
  </si>
  <si>
    <t>REVESTIMENTO DE PAREDES INTERNAS</t>
  </si>
  <si>
    <t>REVESTIMENTO DE PAREDES EXTERNAS</t>
  </si>
  <si>
    <t>m</t>
  </si>
  <si>
    <t>PINTURA</t>
  </si>
  <si>
    <t>INSTALAÇÕES DE AR CONDICIONADO</t>
  </si>
  <si>
    <t>INSTALAÇÕES ESPECIAIS</t>
  </si>
  <si>
    <t>SERVIÇOS COMPLEMENTARES</t>
  </si>
  <si>
    <t>23.1</t>
  </si>
  <si>
    <t>23.1.1</t>
  </si>
  <si>
    <t>23.1.2</t>
  </si>
  <si>
    <t>ADMINISTRAÇÃO DA OBRA</t>
  </si>
  <si>
    <t>24.1</t>
  </si>
  <si>
    <t>24.1.1</t>
  </si>
  <si>
    <t>h</t>
  </si>
  <si>
    <t>24.1.2</t>
  </si>
  <si>
    <t>VALOR TOTAL DE INSUMOS</t>
  </si>
  <si>
    <t>VALOR TOTAL DE BDI</t>
  </si>
  <si>
    <t>VALOR TOTAL DA OBRA</t>
  </si>
  <si>
    <t>RESPONSÁVEL TÉCNICO / COORDENADOR</t>
  </si>
  <si>
    <t>NOME COMPLETO DO RESPONSÁVEL TÉCNICO</t>
  </si>
  <si>
    <t>ASSINATURA RESP. TÉCNICO</t>
  </si>
  <si>
    <t>INSTALAÇÕES ELÉTRICAS/AUTOMAÇÃO/TELEFONIA/ALARME/CFTV</t>
  </si>
  <si>
    <t>CRONOGRAMA FÍSICO FINANCEIRO - CFF</t>
  </si>
  <si>
    <t>DADOS DA EMPRESA CONTRATADA</t>
  </si>
  <si>
    <t>ENDEREÇO DA OBRA/SERVIÇO</t>
  </si>
  <si>
    <t>DADOS DO CONTRATO</t>
  </si>
  <si>
    <t>ADITAMENTOS</t>
  </si>
  <si>
    <t>CONTRATADA:</t>
  </si>
  <si>
    <t>E-MAIL:</t>
  </si>
  <si>
    <t>RUA/AV/PÇA</t>
  </si>
  <si>
    <t>Nº</t>
  </si>
  <si>
    <t>COMPL</t>
  </si>
  <si>
    <t>VALOR INICIAL</t>
  </si>
  <si>
    <t>PRAZO(DIAS)</t>
  </si>
  <si>
    <t>VALOR ACRÉSCIMO</t>
  </si>
  <si>
    <t>VALOR ATUAL</t>
  </si>
  <si>
    <t>DATA TÉRMINO</t>
  </si>
  <si>
    <t xml:space="preserve">RT: </t>
  </si>
  <si>
    <t>TEL.:</t>
  </si>
  <si>
    <t>TEL.CEL.:</t>
  </si>
  <si>
    <t>BAIRRO</t>
  </si>
  <si>
    <t>CIDADE</t>
  </si>
  <si>
    <t>CEP</t>
  </si>
  <si>
    <t>DATA ASSINATURA</t>
  </si>
  <si>
    <t>DT TÉRMINO</t>
  </si>
  <si>
    <t>VALOR DECRÉSCIMO</t>
  </si>
  <si>
    <t>PRAZO PRORROG(DIAS)</t>
  </si>
  <si>
    <t xml:space="preserve">                                                  RELAÇÃO DE ITENS DA OBRA/SERVIÇO CONTRATADOS</t>
  </si>
  <si>
    <r>
      <t xml:space="preserve">PREVISÕES DAS ETAPAS </t>
    </r>
    <r>
      <rPr>
        <sz val="11"/>
        <rFont val="Arial"/>
        <family val="2"/>
      </rPr>
      <t>(CONF. A QUANT. DE ETAPAS PREVISTAS)</t>
    </r>
  </si>
  <si>
    <t xml:space="preserve">DISCRIMINAÇÃO </t>
  </si>
  <si>
    <t>ETAPA 1 (30 dias)</t>
  </si>
  <si>
    <t>ETAPA 5 (XX dias)</t>
  </si>
  <si>
    <t>ETAPA 6 (XX dias)</t>
  </si>
  <si>
    <t>VALOR</t>
  </si>
  <si>
    <t>%</t>
  </si>
  <si>
    <t xml:space="preserve">SERVIÇOS INICIAIS </t>
  </si>
  <si>
    <t>INSTALAÇÃO DE CANTEIRO DE OBRAS</t>
  </si>
  <si>
    <t>INFRA-ESTRUTURA</t>
  </si>
  <si>
    <t>TOTAIS</t>
  </si>
  <si>
    <t>ASSINATURA RT DA CONTRATADA</t>
  </si>
  <si>
    <t>RUBRICA COORDENADOR DO EE</t>
  </si>
  <si>
    <t>LOCAL</t>
  </si>
  <si>
    <t>ASSINATURA</t>
  </si>
  <si>
    <t>PLANILHA ORÇAMENTÁRIA DISCRIMINADA</t>
  </si>
  <si>
    <t>CRONOGRAMA FÍSICO FINACEIRO</t>
  </si>
  <si>
    <t>OBRA/    SERVIÇO:</t>
  </si>
  <si>
    <t>SINAPI - SISTEMA NACIONAL DE PESQUISA DE CUSTOS E ÍNDICES DA CONSTRUÇÃO CIVIL</t>
  </si>
  <si>
    <t>Fonte: Informação Dias de Chuva – INMET</t>
  </si>
  <si>
    <t>UF: RIO GRANDE DO SUL</t>
  </si>
  <si>
    <t xml:space="preserve">CÓDIGO </t>
  </si>
  <si>
    <t>DESCRIÇÃO</t>
  </si>
  <si>
    <t>HORISTA</t>
  </si>
  <si>
    <t>MENSALISTA</t>
  </si>
  <si>
    <t>GRUPO A</t>
  </si>
  <si>
    <t>A1</t>
  </si>
  <si>
    <t xml:space="preserve">INSS </t>
  </si>
  <si>
    <t>A2</t>
  </si>
  <si>
    <t xml:space="preserve">SESI </t>
  </si>
  <si>
    <t>A3</t>
  </si>
  <si>
    <t xml:space="preserve">SENAI </t>
  </si>
  <si>
    <t>A4</t>
  </si>
  <si>
    <t xml:space="preserve">INCRA </t>
  </si>
  <si>
    <t>A5</t>
  </si>
  <si>
    <t xml:space="preserve">SEBRAE </t>
  </si>
  <si>
    <t>A6</t>
  </si>
  <si>
    <t xml:space="preserve">Salário Educação </t>
  </si>
  <si>
    <t>A7</t>
  </si>
  <si>
    <t xml:space="preserve">Seguro Contra Acidentes de Trabalho </t>
  </si>
  <si>
    <t>A8</t>
  </si>
  <si>
    <t xml:space="preserve">FGTS </t>
  </si>
  <si>
    <t>A9</t>
  </si>
  <si>
    <t xml:space="preserve">SECONCI </t>
  </si>
  <si>
    <t>A</t>
  </si>
  <si>
    <t xml:space="preserve">Total dos Encargos Sociais Básicos </t>
  </si>
  <si>
    <t>GRUPO B</t>
  </si>
  <si>
    <t>B1</t>
  </si>
  <si>
    <t xml:space="preserve">Repouso Semanal Remunerado </t>
  </si>
  <si>
    <t>B2</t>
  </si>
  <si>
    <t>Feriados</t>
  </si>
  <si>
    <t>B3</t>
  </si>
  <si>
    <t>Auxílio - Enfermidade</t>
  </si>
  <si>
    <t>B4</t>
  </si>
  <si>
    <t xml:space="preserve">13º Salário </t>
  </si>
  <si>
    <t>B5</t>
  </si>
  <si>
    <t xml:space="preserve">Licença Paternidade </t>
  </si>
  <si>
    <t>B6</t>
  </si>
  <si>
    <t>Faltas Justificadas</t>
  </si>
  <si>
    <t>B7</t>
  </si>
  <si>
    <t xml:space="preserve">Dias de Chuvas </t>
  </si>
  <si>
    <t>B8</t>
  </si>
  <si>
    <t xml:space="preserve">Auxílio Acidente de Trabalho </t>
  </si>
  <si>
    <t>B9</t>
  </si>
  <si>
    <t xml:space="preserve">Férias Gozadas </t>
  </si>
  <si>
    <t>B10</t>
  </si>
  <si>
    <t xml:space="preserve">Salário Maternidade </t>
  </si>
  <si>
    <t>B</t>
  </si>
  <si>
    <t xml:space="preserve">Total de Encargos Sociais que recebem incidências de A </t>
  </si>
  <si>
    <t>GRUPO C</t>
  </si>
  <si>
    <t>C1</t>
  </si>
  <si>
    <t xml:space="preserve">Aviso Prévio Indenizado </t>
  </si>
  <si>
    <t>C2</t>
  </si>
  <si>
    <t xml:space="preserve">Aviso Prévio Trabalhado </t>
  </si>
  <si>
    <t>C3</t>
  </si>
  <si>
    <t xml:space="preserve">Férias Indenizadas </t>
  </si>
  <si>
    <t>C4</t>
  </si>
  <si>
    <t xml:space="preserve">Depósito Rescisão Sem Justa Causa </t>
  </si>
  <si>
    <t>C5</t>
  </si>
  <si>
    <t xml:space="preserve">Indenização Adicional </t>
  </si>
  <si>
    <t>C</t>
  </si>
  <si>
    <t xml:space="preserve">Total de Encargos Sociais que não recebem incidências de A </t>
  </si>
  <si>
    <t>GRUPO D</t>
  </si>
  <si>
    <t>D1</t>
  </si>
  <si>
    <t xml:space="preserve">Reincidência de Grupo A sobre Grupo B </t>
  </si>
  <si>
    <t>D2</t>
  </si>
  <si>
    <t>Reincidência de Grupo A sobre Aviso Prévio Trabalhado e Reincidência do FGTS sobre Aviso Prévio Indenizado</t>
  </si>
  <si>
    <t>D</t>
  </si>
  <si>
    <t xml:space="preserve">Total de Reincidências de um grupo sobre o outro </t>
  </si>
  <si>
    <t>*GRUPO E</t>
  </si>
  <si>
    <t xml:space="preserve">TOTAL(A+B+C+D+E) </t>
  </si>
  <si>
    <t>OBS: *Grupo E deverá ser apropriado como item do custo direto</t>
  </si>
  <si>
    <t>ENCARGOS SOCIAIS SOBRE A MÃO DE OBRA (COM DESONERAÇÃO)</t>
  </si>
  <si>
    <t>20.1.1</t>
  </si>
  <si>
    <t>20.1.2</t>
  </si>
  <si>
    <t>20.1</t>
  </si>
  <si>
    <t>PAVIMENTAÇÃO</t>
  </si>
  <si>
    <t>CREA</t>
  </si>
  <si>
    <t>Serviços iniciais</t>
  </si>
  <si>
    <t>Demolições, retiradas, adaptações e relocações</t>
  </si>
  <si>
    <t>Instalação de canteiro de obra</t>
  </si>
  <si>
    <t>Instalação da obra</t>
  </si>
  <si>
    <t>Movimento de terra</t>
  </si>
  <si>
    <t>Serviços gerais</t>
  </si>
  <si>
    <t>Limpeza permanente da obra</t>
  </si>
  <si>
    <t>Remoção de entulho incluído plano de gestão de resíduos da construção</t>
  </si>
  <si>
    <t xml:space="preserve">Projeto de resíduos, separação de resíduos e preenchimento de relatórios com carga e transporte manual  em caminhão </t>
  </si>
  <si>
    <t>Instalações de proteções</t>
  </si>
  <si>
    <t>Incluidos nas etapas especificas</t>
  </si>
  <si>
    <t>Uniformes e crachas de identificação</t>
  </si>
  <si>
    <t>Equipamentos de proteções - coletivos e individuais - segurança no trabalho</t>
  </si>
  <si>
    <t>Infraestrutura</t>
  </si>
  <si>
    <t>Superestrutura</t>
  </si>
  <si>
    <t>Paredes e painéis</t>
  </si>
  <si>
    <t>Vidros</t>
  </si>
  <si>
    <t>Cobertura</t>
  </si>
  <si>
    <t>Impermeabilização e isolação térmica</t>
  </si>
  <si>
    <t>Argamassas</t>
  </si>
  <si>
    <t>Revestimento de forros</t>
  </si>
  <si>
    <t>Revestimento de paredes internas</t>
  </si>
  <si>
    <t>Revestimento de paredes externas</t>
  </si>
  <si>
    <t>Pavimentações</t>
  </si>
  <si>
    <t>Instalações hidrossanitárias</t>
  </si>
  <si>
    <t>Instalações elétricas/automação/telefonia/alarme/cftv</t>
  </si>
  <si>
    <t>Pintura</t>
  </si>
  <si>
    <t>Instalações especiais</t>
  </si>
  <si>
    <t>Serviços complementares</t>
  </si>
  <si>
    <t>Entrega da obra</t>
  </si>
  <si>
    <t xml:space="preserve">Limpeza final da obra </t>
  </si>
  <si>
    <t>Administração da obra</t>
  </si>
  <si>
    <t xml:space="preserve">Administração de canteiro </t>
  </si>
  <si>
    <t xml:space="preserve">Não estão previstos serviços para esta etapa da obra. </t>
  </si>
  <si>
    <t>ENCARGOS SOCIAIS</t>
  </si>
  <si>
    <t>20.1.3</t>
  </si>
  <si>
    <t>1.1.7</t>
  </si>
  <si>
    <t>7.1</t>
  </si>
  <si>
    <t>7.1.1</t>
  </si>
  <si>
    <t xml:space="preserve">OES: </t>
  </si>
  <si>
    <t>Mobilização de pessoal, material e equipamento. Incluindo quando necessário: estadia, alimentação, transportes e demais custos indiretos. (1,5% do valor total da obra/OF, com o BDI)</t>
  </si>
  <si>
    <t>Limpeza permanente da obra interna e externa</t>
  </si>
  <si>
    <t>Esquadrias</t>
  </si>
  <si>
    <t>Serralheria</t>
  </si>
  <si>
    <t>ETAPA 2 (30 dias)</t>
  </si>
  <si>
    <t>ETAPA 3 (30 dias)</t>
  </si>
  <si>
    <t>ESQUADRIAS</t>
  </si>
  <si>
    <t>SERRALHERIA</t>
  </si>
  <si>
    <t xml:space="preserve">                            ENCARGOS SOCIAIS SOBRE PREÇOS DA MÃO-DE-OBRA HORISTA e MENSALISTA (SEM DESONERAÇÃO)</t>
  </si>
  <si>
    <t>Vigência a partir de: 03/2016</t>
  </si>
  <si>
    <t>Instalações de Climatização</t>
  </si>
  <si>
    <t>Projeto como construído (“as built”) e preenchimento CAM</t>
  </si>
  <si>
    <t>1.1.2</t>
  </si>
  <si>
    <t>1.1.3</t>
  </si>
  <si>
    <t>1.1.4</t>
  </si>
  <si>
    <t>1.1.5</t>
  </si>
  <si>
    <t>1.1.6</t>
  </si>
  <si>
    <t>Engenheiro/Arquiteto (1,0% do valor total da obra/OF, com o BDI)</t>
  </si>
  <si>
    <t>Mestre de obras (4,0% do valor total da obra/OF, com o BDI)</t>
  </si>
  <si>
    <t>22.1</t>
  </si>
  <si>
    <t>SINAPI 88489</t>
  </si>
  <si>
    <t>SINAPI 90777</t>
  </si>
  <si>
    <t>SINAPI 90780</t>
  </si>
  <si>
    <t>SINAPI 9537</t>
  </si>
  <si>
    <t>1,5% do valor obra</t>
  </si>
  <si>
    <t>UNIDADE/SR</t>
  </si>
  <si>
    <t>OBRA / SERVIÇO:</t>
  </si>
  <si>
    <t>TABELA DE COMPOSIÇÃO DO  BDI PARA SERVIÇOS</t>
  </si>
  <si>
    <t>DISCRIMINAÇÃO</t>
  </si>
  <si>
    <t>elemento da fórmula</t>
  </si>
  <si>
    <t>TAXA (%)</t>
  </si>
  <si>
    <t>Administração Central</t>
  </si>
  <si>
    <t>AC</t>
  </si>
  <si>
    <t>Despesas Financeiras</t>
  </si>
  <si>
    <t>DF</t>
  </si>
  <si>
    <t>Seguros, Riscos e Garantias</t>
  </si>
  <si>
    <t>3.1</t>
  </si>
  <si>
    <t>Seguros</t>
  </si>
  <si>
    <t>S</t>
  </si>
  <si>
    <t>3.2</t>
  </si>
  <si>
    <t>Riscos</t>
  </si>
  <si>
    <t>R</t>
  </si>
  <si>
    <t>3.3</t>
  </si>
  <si>
    <t>Garantias</t>
  </si>
  <si>
    <t>G</t>
  </si>
  <si>
    <t>Tributos</t>
  </si>
  <si>
    <t>I</t>
  </si>
  <si>
    <t>ISS</t>
  </si>
  <si>
    <t>PIS</t>
  </si>
  <si>
    <t>COFINS</t>
  </si>
  <si>
    <t>CPRB</t>
  </si>
  <si>
    <t>LUCRO*</t>
  </si>
  <si>
    <t>L</t>
  </si>
  <si>
    <t>BDI</t>
  </si>
  <si>
    <t>Fórmula do BDI :</t>
  </si>
  <si>
    <t>30 DIAS</t>
  </si>
  <si>
    <t>Demolição de parede técnica</t>
  </si>
  <si>
    <t>SINAPI 85362</t>
  </si>
  <si>
    <t>Adequar e limpar piso existente</t>
  </si>
  <si>
    <t>SINAPI 73948/15</t>
  </si>
  <si>
    <t>Remoção de peças elétricas  -  luminárias, tomadas e outros</t>
  </si>
  <si>
    <t>pç</t>
  </si>
  <si>
    <t>SINAPI 88264</t>
  </si>
  <si>
    <t>SINAPI 88243 + SINAPI 88279</t>
  </si>
  <si>
    <t>INSUMO SINAPI</t>
  </si>
  <si>
    <t>Placa de obras e sinalização de segurança</t>
  </si>
  <si>
    <t>SINAPI 74209/1</t>
  </si>
  <si>
    <t>SINAPI 72897 + SINAPI 72898 + SINAPI 72900 + SINAPI 90776</t>
  </si>
  <si>
    <t>Pintura interna</t>
  </si>
  <si>
    <t>Massa acrílica</t>
  </si>
  <si>
    <t>Selador acrílico</t>
  </si>
  <si>
    <t>SINAPI 88411</t>
  </si>
  <si>
    <t>SINAPI 88497</t>
  </si>
  <si>
    <t>Pintura tinta acrílica acetinada - 2 demãos</t>
  </si>
  <si>
    <t>Eletrocalhas, eletrodutos e afins</t>
  </si>
  <si>
    <t>Eletroduto De Aco Galvanizado Eletrolitico Dn 20mm (3/4"), Tipo Leve, Inclusive Conexoes - Fornecimento E Instalacao</t>
  </si>
  <si>
    <t>Tirante Roscado 3/8" e acessórios para fixação 3m</t>
  </si>
  <si>
    <t>br</t>
  </si>
  <si>
    <t>SINAPI 95745</t>
  </si>
  <si>
    <t>PINI 16.027.000038.MAT (3X) +  SINAPI 88264</t>
  </si>
  <si>
    <t>Interruptores e tomadas</t>
  </si>
  <si>
    <t>Iluminação</t>
  </si>
  <si>
    <t>Chicote para ligação da luminária do ATM (cabo 3x1mm2+plug 2P+T macho)</t>
  </si>
  <si>
    <t>SINAPI 91924 (10X) + SINAPI 88247 + SINAPI 88264</t>
  </si>
  <si>
    <t>Cabos comunicação</t>
  </si>
  <si>
    <t>Cabo UTP - Cat5e</t>
  </si>
  <si>
    <t>AMERICANAS / WALMART / SHOPTIME + MO SINAPI 88264</t>
  </si>
  <si>
    <t>Serviços</t>
  </si>
  <si>
    <t>Identificação geral de pontos elétricos, lógicos, telefônicos, CFTV, quadros, etc,</t>
  </si>
  <si>
    <t xml:space="preserve">Certificação dos cabos de Lógica </t>
  </si>
  <si>
    <t>Certificação dos cabos de CFTV</t>
  </si>
  <si>
    <t>pto</t>
  </si>
  <si>
    <t>SINAPI 88266</t>
  </si>
  <si>
    <t>Nivelamento e chumbamento de "cash's"</t>
  </si>
  <si>
    <t>cj</t>
  </si>
  <si>
    <t>SINAPI 91189 (2X) + SINAPI 88309 + SINAPI 88242</t>
  </si>
  <si>
    <t>SINAPI 2706 + SINAPI 40571 (100X)</t>
  </si>
  <si>
    <t>ANEXO II</t>
  </si>
  <si>
    <t>1.1.9</t>
  </si>
  <si>
    <t>1.1.10</t>
  </si>
  <si>
    <t>1.1.11</t>
  </si>
  <si>
    <t>1.1.12</t>
  </si>
  <si>
    <t>1.1.13</t>
  </si>
  <si>
    <t>1.1.14</t>
  </si>
  <si>
    <t>Demolição piso</t>
  </si>
  <si>
    <t>Remoção piso tátil</t>
  </si>
  <si>
    <t>SINAPI 73801/1</t>
  </si>
  <si>
    <t>SINAPI 85409</t>
  </si>
  <si>
    <t>SINAPI 85334</t>
  </si>
  <si>
    <t>Forro gesso</t>
  </si>
  <si>
    <t>Remanejo, relocação, transporte e instalações gerais de móveis e demais acessórios e equipamentos</t>
  </si>
  <si>
    <t>SINAPI 88316 + SINAPI 88261</t>
  </si>
  <si>
    <t>8.1</t>
  </si>
  <si>
    <t>8.1.1</t>
  </si>
  <si>
    <t>15.1</t>
  </si>
  <si>
    <t>15.1.1</t>
  </si>
  <si>
    <t>Piso interno</t>
  </si>
  <si>
    <t>SINAPI 87250</t>
  </si>
  <si>
    <t>Piso tátil poliéster - alerta e / ou  direcional - de sobrepor para área interna</t>
  </si>
  <si>
    <t>20.1.4</t>
  </si>
  <si>
    <t>SINAPI 88486</t>
  </si>
  <si>
    <t>Eletroduto De Aco Galvanizado Eletrolitico Dn 25mm (1"), Tipo Leve, Inclusive Conexoes - Fornecimento E Instalacao</t>
  </si>
  <si>
    <t>SINAPI 95746</t>
  </si>
  <si>
    <t>Condulete 1" Em Liga De Alumínio Fundido Tipo DIVERSOS - Fornecimento e Instalacao</t>
  </si>
  <si>
    <t>SINAPI 95796</t>
  </si>
  <si>
    <t>Tomada De Embutir 2P+T 20A /250V Sem placa e sem suporte - Fornecimento e Instalacao</t>
  </si>
  <si>
    <t>SINAPI 91995</t>
  </si>
  <si>
    <t>Cabo De Cobre Isolado Pvc 450/750v 2,5mm2 Resistente A Chama - Fornecimento E Instalacao</t>
  </si>
  <si>
    <t>SINAPI 91926</t>
  </si>
  <si>
    <t>Tomada RJ 45  cat. 5e padrão AMP ou Furukawa c/ espelho</t>
  </si>
  <si>
    <t>NET VIRTUAL / AGROMETAL / WALMART + SINAPI 88264</t>
  </si>
  <si>
    <t>Cabo RG59, malha de cobre 95%</t>
  </si>
  <si>
    <t>PINI 17.001.000001.SER</t>
  </si>
  <si>
    <t>Remanejo de peças elétricas  -  luminárias, tomadas, controle de acesso e outros</t>
  </si>
  <si>
    <t>SINALIZER SHOP / TOTAL ACESSIBILIDADE / IGUALLA + SINAPI 84187</t>
  </si>
  <si>
    <t>Pintura látex PVA - 2 demãos</t>
  </si>
  <si>
    <t>Fornecimento e instalação de revestimento de piso cerâmico 40x40cm PEI5</t>
  </si>
  <si>
    <t>SINAPI 74145/1</t>
  </si>
  <si>
    <t>AG. CRISTAL / SR PORTO ALEGRE</t>
  </si>
  <si>
    <t>1216.2014.1112</t>
  </si>
  <si>
    <t>Eng. Dagmara Rocha</t>
  </si>
  <si>
    <t>Deschumbamento e remoção de ATM, inclusive transporte para depósito e/ou local determinado pela Caixa</t>
  </si>
  <si>
    <t>data base 03/2017</t>
  </si>
  <si>
    <t>SINAPI 88316 (5X)</t>
  </si>
  <si>
    <t>SINAPI 85334 + SINAPI 88325</t>
  </si>
  <si>
    <t>Remoção esquadria metálicas, inclusive a retirada dos vidros</t>
  </si>
  <si>
    <t>SINAPI 83637</t>
  </si>
  <si>
    <t>Remoção de peças de ar condicionado -  equipamentos, tomada, difusores e outros</t>
  </si>
  <si>
    <t>Remoção e Remanejo PSDM</t>
  </si>
  <si>
    <t>Rememoção de placas de forro removível (qualquer material)</t>
  </si>
  <si>
    <t>SINAPI 88316 (1/2 X)</t>
  </si>
  <si>
    <t>SINAPI 88279 (46X) + SINAPI 88250 (46X) + SINAPI 85010 (1/2X)</t>
  </si>
  <si>
    <t>SINAPI 68053</t>
  </si>
  <si>
    <t>2.1.3</t>
  </si>
  <si>
    <t>Paredes</t>
  </si>
  <si>
    <t>Parede de gesso acartonado simples interna, espessura final 100 mm</t>
  </si>
  <si>
    <t>PINI 01.008.000003.SET + SINAPI 88316</t>
  </si>
  <si>
    <t>Esquadria de madeira</t>
  </si>
  <si>
    <t>Porta de madeira, semi-oca 80x210cm, espessura 3,5cm, incluso: dobradiças, instalação de batente e fechadura com execução de furo - fornecimento e instalação</t>
  </si>
  <si>
    <t>SINAPI 90843</t>
  </si>
  <si>
    <t>FERRAGENS</t>
  </si>
  <si>
    <t>Ferragens</t>
  </si>
  <si>
    <t>Fornecimento e instalação de fechadura interna com acabamento cromado, maçaneta tipo alavanca</t>
  </si>
  <si>
    <t>SINAPI 91306</t>
  </si>
  <si>
    <t>Demolição de parede em gesso acartonado</t>
  </si>
  <si>
    <t>8.2</t>
  </si>
  <si>
    <t>8.2.1</t>
  </si>
  <si>
    <t>Esquadria metálica</t>
  </si>
  <si>
    <t>Caixilhos de alumínio</t>
  </si>
  <si>
    <t>SINAPI 85010</t>
  </si>
  <si>
    <t>9.1</t>
  </si>
  <si>
    <t>9.1.1</t>
  </si>
  <si>
    <t>11.1</t>
  </si>
  <si>
    <t>11.1.1</t>
  </si>
  <si>
    <t>Vidro laminado 8 mm</t>
  </si>
  <si>
    <t>PINI 22.004.000001.MAT + MO SINAPI 72119</t>
  </si>
  <si>
    <t>SINAPI 40780</t>
  </si>
  <si>
    <t>18.1</t>
  </si>
  <si>
    <t>18.1.1</t>
  </si>
  <si>
    <t>18.1.2</t>
  </si>
  <si>
    <t>18.1.3</t>
  </si>
  <si>
    <t>18.1.4</t>
  </si>
  <si>
    <t>20.2</t>
  </si>
  <si>
    <t>20.2.1</t>
  </si>
  <si>
    <t>20.3</t>
  </si>
  <si>
    <t>20.3.1</t>
  </si>
  <si>
    <t>20.4</t>
  </si>
  <si>
    <t>20.4.1</t>
  </si>
  <si>
    <t>20.4.2</t>
  </si>
  <si>
    <t>20.5</t>
  </si>
  <si>
    <t>20.5.1</t>
  </si>
  <si>
    <t>20.5.2</t>
  </si>
  <si>
    <t>21.1</t>
  </si>
  <si>
    <t>21.1.1</t>
  </si>
  <si>
    <t>21.1.2</t>
  </si>
  <si>
    <t>21.1.3</t>
  </si>
  <si>
    <t>21.1.4</t>
  </si>
  <si>
    <t>21.1.5</t>
  </si>
  <si>
    <t>Instalação de passa-objeto - fornecido pela Caixa</t>
  </si>
  <si>
    <t>23.1.3</t>
  </si>
  <si>
    <t>Recomposição de forro existente em fibra mineral</t>
  </si>
  <si>
    <t>TCPO PINI 3R 10 52 00 00 00 00 05 10</t>
  </si>
  <si>
    <t>Soleira em piso cerâmico</t>
  </si>
  <si>
    <t>Fechamento do insuflamento com chapa galvanizada</t>
  </si>
  <si>
    <t>Capacho padrão Caixa inclusive rebaixo de piso</t>
  </si>
  <si>
    <t xml:space="preserve">MAXIKAP / CAPACHOS VALERIOS / CENTRAL DOS CAPACHOS + SINAPI 40780 + SINAPI 88316 </t>
  </si>
  <si>
    <t>SINAPI 88325(4X) + SINAPI 88316(4X) + SINAPI I 10506</t>
  </si>
  <si>
    <t>Caixa metálica 4"x2"</t>
  </si>
  <si>
    <t>SINAPI 92867</t>
  </si>
  <si>
    <t>20.1.5</t>
  </si>
  <si>
    <t>20.2.2</t>
  </si>
  <si>
    <t>20.2.3</t>
  </si>
  <si>
    <t>20.5.3</t>
  </si>
  <si>
    <t>,</t>
  </si>
  <si>
    <t>1.1.8</t>
  </si>
  <si>
    <t>22.1.1</t>
  </si>
  <si>
    <t>25.1</t>
  </si>
  <si>
    <t>25.1.1</t>
  </si>
  <si>
    <t>25.1.2</t>
  </si>
  <si>
    <t>OES : 1216.2014.1112</t>
  </si>
  <si>
    <t>UNIDADE / SR:</t>
  </si>
  <si>
    <t>OES: 1216.2014.1112</t>
  </si>
  <si>
    <t>AG CRISTAL - SR PORTO ALEGRE</t>
  </si>
  <si>
    <t>1 + (AC + S + R + G) =</t>
  </si>
  <si>
    <t>1 + DF =</t>
  </si>
  <si>
    <t>1 + L =</t>
  </si>
  <si>
    <t>1 - I =</t>
  </si>
  <si>
    <t>BDI =</t>
  </si>
  <si>
    <t>ADAPTAÇÃO EM IMÓVEL PARA MODERNIZAÇÃO DO SAA</t>
  </si>
  <si>
    <t>Remoção de esquadrias de madeira</t>
  </si>
  <si>
    <t>Isolamento e proteção com lona plástica preta</t>
  </si>
  <si>
    <t>Regularização de contrapiso</t>
  </si>
  <si>
    <t>Pintura Esmalte sobre madeira,  incl. fundo nivelador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</si>
</sst>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R$&quot;\ #,##0;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&quot;R$ &quot;#,##0.00"/>
    <numFmt numFmtId="167" formatCode="#,##0.0000"/>
    <numFmt numFmtId="168" formatCode="#,##0.00_ ;\-#,##0.00\ "/>
    <numFmt numFmtId="169" formatCode="_(&quot;R$ &quot;* #,##0.00_);_(&quot;R$ &quot;* \(#,##0.00\);_(&quot;R$ &quot;* &quot;-&quot;??_);_(@_)"/>
    <numFmt numFmtId="170" formatCode="0.000%"/>
    <numFmt numFmtId="171" formatCode="_(&quot;R$&quot;* #,##0.00_);_(&quot;R$&quot;* \(#,##0.00\);_(&quot;R$&quot;* &quot;-&quot;??_);_(@_)"/>
    <numFmt numFmtId="172" formatCode="#.##0,"/>
    <numFmt numFmtId="173" formatCode="\$#,"/>
    <numFmt numFmtId="174" formatCode="_([$€-2]* #,##0.00_);_([$€-2]* \(#,##0.00\);_([$€-2]* &quot;-&quot;??_)"/>
    <numFmt numFmtId="175" formatCode="#,#00"/>
  </numFmts>
  <fonts count="8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color indexed="9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i/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sz val="10"/>
      <color indexed="9"/>
      <name val="Calibri"/>
      <family val="2"/>
    </font>
    <font>
      <i/>
      <sz val="10"/>
      <color indexed="8"/>
      <name val="Calibri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MS Sans Serif"/>
      <family val="2"/>
    </font>
    <font>
      <b/>
      <sz val="8"/>
      <name val="Times New Roman"/>
      <family val="1"/>
    </font>
    <font>
      <sz val="10"/>
      <name val="Arial"/>
    </font>
    <font>
      <b/>
      <sz val="12"/>
      <color indexed="1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4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22"/>
        <b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4"/>
      </patternFill>
    </fill>
    <fill>
      <patternFill patternType="solid">
        <fgColor indexed="26"/>
      </patternFill>
    </fill>
    <fill>
      <patternFill patternType="solid">
        <fgColor theme="0"/>
        <bgColor indexed="40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2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16" borderId="0" applyNumberFormat="0" applyBorder="0" applyAlignment="0" applyProtection="0"/>
    <xf numFmtId="0" fontId="18" fillId="7" borderId="1" applyNumberFormat="0" applyAlignment="0" applyProtection="0"/>
    <xf numFmtId="0" fontId="2" fillId="0" borderId="0"/>
    <xf numFmtId="0" fontId="19" fillId="17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8" fillId="0" borderId="0"/>
    <xf numFmtId="0" fontId="2" fillId="4" borderId="4" applyNumberFormat="0" applyAlignment="0" applyProtection="0"/>
    <xf numFmtId="9" fontId="1" fillId="0" borderId="0" applyFont="0" applyFill="0" applyBorder="0" applyAlignment="0" applyProtection="0"/>
    <xf numFmtId="0" fontId="21" fillId="11" borderId="5" applyNumberFormat="0" applyAlignment="0" applyProtection="0"/>
    <xf numFmtId="164" fontId="1" fillId="0" borderId="0" applyFont="0" applyFill="0" applyBorder="0" applyAlignment="0" applyProtection="0"/>
    <xf numFmtId="5" fontId="2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165" fontId="2" fillId="0" borderId="0" applyFill="0" applyBorder="0" applyAlignment="0" applyProtection="0"/>
    <xf numFmtId="164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43" fillId="0" borderId="0"/>
    <xf numFmtId="0" fontId="2" fillId="0" borderId="0"/>
    <xf numFmtId="0" fontId="43" fillId="35" borderId="0" applyNumberFormat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7" borderId="0" applyNumberFormat="0" applyBorder="0" applyAlignment="0" applyProtection="0"/>
    <xf numFmtId="0" fontId="43" fillId="51" borderId="0" applyNumberFormat="0" applyBorder="0" applyAlignment="0" applyProtection="0"/>
    <xf numFmtId="0" fontId="43" fillId="55" borderId="0" applyNumberFormat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3" fillId="36" borderId="0" applyNumberFormat="0" applyBorder="0" applyAlignment="0" applyProtection="0"/>
    <xf numFmtId="0" fontId="43" fillId="40" borderId="0" applyNumberFormat="0" applyBorder="0" applyAlignment="0" applyProtection="0"/>
    <xf numFmtId="0" fontId="43" fillId="44" borderId="0" applyNumberFormat="0" applyBorder="0" applyAlignment="0" applyProtection="0"/>
    <xf numFmtId="0" fontId="43" fillId="48" borderId="0" applyNumberFormat="0" applyBorder="0" applyAlignment="0" applyProtection="0"/>
    <xf numFmtId="0" fontId="43" fillId="52" borderId="0" applyNumberFormat="0" applyBorder="0" applyAlignment="0" applyProtection="0"/>
    <xf numFmtId="0" fontId="43" fillId="56" borderId="0" applyNumberFormat="0" applyBorder="0" applyAlignment="0" applyProtection="0"/>
    <xf numFmtId="0" fontId="59" fillId="37" borderId="0" applyNumberFormat="0" applyBorder="0" applyAlignment="0" applyProtection="0"/>
    <xf numFmtId="0" fontId="13" fillId="9" borderId="0" applyNumberFormat="0" applyBorder="0" applyAlignment="0" applyProtection="0"/>
    <xf numFmtId="0" fontId="59" fillId="41" borderId="0" applyNumberFormat="0" applyBorder="0" applyAlignment="0" applyProtection="0"/>
    <xf numFmtId="0" fontId="13" fillId="3" borderId="0" applyNumberFormat="0" applyBorder="0" applyAlignment="0" applyProtection="0"/>
    <xf numFmtId="0" fontId="59" fillId="45" borderId="0" applyNumberFormat="0" applyBorder="0" applyAlignment="0" applyProtection="0"/>
    <xf numFmtId="0" fontId="13" fillId="7" borderId="0" applyNumberFormat="0" applyBorder="0" applyAlignment="0" applyProtection="0"/>
    <xf numFmtId="0" fontId="59" fillId="49" borderId="0" applyNumberFormat="0" applyBorder="0" applyAlignment="0" applyProtection="0"/>
    <xf numFmtId="0" fontId="13" fillId="6" borderId="0" applyNumberFormat="0" applyBorder="0" applyAlignment="0" applyProtection="0"/>
    <xf numFmtId="0" fontId="59" fillId="53" borderId="0" applyNumberFormat="0" applyBorder="0" applyAlignment="0" applyProtection="0"/>
    <xf numFmtId="0" fontId="13" fillId="9" borderId="0" applyNumberFormat="0" applyBorder="0" applyAlignment="0" applyProtection="0"/>
    <xf numFmtId="0" fontId="59" fillId="57" borderId="0" applyNumberFormat="0" applyBorder="0" applyAlignment="0" applyProtection="0"/>
    <xf numFmtId="0" fontId="13" fillId="3" borderId="0" applyNumberFormat="0" applyBorder="0" applyAlignment="0" applyProtection="0"/>
    <xf numFmtId="0" fontId="48" fillId="27" borderId="0" applyNumberFormat="0" applyBorder="0" applyAlignment="0" applyProtection="0"/>
    <xf numFmtId="0" fontId="14" fillId="10" borderId="0" applyNumberFormat="0" applyBorder="0" applyAlignment="0" applyProtection="0"/>
    <xf numFmtId="0" fontId="53" fillId="31" borderId="70" applyNumberFormat="0" applyAlignment="0" applyProtection="0"/>
    <xf numFmtId="0" fontId="15" fillId="11" borderId="1" applyNumberFormat="0" applyAlignment="0" applyProtection="0"/>
    <xf numFmtId="0" fontId="55" fillId="32" borderId="73" applyNumberFormat="0" applyAlignment="0" applyProtection="0"/>
    <xf numFmtId="0" fontId="16" fillId="12" borderId="2" applyNumberFormat="0" applyAlignment="0" applyProtection="0"/>
    <xf numFmtId="0" fontId="54" fillId="0" borderId="72" applyNumberFormat="0" applyFill="0" applyAlignment="0" applyProtection="0"/>
    <xf numFmtId="0" fontId="17" fillId="0" borderId="3" applyNumberFormat="0" applyFill="0" applyAlignment="0" applyProtection="0"/>
    <xf numFmtId="0" fontId="59" fillId="34" borderId="0" applyNumberFormat="0" applyBorder="0" applyAlignment="0" applyProtection="0"/>
    <xf numFmtId="0" fontId="13" fillId="9" borderId="0" applyNumberFormat="0" applyBorder="0" applyAlignment="0" applyProtection="0"/>
    <xf numFmtId="0" fontId="59" fillId="38" borderId="0" applyNumberFormat="0" applyBorder="0" applyAlignment="0" applyProtection="0"/>
    <xf numFmtId="0" fontId="13" fillId="13" borderId="0" applyNumberFormat="0" applyBorder="0" applyAlignment="0" applyProtection="0"/>
    <xf numFmtId="0" fontId="59" fillId="42" borderId="0" applyNumberFormat="0" applyBorder="0" applyAlignment="0" applyProtection="0"/>
    <xf numFmtId="0" fontId="13" fillId="14" borderId="0" applyNumberFormat="0" applyBorder="0" applyAlignment="0" applyProtection="0"/>
    <xf numFmtId="0" fontId="59" fillId="46" borderId="0" applyNumberFormat="0" applyBorder="0" applyAlignment="0" applyProtection="0"/>
    <xf numFmtId="0" fontId="13" fillId="15" borderId="0" applyNumberFormat="0" applyBorder="0" applyAlignment="0" applyProtection="0"/>
    <xf numFmtId="0" fontId="59" fillId="50" borderId="0" applyNumberFormat="0" applyBorder="0" applyAlignment="0" applyProtection="0"/>
    <xf numFmtId="0" fontId="13" fillId="9" borderId="0" applyNumberFormat="0" applyBorder="0" applyAlignment="0" applyProtection="0"/>
    <xf numFmtId="0" fontId="59" fillId="54" borderId="0" applyNumberFormat="0" applyBorder="0" applyAlignment="0" applyProtection="0"/>
    <xf numFmtId="0" fontId="13" fillId="16" borderId="0" applyNumberFormat="0" applyBorder="0" applyAlignment="0" applyProtection="0"/>
    <xf numFmtId="0" fontId="51" fillId="30" borderId="70" applyNumberFormat="0" applyAlignment="0" applyProtection="0"/>
    <xf numFmtId="0" fontId="18" fillId="7" borderId="1" applyNumberFormat="0" applyAlignment="0" applyProtection="0"/>
    <xf numFmtId="0" fontId="64" fillId="0" borderId="0" applyNumberFormat="0" applyFill="0" applyBorder="0" applyAlignment="0" applyProtection="0"/>
    <xf numFmtId="0" fontId="49" fillId="28" borderId="0" applyNumberFormat="0" applyBorder="0" applyAlignment="0" applyProtection="0"/>
    <xf numFmtId="0" fontId="19" fillId="17" borderId="0" applyNumberFormat="0" applyBorder="0" applyAlignment="0" applyProtection="0"/>
    <xf numFmtId="169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50" fillId="29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3" fillId="33" borderId="74" applyNumberFormat="0" applyFont="0" applyAlignment="0" applyProtection="0"/>
    <xf numFmtId="0" fontId="2" fillId="4" borderId="4" applyNumberFormat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2" fillId="31" borderId="71" applyNumberFormat="0" applyAlignment="0" applyProtection="0"/>
    <xf numFmtId="0" fontId="21" fillId="11" borderId="5" applyNumberFormat="0" applyAlignment="0" applyProtection="0"/>
    <xf numFmtId="0" fontId="5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67" applyNumberFormat="0" applyFill="0" applyAlignment="0" applyProtection="0"/>
    <xf numFmtId="0" fontId="24" fillId="0" borderId="0" applyNumberFormat="0" applyFill="0" applyBorder="0" applyAlignment="0" applyProtection="0"/>
    <xf numFmtId="0" fontId="46" fillId="0" borderId="68" applyNumberFormat="0" applyFill="0" applyAlignment="0" applyProtection="0"/>
    <xf numFmtId="0" fontId="26" fillId="0" borderId="7" applyNumberFormat="0" applyFill="0" applyAlignment="0" applyProtection="0"/>
    <xf numFmtId="0" fontId="47" fillId="0" borderId="69" applyNumberFormat="0" applyFill="0" applyAlignment="0" applyProtection="0"/>
    <xf numFmtId="0" fontId="27" fillId="0" borderId="8" applyNumberFormat="0" applyFill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8" fillId="0" borderId="75" applyNumberFormat="0" applyFill="0" applyAlignment="0" applyProtection="0"/>
    <xf numFmtId="0" fontId="28" fillId="0" borderId="9" applyNumberFormat="0" applyFill="0" applyAlignment="0" applyProtection="0"/>
    <xf numFmtId="0" fontId="58" fillId="0" borderId="75" applyNumberFormat="0" applyFill="0" applyAlignment="0" applyProtection="0"/>
    <xf numFmtId="43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66" fillId="0" borderId="0" applyFont="0" applyFill="0" applyBorder="0" applyAlignment="0" applyProtection="0"/>
    <xf numFmtId="0" fontId="66" fillId="0" borderId="0"/>
    <xf numFmtId="0" fontId="43" fillId="0" borderId="0"/>
    <xf numFmtId="9" fontId="66" fillId="0" borderId="0" applyFill="0" applyBorder="0" applyAlignment="0" applyProtection="0"/>
    <xf numFmtId="9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43" fontId="43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169" fontId="66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73" fillId="0" borderId="0"/>
    <xf numFmtId="169" fontId="73" fillId="0" borderId="0" applyFont="0" applyFill="0" applyBorder="0" applyAlignment="0" applyProtection="0"/>
    <xf numFmtId="16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43" fillId="35" borderId="0" applyNumberFormat="0" applyBorder="0" applyAlignment="0" applyProtection="0"/>
    <xf numFmtId="0" fontId="1" fillId="2" borderId="0" applyNumberFormat="0" applyBorder="0" applyAlignment="0" applyProtection="0"/>
    <xf numFmtId="0" fontId="43" fillId="39" borderId="0" applyNumberFormat="0" applyBorder="0" applyAlignment="0" applyProtection="0"/>
    <xf numFmtId="0" fontId="1" fillId="3" borderId="0" applyNumberFormat="0" applyBorder="0" applyAlignment="0" applyProtection="0"/>
    <xf numFmtId="0" fontId="43" fillId="43" borderId="0" applyNumberFormat="0" applyBorder="0" applyAlignment="0" applyProtection="0"/>
    <xf numFmtId="0" fontId="1" fillId="4" borderId="0" applyNumberFormat="0" applyBorder="0" applyAlignment="0" applyProtection="0"/>
    <xf numFmtId="0" fontId="43" fillId="47" borderId="0" applyNumberFormat="0" applyBorder="0" applyAlignment="0" applyProtection="0"/>
    <xf numFmtId="0" fontId="1" fillId="2" borderId="0" applyNumberFormat="0" applyBorder="0" applyAlignment="0" applyProtection="0"/>
    <xf numFmtId="0" fontId="43" fillId="51" borderId="0" applyNumberFormat="0" applyBorder="0" applyAlignment="0" applyProtection="0"/>
    <xf numFmtId="0" fontId="1" fillId="5" borderId="0" applyNumberFormat="0" applyBorder="0" applyAlignment="0" applyProtection="0"/>
    <xf numFmtId="0" fontId="43" fillId="55" borderId="0" applyNumberFormat="0" applyBorder="0" applyAlignment="0" applyProtection="0"/>
    <xf numFmtId="0" fontId="1" fillId="4" borderId="0" applyNumberFormat="0" applyBorder="0" applyAlignment="0" applyProtection="0"/>
    <xf numFmtId="0" fontId="43" fillId="36" borderId="0" applyNumberFormat="0" applyBorder="0" applyAlignment="0" applyProtection="0"/>
    <xf numFmtId="0" fontId="1" fillId="6" borderId="0" applyNumberFormat="0" applyBorder="0" applyAlignment="0" applyProtection="0"/>
    <xf numFmtId="0" fontId="43" fillId="40" borderId="0" applyNumberFormat="0" applyBorder="0" applyAlignment="0" applyProtection="0"/>
    <xf numFmtId="0" fontId="1" fillId="3" borderId="0" applyNumberFormat="0" applyBorder="0" applyAlignment="0" applyProtection="0"/>
    <xf numFmtId="0" fontId="43" fillId="44" borderId="0" applyNumberFormat="0" applyBorder="0" applyAlignment="0" applyProtection="0"/>
    <xf numFmtId="0" fontId="1" fillId="7" borderId="0" applyNumberFormat="0" applyBorder="0" applyAlignment="0" applyProtection="0"/>
    <xf numFmtId="0" fontId="43" fillId="48" borderId="0" applyNumberFormat="0" applyBorder="0" applyAlignment="0" applyProtection="0"/>
    <xf numFmtId="0" fontId="1" fillId="6" borderId="0" applyNumberFormat="0" applyBorder="0" applyAlignment="0" applyProtection="0"/>
    <xf numFmtId="0" fontId="43" fillId="52" borderId="0" applyNumberFormat="0" applyBorder="0" applyAlignment="0" applyProtection="0"/>
    <xf numFmtId="0" fontId="1" fillId="8" borderId="0" applyNumberFormat="0" applyBorder="0" applyAlignment="0" applyProtection="0"/>
    <xf numFmtId="0" fontId="43" fillId="56" borderId="0" applyNumberFormat="0" applyBorder="0" applyAlignment="0" applyProtection="0"/>
    <xf numFmtId="0" fontId="1" fillId="7" borderId="0" applyNumberFormat="0" applyBorder="0" applyAlignment="0" applyProtection="0"/>
    <xf numFmtId="0" fontId="59" fillId="37" borderId="0" applyNumberFormat="0" applyBorder="0" applyAlignment="0" applyProtection="0"/>
    <xf numFmtId="0" fontId="13" fillId="9" borderId="0" applyNumberFormat="0" applyBorder="0" applyAlignment="0" applyProtection="0"/>
    <xf numFmtId="0" fontId="59" fillId="41" borderId="0" applyNumberFormat="0" applyBorder="0" applyAlignment="0" applyProtection="0"/>
    <xf numFmtId="0" fontId="13" fillId="3" borderId="0" applyNumberFormat="0" applyBorder="0" applyAlignment="0" applyProtection="0"/>
    <xf numFmtId="0" fontId="59" fillId="45" borderId="0" applyNumberFormat="0" applyBorder="0" applyAlignment="0" applyProtection="0"/>
    <xf numFmtId="0" fontId="13" fillId="7" borderId="0" applyNumberFormat="0" applyBorder="0" applyAlignment="0" applyProtection="0"/>
    <xf numFmtId="0" fontId="59" fillId="49" borderId="0" applyNumberFormat="0" applyBorder="0" applyAlignment="0" applyProtection="0"/>
    <xf numFmtId="0" fontId="13" fillId="6" borderId="0" applyNumberFormat="0" applyBorder="0" applyAlignment="0" applyProtection="0"/>
    <xf numFmtId="0" fontId="59" fillId="53" borderId="0" applyNumberFormat="0" applyBorder="0" applyAlignment="0" applyProtection="0"/>
    <xf numFmtId="0" fontId="13" fillId="9" borderId="0" applyNumberFormat="0" applyBorder="0" applyAlignment="0" applyProtection="0"/>
    <xf numFmtId="0" fontId="59" fillId="57" borderId="0" applyNumberFormat="0" applyBorder="0" applyAlignment="0" applyProtection="0"/>
    <xf numFmtId="0" fontId="13" fillId="3" borderId="0" applyNumberFormat="0" applyBorder="0" applyAlignment="0" applyProtection="0"/>
    <xf numFmtId="0" fontId="48" fillId="27" borderId="0" applyNumberFormat="0" applyBorder="0" applyAlignment="0" applyProtection="0"/>
    <xf numFmtId="0" fontId="14" fillId="10" borderId="0" applyNumberFormat="0" applyBorder="0" applyAlignment="0" applyProtection="0"/>
    <xf numFmtId="0" fontId="53" fillId="31" borderId="70" applyNumberFormat="0" applyAlignment="0" applyProtection="0"/>
    <xf numFmtId="0" fontId="15" fillId="11" borderId="1" applyNumberFormat="0" applyAlignment="0" applyProtection="0"/>
    <xf numFmtId="0" fontId="55" fillId="32" borderId="73" applyNumberFormat="0" applyAlignment="0" applyProtection="0"/>
    <xf numFmtId="0" fontId="16" fillId="12" borderId="2" applyNumberFormat="0" applyAlignment="0" applyProtection="0"/>
    <xf numFmtId="0" fontId="54" fillId="0" borderId="72" applyNumberFormat="0" applyFill="0" applyAlignment="0" applyProtection="0"/>
    <xf numFmtId="0" fontId="17" fillId="0" borderId="3" applyNumberFormat="0" applyFill="0" applyAlignment="0" applyProtection="0"/>
    <xf numFmtId="172" fontId="76" fillId="0" borderId="0">
      <protection locked="0"/>
    </xf>
    <xf numFmtId="173" fontId="76" fillId="0" borderId="0">
      <protection locked="0"/>
    </xf>
    <xf numFmtId="0" fontId="76" fillId="0" borderId="0">
      <protection locked="0"/>
    </xf>
    <xf numFmtId="0" fontId="59" fillId="34" borderId="0" applyNumberFormat="0" applyBorder="0" applyAlignment="0" applyProtection="0"/>
    <xf numFmtId="0" fontId="13" fillId="9" borderId="0" applyNumberFormat="0" applyBorder="0" applyAlignment="0" applyProtection="0"/>
    <xf numFmtId="0" fontId="59" fillId="38" borderId="0" applyNumberFormat="0" applyBorder="0" applyAlignment="0" applyProtection="0"/>
    <xf numFmtId="0" fontId="13" fillId="13" borderId="0" applyNumberFormat="0" applyBorder="0" applyAlignment="0" applyProtection="0"/>
    <xf numFmtId="0" fontId="59" fillId="42" borderId="0" applyNumberFormat="0" applyBorder="0" applyAlignment="0" applyProtection="0"/>
    <xf numFmtId="0" fontId="13" fillId="14" borderId="0" applyNumberFormat="0" applyBorder="0" applyAlignment="0" applyProtection="0"/>
    <xf numFmtId="0" fontId="59" fillId="46" borderId="0" applyNumberFormat="0" applyBorder="0" applyAlignment="0" applyProtection="0"/>
    <xf numFmtId="0" fontId="13" fillId="15" borderId="0" applyNumberFormat="0" applyBorder="0" applyAlignment="0" applyProtection="0"/>
    <xf numFmtId="0" fontId="59" fillId="50" borderId="0" applyNumberFormat="0" applyBorder="0" applyAlignment="0" applyProtection="0"/>
    <xf numFmtId="0" fontId="13" fillId="9" borderId="0" applyNumberFormat="0" applyBorder="0" applyAlignment="0" applyProtection="0"/>
    <xf numFmtId="0" fontId="59" fillId="54" borderId="0" applyNumberFormat="0" applyBorder="0" applyAlignment="0" applyProtection="0"/>
    <xf numFmtId="0" fontId="13" fillId="16" borderId="0" applyNumberFormat="0" applyBorder="0" applyAlignment="0" applyProtection="0"/>
    <xf numFmtId="0" fontId="51" fillId="30" borderId="70" applyNumberFormat="0" applyAlignment="0" applyProtection="0"/>
    <xf numFmtId="0" fontId="18" fillId="7" borderId="1" applyNumberFormat="0" applyAlignment="0" applyProtection="0"/>
    <xf numFmtId="0" fontId="3" fillId="1" borderId="84" applyFont="0" applyFill="0" applyBorder="0" applyAlignment="0">
      <alignment horizontal="center" vertical="center"/>
    </xf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76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49" fillId="28" borderId="0" applyNumberFormat="0" applyBorder="0" applyAlignment="0" applyProtection="0"/>
    <xf numFmtId="0" fontId="19" fillId="17" borderId="0" applyNumberFormat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29" borderId="0" applyNumberFormat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33" borderId="74" applyNumberFormat="0" applyFont="0" applyAlignment="0" applyProtection="0"/>
    <xf numFmtId="0" fontId="2" fillId="4" borderId="4" applyNumberFormat="0" applyAlignment="0" applyProtection="0"/>
    <xf numFmtId="0" fontId="2" fillId="63" borderId="4" applyNumberFormat="0" applyFont="0" applyAlignment="0" applyProtection="0"/>
    <xf numFmtId="0" fontId="79" fillId="0" borderId="85" applyNumberFormat="0" applyFont="0" applyBorder="0" applyAlignment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52" fillId="31" borderId="71" applyNumberFormat="0" applyAlignment="0" applyProtection="0"/>
    <xf numFmtId="0" fontId="21" fillId="11" borderId="5" applyNumberFormat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67" applyNumberFormat="0" applyFill="0" applyAlignment="0" applyProtection="0"/>
    <xf numFmtId="0" fontId="24" fillId="0" borderId="0" applyNumberFormat="0" applyFill="0" applyBorder="0" applyAlignment="0" applyProtection="0"/>
    <xf numFmtId="0" fontId="46" fillId="0" borderId="68" applyNumberFormat="0" applyFill="0" applyAlignment="0" applyProtection="0"/>
    <xf numFmtId="0" fontId="26" fillId="0" borderId="7" applyNumberFormat="0" applyFill="0" applyAlignment="0" applyProtection="0"/>
    <xf numFmtId="0" fontId="47" fillId="0" borderId="69" applyNumberFormat="0" applyFill="0" applyAlignment="0" applyProtection="0"/>
    <xf numFmtId="0" fontId="27" fillId="0" borderId="8" applyNumberFormat="0" applyFill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8" fillId="0" borderId="75" applyNumberFormat="0" applyFill="0" applyAlignment="0" applyProtection="0"/>
    <xf numFmtId="0" fontId="28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0" fontId="13" fillId="16" borderId="0" applyNumberFormat="0" applyBorder="0" applyAlignment="0" applyProtection="0"/>
    <xf numFmtId="0" fontId="18" fillId="7" borderId="1" applyNumberFormat="0" applyAlignment="0" applyProtection="0"/>
    <xf numFmtId="0" fontId="64" fillId="0" borderId="0" applyNumberFormat="0" applyFill="0" applyBorder="0" applyAlignment="0" applyProtection="0"/>
    <xf numFmtId="0" fontId="19" fillId="17" borderId="0" applyNumberFormat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3" borderId="74" applyNumberFormat="0" applyFont="0" applyAlignment="0" applyProtection="0"/>
    <xf numFmtId="0" fontId="43" fillId="33" borderId="74" applyNumberFormat="0" applyFont="0" applyAlignment="0" applyProtection="0"/>
    <xf numFmtId="0" fontId="1" fillId="33" borderId="74" applyNumberFormat="0" applyFont="0" applyAlignment="0" applyProtection="0"/>
    <xf numFmtId="0" fontId="1" fillId="33" borderId="74" applyNumberFormat="0" applyFont="0" applyAlignment="0" applyProtection="0"/>
    <xf numFmtId="0" fontId="43" fillId="33" borderId="74" applyNumberFormat="0" applyFont="0" applyAlignment="0" applyProtection="0"/>
    <xf numFmtId="0" fontId="1" fillId="33" borderId="74" applyNumberFormat="0" applyFont="0" applyAlignment="0" applyProtection="0"/>
    <xf numFmtId="0" fontId="2" fillId="4" borderId="4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21" fillId="11" borderId="5" applyNumberFormat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0" fillId="0" borderId="0"/>
    <xf numFmtId="16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9" fontId="80" fillId="0" borderId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  <xf numFmtId="169" fontId="80" fillId="0" borderId="0" applyFont="0" applyFill="0" applyBorder="0" applyAlignment="0" applyProtection="0"/>
  </cellStyleXfs>
  <cellXfs count="599">
    <xf numFmtId="0" fontId="0" fillId="0" borderId="0" xfId="0"/>
    <xf numFmtId="0" fontId="3" fillId="6" borderId="10" xfId="0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 vertical="center"/>
    </xf>
    <xf numFmtId="0" fontId="30" fillId="18" borderId="0" xfId="0" applyFont="1" applyFill="1" applyBorder="1"/>
    <xf numFmtId="0" fontId="30" fillId="0" borderId="0" xfId="0" applyFont="1" applyBorder="1"/>
    <xf numFmtId="0" fontId="31" fillId="0" borderId="0" xfId="0" applyFont="1" applyBorder="1"/>
    <xf numFmtId="0" fontId="0" fillId="0" borderId="21" xfId="0" applyBorder="1"/>
    <xf numFmtId="0" fontId="32" fillId="23" borderId="25" xfId="0" applyFont="1" applyFill="1" applyBorder="1"/>
    <xf numFmtId="0" fontId="32" fillId="23" borderId="26" xfId="0" applyFont="1" applyFill="1" applyBorder="1"/>
    <xf numFmtId="0" fontId="33" fillId="23" borderId="26" xfId="0" applyFont="1" applyFill="1" applyBorder="1"/>
    <xf numFmtId="0" fontId="0" fillId="23" borderId="26" xfId="0" applyFill="1" applyBorder="1"/>
    <xf numFmtId="0" fontId="0" fillId="23" borderId="27" xfId="0" applyFill="1" applyBorder="1"/>
    <xf numFmtId="0" fontId="9" fillId="0" borderId="24" xfId="0" applyFont="1" applyFill="1" applyBorder="1"/>
    <xf numFmtId="0" fontId="9" fillId="0" borderId="0" xfId="0" applyFont="1" applyFill="1" applyBorder="1"/>
    <xf numFmtId="0" fontId="9" fillId="0" borderId="28" xfId="0" applyFont="1" applyFill="1" applyBorder="1"/>
    <xf numFmtId="0" fontId="10" fillId="21" borderId="29" xfId="0" applyFont="1" applyFill="1" applyBorder="1"/>
    <xf numFmtId="0" fontId="10" fillId="21" borderId="30" xfId="0" applyFont="1" applyFill="1" applyBorder="1"/>
    <xf numFmtId="0" fontId="10" fillId="21" borderId="31" xfId="0" applyFont="1" applyFill="1" applyBorder="1"/>
    <xf numFmtId="0" fontId="10" fillId="21" borderId="32" xfId="0" applyFont="1" applyFill="1" applyBorder="1"/>
    <xf numFmtId="0" fontId="30" fillId="0" borderId="33" xfId="0" applyFont="1" applyFill="1" applyBorder="1"/>
    <xf numFmtId="0" fontId="30" fillId="0" borderId="14" xfId="0" applyFont="1" applyFill="1" applyBorder="1"/>
    <xf numFmtId="0" fontId="30" fillId="0" borderId="34" xfId="0" applyFont="1" applyFill="1" applyBorder="1"/>
    <xf numFmtId="0" fontId="9" fillId="0" borderId="34" xfId="0" applyFont="1" applyFill="1" applyBorder="1"/>
    <xf numFmtId="0" fontId="30" fillId="0" borderId="20" xfId="0" applyFont="1" applyFill="1" applyBorder="1"/>
    <xf numFmtId="0" fontId="30" fillId="0" borderId="24" xfId="0" applyFont="1" applyFill="1" applyBorder="1"/>
    <xf numFmtId="0" fontId="30" fillId="0" borderId="21" xfId="0" applyFont="1" applyFill="1" applyBorder="1"/>
    <xf numFmtId="0" fontId="30" fillId="0" borderId="35" xfId="0" applyFont="1" applyFill="1" applyBorder="1"/>
    <xf numFmtId="0" fontId="9" fillId="0" borderId="35" xfId="0" applyFont="1" applyFill="1" applyBorder="1"/>
    <xf numFmtId="0" fontId="30" fillId="0" borderId="36" xfId="0" applyFont="1" applyFill="1" applyBorder="1"/>
    <xf numFmtId="0" fontId="9" fillId="0" borderId="16" xfId="0" applyFont="1" applyFill="1" applyBorder="1"/>
    <xf numFmtId="0" fontId="0" fillId="0" borderId="0" xfId="0" applyBorder="1"/>
    <xf numFmtId="0" fontId="9" fillId="0" borderId="13" xfId="0" applyFont="1" applyFill="1" applyBorder="1"/>
    <xf numFmtId="0" fontId="10" fillId="21" borderId="20" xfId="0" applyFont="1" applyFill="1" applyBorder="1"/>
    <xf numFmtId="0" fontId="10" fillId="21" borderId="14" xfId="0" applyFont="1" applyFill="1" applyBorder="1"/>
    <xf numFmtId="0" fontId="31" fillId="0" borderId="33" xfId="0" applyFont="1" applyFill="1" applyBorder="1" applyAlignment="1">
      <alignment horizontal="center"/>
    </xf>
    <xf numFmtId="0" fontId="31" fillId="0" borderId="34" xfId="0" applyFont="1" applyFill="1" applyBorder="1" applyAlignment="1">
      <alignment horizontal="center"/>
    </xf>
    <xf numFmtId="0" fontId="31" fillId="0" borderId="36" xfId="0" applyNumberFormat="1" applyFont="1" applyFill="1" applyBorder="1" applyAlignment="1">
      <alignment horizontal="left"/>
    </xf>
    <xf numFmtId="0" fontId="30" fillId="0" borderId="16" xfId="0" applyFont="1" applyFill="1" applyBorder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0" fillId="0" borderId="30" xfId="0" applyFont="1" applyFill="1" applyBorder="1" applyAlignment="1">
      <alignment horizontal="center"/>
    </xf>
    <xf numFmtId="164" fontId="10" fillId="18" borderId="32" xfId="0" applyNumberFormat="1" applyFont="1" applyFill="1" applyBorder="1" applyAlignment="1">
      <alignment horizontal="center"/>
    </xf>
    <xf numFmtId="10" fontId="10" fillId="0" borderId="30" xfId="0" applyNumberFormat="1" applyFont="1" applyFill="1" applyBorder="1"/>
    <xf numFmtId="164" fontId="10" fillId="21" borderId="29" xfId="0" applyNumberFormat="1" applyFont="1" applyFill="1" applyBorder="1" applyAlignment="1">
      <alignment horizontal="center"/>
    </xf>
    <xf numFmtId="10" fontId="10" fillId="21" borderId="29" xfId="0" applyNumberFormat="1" applyFont="1" applyFill="1" applyBorder="1"/>
    <xf numFmtId="164" fontId="10" fillId="18" borderId="32" xfId="0" applyNumberFormat="1" applyFont="1" applyFill="1" applyBorder="1"/>
    <xf numFmtId="10" fontId="10" fillId="21" borderId="30" xfId="0" applyNumberFormat="1" applyFont="1" applyFill="1" applyBorder="1"/>
    <xf numFmtId="9" fontId="34" fillId="24" borderId="29" xfId="0" applyNumberFormat="1" applyFont="1" applyFill="1" applyBorder="1" applyAlignment="1">
      <alignment horizontal="center"/>
    </xf>
    <xf numFmtId="4" fontId="10" fillId="0" borderId="29" xfId="0" applyNumberFormat="1" applyFont="1" applyFill="1" applyBorder="1"/>
    <xf numFmtId="0" fontId="31" fillId="18" borderId="29" xfId="0" applyFont="1" applyFill="1" applyBorder="1" applyAlignment="1">
      <alignment horizontal="center"/>
    </xf>
    <xf numFmtId="164" fontId="10" fillId="18" borderId="34" xfId="0" applyNumberFormat="1" applyFont="1" applyFill="1" applyBorder="1"/>
    <xf numFmtId="10" fontId="10" fillId="21" borderId="14" xfId="0" applyNumberFormat="1" applyFont="1" applyFill="1" applyBorder="1"/>
    <xf numFmtId="4" fontId="10" fillId="0" borderId="32" xfId="0" applyNumberFormat="1" applyFont="1" applyFill="1" applyBorder="1"/>
    <xf numFmtId="164" fontId="10" fillId="0" borderId="36" xfId="0" applyNumberFormat="1" applyFont="1" applyFill="1" applyBorder="1"/>
    <xf numFmtId="10" fontId="10" fillId="0" borderId="36" xfId="36" applyNumberFormat="1" applyFont="1" applyFill="1" applyBorder="1"/>
    <xf numFmtId="164" fontId="10" fillId="0" borderId="29" xfId="0" applyNumberFormat="1" applyFont="1" applyFill="1" applyBorder="1"/>
    <xf numFmtId="10" fontId="35" fillId="0" borderId="29" xfId="0" applyNumberFormat="1" applyFont="1" applyFill="1" applyBorder="1"/>
    <xf numFmtId="0" fontId="10" fillId="21" borderId="34" xfId="0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10" fontId="2" fillId="0" borderId="0" xfId="0" applyNumberFormat="1" applyFont="1" applyFill="1" applyBorder="1"/>
    <xf numFmtId="164" fontId="0" fillId="0" borderId="0" xfId="0" applyNumberFormat="1" applyFont="1" applyFill="1" applyBorder="1"/>
    <xf numFmtId="0" fontId="3" fillId="21" borderId="30" xfId="0" applyFont="1" applyFill="1" applyBorder="1"/>
    <xf numFmtId="0" fontId="3" fillId="21" borderId="31" xfId="0" applyFont="1" applyFill="1" applyBorder="1"/>
    <xf numFmtId="164" fontId="9" fillId="0" borderId="0" xfId="0" applyNumberFormat="1" applyFont="1" applyFill="1" applyBorder="1"/>
    <xf numFmtId="10" fontId="36" fillId="0" borderId="0" xfId="0" applyNumberFormat="1" applyFont="1" applyFill="1" applyBorder="1"/>
    <xf numFmtId="10" fontId="30" fillId="0" borderId="0" xfId="0" applyNumberFormat="1" applyFont="1" applyFill="1" applyBorder="1"/>
    <xf numFmtId="10" fontId="0" fillId="0" borderId="0" xfId="0" applyNumberFormat="1" applyFont="1" applyFill="1" applyBorder="1"/>
    <xf numFmtId="0" fontId="30" fillId="0" borderId="34" xfId="0" applyFont="1" applyBorder="1"/>
    <xf numFmtId="0" fontId="30" fillId="0" borderId="13" xfId="0" applyFont="1" applyFill="1" applyBorder="1"/>
    <xf numFmtId="0" fontId="11" fillId="0" borderId="0" xfId="0" applyFont="1" applyBorder="1" applyAlignment="1">
      <alignment horizontal="left" vertical="center"/>
    </xf>
    <xf numFmtId="0" fontId="30" fillId="0" borderId="20" xfId="0" applyFont="1" applyBorder="1"/>
    <xf numFmtId="0" fontId="0" fillId="0" borderId="20" xfId="0" applyBorder="1"/>
    <xf numFmtId="0" fontId="30" fillId="18" borderId="13" xfId="0" applyFont="1" applyFill="1" applyBorder="1"/>
    <xf numFmtId="0" fontId="30" fillId="0" borderId="30" xfId="0" applyFont="1" applyFill="1" applyBorder="1"/>
    <xf numFmtId="0" fontId="30" fillId="0" borderId="31" xfId="0" applyFont="1" applyFill="1" applyBorder="1"/>
    <xf numFmtId="0" fontId="9" fillId="0" borderId="31" xfId="0" applyFont="1" applyFill="1" applyBorder="1"/>
    <xf numFmtId="0" fontId="9" fillId="0" borderId="32" xfId="0" applyFont="1" applyFill="1" applyBorder="1"/>
    <xf numFmtId="0" fontId="9" fillId="0" borderId="21" xfId="0" applyFont="1" applyFill="1" applyBorder="1"/>
    <xf numFmtId="0" fontId="0" fillId="0" borderId="24" xfId="0" applyBorder="1"/>
    <xf numFmtId="0" fontId="0" fillId="0" borderId="35" xfId="0" applyBorder="1"/>
    <xf numFmtId="0" fontId="0" fillId="18" borderId="21" xfId="0" applyFill="1" applyBorder="1"/>
    <xf numFmtId="0" fontId="29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" fillId="21" borderId="14" xfId="0" applyFont="1" applyFill="1" applyBorder="1"/>
    <xf numFmtId="0" fontId="3" fillId="21" borderId="20" xfId="0" applyFont="1" applyFill="1" applyBorder="1"/>
    <xf numFmtId="0" fontId="3" fillId="21" borderId="34" xfId="0" applyFont="1" applyFill="1" applyBorder="1"/>
    <xf numFmtId="0" fontId="7" fillId="7" borderId="21" xfId="0" applyFont="1" applyFill="1" applyBorder="1" applyAlignment="1">
      <alignment vertical="center" wrapText="1"/>
    </xf>
    <xf numFmtId="0" fontId="7" fillId="7" borderId="3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38" applyFont="1" applyAlignment="1">
      <alignment horizontal="center"/>
    </xf>
    <xf numFmtId="0" fontId="2" fillId="0" borderId="0" xfId="0" applyFont="1"/>
    <xf numFmtId="39" fontId="0" fillId="0" borderId="0" xfId="38" applyNumberFormat="1" applyFont="1" applyAlignment="1">
      <alignment horizontal="center"/>
    </xf>
    <xf numFmtId="10" fontId="9" fillId="0" borderId="0" xfId="0" applyNumberFormat="1" applyFont="1" applyFill="1" applyBorder="1"/>
    <xf numFmtId="39" fontId="8" fillId="0" borderId="20" xfId="38" applyNumberFormat="1" applyFont="1" applyBorder="1" applyAlignment="1">
      <alignment horizontal="right" vertical="center"/>
    </xf>
    <xf numFmtId="39" fontId="8" fillId="11" borderId="20" xfId="38" applyNumberFormat="1" applyFont="1" applyFill="1" applyBorder="1" applyAlignment="1">
      <alignment vertical="center"/>
    </xf>
    <xf numFmtId="164" fontId="8" fillId="6" borderId="10" xfId="38" applyFont="1" applyFill="1" applyBorder="1" applyAlignment="1">
      <alignment horizontal="right" vertical="center"/>
    </xf>
    <xf numFmtId="164" fontId="8" fillId="6" borderId="10" xfId="38" applyFont="1" applyFill="1" applyBorder="1" applyAlignment="1">
      <alignment vertical="center"/>
    </xf>
    <xf numFmtId="39" fontId="8" fillId="0" borderId="0" xfId="38" applyNumberFormat="1" applyFont="1" applyBorder="1" applyAlignment="1">
      <alignment horizontal="right" vertical="center"/>
    </xf>
    <xf numFmtId="39" fontId="8" fillId="11" borderId="0" xfId="38" applyNumberFormat="1" applyFont="1" applyFill="1" applyBorder="1" applyAlignment="1">
      <alignment vertical="center"/>
    </xf>
    <xf numFmtId="164" fontId="8" fillId="0" borderId="0" xfId="38" applyFont="1" applyBorder="1" applyAlignment="1">
      <alignment vertical="center"/>
    </xf>
    <xf numFmtId="164" fontId="8" fillId="0" borderId="45" xfId="38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4" fontId="8" fillId="0" borderId="0" xfId="38" applyFont="1" applyBorder="1" applyAlignment="1">
      <alignment horizontal="center" vertical="center"/>
    </xf>
    <xf numFmtId="39" fontId="8" fillId="0" borderId="0" xfId="38" applyNumberFormat="1" applyFont="1" applyFill="1" applyBorder="1" applyAlignment="1">
      <alignment horizontal="right" vertical="center"/>
    </xf>
    <xf numFmtId="164" fontId="8" fillId="0" borderId="0" xfId="38" applyFont="1" applyFill="1" applyBorder="1" applyAlignment="1">
      <alignment vertical="center"/>
    </xf>
    <xf numFmtId="164" fontId="8" fillId="0" borderId="0" xfId="38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64" fontId="8" fillId="6" borderId="10" xfId="38" applyFont="1" applyFill="1" applyBorder="1" applyAlignment="1">
      <alignment horizontal="center" vertical="center"/>
    </xf>
    <xf numFmtId="39" fontId="8" fillId="6" borderId="10" xfId="38" applyNumberFormat="1" applyFont="1" applyFill="1" applyBorder="1" applyAlignment="1">
      <alignment horizontal="right" vertical="center"/>
    </xf>
    <xf numFmtId="39" fontId="8" fillId="6" borderId="10" xfId="38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38" applyFont="1" applyAlignment="1">
      <alignment horizontal="center" vertical="center"/>
    </xf>
    <xf numFmtId="39" fontId="8" fillId="18" borderId="0" xfId="38" applyNumberFormat="1" applyFont="1" applyFill="1" applyAlignment="1">
      <alignment horizontal="right" vertical="center"/>
    </xf>
    <xf numFmtId="39" fontId="8" fillId="18" borderId="0" xfId="38" applyNumberFormat="1" applyFont="1" applyFill="1" applyAlignment="1">
      <alignment vertical="center"/>
    </xf>
    <xf numFmtId="39" fontId="8" fillId="0" borderId="0" xfId="38" applyNumberFormat="1" applyFont="1" applyAlignment="1">
      <alignment horizontal="right" vertical="center"/>
    </xf>
    <xf numFmtId="164" fontId="8" fillId="0" borderId="0" xfId="38" applyFont="1" applyAlignment="1">
      <alignment vertical="center"/>
    </xf>
    <xf numFmtId="164" fontId="8" fillId="0" borderId="0" xfId="38" applyFont="1" applyAlignment="1">
      <alignment horizontal="right" vertical="center"/>
    </xf>
    <xf numFmtId="164" fontId="8" fillId="18" borderId="0" xfId="38" applyFont="1" applyFill="1" applyAlignment="1">
      <alignment horizontal="right" vertical="center"/>
    </xf>
    <xf numFmtId="39" fontId="8" fillId="0" borderId="0" xfId="38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18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164" fontId="3" fillId="7" borderId="21" xfId="0" applyNumberFormat="1" applyFont="1" applyFill="1" applyBorder="1" applyAlignment="1">
      <alignment horizontal="center" wrapText="1"/>
    </xf>
    <xf numFmtId="164" fontId="3" fillId="7" borderId="3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4" fontId="8" fillId="18" borderId="0" xfId="0" applyNumberFormat="1" applyFont="1" applyFill="1" applyAlignment="1">
      <alignment vertical="center"/>
    </xf>
    <xf numFmtId="4" fontId="3" fillId="18" borderId="0" xfId="0" applyNumberFormat="1" applyFont="1" applyFill="1" applyAlignment="1">
      <alignment vertical="center"/>
    </xf>
    <xf numFmtId="167" fontId="2" fillId="0" borderId="0" xfId="0" applyNumberFormat="1" applyFont="1" applyFill="1" applyAlignment="1">
      <alignment vertical="center"/>
    </xf>
    <xf numFmtId="0" fontId="11" fillId="23" borderId="29" xfId="0" applyNumberFormat="1" applyFont="1" applyFill="1" applyBorder="1" applyAlignment="1">
      <alignment horizontal="left"/>
    </xf>
    <xf numFmtId="0" fontId="11" fillId="23" borderId="30" xfId="0" applyFont="1" applyFill="1" applyBorder="1"/>
    <xf numFmtId="0" fontId="36" fillId="23" borderId="31" xfId="0" applyFont="1" applyFill="1" applyBorder="1"/>
    <xf numFmtId="4" fontId="36" fillId="23" borderId="31" xfId="0" applyNumberFormat="1" applyFont="1" applyFill="1" applyBorder="1"/>
    <xf numFmtId="4" fontId="36" fillId="23" borderId="32" xfId="0" applyNumberFormat="1" applyFont="1" applyFill="1" applyBorder="1"/>
    <xf numFmtId="0" fontId="11" fillId="0" borderId="29" xfId="0" applyNumberFormat="1" applyFont="1" applyFill="1" applyBorder="1" applyAlignment="1">
      <alignment horizontal="left"/>
    </xf>
    <xf numFmtId="0" fontId="36" fillId="0" borderId="16" xfId="0" applyFont="1" applyFill="1" applyBorder="1"/>
    <xf numFmtId="0" fontId="36" fillId="0" borderId="0" xfId="0" applyFont="1" applyFill="1" applyBorder="1"/>
    <xf numFmtId="4" fontId="36" fillId="0" borderId="0" xfId="0" applyNumberFormat="1" applyFont="1" applyFill="1" applyBorder="1"/>
    <xf numFmtId="0" fontId="11" fillId="23" borderId="31" xfId="0" applyFont="1" applyFill="1" applyBorder="1"/>
    <xf numFmtId="0" fontId="11" fillId="0" borderId="33" xfId="0" applyNumberFormat="1" applyFont="1" applyFill="1" applyBorder="1" applyAlignment="1">
      <alignment horizontal="left"/>
    </xf>
    <xf numFmtId="0" fontId="11" fillId="18" borderId="29" xfId="0" applyNumberFormat="1" applyFont="1" applyFill="1" applyBorder="1" applyAlignment="1">
      <alignment horizontal="left"/>
    </xf>
    <xf numFmtId="0" fontId="11" fillId="23" borderId="14" xfId="0" applyFont="1" applyFill="1" applyBorder="1"/>
    <xf numFmtId="0" fontId="36" fillId="23" borderId="20" xfId="0" applyFont="1" applyFill="1" applyBorder="1"/>
    <xf numFmtId="4" fontId="36" fillId="23" borderId="20" xfId="0" applyNumberFormat="1" applyFont="1" applyFill="1" applyBorder="1"/>
    <xf numFmtId="4" fontId="36" fillId="23" borderId="34" xfId="0" applyNumberFormat="1" applyFont="1" applyFill="1" applyBorder="1"/>
    <xf numFmtId="4" fontId="2" fillId="18" borderId="0" xfId="0" applyNumberFormat="1" applyFont="1" applyFill="1" applyAlignment="1">
      <alignment vertical="center"/>
    </xf>
    <xf numFmtId="0" fontId="0" fillId="0" borderId="0" xfId="0" applyAlignment="1">
      <alignment horizontal="right"/>
    </xf>
    <xf numFmtId="0" fontId="42" fillId="0" borderId="13" xfId="0" applyFont="1" applyFill="1" applyBorder="1" applyAlignment="1">
      <alignment horizontal="center" vertical="center"/>
    </xf>
    <xf numFmtId="2" fontId="3" fillId="0" borderId="53" xfId="0" applyNumberFormat="1" applyFont="1" applyFill="1" applyBorder="1" applyAlignment="1">
      <alignment horizontal="center" vertical="center" wrapText="1"/>
    </xf>
    <xf numFmtId="164" fontId="8" fillId="7" borderId="44" xfId="38" applyFont="1" applyFill="1" applyBorder="1" applyAlignment="1">
      <alignment horizontal="left" vertical="center"/>
    </xf>
    <xf numFmtId="39" fontId="8" fillId="0" borderId="0" xfId="38" applyNumberFormat="1" applyFont="1" applyFill="1" applyBorder="1" applyAlignment="1">
      <alignment vertical="center"/>
    </xf>
    <xf numFmtId="164" fontId="8" fillId="0" borderId="0" xfId="38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4" fontId="8" fillId="0" borderId="0" xfId="0" applyNumberFormat="1" applyFont="1" applyFill="1" applyAlignment="1">
      <alignment vertical="center"/>
    </xf>
    <xf numFmtId="164" fontId="61" fillId="0" borderId="0" xfId="38" applyFont="1" applyBorder="1" applyAlignment="1">
      <alignment horizontal="right" vertical="center"/>
    </xf>
    <xf numFmtId="164" fontId="61" fillId="0" borderId="45" xfId="38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1" fillId="0" borderId="16" xfId="0" applyFont="1" applyBorder="1" applyAlignment="1">
      <alignment horizontal="left" vertical="center"/>
    </xf>
    <xf numFmtId="0" fontId="62" fillId="0" borderId="0" xfId="0" applyFont="1" applyBorder="1"/>
    <xf numFmtId="0" fontId="11" fillId="0" borderId="0" xfId="0" applyFont="1" applyBorder="1"/>
    <xf numFmtId="0" fontId="11" fillId="0" borderId="13" xfId="0" applyFont="1" applyBorder="1"/>
    <xf numFmtId="0" fontId="60" fillId="0" borderId="16" xfId="0" applyFont="1" applyBorder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0" fillId="0" borderId="16" xfId="0" applyFont="1" applyBorder="1" applyAlignment="1">
      <alignment vertical="top"/>
    </xf>
    <xf numFmtId="0" fontId="3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30" fillId="0" borderId="13" xfId="0" applyFont="1" applyBorder="1" applyAlignment="1">
      <alignment vertical="top"/>
    </xf>
    <xf numFmtId="0" fontId="30" fillId="0" borderId="14" xfId="0" applyFont="1" applyBorder="1" applyAlignment="1">
      <alignment vertical="top"/>
    </xf>
    <xf numFmtId="0" fontId="30" fillId="0" borderId="20" xfId="0" applyFont="1" applyBorder="1" applyAlignment="1">
      <alignment vertical="top"/>
    </xf>
    <xf numFmtId="2" fontId="2" fillId="0" borderId="22" xfId="33" applyNumberFormat="1" applyFont="1" applyFill="1" applyBorder="1" applyAlignment="1">
      <alignment horizontal="center" vertical="center" wrapText="1"/>
    </xf>
    <xf numFmtId="39" fontId="8" fillId="0" borderId="15" xfId="38" applyNumberFormat="1" applyFont="1" applyFill="1" applyBorder="1" applyAlignment="1" applyProtection="1">
      <alignment horizontal="right" vertical="center"/>
    </xf>
    <xf numFmtId="39" fontId="8" fillId="0" borderId="23" xfId="38" applyNumberFormat="1" applyFont="1" applyFill="1" applyBorder="1" applyAlignment="1" applyProtection="1">
      <alignment horizontal="right" vertical="center"/>
    </xf>
    <xf numFmtId="39" fontId="8" fillId="0" borderId="23" xfId="38" applyNumberFormat="1" applyFont="1" applyFill="1" applyBorder="1" applyAlignment="1">
      <alignment horizontal="right" vertical="center"/>
    </xf>
    <xf numFmtId="4" fontId="2" fillId="0" borderId="15" xfId="49" applyNumberFormat="1" applyFont="1" applyFill="1" applyBorder="1" applyAlignment="1">
      <alignment horizontal="right" vertical="center"/>
    </xf>
    <xf numFmtId="4" fontId="2" fillId="0" borderId="22" xfId="49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164" fontId="2" fillId="0" borderId="15" xfId="94" applyFont="1" applyFill="1" applyBorder="1" applyAlignment="1">
      <alignment horizontal="center" vertical="center" wrapText="1"/>
    </xf>
    <xf numFmtId="4" fontId="2" fillId="0" borderId="15" xfId="48" applyNumberFormat="1" applyFont="1" applyFill="1" applyBorder="1" applyAlignment="1" applyProtection="1">
      <alignment vertical="center"/>
    </xf>
    <xf numFmtId="4" fontId="2" fillId="0" borderId="37" xfId="49" applyNumberFormat="1" applyFont="1" applyFill="1" applyBorder="1" applyAlignment="1">
      <alignment horizontal="left" vertical="center" wrapText="1"/>
    </xf>
    <xf numFmtId="164" fontId="3" fillId="6" borderId="15" xfId="38" applyFont="1" applyFill="1" applyBorder="1" applyAlignment="1">
      <alignment horizontal="right" vertical="center"/>
    </xf>
    <xf numFmtId="39" fontId="3" fillId="6" borderId="15" xfId="38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center" vertical="center"/>
    </xf>
    <xf numFmtId="4" fontId="4" fillId="0" borderId="13" xfId="0" applyNumberFormat="1" applyFont="1" applyFill="1" applyBorder="1" applyAlignment="1">
      <alignment horizontal="center" vertical="center"/>
    </xf>
    <xf numFmtId="164" fontId="5" fillId="18" borderId="0" xfId="0" applyNumberFormat="1" applyFont="1" applyFill="1" applyBorder="1" applyAlignment="1">
      <alignment horizontal="center" vertical="center"/>
    </xf>
    <xf numFmtId="164" fontId="5" fillId="18" borderId="13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horizontal="center" vertical="center"/>
    </xf>
    <xf numFmtId="2" fontId="3" fillId="6" borderId="22" xfId="0" applyNumberFormat="1" applyFon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164" fontId="2" fillId="18" borderId="0" xfId="38" applyFont="1" applyFill="1" applyBorder="1" applyAlignment="1">
      <alignment horizontal="right" vertical="center"/>
    </xf>
    <xf numFmtId="164" fontId="2" fillId="6" borderId="15" xfId="38" applyFont="1" applyFill="1" applyBorder="1" applyAlignment="1">
      <alignment horizontal="right" vertical="center"/>
    </xf>
    <xf numFmtId="164" fontId="2" fillId="20" borderId="15" xfId="38" applyFont="1" applyFill="1" applyBorder="1" applyAlignment="1" applyProtection="1">
      <alignment horizontal="center" vertical="center"/>
    </xf>
    <xf numFmtId="164" fontId="2" fillId="0" borderId="15" xfId="38" applyFont="1" applyFill="1" applyBorder="1" applyAlignment="1">
      <alignment horizontal="right" vertical="center"/>
    </xf>
    <xf numFmtId="39" fontId="2" fillId="6" borderId="15" xfId="38" applyNumberFormat="1" applyFont="1" applyFill="1" applyBorder="1" applyAlignment="1">
      <alignment horizontal="right" vertical="center"/>
    </xf>
    <xf numFmtId="39" fontId="8" fillId="19" borderId="15" xfId="38" applyNumberFormat="1" applyFont="1" applyFill="1" applyBorder="1" applyAlignment="1">
      <alignment horizontal="right" vertical="center"/>
    </xf>
    <xf numFmtId="39" fontId="8" fillId="20" borderId="15" xfId="38" applyNumberFormat="1" applyFont="1" applyFill="1" applyBorder="1" applyAlignment="1" applyProtection="1">
      <alignment horizontal="right" vertical="center"/>
    </xf>
    <xf numFmtId="39" fontId="8" fillId="19" borderId="15" xfId="38" applyNumberFormat="1" applyFont="1" applyFill="1" applyBorder="1" applyAlignment="1">
      <alignment vertical="center"/>
    </xf>
    <xf numFmtId="39" fontId="8" fillId="6" borderId="15" xfId="38" applyNumberFormat="1" applyFont="1" applyFill="1" applyBorder="1" applyAlignment="1">
      <alignment horizontal="right" vertical="center"/>
    </xf>
    <xf numFmtId="39" fontId="8" fillId="6" borderId="15" xfId="38" applyNumberFormat="1" applyFont="1" applyFill="1" applyBorder="1" applyAlignment="1">
      <alignment horizontal="center" vertical="center"/>
    </xf>
    <xf numFmtId="39" fontId="8" fillId="0" borderId="15" xfId="38" applyNumberFormat="1" applyFont="1" applyFill="1" applyBorder="1" applyAlignment="1">
      <alignment horizontal="right" vertical="center"/>
    </xf>
    <xf numFmtId="39" fontId="8" fillId="0" borderId="15" xfId="38" applyNumberFormat="1" applyFont="1" applyFill="1" applyBorder="1" applyAlignment="1">
      <alignment vertical="center"/>
    </xf>
    <xf numFmtId="39" fontId="8" fillId="6" borderId="15" xfId="38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39" fontId="8" fillId="18" borderId="0" xfId="38" applyNumberFormat="1" applyFont="1" applyFill="1" applyBorder="1" applyAlignment="1">
      <alignment vertical="center"/>
    </xf>
    <xf numFmtId="164" fontId="8" fillId="0" borderId="0" xfId="38" applyFont="1" applyBorder="1" applyAlignment="1">
      <alignment horizontal="right" vertical="center"/>
    </xf>
    <xf numFmtId="164" fontId="8" fillId="18" borderId="0" xfId="38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38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2" fontId="8" fillId="18" borderId="22" xfId="0" applyNumberFormat="1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164" fontId="8" fillId="0" borderId="20" xfId="38" applyFont="1" applyFill="1" applyBorder="1" applyAlignment="1">
      <alignment horizontal="center" vertical="center"/>
    </xf>
    <xf numFmtId="164" fontId="8" fillId="18" borderId="20" xfId="38" applyFont="1" applyFill="1" applyBorder="1" applyAlignment="1">
      <alignment horizontal="right" vertical="center"/>
    </xf>
    <xf numFmtId="39" fontId="8" fillId="18" borderId="20" xfId="38" applyNumberFormat="1" applyFont="1" applyFill="1" applyBorder="1" applyAlignment="1">
      <alignment horizontal="right" vertical="center"/>
    </xf>
    <xf numFmtId="39" fontId="8" fillId="0" borderId="20" xfId="38" applyNumberFormat="1" applyFont="1" applyFill="1" applyBorder="1" applyAlignment="1">
      <alignment vertical="center"/>
    </xf>
    <xf numFmtId="39" fontId="8" fillId="18" borderId="34" xfId="38" applyNumberFormat="1" applyFont="1" applyFill="1" applyBorder="1" applyAlignment="1">
      <alignment horizontal="center" vertical="center"/>
    </xf>
    <xf numFmtId="39" fontId="8" fillId="18" borderId="0" xfId="38" applyNumberFormat="1" applyFont="1" applyFill="1" applyBorder="1" applyAlignment="1">
      <alignment horizontal="right" vertical="center"/>
    </xf>
    <xf numFmtId="164" fontId="8" fillId="18" borderId="0" xfId="38" applyFont="1" applyFill="1" applyBorder="1" applyAlignment="1">
      <alignment vertical="center"/>
    </xf>
    <xf numFmtId="166" fontId="8" fillId="18" borderId="0" xfId="38" applyNumberFormat="1" applyFont="1" applyFill="1" applyBorder="1" applyAlignment="1">
      <alignment horizontal="right" vertical="center"/>
    </xf>
    <xf numFmtId="4" fontId="8" fillId="18" borderId="0" xfId="0" applyNumberFormat="1" applyFont="1" applyFill="1" applyBorder="1" applyAlignment="1">
      <alignment horizontal="center" vertical="center"/>
    </xf>
    <xf numFmtId="4" fontId="8" fillId="18" borderId="13" xfId="0" applyNumberFormat="1" applyFont="1" applyFill="1" applyBorder="1" applyAlignment="1">
      <alignment horizontal="center" vertical="center"/>
    </xf>
    <xf numFmtId="39" fontId="8" fillId="18" borderId="0" xfId="0" applyNumberFormat="1" applyFont="1" applyFill="1" applyBorder="1" applyAlignment="1">
      <alignment horizontal="center" vertical="center"/>
    </xf>
    <xf numFmtId="39" fontId="8" fillId="18" borderId="13" xfId="0" applyNumberFormat="1" applyFont="1" applyFill="1" applyBorder="1" applyAlignment="1">
      <alignment horizontal="center" vertical="center"/>
    </xf>
    <xf numFmtId="164" fontId="8" fillId="18" borderId="13" xfId="0" applyNumberFormat="1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164" fontId="8" fillId="6" borderId="48" xfId="38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left" vertical="center"/>
    </xf>
    <xf numFmtId="0" fontId="8" fillId="18" borderId="0" xfId="0" applyFont="1" applyFill="1" applyBorder="1" applyAlignment="1">
      <alignment horizontal="center" vertical="center"/>
    </xf>
    <xf numFmtId="164" fontId="8" fillId="18" borderId="13" xfId="38" applyFont="1" applyFill="1" applyBorder="1" applyAlignment="1">
      <alignment horizontal="right" vertical="center"/>
    </xf>
    <xf numFmtId="164" fontId="8" fillId="18" borderId="13" xfId="38" applyFont="1" applyFill="1" applyBorder="1" applyAlignment="1">
      <alignment horizontal="center" vertical="center"/>
    </xf>
    <xf numFmtId="164" fontId="8" fillId="18" borderId="35" xfId="38" applyFont="1" applyFill="1" applyBorder="1" applyAlignment="1">
      <alignment horizontal="center" vertical="center"/>
    </xf>
    <xf numFmtId="39" fontId="8" fillId="18" borderId="21" xfId="38" applyNumberFormat="1" applyFont="1" applyFill="1" applyBorder="1" applyAlignment="1">
      <alignment horizontal="right" vertical="center"/>
    </xf>
    <xf numFmtId="39" fontId="8" fillId="18" borderId="21" xfId="38" applyNumberFormat="1" applyFont="1" applyFill="1" applyBorder="1" applyAlignment="1">
      <alignment vertical="center"/>
    </xf>
    <xf numFmtId="164" fontId="8" fillId="18" borderId="21" xfId="38" applyFont="1" applyFill="1" applyBorder="1" applyAlignment="1">
      <alignment vertical="center"/>
    </xf>
    <xf numFmtId="164" fontId="8" fillId="18" borderId="21" xfId="38" applyFont="1" applyFill="1" applyBorder="1" applyAlignment="1">
      <alignment horizontal="right" vertical="center"/>
    </xf>
    <xf numFmtId="0" fontId="8" fillId="0" borderId="35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vertical="center"/>
    </xf>
    <xf numFmtId="39" fontId="5" fillId="18" borderId="20" xfId="38" applyNumberFormat="1" applyFont="1" applyFill="1" applyBorder="1" applyAlignment="1">
      <alignment vertical="center"/>
    </xf>
    <xf numFmtId="4" fontId="2" fillId="0" borderId="0" xfId="0" applyNumberFormat="1" applyFont="1" applyFill="1" applyAlignment="1">
      <alignment vertical="center"/>
    </xf>
    <xf numFmtId="3" fontId="3" fillId="6" borderId="37" xfId="0" applyNumberFormat="1" applyFont="1" applyFill="1" applyBorder="1" applyAlignment="1">
      <alignment horizontal="left" vertical="center"/>
    </xf>
    <xf numFmtId="4" fontId="2" fillId="6" borderId="15" xfId="0" applyNumberFormat="1" applyFont="1" applyFill="1" applyBorder="1" applyAlignment="1">
      <alignment horizontal="center" vertical="center"/>
    </xf>
    <xf numFmtId="39" fontId="8" fillId="25" borderId="15" xfId="38" applyNumberFormat="1" applyFont="1" applyFill="1" applyBorder="1" applyAlignment="1">
      <alignment horizontal="right" vertical="center"/>
    </xf>
    <xf numFmtId="39" fontId="3" fillId="25" borderId="15" xfId="38" applyNumberFormat="1" applyFont="1" applyFill="1" applyBorder="1" applyAlignment="1">
      <alignment vertical="center"/>
    </xf>
    <xf numFmtId="39" fontId="3" fillId="25" borderId="15" xfId="38" applyNumberFormat="1" applyFont="1" applyFill="1" applyBorder="1" applyAlignment="1">
      <alignment horizontal="right" vertical="center"/>
    </xf>
    <xf numFmtId="164" fontId="3" fillId="25" borderId="15" xfId="38" applyFont="1" applyFill="1" applyBorder="1" applyAlignment="1">
      <alignment horizontal="right" vertical="center"/>
    </xf>
    <xf numFmtId="2" fontId="3" fillId="25" borderId="22" xfId="0" applyNumberFormat="1" applyFont="1" applyFill="1" applyBorder="1" applyAlignment="1">
      <alignment horizontal="center" vertical="center"/>
    </xf>
    <xf numFmtId="164" fontId="7" fillId="6" borderId="46" xfId="38" applyFont="1" applyFill="1" applyBorder="1" applyAlignment="1">
      <alignment horizontal="left" vertical="center"/>
    </xf>
    <xf numFmtId="39" fontId="7" fillId="6" borderId="15" xfId="38" applyNumberFormat="1" applyFont="1" applyFill="1" applyBorder="1" applyAlignment="1">
      <alignment horizontal="left" vertical="center"/>
    </xf>
    <xf numFmtId="39" fontId="7" fillId="26" borderId="15" xfId="38" applyNumberFormat="1" applyFont="1" applyFill="1" applyBorder="1" applyAlignment="1">
      <alignment horizontal="left" vertical="center"/>
    </xf>
    <xf numFmtId="39" fontId="41" fillId="19" borderId="15" xfId="38" applyNumberFormat="1" applyFont="1" applyFill="1" applyBorder="1" applyAlignment="1">
      <alignment horizontal="left" vertical="center"/>
    </xf>
    <xf numFmtId="168" fontId="8" fillId="18" borderId="0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left"/>
    </xf>
    <xf numFmtId="0" fontId="30" fillId="21" borderId="29" xfId="0" applyFont="1" applyFill="1" applyBorder="1" applyAlignment="1">
      <alignment horizontal="center"/>
    </xf>
    <xf numFmtId="4" fontId="2" fillId="0" borderId="15" xfId="33" applyNumberFormat="1" applyFont="1" applyFill="1" applyBorder="1" applyAlignment="1">
      <alignment horizontal="center" vertical="center"/>
    </xf>
    <xf numFmtId="0" fontId="43" fillId="0" borderId="0" xfId="218" applyBorder="1"/>
    <xf numFmtId="0" fontId="43" fillId="0" borderId="14" xfId="218" applyBorder="1" applyAlignment="1">
      <alignment horizontal="center"/>
    </xf>
    <xf numFmtId="0" fontId="3" fillId="0" borderId="20" xfId="218" applyFont="1" applyBorder="1"/>
    <xf numFmtId="164" fontId="43" fillId="0" borderId="20" xfId="203" applyFont="1" applyBorder="1" applyAlignment="1">
      <alignment horizontal="center"/>
    </xf>
    <xf numFmtId="164" fontId="43" fillId="0" borderId="34" xfId="203" applyFont="1" applyBorder="1" applyAlignment="1">
      <alignment horizontal="center"/>
    </xf>
    <xf numFmtId="164" fontId="2" fillId="59" borderId="0" xfId="203" applyFont="1" applyFill="1" applyBorder="1" applyAlignment="1">
      <alignment horizontal="center"/>
    </xf>
    <xf numFmtId="164" fontId="2" fillId="59" borderId="13" xfId="203" applyFont="1" applyFill="1" applyBorder="1" applyAlignment="1">
      <alignment horizontal="center"/>
    </xf>
    <xf numFmtId="0" fontId="43" fillId="0" borderId="16" xfId="218" applyBorder="1" applyAlignment="1">
      <alignment horizontal="center"/>
    </xf>
    <xf numFmtId="164" fontId="43" fillId="0" borderId="0" xfId="203" applyFont="1" applyBorder="1" applyAlignment="1">
      <alignment horizontal="center"/>
    </xf>
    <xf numFmtId="164" fontId="43" fillId="0" borderId="13" xfId="203" applyFont="1" applyBorder="1" applyAlignment="1">
      <alignment horizontal="center"/>
    </xf>
    <xf numFmtId="164" fontId="43" fillId="0" borderId="13" xfId="203" applyFont="1" applyBorder="1" applyAlignment="1">
      <alignment horizontal="right"/>
    </xf>
    <xf numFmtId="0" fontId="2" fillId="0" borderId="0" xfId="218" applyFont="1" applyBorder="1"/>
    <xf numFmtId="0" fontId="39" fillId="0" borderId="16" xfId="218" applyFont="1" applyBorder="1" applyAlignment="1">
      <alignment horizontal="center"/>
    </xf>
    <xf numFmtId="0" fontId="39" fillId="0" borderId="0" xfId="218" applyFont="1" applyBorder="1" applyAlignment="1">
      <alignment horizontal="center"/>
    </xf>
    <xf numFmtId="164" fontId="39" fillId="0" borderId="0" xfId="203" applyFont="1" applyBorder="1" applyAlignment="1">
      <alignment horizontal="center"/>
    </xf>
    <xf numFmtId="164" fontId="39" fillId="0" borderId="13" xfId="203" applyFont="1" applyBorder="1" applyAlignment="1">
      <alignment horizontal="center"/>
    </xf>
    <xf numFmtId="0" fontId="2" fillId="0" borderId="16" xfId="218" applyFont="1" applyBorder="1" applyAlignment="1">
      <alignment horizontal="center"/>
    </xf>
    <xf numFmtId="0" fontId="2" fillId="0" borderId="0" xfId="218" applyFont="1" applyBorder="1" applyAlignment="1">
      <alignment horizontal="center"/>
    </xf>
    <xf numFmtId="0" fontId="43" fillId="0" borderId="24" xfId="218" applyBorder="1" applyAlignment="1">
      <alignment horizontal="center"/>
    </xf>
    <xf numFmtId="0" fontId="3" fillId="0" borderId="21" xfId="218" applyFont="1" applyBorder="1" applyAlignment="1">
      <alignment horizontal="center"/>
    </xf>
    <xf numFmtId="164" fontId="43" fillId="0" borderId="21" xfId="203" applyFont="1" applyBorder="1" applyAlignment="1">
      <alignment horizontal="center"/>
    </xf>
    <xf numFmtId="164" fontId="43" fillId="0" borderId="35" xfId="203" applyFont="1" applyBorder="1" applyAlignment="1">
      <alignment horizontal="center"/>
    </xf>
    <xf numFmtId="0" fontId="2" fillId="58" borderId="78" xfId="218" applyFont="1" applyFill="1" applyBorder="1" applyAlignment="1">
      <alignment horizontal="center"/>
    </xf>
    <xf numFmtId="0" fontId="2" fillId="58" borderId="77" xfId="218" applyFont="1" applyFill="1" applyBorder="1"/>
    <xf numFmtId="0" fontId="2" fillId="58" borderId="37" xfId="218" applyFont="1" applyFill="1" applyBorder="1" applyAlignment="1">
      <alignment horizontal="center"/>
    </xf>
    <xf numFmtId="0" fontId="2" fillId="58" borderId="15" xfId="218" applyFont="1" applyFill="1" applyBorder="1"/>
    <xf numFmtId="0" fontId="2" fillId="58" borderId="38" xfId="218" applyFont="1" applyFill="1" applyBorder="1" applyAlignment="1">
      <alignment horizontal="center"/>
    </xf>
    <xf numFmtId="0" fontId="2" fillId="58" borderId="39" xfId="218" applyFont="1" applyFill="1" applyBorder="1"/>
    <xf numFmtId="0" fontId="3" fillId="0" borderId="40" xfId="218" applyFont="1" applyBorder="1" applyAlignment="1">
      <alignment horizontal="center"/>
    </xf>
    <xf numFmtId="0" fontId="2" fillId="0" borderId="41" xfId="218" applyFont="1" applyBorder="1"/>
    <xf numFmtId="0" fontId="3" fillId="0" borderId="0" xfId="218" applyFont="1" applyBorder="1" applyAlignment="1">
      <alignment horizontal="center"/>
    </xf>
    <xf numFmtId="0" fontId="2" fillId="58" borderId="42" xfId="218" applyFont="1" applyFill="1" applyBorder="1" applyAlignment="1">
      <alignment horizontal="center"/>
    </xf>
    <xf numFmtId="0" fontId="2" fillId="58" borderId="43" xfId="218" applyFont="1" applyFill="1" applyBorder="1"/>
    <xf numFmtId="0" fontId="3" fillId="58" borderId="40" xfId="218" applyFont="1" applyFill="1" applyBorder="1" applyAlignment="1">
      <alignment horizontal="center"/>
    </xf>
    <xf numFmtId="0" fontId="2" fillId="58" borderId="41" xfId="218" applyFont="1" applyFill="1" applyBorder="1"/>
    <xf numFmtId="0" fontId="43" fillId="58" borderId="16" xfId="218" applyFill="1" applyBorder="1" applyAlignment="1">
      <alignment horizontal="center"/>
    </xf>
    <xf numFmtId="0" fontId="3" fillId="58" borderId="0" xfId="218" applyFont="1" applyFill="1" applyBorder="1" applyAlignment="1">
      <alignment horizontal="center"/>
    </xf>
    <xf numFmtId="0" fontId="2" fillId="58" borderId="39" xfId="218" applyFont="1" applyFill="1" applyBorder="1" applyAlignment="1">
      <alignment horizontal="justify" vertical="justify" wrapText="1"/>
    </xf>
    <xf numFmtId="0" fontId="3" fillId="58" borderId="0" xfId="218" applyFont="1" applyFill="1" applyBorder="1"/>
    <xf numFmtId="0" fontId="43" fillId="59" borderId="30" xfId="218" applyFill="1" applyBorder="1" applyAlignment="1">
      <alignment horizontal="center"/>
    </xf>
    <xf numFmtId="0" fontId="3" fillId="59" borderId="31" xfId="218" applyFont="1" applyFill="1" applyBorder="1" applyAlignment="1">
      <alignment horizontal="center"/>
    </xf>
    <xf numFmtId="0" fontId="65" fillId="59" borderId="16" xfId="218" applyFont="1" applyFill="1" applyBorder="1" applyAlignment="1">
      <alignment horizontal="center"/>
    </xf>
    <xf numFmtId="0" fontId="39" fillId="59" borderId="0" xfId="218" applyFont="1" applyFill="1" applyBorder="1" applyAlignment="1">
      <alignment horizontal="center"/>
    </xf>
    <xf numFmtId="0" fontId="30" fillId="0" borderId="0" xfId="218" applyFont="1" applyBorder="1" applyAlignment="1"/>
    <xf numFmtId="39" fontId="2" fillId="58" borderId="77" xfId="94" applyNumberFormat="1" applyFont="1" applyFill="1" applyBorder="1" applyAlignment="1">
      <alignment horizontal="center"/>
    </xf>
    <xf numFmtId="39" fontId="2" fillId="58" borderId="79" xfId="94" applyNumberFormat="1" applyFont="1" applyFill="1" applyBorder="1" applyAlignment="1">
      <alignment horizontal="center"/>
    </xf>
    <xf numFmtId="39" fontId="2" fillId="58" borderId="15" xfId="94" applyNumberFormat="1" applyFont="1" applyFill="1" applyBorder="1" applyAlignment="1">
      <alignment horizontal="center"/>
    </xf>
    <xf numFmtId="39" fontId="2" fillId="58" borderId="22" xfId="94" applyNumberFormat="1" applyFont="1" applyFill="1" applyBorder="1" applyAlignment="1">
      <alignment horizontal="center"/>
    </xf>
    <xf numFmtId="39" fontId="2" fillId="58" borderId="39" xfId="94" applyNumberFormat="1" applyFont="1" applyFill="1" applyBorder="1" applyAlignment="1">
      <alignment horizontal="center"/>
    </xf>
    <xf numFmtId="39" fontId="2" fillId="58" borderId="50" xfId="94" applyNumberFormat="1" applyFont="1" applyFill="1" applyBorder="1" applyAlignment="1">
      <alignment horizontal="center"/>
    </xf>
    <xf numFmtId="39" fontId="3" fillId="0" borderId="41" xfId="94" applyNumberFormat="1" applyFont="1" applyBorder="1" applyAlignment="1">
      <alignment horizontal="center"/>
    </xf>
    <xf numFmtId="39" fontId="43" fillId="0" borderId="0" xfId="94" applyNumberFormat="1" applyFont="1" applyBorder="1" applyAlignment="1">
      <alignment horizontal="center"/>
    </xf>
    <xf numFmtId="39" fontId="43" fillId="0" borderId="13" xfId="94" applyNumberFormat="1" applyFont="1" applyBorder="1" applyAlignment="1">
      <alignment horizontal="center"/>
    </xf>
    <xf numFmtId="39" fontId="2" fillId="58" borderId="43" xfId="94" applyNumberFormat="1" applyFont="1" applyFill="1" applyBorder="1" applyAlignment="1">
      <alignment horizontal="center"/>
    </xf>
    <xf numFmtId="39" fontId="2" fillId="58" borderId="51" xfId="94" applyNumberFormat="1" applyFont="1" applyFill="1" applyBorder="1" applyAlignment="1">
      <alignment horizontal="center"/>
    </xf>
    <xf numFmtId="39" fontId="2" fillId="58" borderId="0" xfId="94" applyNumberFormat="1" applyFont="1" applyFill="1" applyBorder="1" applyAlignment="1">
      <alignment horizontal="center"/>
    </xf>
    <xf numFmtId="39" fontId="2" fillId="58" borderId="13" xfId="94" applyNumberFormat="1" applyFont="1" applyFill="1" applyBorder="1" applyAlignment="1">
      <alignment horizontal="center"/>
    </xf>
    <xf numFmtId="39" fontId="3" fillId="58" borderId="41" xfId="94" applyNumberFormat="1" applyFont="1" applyFill="1" applyBorder="1" applyAlignment="1">
      <alignment horizontal="center"/>
    </xf>
    <xf numFmtId="39" fontId="3" fillId="59" borderId="29" xfId="94" applyNumberFormat="1" applyFont="1" applyFill="1" applyBorder="1" applyAlignment="1">
      <alignment horizontal="center"/>
    </xf>
    <xf numFmtId="39" fontId="7" fillId="60" borderId="15" xfId="38" applyNumberFormat="1" applyFont="1" applyFill="1" applyBorder="1" applyAlignment="1">
      <alignment horizontal="left" vertical="center"/>
    </xf>
    <xf numFmtId="39" fontId="8" fillId="60" borderId="15" xfId="38" applyNumberFormat="1" applyFont="1" applyFill="1" applyBorder="1" applyAlignment="1">
      <alignment horizontal="right" vertical="center"/>
    </xf>
    <xf numFmtId="39" fontId="3" fillId="60" borderId="15" xfId="38" applyNumberFormat="1" applyFont="1" applyFill="1" applyBorder="1" applyAlignment="1">
      <alignment vertical="center"/>
    </xf>
    <xf numFmtId="164" fontId="3" fillId="60" borderId="15" xfId="38" applyFont="1" applyFill="1" applyBorder="1" applyAlignment="1">
      <alignment horizontal="right" vertical="center"/>
    </xf>
    <xf numFmtId="2" fontId="3" fillId="60" borderId="22" xfId="0" applyNumberFormat="1" applyFont="1" applyFill="1" applyBorder="1" applyAlignment="1">
      <alignment horizontal="center" vertical="center"/>
    </xf>
    <xf numFmtId="164" fontId="3" fillId="60" borderId="15" xfId="38" applyFont="1" applyFill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18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3" fillId="61" borderId="15" xfId="221" applyNumberFormat="1" applyFont="1" applyFill="1" applyBorder="1" applyAlignment="1">
      <alignment horizontal="justify" vertical="center" wrapText="1"/>
    </xf>
    <xf numFmtId="4" fontId="2" fillId="0" borderId="15" xfId="221" applyNumberFormat="1" applyFont="1" applyFill="1" applyBorder="1" applyAlignment="1">
      <alignment horizontal="justify" vertical="center" wrapText="1"/>
    </xf>
    <xf numFmtId="4" fontId="2" fillId="0" borderId="0" xfId="49" applyNumberFormat="1" applyFont="1" applyFill="1" applyAlignment="1">
      <alignment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3" fillId="18" borderId="0" xfId="0" applyFont="1" applyFill="1" applyBorder="1" applyAlignment="1">
      <alignment vertical="center"/>
    </xf>
    <xf numFmtId="0" fontId="2" fillId="18" borderId="0" xfId="0" applyFont="1" applyFill="1" applyBorder="1" applyAlignment="1">
      <alignment vertical="center"/>
    </xf>
    <xf numFmtId="0" fontId="40" fillId="0" borderId="14" xfId="0" applyFont="1" applyBorder="1" applyAlignment="1">
      <alignment horizontal="left" vertical="center"/>
    </xf>
    <xf numFmtId="4" fontId="6" fillId="18" borderId="20" xfId="0" applyNumberFormat="1" applyFont="1" applyFill="1" applyBorder="1" applyAlignment="1">
      <alignment vertical="center"/>
    </xf>
    <xf numFmtId="0" fontId="8" fillId="0" borderId="24" xfId="0" applyFont="1" applyBorder="1" applyAlignment="1">
      <alignment horizontal="left" vertical="center"/>
    </xf>
    <xf numFmtId="4" fontId="6" fillId="18" borderId="2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18" borderId="0" xfId="0" applyFont="1" applyFill="1" applyAlignment="1">
      <alignment horizontal="left" vertical="center"/>
    </xf>
    <xf numFmtId="164" fontId="2" fillId="0" borderId="15" xfId="38" applyFont="1" applyFill="1" applyBorder="1" applyAlignment="1" applyProtection="1">
      <alignment horizontal="center" vertical="center"/>
    </xf>
    <xf numFmtId="39" fontId="3" fillId="6" borderId="15" xfId="38" applyNumberFormat="1" applyFont="1" applyFill="1" applyBorder="1" applyAlignment="1">
      <alignment horizontal="center" vertical="center"/>
    </xf>
    <xf numFmtId="39" fontId="2" fillId="60" borderId="15" xfId="38" applyNumberFormat="1" applyFont="1" applyFill="1" applyBorder="1" applyAlignment="1">
      <alignment horizontal="center" vertical="center"/>
    </xf>
    <xf numFmtId="39" fontId="8" fillId="60" borderId="15" xfId="38" applyNumberFormat="1" applyFont="1" applyFill="1" applyBorder="1" applyAlignment="1">
      <alignment horizontal="center" vertical="center"/>
    </xf>
    <xf numFmtId="39" fontId="8" fillId="25" borderId="15" xfId="38" applyNumberFormat="1" applyFont="1" applyFill="1" applyBorder="1" applyAlignment="1">
      <alignment horizontal="center" vertical="center"/>
    </xf>
    <xf numFmtId="164" fontId="8" fillId="0" borderId="15" xfId="38" applyFont="1" applyFill="1" applyBorder="1" applyAlignment="1">
      <alignment horizontal="center" vertical="center"/>
    </xf>
    <xf numFmtId="39" fontId="2" fillId="60" borderId="15" xfId="38" applyNumberFormat="1" applyFont="1" applyFill="1" applyBorder="1" applyAlignment="1">
      <alignment horizontal="right" vertical="center"/>
    </xf>
    <xf numFmtId="39" fontId="3" fillId="60" borderId="15" xfId="38" applyNumberFormat="1" applyFont="1" applyFill="1" applyBorder="1" applyAlignment="1">
      <alignment horizontal="left" vertical="center"/>
    </xf>
    <xf numFmtId="4" fontId="8" fillId="0" borderId="15" xfId="38" applyNumberFormat="1" applyFont="1" applyFill="1" applyBorder="1" applyAlignment="1">
      <alignment horizontal="center" vertical="center"/>
    </xf>
    <xf numFmtId="3" fontId="3" fillId="6" borderId="81" xfId="0" applyNumberFormat="1" applyFont="1" applyFill="1" applyBorder="1" applyAlignment="1">
      <alignment horizontal="left" vertical="center"/>
    </xf>
    <xf numFmtId="4" fontId="3" fillId="60" borderId="37" xfId="0" applyNumberFormat="1" applyFont="1" applyFill="1" applyBorder="1" applyAlignment="1">
      <alignment horizontal="left" vertical="center"/>
    </xf>
    <xf numFmtId="4" fontId="2" fillId="60" borderId="15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4" fontId="3" fillId="25" borderId="37" xfId="0" applyNumberFormat="1" applyFont="1" applyFill="1" applyBorder="1" applyAlignment="1">
      <alignment horizontal="left" vertical="center"/>
    </xf>
    <xf numFmtId="4" fontId="2" fillId="25" borderId="15" xfId="0" applyNumberFormat="1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left" vertical="center"/>
    </xf>
    <xf numFmtId="4" fontId="8" fillId="18" borderId="15" xfId="0" applyNumberFormat="1" applyFont="1" applyFill="1" applyBorder="1" applyAlignment="1">
      <alignment horizontal="center" vertical="center"/>
    </xf>
    <xf numFmtId="1" fontId="8" fillId="0" borderId="37" xfId="38" applyNumberFormat="1" applyFont="1" applyFill="1" applyBorder="1" applyAlignment="1">
      <alignment horizontal="left" vertical="center"/>
    </xf>
    <xf numFmtId="4" fontId="3" fillId="0" borderId="37" xfId="0" applyNumberFormat="1" applyFont="1" applyFill="1" applyBorder="1" applyAlignment="1">
      <alignment horizontal="left" vertical="center"/>
    </xf>
    <xf numFmtId="4" fontId="2" fillId="0" borderId="15" xfId="0" applyNumberFormat="1" applyFont="1" applyFill="1" applyBorder="1" applyAlignment="1">
      <alignment horizontal="center" vertical="center"/>
    </xf>
    <xf numFmtId="0" fontId="3" fillId="21" borderId="37" xfId="0" applyNumberFormat="1" applyFont="1" applyFill="1" applyBorder="1" applyAlignment="1">
      <alignment horizontal="left" vertical="center"/>
    </xf>
    <xf numFmtId="0" fontId="2" fillId="0" borderId="37" xfId="0" applyNumberFormat="1" applyFont="1" applyFill="1" applyBorder="1" applyAlignment="1">
      <alignment horizontal="left" vertical="center"/>
    </xf>
    <xf numFmtId="4" fontId="2" fillId="0" borderId="37" xfId="0" applyNumberFormat="1" applyFont="1" applyFill="1" applyBorder="1" applyAlignment="1">
      <alignment horizontal="left" vertical="center"/>
    </xf>
    <xf numFmtId="0" fontId="3" fillId="6" borderId="37" xfId="0" applyNumberFormat="1" applyFont="1" applyFill="1" applyBorder="1" applyAlignment="1">
      <alignment horizontal="left" vertical="center"/>
    </xf>
    <xf numFmtId="0" fontId="2" fillId="6" borderId="15" xfId="0" applyFont="1" applyFill="1" applyBorder="1" applyAlignment="1">
      <alignment vertical="center"/>
    </xf>
    <xf numFmtId="49" fontId="8" fillId="0" borderId="15" xfId="0" applyNumberFormat="1" applyFont="1" applyFill="1" applyBorder="1" applyAlignment="1">
      <alignment horizontal="center" vertical="center"/>
    </xf>
    <xf numFmtId="4" fontId="2" fillId="0" borderId="80" xfId="0" applyNumberFormat="1" applyFont="1" applyFill="1" applyBorder="1" applyAlignment="1">
      <alignment horizontal="left" vertical="center"/>
    </xf>
    <xf numFmtId="49" fontId="8" fillId="0" borderId="23" xfId="0" applyNumberFormat="1" applyFont="1" applyFill="1" applyBorder="1" applyAlignment="1">
      <alignment horizontal="center" vertical="center"/>
    </xf>
    <xf numFmtId="164" fontId="61" fillId="0" borderId="0" xfId="38" applyFont="1" applyFill="1" applyBorder="1" applyAlignment="1">
      <alignment vertical="center"/>
    </xf>
    <xf numFmtId="0" fontId="61" fillId="0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3" fontId="3" fillId="62" borderId="37" xfId="0" applyNumberFormat="1" applyFont="1" applyFill="1" applyBorder="1" applyAlignment="1">
      <alignment horizontal="left" vertical="center"/>
    </xf>
    <xf numFmtId="4" fontId="2" fillId="62" borderId="15" xfId="0" applyNumberFormat="1" applyFont="1" applyFill="1" applyBorder="1" applyAlignment="1">
      <alignment horizontal="center" vertical="center"/>
    </xf>
    <xf numFmtId="39" fontId="8" fillId="62" borderId="15" xfId="38" applyNumberFormat="1" applyFont="1" applyFill="1" applyBorder="1" applyAlignment="1">
      <alignment horizontal="right" vertical="center"/>
    </xf>
    <xf numFmtId="2" fontId="3" fillId="62" borderId="22" xfId="0" applyNumberFormat="1" applyFont="1" applyFill="1" applyBorder="1" applyAlignment="1">
      <alignment horizontal="center" vertical="center"/>
    </xf>
    <xf numFmtId="39" fontId="8" fillId="0" borderId="15" xfId="38" applyNumberFormat="1" applyFont="1" applyFill="1" applyBorder="1" applyAlignment="1" applyProtection="1">
      <alignment horizontal="left" vertical="center"/>
    </xf>
    <xf numFmtId="4" fontId="2" fillId="0" borderId="15" xfId="33" applyNumberFormat="1" applyFont="1" applyFill="1" applyBorder="1" applyAlignment="1">
      <alignment horizontal="left" vertical="center" wrapText="1"/>
    </xf>
    <xf numFmtId="39" fontId="8" fillId="0" borderId="15" xfId="38" applyNumberFormat="1" applyFont="1" applyFill="1" applyBorder="1" applyAlignment="1">
      <alignment horizontal="left" vertical="center"/>
    </xf>
    <xf numFmtId="39" fontId="8" fillId="0" borderId="23" xfId="38" applyNumberFormat="1" applyFont="1" applyFill="1" applyBorder="1" applyAlignment="1" applyProtection="1">
      <alignment horizontal="left" vertical="center"/>
    </xf>
    <xf numFmtId="4" fontId="2" fillId="25" borderId="37" xfId="0" applyNumberFormat="1" applyFont="1" applyFill="1" applyBorder="1" applyAlignment="1">
      <alignment horizontal="left" vertical="center"/>
    </xf>
    <xf numFmtId="0" fontId="67" fillId="0" borderId="0" xfId="163" applyFont="1"/>
    <xf numFmtId="165" fontId="39" fillId="6" borderId="14" xfId="215" applyNumberFormat="1" applyFont="1" applyFill="1" applyBorder="1" applyAlignment="1">
      <alignment vertical="center"/>
    </xf>
    <xf numFmtId="165" fontId="38" fillId="6" borderId="20" xfId="215" applyNumberFormat="1" applyFont="1" applyFill="1" applyBorder="1" applyAlignment="1">
      <alignment vertical="center"/>
    </xf>
    <xf numFmtId="0" fontId="39" fillId="6" borderId="20" xfId="163" applyFont="1" applyFill="1" applyBorder="1" applyAlignment="1">
      <alignment vertical="center"/>
    </xf>
    <xf numFmtId="165" fontId="39" fillId="6" borderId="20" xfId="215" applyNumberFormat="1" applyFont="1" applyFill="1" applyBorder="1" applyAlignment="1">
      <alignment horizontal="left" vertical="center"/>
    </xf>
    <xf numFmtId="0" fontId="39" fillId="6" borderId="34" xfId="163" applyFont="1" applyFill="1" applyBorder="1" applyAlignment="1">
      <alignment horizontal="center" vertical="center"/>
    </xf>
    <xf numFmtId="165" fontId="38" fillId="7" borderId="14" xfId="215" applyNumberFormat="1" applyFont="1" applyFill="1" applyBorder="1" applyAlignment="1">
      <alignment vertical="center"/>
    </xf>
    <xf numFmtId="165" fontId="38" fillId="7" borderId="55" xfId="215" applyNumberFormat="1" applyFont="1" applyFill="1" applyBorder="1" applyAlignment="1">
      <alignment vertical="center"/>
    </xf>
    <xf numFmtId="165" fontId="38" fillId="7" borderId="24" xfId="215" applyNumberFormat="1" applyFont="1" applyFill="1" applyBorder="1" applyAlignment="1">
      <alignment vertical="center"/>
    </xf>
    <xf numFmtId="0" fontId="7" fillId="0" borderId="0" xfId="163" applyFont="1" applyAlignment="1">
      <alignment horizontal="justify"/>
    </xf>
    <xf numFmtId="164" fontId="8" fillId="0" borderId="15" xfId="38" applyFont="1" applyFill="1" applyBorder="1" applyAlignment="1">
      <alignment horizontal="right" vertical="center"/>
    </xf>
    <xf numFmtId="4" fontId="72" fillId="0" borderId="15" xfId="38" applyNumberFormat="1" applyFont="1" applyFill="1" applyBorder="1" applyAlignment="1">
      <alignment horizontal="left" vertical="center" wrapText="1"/>
    </xf>
    <xf numFmtId="4" fontId="2" fillId="58" borderId="15" xfId="221" applyNumberFormat="1" applyFont="1" applyFill="1" applyBorder="1" applyAlignment="1">
      <alignment horizontal="justify" vertical="center" wrapText="1"/>
    </xf>
    <xf numFmtId="39" fontId="8" fillId="58" borderId="15" xfId="38" applyNumberFormat="1" applyFont="1" applyFill="1" applyBorder="1" applyAlignment="1" applyProtection="1">
      <alignment horizontal="left" vertical="center"/>
    </xf>
    <xf numFmtId="164" fontId="2" fillId="20" borderId="15" xfId="94" applyFont="1" applyFill="1" applyBorder="1" applyAlignment="1">
      <alignment vertical="center" wrapText="1"/>
    </xf>
    <xf numFmtId="4" fontId="74" fillId="0" borderId="15" xfId="33" applyNumberFormat="1" applyFont="1" applyFill="1" applyBorder="1" applyAlignment="1">
      <alignment horizontal="center" vertical="center"/>
    </xf>
    <xf numFmtId="0" fontId="2" fillId="20" borderId="15" xfId="250" applyNumberFormat="1" applyFont="1" applyFill="1" applyBorder="1" applyAlignment="1">
      <alignment horizontal="justify" vertical="center" wrapText="1"/>
    </xf>
    <xf numFmtId="2" fontId="2" fillId="0" borderId="22" xfId="0" applyNumberFormat="1" applyFont="1" applyFill="1" applyBorder="1" applyAlignment="1">
      <alignment horizontal="center" vertical="center" wrapText="1"/>
    </xf>
    <xf numFmtId="0" fontId="2" fillId="20" borderId="15" xfId="94" applyNumberFormat="1" applyFont="1" applyFill="1" applyBorder="1" applyAlignment="1">
      <alignment horizontal="left" vertical="center" wrapText="1"/>
    </xf>
    <xf numFmtId="4" fontId="2" fillId="58" borderId="0" xfId="0" applyNumberFormat="1" applyFont="1" applyFill="1" applyAlignment="1">
      <alignment vertical="center"/>
    </xf>
    <xf numFmtId="0" fontId="2" fillId="58" borderId="0" xfId="0" applyFont="1" applyFill="1" applyAlignment="1">
      <alignment vertical="center"/>
    </xf>
    <xf numFmtId="4" fontId="75" fillId="58" borderId="15" xfId="0" applyNumberFormat="1" applyFont="1" applyFill="1" applyBorder="1" applyAlignment="1">
      <alignment horizontal="center" vertical="center"/>
    </xf>
    <xf numFmtId="4" fontId="5" fillId="18" borderId="0" xfId="0" applyNumberFormat="1" applyFont="1" applyFill="1" applyBorder="1" applyAlignment="1">
      <alignment horizontal="center" vertical="center"/>
    </xf>
    <xf numFmtId="4" fontId="5" fillId="18" borderId="21" xfId="0" applyNumberFormat="1" applyFont="1" applyFill="1" applyBorder="1" applyAlignment="1">
      <alignment horizontal="center" vertical="center"/>
    </xf>
    <xf numFmtId="0" fontId="2" fillId="25" borderId="15" xfId="380" applyNumberFormat="1" applyFont="1" applyFill="1" applyBorder="1" applyAlignment="1">
      <alignment horizontal="left" vertical="center" wrapText="1"/>
    </xf>
    <xf numFmtId="0" fontId="2" fillId="0" borderId="86" xfId="0" applyNumberFormat="1" applyFont="1" applyFill="1" applyBorder="1" applyAlignment="1">
      <alignment horizontal="left" vertical="center"/>
    </xf>
    <xf numFmtId="0" fontId="2" fillId="0" borderId="15" xfId="94" applyNumberFormat="1" applyFont="1" applyFill="1" applyBorder="1" applyAlignment="1">
      <alignment horizontal="left" vertical="center" wrapText="1"/>
    </xf>
    <xf numFmtId="2" fontId="2" fillId="58" borderId="22" xfId="0" applyNumberFormat="1" applyFont="1" applyFill="1" applyBorder="1" applyAlignment="1">
      <alignment horizontal="center" vertical="center" wrapText="1"/>
    </xf>
    <xf numFmtId="2" fontId="2" fillId="58" borderId="22" xfId="0" applyNumberFormat="1" applyFont="1" applyFill="1" applyBorder="1" applyAlignment="1">
      <alignment horizontal="center" vertical="center"/>
    </xf>
    <xf numFmtId="0" fontId="2" fillId="58" borderId="22" xfId="33" applyFont="1" applyFill="1" applyBorder="1" applyAlignment="1">
      <alignment horizontal="center" vertical="center" wrapText="1"/>
    </xf>
    <xf numFmtId="2" fontId="2" fillId="58" borderId="22" xfId="33" applyNumberFormat="1" applyFont="1" applyFill="1" applyBorder="1" applyAlignment="1">
      <alignment horizontal="center" vertical="center" wrapText="1"/>
    </xf>
    <xf numFmtId="2" fontId="8" fillId="58" borderId="22" xfId="0" applyNumberFormat="1" applyFont="1" applyFill="1" applyBorder="1" applyAlignment="1">
      <alignment horizontal="center" vertical="center"/>
    </xf>
    <xf numFmtId="0" fontId="2" fillId="64" borderId="15" xfId="94" applyNumberFormat="1" applyFont="1" applyFill="1" applyBorder="1" applyAlignment="1">
      <alignment horizontal="justify" vertical="center" wrapText="1"/>
    </xf>
    <xf numFmtId="0" fontId="2" fillId="20" borderId="15" xfId="94" applyNumberFormat="1" applyFont="1" applyFill="1" applyBorder="1" applyAlignment="1">
      <alignment horizontal="justify" vertical="center" wrapText="1"/>
    </xf>
    <xf numFmtId="164" fontId="2" fillId="18" borderId="15" xfId="597" applyFont="1" applyFill="1" applyBorder="1" applyAlignment="1" applyProtection="1">
      <alignment horizontal="center" vertical="center" wrapText="1"/>
    </xf>
    <xf numFmtId="0" fontId="2" fillId="18" borderId="15" xfId="597" applyNumberFormat="1" applyFont="1" applyFill="1" applyBorder="1" applyAlignment="1">
      <alignment horizontal="left" vertical="center" wrapText="1"/>
    </xf>
    <xf numFmtId="0" fontId="2" fillId="0" borderId="15" xfId="597" applyNumberFormat="1" applyFont="1" applyFill="1" applyBorder="1" applyAlignment="1">
      <alignment horizontal="left" vertical="center" wrapText="1"/>
    </xf>
    <xf numFmtId="0" fontId="2" fillId="20" borderId="15" xfId="597" applyNumberFormat="1" applyFont="1" applyFill="1" applyBorder="1" applyAlignment="1">
      <alignment horizontal="justify" vertical="center" wrapText="1"/>
    </xf>
    <xf numFmtId="4" fontId="2" fillId="58" borderId="15" xfId="94" applyNumberFormat="1" applyFont="1" applyFill="1" applyBorder="1" applyAlignment="1" applyProtection="1">
      <alignment horizontal="right" vertical="center" wrapText="1"/>
    </xf>
    <xf numFmtId="164" fontId="8" fillId="0" borderId="23" xfId="38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164" fontId="2" fillId="0" borderId="22" xfId="49" applyFont="1" applyFill="1" applyBorder="1" applyAlignment="1" applyProtection="1">
      <alignment horizontal="center" vertical="center" wrapText="1"/>
    </xf>
    <xf numFmtId="2" fontId="8" fillId="0" borderId="22" xfId="0" applyNumberFormat="1" applyFont="1" applyFill="1" applyBorder="1" applyAlignment="1">
      <alignment horizontal="center" vertical="center"/>
    </xf>
    <xf numFmtId="2" fontId="8" fillId="0" borderId="47" xfId="0" applyNumberFormat="1" applyFont="1" applyFill="1" applyBorder="1" applyAlignment="1">
      <alignment horizontal="center" vertical="center"/>
    </xf>
    <xf numFmtId="164" fontId="2" fillId="20" borderId="15" xfId="597" applyFont="1" applyFill="1" applyBorder="1" applyAlignment="1">
      <alignment horizontal="center" vertical="center" wrapText="1"/>
    </xf>
    <xf numFmtId="4" fontId="2" fillId="18" borderId="15" xfId="597" applyNumberFormat="1" applyFont="1" applyFill="1" applyBorder="1" applyAlignment="1" applyProtection="1">
      <alignment horizontal="right" vertical="center" wrapText="1"/>
    </xf>
    <xf numFmtId="0" fontId="2" fillId="20" borderId="15" xfId="597" applyNumberFormat="1" applyFont="1" applyFill="1" applyBorder="1" applyAlignment="1">
      <alignment horizontal="left" vertical="center" wrapText="1"/>
    </xf>
    <xf numFmtId="4" fontId="2" fillId="0" borderId="15" xfId="94" applyNumberFormat="1" applyFont="1" applyFill="1" applyBorder="1" applyAlignment="1" applyProtection="1">
      <alignment horizontal="right" vertical="center" wrapText="1"/>
    </xf>
    <xf numFmtId="0" fontId="2" fillId="0" borderId="22" xfId="594" applyFont="1" applyFill="1" applyBorder="1" applyAlignment="1">
      <alignment horizontal="center" vertical="center" wrapText="1"/>
    </xf>
    <xf numFmtId="0" fontId="74" fillId="0" borderId="22" xfId="33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39" fontId="81" fillId="18" borderId="20" xfId="38" applyNumberFormat="1" applyFont="1" applyFill="1" applyBorder="1" applyAlignment="1">
      <alignment vertical="center"/>
    </xf>
    <xf numFmtId="0" fontId="62" fillId="23" borderId="26" xfId="0" applyFont="1" applyFill="1" applyBorder="1" applyAlignment="1">
      <alignment horizontal="right"/>
    </xf>
    <xf numFmtId="0" fontId="36" fillId="0" borderId="30" xfId="0" applyFont="1" applyBorder="1"/>
    <xf numFmtId="0" fontId="36" fillId="0" borderId="31" xfId="0" applyFont="1" applyBorder="1"/>
    <xf numFmtId="0" fontId="11" fillId="0" borderId="31" xfId="0" applyFont="1" applyBorder="1"/>
    <xf numFmtId="0" fontId="2" fillId="0" borderId="0" xfId="33"/>
    <xf numFmtId="4" fontId="82" fillId="58" borderId="0" xfId="33" applyNumberFormat="1" applyFont="1" applyFill="1"/>
    <xf numFmtId="0" fontId="7" fillId="0" borderId="88" xfId="340" applyFont="1" applyBorder="1" applyAlignment="1">
      <alignment horizontal="center" vertical="top" wrapText="1"/>
    </xf>
    <xf numFmtId="0" fontId="8" fillId="0" borderId="14" xfId="340" applyFont="1" applyBorder="1" applyAlignment="1">
      <alignment horizontal="center" vertical="top" wrapText="1"/>
    </xf>
    <xf numFmtId="0" fontId="67" fillId="0" borderId="0" xfId="340" applyFont="1"/>
    <xf numFmtId="2" fontId="70" fillId="0" borderId="0" xfId="340" applyNumberFormat="1" applyFont="1" applyAlignment="1">
      <alignment horizontal="center"/>
    </xf>
    <xf numFmtId="0" fontId="69" fillId="0" borderId="0" xfId="340" applyFont="1" applyAlignment="1">
      <alignment horizontal="justify"/>
    </xf>
    <xf numFmtId="0" fontId="71" fillId="0" borderId="0" xfId="340" applyFont="1"/>
    <xf numFmtId="10" fontId="7" fillId="0" borderId="0" xfId="348" applyNumberFormat="1" applyFont="1" applyAlignment="1">
      <alignment horizontal="center"/>
    </xf>
    <xf numFmtId="0" fontId="8" fillId="0" borderId="29" xfId="340" applyFont="1" applyBorder="1" applyAlignment="1">
      <alignment horizontal="center" vertical="top" wrapText="1"/>
    </xf>
    <xf numFmtId="0" fontId="8" fillId="0" borderId="29" xfId="340" applyFont="1" applyBorder="1" applyAlignment="1">
      <alignment horizontal="left" vertical="top" wrapText="1"/>
    </xf>
    <xf numFmtId="0" fontId="8" fillId="18" borderId="29" xfId="340" applyFont="1" applyFill="1" applyBorder="1" applyAlignment="1">
      <alignment horizontal="center" vertical="top" wrapText="1"/>
    </xf>
    <xf numFmtId="0" fontId="8" fillId="18" borderId="29" xfId="340" applyFont="1" applyFill="1" applyBorder="1" applyAlignment="1">
      <alignment horizontal="left" vertical="top" wrapText="1"/>
    </xf>
    <xf numFmtId="0" fontId="8" fillId="18" borderId="29" xfId="340" applyFont="1" applyFill="1" applyBorder="1" applyAlignment="1">
      <alignment horizontal="right" vertical="top" wrapText="1"/>
    </xf>
    <xf numFmtId="0" fontId="8" fillId="18" borderId="29" xfId="340" applyFont="1" applyFill="1" applyBorder="1" applyAlignment="1">
      <alignment horizontal="justify" vertical="top" wrapText="1"/>
    </xf>
    <xf numFmtId="0" fontId="8" fillId="0" borderId="29" xfId="340" applyFont="1" applyBorder="1" applyAlignment="1">
      <alignment horizontal="right" vertical="top" wrapText="1"/>
    </xf>
    <xf numFmtId="170" fontId="8" fillId="0" borderId="29" xfId="83" applyNumberFormat="1" applyFont="1" applyBorder="1" applyAlignment="1">
      <alignment horizontal="center" vertical="top" wrapText="1"/>
    </xf>
    <xf numFmtId="170" fontId="8" fillId="0" borderId="29" xfId="33" applyNumberFormat="1" applyFont="1" applyBorder="1"/>
    <xf numFmtId="170" fontId="8" fillId="0" borderId="29" xfId="33" applyNumberFormat="1" applyFont="1" applyBorder="1" applyAlignment="1">
      <alignment horizontal="center" vertical="top" wrapText="1"/>
    </xf>
    <xf numFmtId="170" fontId="8" fillId="18" borderId="29" xfId="83" applyNumberFormat="1" applyFont="1" applyFill="1" applyBorder="1" applyAlignment="1">
      <alignment horizontal="center" vertical="top" wrapText="1"/>
    </xf>
    <xf numFmtId="170" fontId="8" fillId="18" borderId="29" xfId="33" applyNumberFormat="1" applyFont="1" applyFill="1" applyBorder="1" applyAlignment="1">
      <alignment horizontal="center" vertical="top" wrapText="1"/>
    </xf>
    <xf numFmtId="0" fontId="8" fillId="0" borderId="20" xfId="340" applyFont="1" applyBorder="1" applyAlignment="1">
      <alignment horizontal="center" vertical="top" wrapText="1"/>
    </xf>
    <xf numFmtId="0" fontId="8" fillId="0" borderId="34" xfId="340" applyFont="1" applyBorder="1" applyAlignment="1">
      <alignment horizontal="center" vertical="top" wrapText="1"/>
    </xf>
    <xf numFmtId="0" fontId="7" fillId="0" borderId="30" xfId="340" applyFont="1" applyBorder="1" applyAlignment="1">
      <alignment horizontal="center" vertical="top" wrapText="1"/>
    </xf>
    <xf numFmtId="0" fontId="7" fillId="0" borderId="31" xfId="340" applyFont="1" applyBorder="1" applyAlignment="1">
      <alignment horizontal="center" vertical="top" wrapText="1"/>
    </xf>
    <xf numFmtId="0" fontId="83" fillId="58" borderId="0" xfId="33" applyFont="1" applyFill="1" applyAlignment="1">
      <alignment horizontal="right"/>
    </xf>
    <xf numFmtId="0" fontId="82" fillId="58" borderId="0" xfId="33" applyFont="1" applyFill="1" applyAlignment="1">
      <alignment horizontal="right"/>
    </xf>
    <xf numFmtId="0" fontId="40" fillId="0" borderId="55" xfId="0" applyFont="1" applyBorder="1" applyAlignment="1">
      <alignment horizontal="left" vertical="center"/>
    </xf>
    <xf numFmtId="0" fontId="40" fillId="0" borderId="59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3" fillId="0" borderId="45" xfId="0" applyNumberFormat="1" applyFont="1" applyFill="1" applyBorder="1" applyAlignment="1">
      <alignment horizontal="right" vertical="center"/>
    </xf>
    <xf numFmtId="166" fontId="3" fillId="0" borderId="64" xfId="0" applyNumberFormat="1" applyFont="1" applyFill="1" applyBorder="1" applyAlignment="1">
      <alignment horizontal="right" vertical="center"/>
    </xf>
    <xf numFmtId="49" fontId="11" fillId="0" borderId="30" xfId="0" applyNumberFormat="1" applyFont="1" applyFill="1" applyBorder="1" applyAlignment="1">
      <alignment horizontal="center" vertical="center"/>
    </xf>
    <xf numFmtId="49" fontId="11" fillId="0" borderId="32" xfId="0" applyNumberFormat="1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164" fontId="60" fillId="6" borderId="58" xfId="38" applyFont="1" applyFill="1" applyBorder="1" applyAlignment="1">
      <alignment horizontal="center" vertical="center"/>
    </xf>
    <xf numFmtId="164" fontId="60" fillId="6" borderId="10" xfId="38" applyFont="1" applyFill="1" applyBorder="1" applyAlignment="1">
      <alignment horizontal="center" vertical="center"/>
    </xf>
    <xf numFmtId="164" fontId="60" fillId="6" borderId="11" xfId="38" applyFont="1" applyFill="1" applyBorder="1" applyAlignment="1">
      <alignment horizontal="center" vertical="center"/>
    </xf>
    <xf numFmtId="164" fontId="3" fillId="0" borderId="52" xfId="38" applyFont="1" applyFill="1" applyBorder="1" applyAlignment="1">
      <alignment horizontal="center" vertical="center" wrapText="1"/>
    </xf>
    <xf numFmtId="164" fontId="3" fillId="0" borderId="53" xfId="38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39" fontId="11" fillId="7" borderId="19" xfId="38" applyNumberFormat="1" applyFont="1" applyFill="1" applyBorder="1" applyAlignment="1">
      <alignment horizontal="center" vertical="center" wrapText="1"/>
    </xf>
    <xf numFmtId="39" fontId="11" fillId="7" borderId="59" xfId="38" applyNumberFormat="1" applyFont="1" applyFill="1" applyBorder="1" applyAlignment="1">
      <alignment horizontal="center" vertical="center" wrapText="1"/>
    </xf>
    <xf numFmtId="39" fontId="11" fillId="7" borderId="60" xfId="38" applyNumberFormat="1" applyFont="1" applyFill="1" applyBorder="1" applyAlignment="1">
      <alignment horizontal="center" vertical="center" wrapText="1"/>
    </xf>
    <xf numFmtId="39" fontId="11" fillId="7" borderId="61" xfId="38" applyNumberFormat="1" applyFont="1" applyFill="1" applyBorder="1" applyAlignment="1">
      <alignment horizontal="center" vertical="center" wrapText="1"/>
    </xf>
    <xf numFmtId="14" fontId="11" fillId="0" borderId="30" xfId="0" applyNumberFormat="1" applyFont="1" applyFill="1" applyBorder="1" applyAlignment="1">
      <alignment horizontal="center" vertical="center"/>
    </xf>
    <xf numFmtId="14" fontId="11" fillId="0" borderId="32" xfId="0" applyNumberFormat="1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center" vertical="center" wrapText="1"/>
    </xf>
    <xf numFmtId="0" fontId="32" fillId="12" borderId="30" xfId="0" applyFont="1" applyFill="1" applyBorder="1" applyAlignment="1">
      <alignment horizontal="center" vertical="center"/>
    </xf>
    <xf numFmtId="0" fontId="32" fillId="12" borderId="31" xfId="0" applyFont="1" applyFill="1" applyBorder="1" applyAlignment="1">
      <alignment horizontal="center" vertical="center"/>
    </xf>
    <xf numFmtId="0" fontId="32" fillId="12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164" fontId="11" fillId="7" borderId="45" xfId="38" applyFont="1" applyFill="1" applyBorder="1" applyAlignment="1">
      <alignment horizontal="center" vertical="center"/>
    </xf>
    <xf numFmtId="164" fontId="11" fillId="7" borderId="12" xfId="38" applyFont="1" applyFill="1" applyBorder="1" applyAlignment="1">
      <alignment horizontal="center" vertical="center"/>
    </xf>
    <xf numFmtId="164" fontId="11" fillId="7" borderId="54" xfId="38" applyFont="1" applyFill="1" applyBorder="1" applyAlignment="1">
      <alignment horizontal="center" vertical="center"/>
    </xf>
    <xf numFmtId="164" fontId="8" fillId="7" borderId="33" xfId="38" applyFont="1" applyFill="1" applyBorder="1" applyAlignment="1">
      <alignment horizontal="left" vertical="center"/>
    </xf>
    <xf numFmtId="164" fontId="8" fillId="7" borderId="36" xfId="38" applyFont="1" applyFill="1" applyBorder="1" applyAlignment="1">
      <alignment horizontal="left" vertical="center"/>
    </xf>
    <xf numFmtId="3" fontId="60" fillId="0" borderId="24" xfId="0" applyNumberFormat="1" applyFont="1" applyBorder="1" applyAlignment="1">
      <alignment horizontal="center" vertical="center"/>
    </xf>
    <xf numFmtId="3" fontId="60" fillId="0" borderId="35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/>
    </xf>
    <xf numFmtId="0" fontId="36" fillId="0" borderId="20" xfId="0" applyFont="1" applyFill="1" applyBorder="1" applyAlignment="1">
      <alignment horizontal="center"/>
    </xf>
    <xf numFmtId="0" fontId="36" fillId="22" borderId="14" xfId="0" applyFont="1" applyFill="1" applyBorder="1" applyAlignment="1">
      <alignment horizontal="center" vertical="center" wrapText="1"/>
    </xf>
    <xf numFmtId="0" fontId="36" fillId="22" borderId="24" xfId="0" applyFont="1" applyFill="1" applyBorder="1" applyAlignment="1">
      <alignment horizontal="center" vertical="center" wrapText="1"/>
    </xf>
    <xf numFmtId="0" fontId="36" fillId="22" borderId="87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/>
    </xf>
    <xf numFmtId="0" fontId="31" fillId="18" borderId="32" xfId="0" applyFont="1" applyFill="1" applyBorder="1" applyAlignment="1">
      <alignment horizontal="center"/>
    </xf>
    <xf numFmtId="0" fontId="31" fillId="18" borderId="14" xfId="0" applyFont="1" applyFill="1" applyBorder="1" applyAlignment="1">
      <alignment horizontal="center"/>
    </xf>
    <xf numFmtId="0" fontId="31" fillId="18" borderId="34" xfId="0" applyFont="1" applyFill="1" applyBorder="1" applyAlignment="1">
      <alignment horizontal="center"/>
    </xf>
    <xf numFmtId="164" fontId="11" fillId="7" borderId="20" xfId="0" applyNumberFormat="1" applyFont="1" applyFill="1" applyBorder="1" applyAlignment="1">
      <alignment horizontal="center" vertical="center" wrapText="1"/>
    </xf>
    <xf numFmtId="164" fontId="11" fillId="7" borderId="34" xfId="0" applyNumberFormat="1" applyFont="1" applyFill="1" applyBorder="1" applyAlignment="1">
      <alignment horizontal="center" vertical="center" wrapText="1"/>
    </xf>
    <xf numFmtId="164" fontId="11" fillId="7" borderId="21" xfId="0" applyNumberFormat="1" applyFont="1" applyFill="1" applyBorder="1" applyAlignment="1">
      <alignment horizontal="center" vertical="center" wrapText="1"/>
    </xf>
    <xf numFmtId="164" fontId="11" fillId="7" borderId="35" xfId="0" applyNumberFormat="1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/>
    </xf>
    <xf numFmtId="0" fontId="31" fillId="0" borderId="20" xfId="0" applyFont="1" applyFill="1" applyBorder="1" applyAlignment="1">
      <alignment horizontal="center"/>
    </xf>
    <xf numFmtId="0" fontId="11" fillId="0" borderId="65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9" fontId="60" fillId="7" borderId="20" xfId="0" applyNumberFormat="1" applyFont="1" applyFill="1" applyBorder="1" applyAlignment="1">
      <alignment horizontal="center" vertical="center" wrapText="1"/>
    </xf>
    <xf numFmtId="0" fontId="60" fillId="7" borderId="20" xfId="0" applyFont="1" applyFill="1" applyBorder="1" applyAlignment="1">
      <alignment horizontal="center" vertical="center" wrapText="1"/>
    </xf>
    <xf numFmtId="0" fontId="60" fillId="7" borderId="34" xfId="0" applyFont="1" applyFill="1" applyBorder="1" applyAlignment="1">
      <alignment horizontal="center" vertical="center" wrapText="1"/>
    </xf>
    <xf numFmtId="0" fontId="60" fillId="7" borderId="21" xfId="0" applyFont="1" applyFill="1" applyBorder="1" applyAlignment="1">
      <alignment horizontal="center" vertical="center" wrapText="1"/>
    </xf>
    <xf numFmtId="0" fontId="60" fillId="7" borderId="35" xfId="0" applyFont="1" applyFill="1" applyBorder="1" applyAlignment="1">
      <alignment horizontal="center" vertical="center" wrapText="1"/>
    </xf>
    <xf numFmtId="164" fontId="61" fillId="0" borderId="65" xfId="38" applyFont="1" applyBorder="1" applyAlignment="1">
      <alignment horizontal="left" vertical="center"/>
    </xf>
    <xf numFmtId="164" fontId="61" fillId="0" borderId="31" xfId="38" applyFont="1" applyBorder="1" applyAlignment="1">
      <alignment horizontal="left" vertical="center"/>
    </xf>
    <xf numFmtId="164" fontId="61" fillId="0" borderId="66" xfId="38" applyFont="1" applyBorder="1" applyAlignment="1">
      <alignment horizontal="left" vertical="center"/>
    </xf>
    <xf numFmtId="14" fontId="11" fillId="0" borderId="29" xfId="0" applyNumberFormat="1" applyFont="1" applyBorder="1" applyAlignment="1">
      <alignment horizontal="center"/>
    </xf>
    <xf numFmtId="0" fontId="31" fillId="0" borderId="33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0" fontId="10" fillId="21" borderId="30" xfId="0" applyFont="1" applyFill="1" applyBorder="1" applyAlignment="1">
      <alignment horizontal="left"/>
    </xf>
    <xf numFmtId="0" fontId="10" fillId="21" borderId="31" xfId="0" applyFont="1" applyFill="1" applyBorder="1" applyAlignment="1">
      <alignment horizontal="left"/>
    </xf>
    <xf numFmtId="0" fontId="10" fillId="21" borderId="32" xfId="0" applyFont="1" applyFill="1" applyBorder="1" applyAlignment="1">
      <alignment horizontal="left"/>
    </xf>
    <xf numFmtId="0" fontId="11" fillId="59" borderId="29" xfId="0" applyNumberFormat="1" applyFont="1" applyFill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37" fillId="22" borderId="14" xfId="0" applyFont="1" applyFill="1" applyBorder="1" applyAlignment="1">
      <alignment horizontal="justify" vertical="justify" wrapText="1"/>
    </xf>
    <xf numFmtId="0" fontId="37" fillId="22" borderId="24" xfId="0" applyFont="1" applyFill="1" applyBorder="1" applyAlignment="1">
      <alignment horizontal="justify" vertical="justify" wrapText="1"/>
    </xf>
    <xf numFmtId="39" fontId="3" fillId="7" borderId="20" xfId="0" applyNumberFormat="1" applyFont="1" applyFill="1" applyBorder="1" applyAlignment="1">
      <alignment horizontal="center" vertical="center" wrapText="1"/>
    </xf>
    <xf numFmtId="39" fontId="3" fillId="7" borderId="34" xfId="0" applyNumberFormat="1" applyFont="1" applyFill="1" applyBorder="1" applyAlignment="1">
      <alignment horizontal="center" vertical="center" wrapText="1"/>
    </xf>
    <xf numFmtId="164" fontId="3" fillId="7" borderId="20" xfId="0" applyNumberFormat="1" applyFont="1" applyFill="1" applyBorder="1" applyAlignment="1">
      <alignment horizontal="center" wrapText="1"/>
    </xf>
    <xf numFmtId="164" fontId="3" fillId="7" borderId="34" xfId="0" applyNumberFormat="1" applyFont="1" applyFill="1" applyBorder="1" applyAlignment="1">
      <alignment horizontal="center" wrapText="1"/>
    </xf>
    <xf numFmtId="49" fontId="3" fillId="7" borderId="31" xfId="163" applyNumberFormat="1" applyFont="1" applyFill="1" applyBorder="1" applyAlignment="1">
      <alignment horizontal="center"/>
    </xf>
    <xf numFmtId="49" fontId="3" fillId="7" borderId="32" xfId="163" applyNumberFormat="1" applyFont="1" applyFill="1" applyBorder="1" applyAlignment="1">
      <alignment horizontal="center"/>
    </xf>
    <xf numFmtId="49" fontId="39" fillId="7" borderId="20" xfId="163" applyNumberFormat="1" applyFont="1" applyFill="1" applyBorder="1" applyAlignment="1">
      <alignment horizontal="center" vertical="center" wrapText="1"/>
    </xf>
    <xf numFmtId="49" fontId="39" fillId="7" borderId="34" xfId="163" applyNumberFormat="1" applyFont="1" applyFill="1" applyBorder="1" applyAlignment="1">
      <alignment horizontal="center" vertical="center" wrapText="1"/>
    </xf>
    <xf numFmtId="49" fontId="39" fillId="7" borderId="21" xfId="163" applyNumberFormat="1" applyFont="1" applyFill="1" applyBorder="1" applyAlignment="1">
      <alignment horizontal="center" vertical="center" wrapText="1"/>
    </xf>
    <xf numFmtId="49" fontId="39" fillId="7" borderId="35" xfId="163" applyNumberFormat="1" applyFont="1" applyFill="1" applyBorder="1" applyAlignment="1">
      <alignment horizontal="center" vertical="center" wrapText="1"/>
    </xf>
    <xf numFmtId="0" fontId="7" fillId="0" borderId="0" xfId="163" applyFont="1" applyAlignment="1">
      <alignment horizontal="center"/>
    </xf>
    <xf numFmtId="2" fontId="68" fillId="0" borderId="82" xfId="340" applyNumberFormat="1" applyFont="1" applyBorder="1" applyAlignment="1">
      <alignment horizontal="center"/>
    </xf>
    <xf numFmtId="2" fontId="68" fillId="0" borderId="83" xfId="340" applyNumberFormat="1" applyFont="1" applyBorder="1" applyAlignment="1">
      <alignment horizontal="center"/>
    </xf>
    <xf numFmtId="0" fontId="7" fillId="0" borderId="33" xfId="340" applyFont="1" applyBorder="1" applyAlignment="1">
      <alignment horizontal="center" vertical="center" wrapText="1"/>
    </xf>
    <xf numFmtId="0" fontId="7" fillId="0" borderId="36" xfId="340" applyFont="1" applyBorder="1" applyAlignment="1">
      <alignment horizontal="center" vertical="center" wrapText="1"/>
    </xf>
    <xf numFmtId="0" fontId="7" fillId="0" borderId="14" xfId="340" applyFont="1" applyBorder="1" applyAlignment="1">
      <alignment horizontal="center" vertical="center" wrapText="1"/>
    </xf>
    <xf numFmtId="0" fontId="7" fillId="0" borderId="34" xfId="340" applyFont="1" applyBorder="1" applyAlignment="1">
      <alignment horizontal="center" vertical="center" wrapText="1"/>
    </xf>
    <xf numFmtId="0" fontId="7" fillId="0" borderId="24" xfId="340" applyFont="1" applyBorder="1" applyAlignment="1">
      <alignment horizontal="center" vertical="center" wrapText="1"/>
    </xf>
    <xf numFmtId="0" fontId="7" fillId="0" borderId="35" xfId="340" applyFont="1" applyBorder="1" applyAlignment="1">
      <alignment horizontal="center" vertical="center" wrapText="1"/>
    </xf>
    <xf numFmtId="4" fontId="74" fillId="58" borderId="22" xfId="94" applyNumberFormat="1" applyFont="1" applyFill="1" applyBorder="1" applyAlignment="1" applyProtection="1">
      <alignment horizontal="center" vertical="center" wrapText="1"/>
    </xf>
    <xf numFmtId="4" fontId="2" fillId="58" borderId="22" xfId="94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18" borderId="20" xfId="0" applyFont="1" applyFill="1" applyBorder="1"/>
    <xf numFmtId="0" fontId="11" fillId="21" borderId="30" xfId="0" applyFont="1" applyFill="1" applyBorder="1" applyAlignment="1">
      <alignment horizontal="center"/>
    </xf>
    <xf numFmtId="0" fontId="11" fillId="21" borderId="31" xfId="0" applyFont="1" applyFill="1" applyBorder="1" applyAlignment="1">
      <alignment horizontal="center"/>
    </xf>
    <xf numFmtId="0" fontId="11" fillId="21" borderId="32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617">
    <cellStyle name="20% - Ênfase1 2" xfId="1"/>
    <cellStyle name="20% - Ênfase1 2 2" xfId="52"/>
    <cellStyle name="20% - Ênfase1 2 3" xfId="81"/>
    <cellStyle name="20% - Ênfase1 2 4" xfId="251"/>
    <cellStyle name="20% - Ênfase1 3" xfId="51"/>
    <cellStyle name="20% - Ênfase1 4" xfId="252"/>
    <cellStyle name="20% - Ênfase1 5" xfId="386"/>
    <cellStyle name="20% - Ênfase2 2" xfId="2"/>
    <cellStyle name="20% - Ênfase2 2 2" xfId="54"/>
    <cellStyle name="20% - Ênfase2 2 3" xfId="89"/>
    <cellStyle name="20% - Ênfase2 2 4" xfId="253"/>
    <cellStyle name="20% - Ênfase2 3" xfId="53"/>
    <cellStyle name="20% - Ênfase2 4" xfId="254"/>
    <cellStyle name="20% - Ênfase2 5" xfId="387"/>
    <cellStyle name="20% - Ênfase3 2" xfId="3"/>
    <cellStyle name="20% - Ênfase3 2 2" xfId="56"/>
    <cellStyle name="20% - Ênfase3 2 3" xfId="90"/>
    <cellStyle name="20% - Ênfase3 2 4" xfId="255"/>
    <cellStyle name="20% - Ênfase3 3" xfId="55"/>
    <cellStyle name="20% - Ênfase3 4" xfId="256"/>
    <cellStyle name="20% - Ênfase3 5" xfId="388"/>
    <cellStyle name="20% - Ênfase4 2" xfId="4"/>
    <cellStyle name="20% - Ênfase4 2 2" xfId="58"/>
    <cellStyle name="20% - Ênfase4 2 3" xfId="91"/>
    <cellStyle name="20% - Ênfase4 2 4" xfId="257"/>
    <cellStyle name="20% - Ênfase4 3" xfId="57"/>
    <cellStyle name="20% - Ênfase4 4" xfId="258"/>
    <cellStyle name="20% - Ênfase4 5" xfId="389"/>
    <cellStyle name="20% - Ênfase5 2" xfId="5"/>
    <cellStyle name="20% - Ênfase5 2 2" xfId="60"/>
    <cellStyle name="20% - Ênfase5 2 3" xfId="92"/>
    <cellStyle name="20% - Ênfase5 2 4" xfId="259"/>
    <cellStyle name="20% - Ênfase5 3" xfId="59"/>
    <cellStyle name="20% - Ênfase5 4" xfId="260"/>
    <cellStyle name="20% - Ênfase5 5" xfId="390"/>
    <cellStyle name="20% - Ênfase6 2" xfId="6"/>
    <cellStyle name="20% - Ênfase6 2 2" xfId="62"/>
    <cellStyle name="20% - Ênfase6 2 3" xfId="93"/>
    <cellStyle name="20% - Ênfase6 2 4" xfId="261"/>
    <cellStyle name="20% - Ênfase6 3" xfId="61"/>
    <cellStyle name="20% - Ênfase6 4" xfId="262"/>
    <cellStyle name="20% - Ênfase6 5" xfId="391"/>
    <cellStyle name="40% - Ênfase1 2" xfId="7"/>
    <cellStyle name="40% - Ênfase1 2 2" xfId="64"/>
    <cellStyle name="40% - Ênfase1 2 3" xfId="101"/>
    <cellStyle name="40% - Ênfase1 2 4" xfId="263"/>
    <cellStyle name="40% - Ênfase1 3" xfId="63"/>
    <cellStyle name="40% - Ênfase1 4" xfId="264"/>
    <cellStyle name="40% - Ênfase1 5" xfId="392"/>
    <cellStyle name="40% - Ênfase2 2" xfId="8"/>
    <cellStyle name="40% - Ênfase2 2 2" xfId="66"/>
    <cellStyle name="40% - Ênfase2 2 3" xfId="102"/>
    <cellStyle name="40% - Ênfase2 2 4" xfId="265"/>
    <cellStyle name="40% - Ênfase2 3" xfId="65"/>
    <cellStyle name="40% - Ênfase2 4" xfId="266"/>
    <cellStyle name="40% - Ênfase2 5" xfId="393"/>
    <cellStyle name="40% - Ênfase3 2" xfId="9"/>
    <cellStyle name="40% - Ênfase3 2 2" xfId="68"/>
    <cellStyle name="40% - Ênfase3 2 3" xfId="103"/>
    <cellStyle name="40% - Ênfase3 2 4" xfId="267"/>
    <cellStyle name="40% - Ênfase3 3" xfId="67"/>
    <cellStyle name="40% - Ênfase3 4" xfId="268"/>
    <cellStyle name="40% - Ênfase3 5" xfId="394"/>
    <cellStyle name="40% - Ênfase4 2" xfId="10"/>
    <cellStyle name="40% - Ênfase4 2 2" xfId="70"/>
    <cellStyle name="40% - Ênfase4 2 3" xfId="104"/>
    <cellStyle name="40% - Ênfase4 2 4" xfId="269"/>
    <cellStyle name="40% - Ênfase4 3" xfId="69"/>
    <cellStyle name="40% - Ênfase4 4" xfId="270"/>
    <cellStyle name="40% - Ênfase4 5" xfId="395"/>
    <cellStyle name="40% - Ênfase5 2" xfId="11"/>
    <cellStyle name="40% - Ênfase5 2 2" xfId="72"/>
    <cellStyle name="40% - Ênfase5 2 3" xfId="105"/>
    <cellStyle name="40% - Ênfase5 2 4" xfId="271"/>
    <cellStyle name="40% - Ênfase5 3" xfId="71"/>
    <cellStyle name="40% - Ênfase5 4" xfId="272"/>
    <cellStyle name="40% - Ênfase5 5" xfId="396"/>
    <cellStyle name="40% - Ênfase6 2" xfId="12"/>
    <cellStyle name="40% - Ênfase6 2 2" xfId="74"/>
    <cellStyle name="40% - Ênfase6 2 3" xfId="106"/>
    <cellStyle name="40% - Ênfase6 2 4" xfId="273"/>
    <cellStyle name="40% - Ênfase6 3" xfId="73"/>
    <cellStyle name="40% - Ênfase6 4" xfId="274"/>
    <cellStyle name="40% - Ênfase6 5" xfId="397"/>
    <cellStyle name="60% - Ênfase1 2" xfId="13"/>
    <cellStyle name="60% - Ênfase1 2 2" xfId="108"/>
    <cellStyle name="60% - Ênfase1 2 3" xfId="107"/>
    <cellStyle name="60% - Ênfase1 2 4" xfId="275"/>
    <cellStyle name="60% - Ênfase1 3" xfId="276"/>
    <cellStyle name="60% - Ênfase1 4" xfId="398"/>
    <cellStyle name="60% - Ênfase2 2" xfId="14"/>
    <cellStyle name="60% - Ênfase2 2 2" xfId="110"/>
    <cellStyle name="60% - Ênfase2 2 3" xfId="109"/>
    <cellStyle name="60% - Ênfase2 2 4" xfId="277"/>
    <cellStyle name="60% - Ênfase2 3" xfId="278"/>
    <cellStyle name="60% - Ênfase2 4" xfId="399"/>
    <cellStyle name="60% - Ênfase3 2" xfId="15"/>
    <cellStyle name="60% - Ênfase3 2 2" xfId="112"/>
    <cellStyle name="60% - Ênfase3 2 3" xfId="111"/>
    <cellStyle name="60% - Ênfase3 2 4" xfId="279"/>
    <cellStyle name="60% - Ênfase3 3" xfId="280"/>
    <cellStyle name="60% - Ênfase3 4" xfId="400"/>
    <cellStyle name="60% - Ênfase4 2" xfId="16"/>
    <cellStyle name="60% - Ênfase4 2 2" xfId="114"/>
    <cellStyle name="60% - Ênfase4 2 3" xfId="113"/>
    <cellStyle name="60% - Ênfase4 2 4" xfId="281"/>
    <cellStyle name="60% - Ênfase4 3" xfId="282"/>
    <cellStyle name="60% - Ênfase4 4" xfId="401"/>
    <cellStyle name="60% - Ênfase5 2" xfId="17"/>
    <cellStyle name="60% - Ênfase5 2 2" xfId="116"/>
    <cellStyle name="60% - Ênfase5 2 3" xfId="115"/>
    <cellStyle name="60% - Ênfase5 2 4" xfId="283"/>
    <cellStyle name="60% - Ênfase5 3" xfId="284"/>
    <cellStyle name="60% - Ênfase5 4" xfId="402"/>
    <cellStyle name="60% - Ênfase6 2" xfId="18"/>
    <cellStyle name="60% - Ênfase6 2 2" xfId="118"/>
    <cellStyle name="60% - Ênfase6 2 3" xfId="117"/>
    <cellStyle name="60% - Ênfase6 2 4" xfId="285"/>
    <cellStyle name="60% - Ênfase6 3" xfId="286"/>
    <cellStyle name="60% - Ênfase6 4" xfId="403"/>
    <cellStyle name="Bom 2" xfId="19"/>
    <cellStyle name="Bom 2 2" xfId="120"/>
    <cellStyle name="Bom 2 3" xfId="119"/>
    <cellStyle name="Bom 2 4" xfId="287"/>
    <cellStyle name="Bom 3" xfId="288"/>
    <cellStyle name="Bom 4" xfId="404"/>
    <cellStyle name="Cálculo 2" xfId="20"/>
    <cellStyle name="Cálculo 2 2" xfId="122"/>
    <cellStyle name="Cálculo 2 3" xfId="121"/>
    <cellStyle name="Cálculo 2 4" xfId="289"/>
    <cellStyle name="Cálculo 3" xfId="290"/>
    <cellStyle name="Cálculo 4" xfId="405"/>
    <cellStyle name="Célula de Verificação 2" xfId="21"/>
    <cellStyle name="Célula de Verificação 2 2" xfId="124"/>
    <cellStyle name="Célula de Verificação 2 3" xfId="123"/>
    <cellStyle name="Célula de Verificação 2 4" xfId="291"/>
    <cellStyle name="Célula de Verificação 3" xfId="292"/>
    <cellStyle name="Célula de Verificação 4" xfId="406"/>
    <cellStyle name="Célula Vinculada 2" xfId="22"/>
    <cellStyle name="Célula Vinculada 2 2" xfId="126"/>
    <cellStyle name="Célula Vinculada 2 3" xfId="125"/>
    <cellStyle name="Célula Vinculada 2 4" xfId="293"/>
    <cellStyle name="Célula Vinculada 3" xfId="294"/>
    <cellStyle name="Célula Vinculada 4" xfId="407"/>
    <cellStyle name="Comma0" xfId="295"/>
    <cellStyle name="Currency0" xfId="296"/>
    <cellStyle name="Date" xfId="297"/>
    <cellStyle name="Ênfase1 2" xfId="23"/>
    <cellStyle name="Ênfase1 2 2" xfId="128"/>
    <cellStyle name="Ênfase1 2 3" xfId="127"/>
    <cellStyle name="Ênfase1 2 4" xfId="298"/>
    <cellStyle name="Ênfase1 3" xfId="299"/>
    <cellStyle name="Ênfase1 4" xfId="408"/>
    <cellStyle name="Ênfase2 2" xfId="24"/>
    <cellStyle name="Ênfase2 2 2" xfId="130"/>
    <cellStyle name="Ênfase2 2 3" xfId="129"/>
    <cellStyle name="Ênfase2 2 4" xfId="300"/>
    <cellStyle name="Ênfase2 3" xfId="301"/>
    <cellStyle name="Ênfase2 4" xfId="409"/>
    <cellStyle name="Ênfase3 2" xfId="25"/>
    <cellStyle name="Ênfase3 2 2" xfId="132"/>
    <cellStyle name="Ênfase3 2 3" xfId="131"/>
    <cellStyle name="Ênfase3 2 4" xfId="302"/>
    <cellStyle name="Ênfase3 3" xfId="303"/>
    <cellStyle name="Ênfase3 4" xfId="410"/>
    <cellStyle name="Ênfase4 2" xfId="26"/>
    <cellStyle name="Ênfase4 2 2" xfId="134"/>
    <cellStyle name="Ênfase4 2 3" xfId="133"/>
    <cellStyle name="Ênfase4 2 4" xfId="304"/>
    <cellStyle name="Ênfase4 3" xfId="305"/>
    <cellStyle name="Ênfase4 4" xfId="411"/>
    <cellStyle name="Ênfase5 2" xfId="27"/>
    <cellStyle name="Ênfase5 2 2" xfId="136"/>
    <cellStyle name="Ênfase5 2 3" xfId="135"/>
    <cellStyle name="Ênfase5 2 4" xfId="306"/>
    <cellStyle name="Ênfase5 3" xfId="307"/>
    <cellStyle name="Ênfase5 4" xfId="412"/>
    <cellStyle name="Ênfase6 2" xfId="28"/>
    <cellStyle name="Ênfase6 2 2" xfId="138"/>
    <cellStyle name="Ênfase6 2 3" xfId="137"/>
    <cellStyle name="Ênfase6 2 4" xfId="308"/>
    <cellStyle name="Ênfase6 3" xfId="309"/>
    <cellStyle name="Ênfase6 4" xfId="413"/>
    <cellStyle name="Entrada 2" xfId="29"/>
    <cellStyle name="Entrada 2 2" xfId="140"/>
    <cellStyle name="Entrada 2 3" xfId="139"/>
    <cellStyle name="Entrada 2 4" xfId="310"/>
    <cellStyle name="Entrada 3" xfId="311"/>
    <cellStyle name="Entrada 4" xfId="414"/>
    <cellStyle name="ESPECM" xfId="312"/>
    <cellStyle name="Euro" xfId="313"/>
    <cellStyle name="Euro 2" xfId="314"/>
    <cellStyle name="Excel Built-in Normal" xfId="30"/>
    <cellStyle name="Fixed" xfId="315"/>
    <cellStyle name="Heading 1" xfId="316"/>
    <cellStyle name="Heading 2" xfId="317"/>
    <cellStyle name="Hiperlink 2" xfId="75"/>
    <cellStyle name="Hiperlink 2 2" xfId="415"/>
    <cellStyle name="Hiperlink 3" xfId="141"/>
    <cellStyle name="Incorreto 2" xfId="31"/>
    <cellStyle name="Incorreto 2 2" xfId="143"/>
    <cellStyle name="Incorreto 2 3" xfId="142"/>
    <cellStyle name="Incorreto 2 4" xfId="318"/>
    <cellStyle name="Incorreto 3" xfId="319"/>
    <cellStyle name="Incorreto 4" xfId="416"/>
    <cellStyle name="Moeda 2" xfId="76"/>
    <cellStyle name="Moeda 2 2" xfId="144"/>
    <cellStyle name="Moeda 2 3" xfId="145"/>
    <cellStyle name="Moeda 2 3 2" xfId="418"/>
    <cellStyle name="Moeda 2 3 2 2" xfId="419"/>
    <cellStyle name="Moeda 2 3 3" xfId="420"/>
    <cellStyle name="Moeda 2 3 4" xfId="417"/>
    <cellStyle name="Moeda 2 4" xfId="146"/>
    <cellStyle name="Moeda 2 4 2" xfId="422"/>
    <cellStyle name="Moeda 2 4 2 2" xfId="423"/>
    <cellStyle name="Moeda 2 4 3" xfId="421"/>
    <cellStyle name="Moeda 2 5" xfId="320"/>
    <cellStyle name="Moeda 2 5 2" xfId="424"/>
    <cellStyle name="Moeda 2 5 2 2" xfId="425"/>
    <cellStyle name="Moeda 2 6" xfId="321"/>
    <cellStyle name="Moeda 2 6 2" xfId="426"/>
    <cellStyle name="Moeda 2 6 2 2" xfId="427"/>
    <cellStyle name="Moeda 2 7" xfId="428"/>
    <cellStyle name="Moeda 2 7 2" xfId="429"/>
    <cellStyle name="Moeda 2 8" xfId="430"/>
    <cellStyle name="Moeda 3" xfId="77"/>
    <cellStyle name="Moeda 3 2" xfId="147"/>
    <cellStyle name="Moeda 3 2 2" xfId="148"/>
    <cellStyle name="Moeda 3 2 3" xfId="223"/>
    <cellStyle name="Moeda 3 2 3 2" xfId="322"/>
    <cellStyle name="Moeda 3 2 3 3" xfId="431"/>
    <cellStyle name="Moeda 3 2 3 4" xfId="432"/>
    <cellStyle name="Moeda 3 2 3 4 2" xfId="433"/>
    <cellStyle name="Moeda 3 2 3 5" xfId="616"/>
    <cellStyle name="Moeda 3 3" xfId="216"/>
    <cellStyle name="Moeda 3 3 2" xfId="323"/>
    <cellStyle name="Moeda 3 4" xfId="246"/>
    <cellStyle name="Moeda 4" xfId="149"/>
    <cellStyle name="Moeda 4 2" xfId="150"/>
    <cellStyle name="Moeda 4 3" xfId="224"/>
    <cellStyle name="Moeda 4 3 2" xfId="325"/>
    <cellStyle name="Moeda 4 3 2 2" xfId="434"/>
    <cellStyle name="Moeda 4 3 2 3" xfId="435"/>
    <cellStyle name="Moeda 4 3 2 4" xfId="436"/>
    <cellStyle name="Moeda 4 3 2 4 2" xfId="437"/>
    <cellStyle name="Moeda 4 3 2 5" xfId="615"/>
    <cellStyle name="Moeda 4 3 3" xfId="324"/>
    <cellStyle name="Moeda 5" xfId="151"/>
    <cellStyle name="Moeda 5 2" xfId="152"/>
    <cellStyle name="Moeda 5 3" xfId="225"/>
    <cellStyle name="Moeda 5 3 2" xfId="326"/>
    <cellStyle name="Moeda 5 3 3" xfId="438"/>
    <cellStyle name="Moeda 5 3 4" xfId="439"/>
    <cellStyle name="Moeda 5 3 4 2" xfId="440"/>
    <cellStyle name="Moeda 5 3 5" xfId="614"/>
    <cellStyle name="Moeda 6" xfId="153"/>
    <cellStyle name="Moeda 6 2" xfId="226"/>
    <cellStyle name="Moeda 6 2 2" xfId="327"/>
    <cellStyle name="Moeda 6 2 3" xfId="441"/>
    <cellStyle name="Moeda 6 2 4" xfId="442"/>
    <cellStyle name="Moeda 6 2 4 2" xfId="443"/>
    <cellStyle name="Moeda 6 2 5" xfId="613"/>
    <cellStyle name="Moeda 7" xfId="154"/>
    <cellStyle name="Moeda 7 2" xfId="445"/>
    <cellStyle name="Moeda 7 3" xfId="446"/>
    <cellStyle name="Moeda 7 4" xfId="444"/>
    <cellStyle name="Moeda 8" xfId="245"/>
    <cellStyle name="Moeda 8 2" xfId="448"/>
    <cellStyle name="Moeda 8 3" xfId="447"/>
    <cellStyle name="Moeda 9" xfId="595"/>
    <cellStyle name="Neutra 2" xfId="32"/>
    <cellStyle name="Neutra 2 2" xfId="156"/>
    <cellStyle name="Neutra 2 3" xfId="155"/>
    <cellStyle name="Neutra 2 4" xfId="328"/>
    <cellStyle name="Neutra 3" xfId="329"/>
    <cellStyle name="Neutra 4" xfId="449"/>
    <cellStyle name="Normal" xfId="0" builtinId="0"/>
    <cellStyle name="Normal 2" xfId="33"/>
    <cellStyle name="Normal 2 2" xfId="157"/>
    <cellStyle name="Normal 2 2 2" xfId="450"/>
    <cellStyle name="Normal 2 2 3" xfId="451"/>
    <cellStyle name="Normal 2 3" xfId="228"/>
    <cellStyle name="Normal 2 3 2" xfId="331"/>
    <cellStyle name="Normal 2 3 2 2" xfId="452"/>
    <cellStyle name="Normal 2 3 2 3" xfId="453"/>
    <cellStyle name="Normal 2 3 2 4" xfId="454"/>
    <cellStyle name="Normal 2 3 2 4 2" xfId="455"/>
    <cellStyle name="Normal 2 3 2 5" xfId="612"/>
    <cellStyle name="Normal 2 3 3" xfId="330"/>
    <cellStyle name="Normal 2 4" xfId="227"/>
    <cellStyle name="Normal 2 4 2" xfId="333"/>
    <cellStyle name="Normal 2 4 2 2" xfId="456"/>
    <cellStyle name="Normal 2 4 2 3" xfId="457"/>
    <cellStyle name="Normal 2 4 2 4" xfId="458"/>
    <cellStyle name="Normal 2 4 2 4 2" xfId="459"/>
    <cellStyle name="Normal 2 4 2 5" xfId="611"/>
    <cellStyle name="Normal 2 4 3" xfId="332"/>
    <cellStyle name="Normal 3" xfId="34"/>
    <cellStyle name="Normal 3 2" xfId="79"/>
    <cellStyle name="Normal 3 2 2" xfId="460"/>
    <cellStyle name="Normal 3 2 3" xfId="461"/>
    <cellStyle name="Normal 3 2 4" xfId="462"/>
    <cellStyle name="Normal 3 2 5" xfId="463"/>
    <cellStyle name="Normal 3 3" xfId="78"/>
    <cellStyle name="Normal 3 4" xfId="334"/>
    <cellStyle name="Normal 3 4 2" xfId="464"/>
    <cellStyle name="Normal 3 4 2 2" xfId="465"/>
    <cellStyle name="Normal 3 5" xfId="466"/>
    <cellStyle name="Normal 3 5 2" xfId="467"/>
    <cellStyle name="Normal 3 5 2 2" xfId="468"/>
    <cellStyle name="Normal 3 5 3" xfId="610"/>
    <cellStyle name="Normal 4" xfId="80"/>
    <cellStyle name="Normal 4 2" xfId="159"/>
    <cellStyle name="Normal 4 2 2" xfId="218"/>
    <cellStyle name="Normal 4 2 3" xfId="469"/>
    <cellStyle name="Normal 4 3" xfId="160"/>
    <cellStyle name="Normal 4 4" xfId="158"/>
    <cellStyle name="Normal 4 4 2" xfId="229"/>
    <cellStyle name="Normal 4 4 2 2" xfId="336"/>
    <cellStyle name="Normal 4 4 2 3" xfId="470"/>
    <cellStyle name="Normal 4 4 2 4" xfId="471"/>
    <cellStyle name="Normal 4 4 2 4 2" xfId="472"/>
    <cellStyle name="Normal 4 4 2 5" xfId="609"/>
    <cellStyle name="Normal 4 4 3" xfId="335"/>
    <cellStyle name="Normal 4 4 3 2" xfId="473"/>
    <cellStyle name="Normal 4 5" xfId="217"/>
    <cellStyle name="Normal 4 5 2" xfId="337"/>
    <cellStyle name="Normal 4 5 2 2" xfId="474"/>
    <cellStyle name="Normal 4 5 3" xfId="475"/>
    <cellStyle name="Normal 4 5 3 2" xfId="476"/>
    <cellStyle name="Normal 5" xfId="161"/>
    <cellStyle name="Normal 5 2" xfId="162"/>
    <cellStyle name="Normal 5 3" xfId="230"/>
    <cellStyle name="Normal 5 3 2" xfId="339"/>
    <cellStyle name="Normal 5 3 2 2" xfId="477"/>
    <cellStyle name="Normal 5 3 2 3" xfId="478"/>
    <cellStyle name="Normal 5 3 2 4" xfId="479"/>
    <cellStyle name="Normal 5 3 2 4 2" xfId="480"/>
    <cellStyle name="Normal 5 3 2 5" xfId="608"/>
    <cellStyle name="Normal 5 3 3" xfId="338"/>
    <cellStyle name="Normal 6" xfId="163"/>
    <cellStyle name="Normal 6 2" xfId="231"/>
    <cellStyle name="Normal 6 2 2" xfId="340"/>
    <cellStyle name="Normal 6 2 3" xfId="481"/>
    <cellStyle name="Normal 6 2 4" xfId="482"/>
    <cellStyle name="Normal 6 2 4 2" xfId="483"/>
    <cellStyle name="Normal 6 2 5" xfId="607"/>
    <cellStyle name="Normal 7" xfId="244"/>
    <cellStyle name="Normal 7 2" xfId="341"/>
    <cellStyle name="Normal 8" xfId="594"/>
    <cellStyle name="Normal 9" xfId="164"/>
    <cellStyle name="Nota 2" xfId="35"/>
    <cellStyle name="Nota 2 2" xfId="166"/>
    <cellStyle name="Nota 2 3" xfId="165"/>
    <cellStyle name="Nota 2 3 2" xfId="485"/>
    <cellStyle name="Nota 2 3 3" xfId="486"/>
    <cellStyle name="Nota 2 3 4" xfId="484"/>
    <cellStyle name="Nota 2 4" xfId="342"/>
    <cellStyle name="Nota 2 4 2" xfId="488"/>
    <cellStyle name="Nota 2 4 3" xfId="489"/>
    <cellStyle name="Nota 2 4 4" xfId="487"/>
    <cellStyle name="Nota 3" xfId="343"/>
    <cellStyle name="Nota 4" xfId="490"/>
    <cellStyle name="Note" xfId="344"/>
    <cellStyle name="planilhas" xfId="345"/>
    <cellStyle name="Porcentagem" xfId="36" builtinId="5"/>
    <cellStyle name="Porcentagem 10" xfId="247"/>
    <cellStyle name="Porcentagem 10 2" xfId="492"/>
    <cellStyle name="Porcentagem 10 3" xfId="493"/>
    <cellStyle name="Porcentagem 10 4" xfId="494"/>
    <cellStyle name="Porcentagem 10 4 2" xfId="495"/>
    <cellStyle name="Porcentagem 10 5" xfId="491"/>
    <cellStyle name="Porcentagem 11" xfId="496"/>
    <cellStyle name="Porcentagem 11 2" xfId="497"/>
    <cellStyle name="Porcentagem 12" xfId="596"/>
    <cellStyle name="Porcentagem 2" xfId="83"/>
    <cellStyle name="Porcentagem 2 2" xfId="167"/>
    <cellStyle name="Porcentagem 2 3" xfId="168"/>
    <cellStyle name="Porcentagem 2 4" xfId="169"/>
    <cellStyle name="Porcentagem 3" xfId="84"/>
    <cellStyle name="Porcentagem 3 2" xfId="85"/>
    <cellStyle name="Porcentagem 3 2 2" xfId="171"/>
    <cellStyle name="Porcentagem 3 2 2 2" xfId="499"/>
    <cellStyle name="Porcentagem 3 2 2 2 2" xfId="500"/>
    <cellStyle name="Porcentagem 3 2 2 3" xfId="501"/>
    <cellStyle name="Porcentagem 3 2 2 4" xfId="498"/>
    <cellStyle name="Porcentagem 3 2 3" xfId="172"/>
    <cellStyle name="Porcentagem 3 2 4" xfId="173"/>
    <cellStyle name="Porcentagem 3 2 4 2" xfId="503"/>
    <cellStyle name="Porcentagem 3 2 4 3" xfId="504"/>
    <cellStyle name="Porcentagem 3 2 4 4" xfId="502"/>
    <cellStyle name="Porcentagem 3 2 5" xfId="170"/>
    <cellStyle name="Porcentagem 3 2 5 2" xfId="505"/>
    <cellStyle name="Porcentagem 3 2 5 3" xfId="506"/>
    <cellStyle name="Porcentagem 3 2 5 4" xfId="507"/>
    <cellStyle name="Porcentagem 3 2 5 4 2" xfId="508"/>
    <cellStyle name="Porcentagem 3 2 5 5" xfId="606"/>
    <cellStyle name="Porcentagem 3 2 6" xfId="232"/>
    <cellStyle name="Porcentagem 3 2 6 2" xfId="510"/>
    <cellStyle name="Porcentagem 3 2 6 3" xfId="509"/>
    <cellStyle name="Porcentagem 3 2 7" xfId="511"/>
    <cellStyle name="Porcentagem 3 3" xfId="86"/>
    <cellStyle name="Porcentagem 3 3 2" xfId="174"/>
    <cellStyle name="Porcentagem 3 3 3" xfId="512"/>
    <cellStyle name="Porcentagem 3 4" xfId="175"/>
    <cellStyle name="Porcentagem 3 5" xfId="220"/>
    <cellStyle name="Porcentagem 3 5 2" xfId="346"/>
    <cellStyle name="Porcentagem 3 6" xfId="248"/>
    <cellStyle name="Porcentagem 3 6 2" xfId="513"/>
    <cellStyle name="Porcentagem 4" xfId="82"/>
    <cellStyle name="Porcentagem 4 2" xfId="177"/>
    <cellStyle name="Porcentagem 4 3" xfId="178"/>
    <cellStyle name="Porcentagem 4 4" xfId="176"/>
    <cellStyle name="Porcentagem 5" xfId="179"/>
    <cellStyle name="Porcentagem 5 2" xfId="180"/>
    <cellStyle name="Porcentagem 5 3" xfId="181"/>
    <cellStyle name="Porcentagem 5 4" xfId="233"/>
    <cellStyle name="Porcentagem 5 4 2" xfId="347"/>
    <cellStyle name="Porcentagem 5 4 3" xfId="514"/>
    <cellStyle name="Porcentagem 5 4 4" xfId="515"/>
    <cellStyle name="Porcentagem 5 4 4 2" xfId="516"/>
    <cellStyle name="Porcentagem 5 4 5" xfId="605"/>
    <cellStyle name="Porcentagem 6" xfId="182"/>
    <cellStyle name="Porcentagem 7" xfId="183"/>
    <cellStyle name="Porcentagem 7 2" xfId="234"/>
    <cellStyle name="Porcentagem 7 2 2" xfId="348"/>
    <cellStyle name="Porcentagem 7 2 3" xfId="517"/>
    <cellStyle name="Porcentagem 7 2 4" xfId="518"/>
    <cellStyle name="Porcentagem 7 2 4 2" xfId="519"/>
    <cellStyle name="Porcentagem 7 2 5" xfId="604"/>
    <cellStyle name="Porcentagem 8" xfId="184"/>
    <cellStyle name="Porcentagem 8 2" xfId="521"/>
    <cellStyle name="Porcentagem 8 3" xfId="522"/>
    <cellStyle name="Porcentagem 8 4" xfId="520"/>
    <cellStyle name="Porcentagem 9" xfId="219"/>
    <cellStyle name="Porcentagem 9 2" xfId="350"/>
    <cellStyle name="Porcentagem 9 2 2" xfId="523"/>
    <cellStyle name="Porcentagem 9 2 3" xfId="524"/>
    <cellStyle name="Porcentagem 9 2 4" xfId="525"/>
    <cellStyle name="Porcentagem 9 2 4 2" xfId="526"/>
    <cellStyle name="Porcentagem 9 2 5" xfId="603"/>
    <cellStyle name="Porcentagem 9 3" xfId="349"/>
    <cellStyle name="Saída 2" xfId="37"/>
    <cellStyle name="Saída 2 2" xfId="186"/>
    <cellStyle name="Saída 2 3" xfId="185"/>
    <cellStyle name="Saída 2 4" xfId="351"/>
    <cellStyle name="Saída 3" xfId="352"/>
    <cellStyle name="Saída 4" xfId="527"/>
    <cellStyle name="Separador de milhares 2" xfId="39"/>
    <cellStyle name="Separador de milhares 2 2" xfId="87"/>
    <cellStyle name="Separador de milhares 2 2 2" xfId="353"/>
    <cellStyle name="Separador de milhares 2 2 3" xfId="354"/>
    <cellStyle name="Separador de milhares 2 2 4" xfId="355"/>
    <cellStyle name="Separador de milhares 2 2 5" xfId="356"/>
    <cellStyle name="Separador de milhares 2 3" xfId="88"/>
    <cellStyle name="Separador de milhares 2 4" xfId="235"/>
    <cellStyle name="Separador de milhares 2 4 2" xfId="357"/>
    <cellStyle name="Separador de milhares 2 4 3" xfId="358"/>
    <cellStyle name="Separador de milhares 2 5" xfId="359"/>
    <cellStyle name="Separador de milhares 2 6" xfId="528"/>
    <cellStyle name="Separador de milhares 2 7" xfId="529"/>
    <cellStyle name="Separador de milhares 2 8" xfId="530"/>
    <cellStyle name="Separador de milhares 2 9" xfId="531"/>
    <cellStyle name="Separador de milhares 2 9 2" xfId="532"/>
    <cellStyle name="Separador de milhares 2 9 3" xfId="602"/>
    <cellStyle name="Separador de milhares 3" xfId="236"/>
    <cellStyle name="Separador de milhares 3 2" xfId="360"/>
    <cellStyle name="Texto de Aviso 2" xfId="40"/>
    <cellStyle name="Texto de Aviso 2 2" xfId="188"/>
    <cellStyle name="Texto de Aviso 2 3" xfId="187"/>
    <cellStyle name="Texto de Aviso 2 4" xfId="361"/>
    <cellStyle name="Texto de Aviso 3" xfId="362"/>
    <cellStyle name="Texto de Aviso 4" xfId="533"/>
    <cellStyle name="Texto Explicativo 2" xfId="41"/>
    <cellStyle name="Texto Explicativo 2 2" xfId="190"/>
    <cellStyle name="Texto Explicativo 2 3" xfId="189"/>
    <cellStyle name="Texto Explicativo 2 4" xfId="363"/>
    <cellStyle name="Texto Explicativo 3" xfId="364"/>
    <cellStyle name="Texto Explicativo 4" xfId="534"/>
    <cellStyle name="Título" xfId="50" builtinId="15" customBuiltin="1"/>
    <cellStyle name="Título 1 1" xfId="42"/>
    <cellStyle name="Título 1 2" xfId="43"/>
    <cellStyle name="Título 1 2 2" xfId="192"/>
    <cellStyle name="Título 1 2 3" xfId="191"/>
    <cellStyle name="Título 1 2 4" xfId="365"/>
    <cellStyle name="Título 1 3" xfId="366"/>
    <cellStyle name="Título 1 4" xfId="535"/>
    <cellStyle name="Título 2 2" xfId="44"/>
    <cellStyle name="Título 2 2 2" xfId="194"/>
    <cellStyle name="Título 2 2 3" xfId="193"/>
    <cellStyle name="Título 2 2 4" xfId="367"/>
    <cellStyle name="Título 2 3" xfId="368"/>
    <cellStyle name="Título 2 4" xfId="536"/>
    <cellStyle name="Título 3 2" xfId="45"/>
    <cellStyle name="Título 3 2 2" xfId="196"/>
    <cellStyle name="Título 3 2 3" xfId="195"/>
    <cellStyle name="Título 3 2 4" xfId="369"/>
    <cellStyle name="Título 3 3" xfId="370"/>
    <cellStyle name="Título 3 4" xfId="537"/>
    <cellStyle name="Título 4 2" xfId="46"/>
    <cellStyle name="Título 4 2 2" xfId="198"/>
    <cellStyle name="Título 4 2 3" xfId="197"/>
    <cellStyle name="Título 4 2 4" xfId="371"/>
    <cellStyle name="Título 4 3" xfId="372"/>
    <cellStyle name="Título 4 4" xfId="538"/>
    <cellStyle name="Total 2" xfId="47"/>
    <cellStyle name="Total 2 2" xfId="200"/>
    <cellStyle name="Total 2 3" xfId="199"/>
    <cellStyle name="Total 2 4" xfId="373"/>
    <cellStyle name="Total 3" xfId="201"/>
    <cellStyle name="Total 4" xfId="374"/>
    <cellStyle name="Total 5" xfId="539"/>
    <cellStyle name="Vírgula" xfId="38" builtinId="3"/>
    <cellStyle name="Vírgula 10" xfId="597"/>
    <cellStyle name="Vírgula 2" xfId="48"/>
    <cellStyle name="Vírgula 2 2" xfId="376"/>
    <cellStyle name="Vírgula 2 2 2" xfId="377"/>
    <cellStyle name="Vírgula 2 2 3" xfId="540"/>
    <cellStyle name="Vírgula 2 2 3 2" xfId="541"/>
    <cellStyle name="Vírgula 2 3" xfId="94"/>
    <cellStyle name="Vírgula 2 4" xfId="378"/>
    <cellStyle name="Vírgula 2 5" xfId="375"/>
    <cellStyle name="Vírgula 2 5 2" xfId="542"/>
    <cellStyle name="Vírgula 2 5 3" xfId="543"/>
    <cellStyle name="Vírgula 2 5 4" xfId="544"/>
    <cellStyle name="Vírgula 2 5 4 2" xfId="545"/>
    <cellStyle name="Vírgula 2 6" xfId="546"/>
    <cellStyle name="Vírgula 2 7" xfId="547"/>
    <cellStyle name="Vírgula 2 7 2" xfId="548"/>
    <cellStyle name="Vírgula 2 8" xfId="601"/>
    <cellStyle name="Vírgula 3" xfId="49"/>
    <cellStyle name="Vírgula 3 2" xfId="237"/>
    <cellStyle name="Vírgula 3 3" xfId="238"/>
    <cellStyle name="Vírgula 3 3 2" xfId="549"/>
    <cellStyle name="Vírgula 3 4" xfId="550"/>
    <cellStyle name="Vírgula 3 5" xfId="551"/>
    <cellStyle name="Vírgula 4" xfId="95"/>
    <cellStyle name="Vírgula 4 2" xfId="96"/>
    <cellStyle name="Vírgula 4 2 2" xfId="202"/>
    <cellStyle name="Vírgula 4 2 2 2" xfId="553"/>
    <cellStyle name="Vírgula 4 2 2 3" xfId="554"/>
    <cellStyle name="Vírgula 4 2 2 4" xfId="552"/>
    <cellStyle name="Vírgula 4 2 3" xfId="203"/>
    <cellStyle name="Vírgula 4 2 3 2" xfId="556"/>
    <cellStyle name="Vírgula 4 2 3 3" xfId="557"/>
    <cellStyle name="Vírgula 4 2 3 4" xfId="555"/>
    <cellStyle name="Vírgula 4 2 4" xfId="204"/>
    <cellStyle name="Vírgula 4 2 4 2" xfId="559"/>
    <cellStyle name="Vírgula 4 2 4 3" xfId="560"/>
    <cellStyle name="Vírgula 4 2 4 4" xfId="558"/>
    <cellStyle name="Vírgula 4 2 5" xfId="239"/>
    <cellStyle name="Vírgula 4 2 6" xfId="240"/>
    <cellStyle name="Vírgula 4 3" xfId="97"/>
    <cellStyle name="Vírgula 4 3 2" xfId="562"/>
    <cellStyle name="Vírgula 4 3 3" xfId="563"/>
    <cellStyle name="Vírgula 4 3 4" xfId="561"/>
    <cellStyle name="Vírgula 4 4" xfId="379"/>
    <cellStyle name="Vírgula 4 4 2" xfId="565"/>
    <cellStyle name="Vírgula 4 4 3" xfId="566"/>
    <cellStyle name="Vírgula 4 4 4" xfId="564"/>
    <cellStyle name="Vírgula 5" xfId="98"/>
    <cellStyle name="Vírgula 5 2" xfId="99"/>
    <cellStyle name="Vírgula 5 3" xfId="205"/>
    <cellStyle name="Vírgula 5 3 2" xfId="206"/>
    <cellStyle name="Vírgula 5 3 2 2" xfId="568"/>
    <cellStyle name="Vírgula 5 3 2 3" xfId="569"/>
    <cellStyle name="Vírgula 5 3 2 4" xfId="567"/>
    <cellStyle name="Vírgula 5 3 3" xfId="207"/>
    <cellStyle name="Vírgula 5 3 4" xfId="570"/>
    <cellStyle name="Vírgula 5 4" xfId="208"/>
    <cellStyle name="Vírgula 5 5" xfId="209"/>
    <cellStyle name="Vírgula 5 5 2" xfId="572"/>
    <cellStyle name="Vírgula 5 5 3" xfId="573"/>
    <cellStyle name="Vírgula 5 5 4" xfId="571"/>
    <cellStyle name="Vírgula 5 6" xfId="574"/>
    <cellStyle name="Vírgula 5 6 2" xfId="575"/>
    <cellStyle name="Vírgula 5 7" xfId="576"/>
    <cellStyle name="Vírgula 6" xfId="100"/>
    <cellStyle name="Vírgula 6 2" xfId="210"/>
    <cellStyle name="Vírgula 6 2 2" xfId="211"/>
    <cellStyle name="Vírgula 6 2 3" xfId="241"/>
    <cellStyle name="Vírgula 6 2 3 2" xfId="380"/>
    <cellStyle name="Vírgula 6 2 3 3" xfId="577"/>
    <cellStyle name="Vírgula 6 2 3 4" xfId="381"/>
    <cellStyle name="Vírgula 6 2 3 4 2" xfId="578"/>
    <cellStyle name="Vírgula 6 2 3 5" xfId="600"/>
    <cellStyle name="Vírgula 6 3" xfId="221"/>
    <cellStyle name="Vírgula 6 3 2" xfId="382"/>
    <cellStyle name="Vírgula 6 4" xfId="250"/>
    <cellStyle name="Vírgula 7" xfId="212"/>
    <cellStyle name="Vírgula 7 2" xfId="213"/>
    <cellStyle name="Vírgula 7 3" xfId="214"/>
    <cellStyle name="Vírgula 7 4" xfId="222"/>
    <cellStyle name="Vírgula 7 4 2" xfId="383"/>
    <cellStyle name="Vírgula 7 4 2 2" xfId="579"/>
    <cellStyle name="Vírgula 7 4 2 3" xfId="580"/>
    <cellStyle name="Vírgula 7 4 3" xfId="581"/>
    <cellStyle name="Vírgula 7 4 4" xfId="582"/>
    <cellStyle name="Vírgula 7 4 4 2" xfId="583"/>
    <cellStyle name="Vírgula 7 4 5" xfId="599"/>
    <cellStyle name="Vírgula 7 5" xfId="242"/>
    <cellStyle name="Vírgula 7 5 2" xfId="585"/>
    <cellStyle name="Vírgula 7 5 3" xfId="584"/>
    <cellStyle name="Vírgula 8" xfId="215"/>
    <cellStyle name="Vírgula 8 2" xfId="243"/>
    <cellStyle name="Vírgula 8 2 2" xfId="384"/>
    <cellStyle name="Vírgula 8 2 3" xfId="586"/>
    <cellStyle name="Vírgula 8 2 3 2" xfId="587"/>
    <cellStyle name="Vírgula 8 2 4" xfId="588"/>
    <cellStyle name="Vírgula 8 2 5" xfId="589"/>
    <cellStyle name="Vírgula 8 2 5 2" xfId="590"/>
    <cellStyle name="Vírgula 8 2 6" xfId="598"/>
    <cellStyle name="Vírgula 8 3" xfId="385"/>
    <cellStyle name="Vírgula 9" xfId="249"/>
    <cellStyle name="Vírgula 9 2" xfId="592"/>
    <cellStyle name="Vírgula 9 3" xfId="593"/>
    <cellStyle name="Vírgula 9 4" xfId="59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w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0</xdr:row>
      <xdr:rowOff>114299</xdr:rowOff>
    </xdr:from>
    <xdr:to>
      <xdr:col>1</xdr:col>
      <xdr:colOff>2062516</xdr:colOff>
      <xdr:row>9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4" y="114299"/>
          <a:ext cx="2291117" cy="1524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3943350</xdr:colOff>
      <xdr:row>2</xdr:row>
      <xdr:rowOff>68035</xdr:rowOff>
    </xdr:from>
    <xdr:to>
      <xdr:col>5</xdr:col>
      <xdr:colOff>266700</xdr:colOff>
      <xdr:row>7</xdr:row>
      <xdr:rowOff>159267</xdr:rowOff>
    </xdr:to>
    <xdr:pic>
      <xdr:nvPicPr>
        <xdr:cNvPr id="1026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24375" y="544285"/>
          <a:ext cx="3371850" cy="8532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448235</xdr:colOff>
      <xdr:row>7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263588" cy="14057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756558</xdr:colOff>
      <xdr:row>2</xdr:row>
      <xdr:rowOff>93890</xdr:rowOff>
    </xdr:from>
    <xdr:to>
      <xdr:col>10</xdr:col>
      <xdr:colOff>394608</xdr:colOff>
      <xdr:row>6</xdr:row>
      <xdr:rowOff>156638</xdr:rowOff>
    </xdr:to>
    <xdr:pic>
      <xdr:nvPicPr>
        <xdr:cNvPr id="2050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2808" y="447676"/>
          <a:ext cx="3175907" cy="7839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1219200</xdr:colOff>
      <xdr:row>4</xdr:row>
      <xdr:rowOff>133350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7240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3600450</xdr:colOff>
      <xdr:row>1</xdr:row>
      <xdr:rowOff>38099</xdr:rowOff>
    </xdr:from>
    <xdr:to>
      <xdr:col>4</xdr:col>
      <xdr:colOff>704850</xdr:colOff>
      <xdr:row>3</xdr:row>
      <xdr:rowOff>179916</xdr:rowOff>
    </xdr:to>
    <xdr:pic>
      <xdr:nvPicPr>
        <xdr:cNvPr id="3074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2283" y="228599"/>
          <a:ext cx="2184400" cy="522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104775</xdr:rowOff>
    </xdr:from>
    <xdr:to>
      <xdr:col>2</xdr:col>
      <xdr:colOff>57150</xdr:colOff>
      <xdr:row>4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13620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</xdr:colOff>
      <xdr:row>1</xdr:row>
      <xdr:rowOff>114300</xdr:rowOff>
    </xdr:from>
    <xdr:to>
      <xdr:col>5</xdr:col>
      <xdr:colOff>171450</xdr:colOff>
      <xdr:row>3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04800"/>
          <a:ext cx="15716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708025</xdr:colOff>
      <xdr:row>31</xdr:row>
      <xdr:rowOff>31750</xdr:rowOff>
    </xdr:from>
    <xdr:to>
      <xdr:col>4</xdr:col>
      <xdr:colOff>492125</xdr:colOff>
      <xdr:row>35</xdr:row>
      <xdr:rowOff>69850</xdr:rowOff>
    </xdr:to>
    <xdr:pic>
      <xdr:nvPicPr>
        <xdr:cNvPr id="5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" y="5969000"/>
          <a:ext cx="38798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2:E48"/>
  <sheetViews>
    <sheetView topLeftCell="B31" workbookViewId="0">
      <selection activeCell="E44" sqref="E44"/>
    </sheetView>
  </sheetViews>
  <sheetFormatPr defaultRowHeight="15" x14ac:dyDescent="0.25"/>
  <cols>
    <col min="3" max="3" width="33" customWidth="1"/>
    <col min="5" max="5" width="25.28515625" customWidth="1"/>
  </cols>
  <sheetData>
    <row r="42" spans="5:5" x14ac:dyDescent="0.25">
      <c r="E42" s="159"/>
    </row>
    <row r="43" spans="5:5" ht="27.75" x14ac:dyDescent="0.4">
      <c r="E43" s="89" t="s">
        <v>328</v>
      </c>
    </row>
    <row r="44" spans="5:5" ht="15.75" x14ac:dyDescent="0.25">
      <c r="E44" s="90"/>
    </row>
    <row r="45" spans="5:5" ht="15.75" x14ac:dyDescent="0.25">
      <c r="E45" s="90" t="s">
        <v>108</v>
      </c>
    </row>
    <row r="46" spans="5:5" ht="15.75" x14ac:dyDescent="0.25">
      <c r="E46" s="90" t="s">
        <v>109</v>
      </c>
    </row>
    <row r="47" spans="5:5" ht="15.75" x14ac:dyDescent="0.25">
      <c r="E47" s="90" t="s">
        <v>225</v>
      </c>
    </row>
    <row r="48" spans="5:5" ht="15.75" x14ac:dyDescent="0.25">
      <c r="E48" s="90"/>
    </row>
  </sheetData>
  <phoneticPr fontId="0" type="noConversion"/>
  <pageMargins left="0.51181102362204722" right="0.51181102362204722" top="0.78740157480314965" bottom="0.78740157480314965" header="0.31496062992125984" footer="0.31496062992125984"/>
  <pageSetup paperSize="9" firstPageNumber="54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8"/>
  <sheetViews>
    <sheetView view="pageBreakPreview" topLeftCell="I136" zoomScaleNormal="85" zoomScaleSheetLayoutView="100" workbookViewId="0">
      <selection activeCell="K141" sqref="K141"/>
    </sheetView>
  </sheetViews>
  <sheetFormatPr defaultRowHeight="12.75" x14ac:dyDescent="0.25"/>
  <cols>
    <col min="1" max="1" width="8.7109375" style="121" customWidth="1"/>
    <col min="2" max="2" width="69.7109375" style="121" customWidth="1"/>
    <col min="3" max="3" width="10.140625" style="122" customWidth="1"/>
    <col min="4" max="4" width="10.140625" style="123" customWidth="1"/>
    <col min="5" max="5" width="15.7109375" style="129" customWidth="1"/>
    <col min="6" max="6" width="15.7109375" style="126" customWidth="1"/>
    <col min="7" max="7" width="15.7109375" style="125" customWidth="1"/>
    <col min="8" max="8" width="15.7109375" style="126" customWidth="1"/>
    <col min="9" max="9" width="15.7109375" style="127" customWidth="1"/>
    <col min="10" max="10" width="16.7109375" style="128" customWidth="1"/>
    <col min="11" max="11" width="16.85546875" style="131" customWidth="1"/>
    <col min="12" max="12" width="15.7109375" style="128" customWidth="1"/>
    <col min="13" max="13" width="15.7109375" style="122" customWidth="1"/>
    <col min="14" max="14" width="29.140625" style="138" customWidth="1"/>
    <col min="15" max="15" width="3" style="132" customWidth="1"/>
    <col min="16" max="16" width="9.140625" style="139"/>
    <col min="17" max="245" width="9.140625" style="132"/>
    <col min="246" max="246" width="9.5703125" style="132" customWidth="1"/>
    <col min="247" max="247" width="71.28515625" style="132" customWidth="1"/>
    <col min="248" max="248" width="8" style="132" customWidth="1"/>
    <col min="249" max="249" width="12" style="132" customWidth="1"/>
    <col min="250" max="250" width="17.42578125" style="132" customWidth="1"/>
    <col min="251" max="251" width="16.28515625" style="132" customWidth="1"/>
    <col min="252" max="16384" width="9.140625" style="132"/>
  </cols>
  <sheetData>
    <row r="1" spans="1:16" ht="15.75" x14ac:dyDescent="0.25">
      <c r="A1" s="482"/>
      <c r="B1" s="512"/>
      <c r="C1" s="515"/>
      <c r="D1" s="515"/>
      <c r="E1" s="515"/>
      <c r="F1" s="101"/>
      <c r="G1" s="102"/>
      <c r="H1" s="102"/>
      <c r="I1" s="102"/>
      <c r="J1" s="492" t="s">
        <v>1</v>
      </c>
      <c r="K1" s="493"/>
      <c r="L1" s="493"/>
      <c r="M1" s="493"/>
      <c r="N1" s="494"/>
    </row>
    <row r="2" spans="1:16" ht="21.75" customHeight="1" x14ac:dyDescent="0.25">
      <c r="A2" s="513"/>
      <c r="B2" s="514"/>
      <c r="C2" s="516"/>
      <c r="D2" s="516"/>
      <c r="E2" s="516"/>
      <c r="F2" s="105"/>
      <c r="G2" s="106"/>
      <c r="H2" s="105"/>
      <c r="I2" s="107"/>
      <c r="J2" s="162" t="s">
        <v>2</v>
      </c>
      <c r="K2" s="517" t="s">
        <v>369</v>
      </c>
      <c r="L2" s="518"/>
      <c r="M2" s="518"/>
      <c r="N2" s="519"/>
    </row>
    <row r="3" spans="1:16" ht="12.75" customHeight="1" x14ac:dyDescent="0.25">
      <c r="A3" s="513"/>
      <c r="B3" s="514"/>
      <c r="C3" s="516"/>
      <c r="D3" s="516"/>
      <c r="E3" s="516"/>
      <c r="F3" s="105"/>
      <c r="G3" s="106"/>
      <c r="H3" s="105"/>
      <c r="I3" s="107"/>
      <c r="J3" s="520" t="s">
        <v>3</v>
      </c>
      <c r="K3" s="499" t="s">
        <v>459</v>
      </c>
      <c r="L3" s="499"/>
      <c r="M3" s="499"/>
      <c r="N3" s="500"/>
    </row>
    <row r="4" spans="1:16" x14ac:dyDescent="0.25">
      <c r="A4" s="513"/>
      <c r="B4" s="514"/>
      <c r="C4" s="516"/>
      <c r="D4" s="516"/>
      <c r="E4" s="516"/>
      <c r="F4" s="105"/>
      <c r="G4" s="219"/>
      <c r="H4" s="105"/>
      <c r="I4" s="107"/>
      <c r="J4" s="521"/>
      <c r="K4" s="501"/>
      <c r="L4" s="501"/>
      <c r="M4" s="501"/>
      <c r="N4" s="502"/>
    </row>
    <row r="5" spans="1:16" s="165" customFormat="1" ht="7.5" customHeight="1" x14ac:dyDescent="0.25">
      <c r="A5" s="513"/>
      <c r="B5" s="514"/>
      <c r="C5" s="516"/>
      <c r="D5" s="516"/>
      <c r="E5" s="516"/>
      <c r="F5" s="114"/>
      <c r="G5" s="163"/>
      <c r="H5" s="114"/>
      <c r="I5" s="115"/>
      <c r="J5" s="164"/>
      <c r="K5" s="220"/>
      <c r="L5" s="109"/>
      <c r="M5" s="107"/>
      <c r="N5" s="110"/>
      <c r="P5" s="166"/>
    </row>
    <row r="6" spans="1:16" ht="20.100000000000001" customHeight="1" x14ac:dyDescent="0.25">
      <c r="A6" s="513"/>
      <c r="B6" s="514"/>
      <c r="C6" s="516"/>
      <c r="D6" s="516"/>
      <c r="E6" s="516"/>
      <c r="F6" s="105"/>
      <c r="G6" s="219"/>
      <c r="H6" s="105"/>
      <c r="I6" s="107"/>
      <c r="J6" s="220"/>
      <c r="K6" s="168" t="s">
        <v>4</v>
      </c>
      <c r="L6" s="3"/>
      <c r="M6" s="526" t="s">
        <v>286</v>
      </c>
      <c r="N6" s="527"/>
    </row>
    <row r="7" spans="1:16" ht="7.5" customHeight="1" x14ac:dyDescent="0.25">
      <c r="A7" s="513"/>
      <c r="B7" s="514"/>
      <c r="C7" s="516"/>
      <c r="D7" s="516"/>
      <c r="E7" s="516"/>
      <c r="F7" s="105"/>
      <c r="G7" s="219"/>
      <c r="H7" s="105"/>
      <c r="I7" s="107"/>
      <c r="J7" s="220"/>
      <c r="K7" s="167"/>
      <c r="L7" s="109"/>
      <c r="M7" s="383"/>
      <c r="N7" s="384"/>
    </row>
    <row r="8" spans="1:16" ht="20.100000000000001" customHeight="1" x14ac:dyDescent="0.25">
      <c r="A8" s="513"/>
      <c r="B8" s="514"/>
      <c r="C8" s="516"/>
      <c r="D8" s="516"/>
      <c r="E8" s="516"/>
      <c r="F8" s="105"/>
      <c r="G8" s="219"/>
      <c r="H8" s="105"/>
      <c r="I8" s="107"/>
      <c r="J8" s="220"/>
      <c r="K8" s="168" t="s">
        <v>5</v>
      </c>
      <c r="L8" s="3"/>
      <c r="M8" s="503">
        <v>42859</v>
      </c>
      <c r="N8" s="504"/>
      <c r="P8" s="139" t="s">
        <v>373</v>
      </c>
    </row>
    <row r="9" spans="1:16" ht="6" customHeight="1" x14ac:dyDescent="0.25">
      <c r="A9" s="336"/>
      <c r="B9" s="111"/>
      <c r="C9" s="112"/>
      <c r="D9" s="113"/>
      <c r="E9" s="221"/>
      <c r="F9" s="105"/>
      <c r="G9" s="219"/>
      <c r="H9" s="105"/>
      <c r="I9" s="107"/>
      <c r="J9" s="220"/>
      <c r="K9" s="169"/>
      <c r="L9" s="220"/>
      <c r="M9" s="385"/>
      <c r="N9" s="386"/>
    </row>
    <row r="10" spans="1:16" ht="20.100000000000001" customHeight="1" x14ac:dyDescent="0.25">
      <c r="A10" s="336"/>
      <c r="B10" s="111"/>
      <c r="C10" s="112"/>
      <c r="D10" s="113"/>
      <c r="E10" s="221"/>
      <c r="F10" s="105"/>
      <c r="G10" s="219"/>
      <c r="H10" s="105"/>
      <c r="I10" s="107"/>
      <c r="J10" s="220"/>
      <c r="K10" s="168" t="s">
        <v>230</v>
      </c>
      <c r="L10" s="3"/>
      <c r="M10" s="486" t="s">
        <v>370</v>
      </c>
      <c r="N10" s="487"/>
    </row>
    <row r="11" spans="1:16" ht="7.5" customHeight="1" x14ac:dyDescent="0.25">
      <c r="A11" s="336"/>
      <c r="B11" s="111"/>
      <c r="C11" s="112"/>
      <c r="D11" s="113"/>
      <c r="E11" s="221"/>
      <c r="F11" s="105"/>
      <c r="G11" s="219"/>
      <c r="H11" s="105"/>
      <c r="I11" s="107"/>
      <c r="J11" s="220"/>
      <c r="K11" s="4"/>
      <c r="L11" s="220"/>
      <c r="M11" s="137"/>
      <c r="N11" s="5"/>
    </row>
    <row r="12" spans="1:16" ht="22.5" customHeight="1" x14ac:dyDescent="0.25">
      <c r="A12" s="507" t="s">
        <v>6</v>
      </c>
      <c r="B12" s="508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1:16" s="133" customFormat="1" ht="11.25" customHeight="1" x14ac:dyDescent="0.25">
      <c r="A13" s="337"/>
      <c r="B13" s="222"/>
      <c r="C13" s="223"/>
      <c r="D13" s="224"/>
      <c r="E13" s="221"/>
      <c r="F13" s="114"/>
      <c r="G13" s="219"/>
      <c r="H13" s="114"/>
      <c r="I13" s="115"/>
      <c r="J13" s="116"/>
      <c r="K13" s="117"/>
      <c r="L13" s="116"/>
      <c r="M13" s="225"/>
      <c r="N13" s="160"/>
      <c r="P13" s="158"/>
    </row>
    <row r="14" spans="1:16" s="339" customFormat="1" x14ac:dyDescent="0.25">
      <c r="A14" s="338" t="s">
        <v>7</v>
      </c>
      <c r="B14" s="6"/>
      <c r="C14" s="7"/>
      <c r="D14" s="118"/>
      <c r="E14" s="103"/>
      <c r="F14" s="119"/>
      <c r="G14" s="120"/>
      <c r="H14" s="119"/>
      <c r="I14" s="104"/>
      <c r="J14" s="103"/>
      <c r="K14" s="1"/>
      <c r="L14" s="103"/>
      <c r="M14" s="2"/>
      <c r="N14" s="2"/>
      <c r="O14" s="253"/>
      <c r="P14" s="140"/>
    </row>
    <row r="15" spans="1:16" s="133" customFormat="1" ht="31.5" customHeight="1" x14ac:dyDescent="0.25">
      <c r="A15" s="510" t="s">
        <v>8</v>
      </c>
      <c r="B15" s="490" t="s">
        <v>94</v>
      </c>
      <c r="C15" s="497" t="s">
        <v>9</v>
      </c>
      <c r="D15" s="495" t="s">
        <v>10</v>
      </c>
      <c r="E15" s="488" t="s">
        <v>11</v>
      </c>
      <c r="F15" s="488" t="s">
        <v>12</v>
      </c>
      <c r="G15" s="488" t="s">
        <v>13</v>
      </c>
      <c r="H15" s="488" t="s">
        <v>14</v>
      </c>
      <c r="I15" s="488" t="s">
        <v>15</v>
      </c>
      <c r="J15" s="446" t="s">
        <v>16</v>
      </c>
      <c r="K15" s="488" t="s">
        <v>17</v>
      </c>
      <c r="L15" s="505" t="s">
        <v>18</v>
      </c>
      <c r="M15" s="505" t="s">
        <v>19</v>
      </c>
      <c r="N15" s="505" t="s">
        <v>20</v>
      </c>
      <c r="O15" s="253"/>
      <c r="P15" s="158"/>
    </row>
    <row r="16" spans="1:16" s="133" customFormat="1" ht="24.75" customHeight="1" x14ac:dyDescent="0.25">
      <c r="A16" s="511"/>
      <c r="B16" s="491"/>
      <c r="C16" s="498"/>
      <c r="D16" s="496"/>
      <c r="E16" s="489"/>
      <c r="F16" s="489"/>
      <c r="G16" s="489"/>
      <c r="H16" s="489"/>
      <c r="I16" s="489"/>
      <c r="J16" s="161">
        <v>25</v>
      </c>
      <c r="K16" s="489"/>
      <c r="L16" s="506"/>
      <c r="M16" s="506"/>
      <c r="N16" s="506"/>
      <c r="O16" s="253"/>
      <c r="P16" s="158"/>
    </row>
    <row r="17" spans="1:17" s="340" customFormat="1" ht="15" customHeight="1" x14ac:dyDescent="0.25">
      <c r="A17" s="363">
        <v>1</v>
      </c>
      <c r="B17" s="263" t="s">
        <v>191</v>
      </c>
      <c r="C17" s="257"/>
      <c r="D17" s="214"/>
      <c r="E17" s="213"/>
      <c r="F17" s="213"/>
      <c r="G17" s="213"/>
      <c r="H17" s="213"/>
      <c r="I17" s="194">
        <f>I18</f>
        <v>8539.3499999999985</v>
      </c>
      <c r="J17" s="194"/>
      <c r="K17" s="194">
        <f t="shared" ref="K17:L17" si="0">K18</f>
        <v>2134.8500000000004</v>
      </c>
      <c r="L17" s="194">
        <f t="shared" si="0"/>
        <v>10674.2</v>
      </c>
      <c r="M17" s="193">
        <f>L17/$C$140*100</f>
        <v>13.981450627568591</v>
      </c>
      <c r="N17" s="202"/>
      <c r="O17" s="253">
        <f t="shared" ref="O17:O80" si="1">LEN(A17)</f>
        <v>1</v>
      </c>
      <c r="P17" s="255"/>
    </row>
    <row r="18" spans="1:17" s="133" customFormat="1" ht="15" customHeight="1" x14ac:dyDescent="0.25">
      <c r="A18" s="364" t="s">
        <v>21</v>
      </c>
      <c r="B18" s="341" t="s">
        <v>192</v>
      </c>
      <c r="C18" s="365"/>
      <c r="D18" s="357"/>
      <c r="E18" s="331"/>
      <c r="F18" s="331"/>
      <c r="G18" s="331"/>
      <c r="H18" s="331"/>
      <c r="I18" s="332">
        <f>SUM(I19:I32)</f>
        <v>8539.3499999999985</v>
      </c>
      <c r="J18" s="332"/>
      <c r="K18" s="332">
        <f>SUM(K19:K32)</f>
        <v>2134.8500000000004</v>
      </c>
      <c r="L18" s="332">
        <f>SUM(L19:L32)</f>
        <v>10674.2</v>
      </c>
      <c r="M18" s="332">
        <f>SUM(M19:M32)</f>
        <v>13.981450627568588</v>
      </c>
      <c r="N18" s="334"/>
      <c r="O18" s="253">
        <f t="shared" si="1"/>
        <v>3</v>
      </c>
      <c r="P18" s="158"/>
    </row>
    <row r="19" spans="1:17" s="416" customFormat="1" ht="25.5" x14ac:dyDescent="0.25">
      <c r="A19" s="377" t="s">
        <v>22</v>
      </c>
      <c r="B19" s="408" t="s">
        <v>341</v>
      </c>
      <c r="C19" s="374" t="s">
        <v>23</v>
      </c>
      <c r="D19" s="359">
        <v>50</v>
      </c>
      <c r="E19" s="406">
        <v>8.1199999999999992</v>
      </c>
      <c r="F19" s="215">
        <f t="shared" ref="F19:F79" si="2">ROUND(D19*E19,2)</f>
        <v>406</v>
      </c>
      <c r="G19" s="215">
        <v>0</v>
      </c>
      <c r="H19" s="184">
        <f t="shared" ref="H19:H79" si="3">ROUND(D19*G19,2)</f>
        <v>0</v>
      </c>
      <c r="I19" s="216">
        <f t="shared" ref="I19:I32" si="4">(F19+H19)</f>
        <v>406</v>
      </c>
      <c r="J19" s="215">
        <f t="shared" ref="J19:J32" si="5">$J$16</f>
        <v>25</v>
      </c>
      <c r="K19" s="215">
        <f t="shared" ref="K19" si="6">ROUND(J19/100*I19,2)</f>
        <v>101.5</v>
      </c>
      <c r="L19" s="215">
        <f t="shared" ref="L19" si="7">(I19+K19)</f>
        <v>507.5</v>
      </c>
      <c r="M19" s="208">
        <f>L19/$C$140*100</f>
        <v>0.66474173179170892</v>
      </c>
      <c r="N19" s="423" t="s">
        <v>342</v>
      </c>
      <c r="O19" s="253">
        <f t="shared" si="1"/>
        <v>5</v>
      </c>
      <c r="P19" s="415"/>
    </row>
    <row r="20" spans="1:17" s="340" customFormat="1" ht="15" customHeight="1" x14ac:dyDescent="0.25">
      <c r="A20" s="377" t="s">
        <v>243</v>
      </c>
      <c r="B20" s="342" t="s">
        <v>287</v>
      </c>
      <c r="C20" s="374" t="s">
        <v>23</v>
      </c>
      <c r="D20" s="359">
        <v>57</v>
      </c>
      <c r="E20" s="406">
        <v>11.74</v>
      </c>
      <c r="F20" s="215">
        <f t="shared" si="2"/>
        <v>669.18</v>
      </c>
      <c r="G20" s="215">
        <v>0</v>
      </c>
      <c r="H20" s="184">
        <f t="shared" si="3"/>
        <v>0</v>
      </c>
      <c r="I20" s="216">
        <f t="shared" si="4"/>
        <v>669.18</v>
      </c>
      <c r="J20" s="215">
        <f t="shared" si="5"/>
        <v>25</v>
      </c>
      <c r="K20" s="215">
        <f t="shared" ref="K20:K32" si="8">ROUND(J20/100*I20,2)</f>
        <v>167.3</v>
      </c>
      <c r="L20" s="215">
        <f t="shared" ref="L20:L32" si="9">(I20+K20)</f>
        <v>836.48</v>
      </c>
      <c r="M20" s="208">
        <f t="shared" ref="M20:M32" si="10">L20/$C$140*100</f>
        <v>1.095651554303702</v>
      </c>
      <c r="N20" s="424" t="s">
        <v>288</v>
      </c>
      <c r="O20" s="253">
        <f t="shared" si="1"/>
        <v>5</v>
      </c>
      <c r="P20" s="255"/>
      <c r="Q20" s="340">
        <f>(9.75+6.35)*3.5</f>
        <v>56.350000000000009</v>
      </c>
    </row>
    <row r="21" spans="1:17" s="340" customFormat="1" ht="15" customHeight="1" x14ac:dyDescent="0.25">
      <c r="A21" s="377" t="s">
        <v>244</v>
      </c>
      <c r="B21" s="342" t="s">
        <v>395</v>
      </c>
      <c r="C21" s="374" t="s">
        <v>23</v>
      </c>
      <c r="D21" s="359">
        <v>9</v>
      </c>
      <c r="E21" s="406">
        <v>11.74</v>
      </c>
      <c r="F21" s="215">
        <f t="shared" si="2"/>
        <v>105.66</v>
      </c>
      <c r="G21" s="215">
        <v>0</v>
      </c>
      <c r="H21" s="184">
        <f t="shared" si="3"/>
        <v>0</v>
      </c>
      <c r="I21" s="216">
        <f t="shared" si="4"/>
        <v>105.66</v>
      </c>
      <c r="J21" s="215">
        <f t="shared" si="5"/>
        <v>25</v>
      </c>
      <c r="K21" s="215">
        <f t="shared" si="8"/>
        <v>26.42</v>
      </c>
      <c r="L21" s="215">
        <f t="shared" si="9"/>
        <v>132.07999999999998</v>
      </c>
      <c r="M21" s="208">
        <f t="shared" si="10"/>
        <v>0.17300312893605696</v>
      </c>
      <c r="N21" s="424" t="s">
        <v>288</v>
      </c>
      <c r="O21" s="253">
        <f t="shared" si="1"/>
        <v>5</v>
      </c>
      <c r="P21" s="255"/>
      <c r="Q21" s="340">
        <f>2.4*3.5</f>
        <v>8.4</v>
      </c>
    </row>
    <row r="22" spans="1:17" s="340" customFormat="1" ht="15" customHeight="1" x14ac:dyDescent="0.25">
      <c r="A22" s="377" t="s">
        <v>245</v>
      </c>
      <c r="B22" s="342" t="s">
        <v>335</v>
      </c>
      <c r="C22" s="374" t="s">
        <v>23</v>
      </c>
      <c r="D22" s="359">
        <v>43</v>
      </c>
      <c r="E22" s="406">
        <v>22.02</v>
      </c>
      <c r="F22" s="215">
        <f t="shared" si="2"/>
        <v>946.86</v>
      </c>
      <c r="G22" s="215">
        <v>0</v>
      </c>
      <c r="H22" s="184">
        <f t="shared" si="3"/>
        <v>0</v>
      </c>
      <c r="I22" s="216">
        <f t="shared" si="4"/>
        <v>946.86</v>
      </c>
      <c r="J22" s="215">
        <f t="shared" si="5"/>
        <v>25</v>
      </c>
      <c r="K22" s="215">
        <f t="shared" si="8"/>
        <v>236.72</v>
      </c>
      <c r="L22" s="215">
        <f t="shared" si="9"/>
        <v>1183.58</v>
      </c>
      <c r="M22" s="208">
        <f t="shared" si="10"/>
        <v>1.5502956037714894</v>
      </c>
      <c r="N22" s="423" t="s">
        <v>337</v>
      </c>
      <c r="O22" s="253">
        <f t="shared" si="1"/>
        <v>5</v>
      </c>
      <c r="P22" s="255"/>
      <c r="Q22" s="340">
        <f>(8.7*4.5)+((9.3+2.6)*0.25)</f>
        <v>42.125</v>
      </c>
    </row>
    <row r="23" spans="1:17" s="340" customFormat="1" ht="15" customHeight="1" x14ac:dyDescent="0.25">
      <c r="A23" s="377" t="s">
        <v>246</v>
      </c>
      <c r="B23" s="342" t="s">
        <v>336</v>
      </c>
      <c r="C23" s="374" t="s">
        <v>23</v>
      </c>
      <c r="D23" s="359">
        <v>4</v>
      </c>
      <c r="E23" s="406">
        <v>6.03</v>
      </c>
      <c r="F23" s="215">
        <f t="shared" si="2"/>
        <v>24.12</v>
      </c>
      <c r="G23" s="215">
        <v>0</v>
      </c>
      <c r="H23" s="184">
        <f t="shared" si="3"/>
        <v>0</v>
      </c>
      <c r="I23" s="216">
        <f t="shared" si="4"/>
        <v>24.12</v>
      </c>
      <c r="J23" s="215">
        <f t="shared" si="5"/>
        <v>25</v>
      </c>
      <c r="K23" s="215">
        <f t="shared" si="8"/>
        <v>6.03</v>
      </c>
      <c r="L23" s="215">
        <f t="shared" si="9"/>
        <v>30.150000000000002</v>
      </c>
      <c r="M23" s="208">
        <f t="shared" si="10"/>
        <v>3.9491553130088723E-2</v>
      </c>
      <c r="N23" s="423" t="s">
        <v>338</v>
      </c>
      <c r="O23" s="253">
        <f t="shared" si="1"/>
        <v>5</v>
      </c>
      <c r="P23" s="255"/>
      <c r="Q23" s="340">
        <f>0.25*(6+1.5+2.5+3.25)</f>
        <v>3.3125</v>
      </c>
    </row>
    <row r="24" spans="1:17" s="340" customFormat="1" ht="15" customHeight="1" x14ac:dyDescent="0.25">
      <c r="A24" s="377" t="s">
        <v>247</v>
      </c>
      <c r="B24" s="342" t="s">
        <v>289</v>
      </c>
      <c r="C24" s="374" t="s">
        <v>23</v>
      </c>
      <c r="D24" s="359">
        <v>10</v>
      </c>
      <c r="E24" s="406">
        <v>10.28</v>
      </c>
      <c r="F24" s="215">
        <f t="shared" si="2"/>
        <v>102.8</v>
      </c>
      <c r="G24" s="215">
        <v>2</v>
      </c>
      <c r="H24" s="184">
        <f t="shared" si="3"/>
        <v>20</v>
      </c>
      <c r="I24" s="216">
        <f t="shared" si="4"/>
        <v>122.8</v>
      </c>
      <c r="J24" s="215">
        <f t="shared" si="5"/>
        <v>25</v>
      </c>
      <c r="K24" s="215">
        <f t="shared" si="8"/>
        <v>30.7</v>
      </c>
      <c r="L24" s="215">
        <f t="shared" si="9"/>
        <v>153.5</v>
      </c>
      <c r="M24" s="208">
        <f t="shared" si="10"/>
        <v>0.20105981444340359</v>
      </c>
      <c r="N24" s="424" t="s">
        <v>290</v>
      </c>
      <c r="O24" s="253">
        <f t="shared" si="1"/>
        <v>5</v>
      </c>
      <c r="P24" s="255"/>
    </row>
    <row r="25" spans="1:17" s="340" customFormat="1" ht="15" customHeight="1" x14ac:dyDescent="0.25">
      <c r="A25" s="377" t="s">
        <v>227</v>
      </c>
      <c r="B25" s="431" t="s">
        <v>380</v>
      </c>
      <c r="C25" s="430" t="s">
        <v>23</v>
      </c>
      <c r="D25" s="359">
        <v>8</v>
      </c>
      <c r="E25" s="434">
        <v>7.34</v>
      </c>
      <c r="F25" s="215">
        <f t="shared" si="2"/>
        <v>58.72</v>
      </c>
      <c r="G25" s="434">
        <v>0</v>
      </c>
      <c r="H25" s="184">
        <f t="shared" si="3"/>
        <v>0</v>
      </c>
      <c r="I25" s="216">
        <f t="shared" si="4"/>
        <v>58.72</v>
      </c>
      <c r="J25" s="215">
        <f t="shared" si="5"/>
        <v>25</v>
      </c>
      <c r="K25" s="215">
        <f t="shared" si="8"/>
        <v>14.68</v>
      </c>
      <c r="L25" s="215">
        <f t="shared" si="9"/>
        <v>73.400000000000006</v>
      </c>
      <c r="M25" s="208">
        <f t="shared" si="10"/>
        <v>9.6141956873914164E-2</v>
      </c>
      <c r="N25" s="204" t="s">
        <v>381</v>
      </c>
      <c r="O25" s="253">
        <f t="shared" si="1"/>
        <v>5</v>
      </c>
      <c r="P25" s="255"/>
    </row>
    <row r="26" spans="1:17" s="340" customFormat="1" ht="15" customHeight="1" x14ac:dyDescent="0.25">
      <c r="A26" s="377" t="s">
        <v>445</v>
      </c>
      <c r="B26" s="342" t="s">
        <v>376</v>
      </c>
      <c r="C26" s="374" t="s">
        <v>23</v>
      </c>
      <c r="D26" s="359">
        <v>40</v>
      </c>
      <c r="E26" s="406">
        <v>30.71</v>
      </c>
      <c r="F26" s="215">
        <f t="shared" si="2"/>
        <v>1228.4000000000001</v>
      </c>
      <c r="G26" s="215">
        <v>0</v>
      </c>
      <c r="H26" s="184">
        <f t="shared" si="3"/>
        <v>0</v>
      </c>
      <c r="I26" s="216">
        <f t="shared" si="4"/>
        <v>1228.4000000000001</v>
      </c>
      <c r="J26" s="215">
        <f t="shared" si="5"/>
        <v>25</v>
      </c>
      <c r="K26" s="215">
        <f t="shared" si="8"/>
        <v>307.10000000000002</v>
      </c>
      <c r="L26" s="215">
        <f t="shared" si="9"/>
        <v>1535.5</v>
      </c>
      <c r="M26" s="208">
        <f t="shared" si="10"/>
        <v>2.011253062396392</v>
      </c>
      <c r="N26" s="413" t="s">
        <v>375</v>
      </c>
      <c r="O26" s="253">
        <f t="shared" si="1"/>
        <v>5</v>
      </c>
      <c r="P26" s="255"/>
      <c r="Q26" s="340">
        <f>3*(3.15+2.36+1.47+6.2)</f>
        <v>39.54</v>
      </c>
    </row>
    <row r="27" spans="1:17" s="340" customFormat="1" ht="15" customHeight="1" x14ac:dyDescent="0.25">
      <c r="A27" s="377" t="s">
        <v>329</v>
      </c>
      <c r="B27" s="342" t="s">
        <v>460</v>
      </c>
      <c r="C27" s="374" t="s">
        <v>23</v>
      </c>
      <c r="D27" s="359">
        <v>4</v>
      </c>
      <c r="E27" s="434">
        <v>14.3</v>
      </c>
      <c r="F27" s="215">
        <f t="shared" si="2"/>
        <v>57.2</v>
      </c>
      <c r="G27" s="434">
        <v>0</v>
      </c>
      <c r="H27" s="184">
        <f t="shared" si="3"/>
        <v>0</v>
      </c>
      <c r="I27" s="216">
        <f t="shared" si="4"/>
        <v>57.2</v>
      </c>
      <c r="J27" s="215">
        <f t="shared" si="5"/>
        <v>25</v>
      </c>
      <c r="K27" s="215">
        <f t="shared" si="8"/>
        <v>14.3</v>
      </c>
      <c r="L27" s="215">
        <f t="shared" si="9"/>
        <v>71.5</v>
      </c>
      <c r="M27" s="208">
        <f t="shared" si="10"/>
        <v>9.3653268616959981E-2</v>
      </c>
      <c r="N27" s="444" t="s">
        <v>339</v>
      </c>
      <c r="O27" s="253">
        <f t="shared" si="1"/>
        <v>5</v>
      </c>
      <c r="P27" s="255"/>
      <c r="Q27" s="340">
        <f>0.8*2.1*2</f>
        <v>3.3600000000000003</v>
      </c>
    </row>
    <row r="28" spans="1:17" s="340" customFormat="1" ht="25.5" customHeight="1" x14ac:dyDescent="0.25">
      <c r="A28" s="377" t="s">
        <v>330</v>
      </c>
      <c r="B28" s="342" t="s">
        <v>372</v>
      </c>
      <c r="C28" s="374" t="s">
        <v>39</v>
      </c>
      <c r="D28" s="359">
        <v>10</v>
      </c>
      <c r="E28" s="406">
        <v>73.400000000000006</v>
      </c>
      <c r="F28" s="215">
        <f t="shared" si="2"/>
        <v>734</v>
      </c>
      <c r="G28" s="215">
        <v>0</v>
      </c>
      <c r="H28" s="184">
        <f t="shared" si="3"/>
        <v>0</v>
      </c>
      <c r="I28" s="216">
        <f t="shared" si="4"/>
        <v>734</v>
      </c>
      <c r="J28" s="215">
        <f t="shared" si="5"/>
        <v>25</v>
      </c>
      <c r="K28" s="215">
        <f t="shared" si="8"/>
        <v>183.5</v>
      </c>
      <c r="L28" s="215">
        <f t="shared" si="9"/>
        <v>917.5</v>
      </c>
      <c r="M28" s="208">
        <f t="shared" si="10"/>
        <v>1.2017744609239271</v>
      </c>
      <c r="N28" s="204" t="s">
        <v>374</v>
      </c>
      <c r="O28" s="253">
        <f t="shared" si="1"/>
        <v>6</v>
      </c>
      <c r="P28" s="255"/>
    </row>
    <row r="29" spans="1:17" s="340" customFormat="1" ht="15" customHeight="1" x14ac:dyDescent="0.25">
      <c r="A29" s="377" t="s">
        <v>331</v>
      </c>
      <c r="B29" s="342" t="s">
        <v>291</v>
      </c>
      <c r="C29" s="374" t="s">
        <v>292</v>
      </c>
      <c r="D29" s="359">
        <v>7</v>
      </c>
      <c r="E29" s="406">
        <v>9.2799999999999994</v>
      </c>
      <c r="F29" s="215">
        <f t="shared" si="2"/>
        <v>64.959999999999994</v>
      </c>
      <c r="G29" s="215">
        <v>0</v>
      </c>
      <c r="H29" s="184">
        <f t="shared" si="3"/>
        <v>0</v>
      </c>
      <c r="I29" s="216">
        <f t="shared" si="4"/>
        <v>64.959999999999994</v>
      </c>
      <c r="J29" s="215">
        <f t="shared" si="5"/>
        <v>25</v>
      </c>
      <c r="K29" s="215">
        <f t="shared" si="8"/>
        <v>16.239999999999998</v>
      </c>
      <c r="L29" s="215">
        <f t="shared" si="9"/>
        <v>81.199999999999989</v>
      </c>
      <c r="M29" s="208">
        <f t="shared" si="10"/>
        <v>0.10635867708667342</v>
      </c>
      <c r="N29" s="204" t="s">
        <v>293</v>
      </c>
      <c r="O29" s="253">
        <f t="shared" si="1"/>
        <v>6</v>
      </c>
      <c r="P29" s="255"/>
    </row>
    <row r="30" spans="1:17" s="340" customFormat="1" ht="15" customHeight="1" x14ac:dyDescent="0.25">
      <c r="A30" s="377" t="s">
        <v>332</v>
      </c>
      <c r="B30" s="342" t="s">
        <v>364</v>
      </c>
      <c r="C30" s="374" t="s">
        <v>292</v>
      </c>
      <c r="D30" s="359">
        <v>3</v>
      </c>
      <c r="E30" s="406">
        <v>18.55</v>
      </c>
      <c r="F30" s="215">
        <f t="shared" si="2"/>
        <v>55.65</v>
      </c>
      <c r="G30" s="215">
        <v>0</v>
      </c>
      <c r="H30" s="184">
        <f t="shared" si="3"/>
        <v>0</v>
      </c>
      <c r="I30" s="216">
        <f t="shared" si="4"/>
        <v>55.65</v>
      </c>
      <c r="J30" s="215">
        <f t="shared" si="5"/>
        <v>25</v>
      </c>
      <c r="K30" s="215">
        <f t="shared" si="8"/>
        <v>13.91</v>
      </c>
      <c r="L30" s="215">
        <f t="shared" si="9"/>
        <v>69.56</v>
      </c>
      <c r="M30" s="208">
        <f t="shared" si="10"/>
        <v>9.1112186923017299E-2</v>
      </c>
      <c r="N30" s="204" t="s">
        <v>293</v>
      </c>
      <c r="O30" s="253">
        <f t="shared" si="1"/>
        <v>6</v>
      </c>
      <c r="P30" s="255"/>
    </row>
    <row r="31" spans="1:17" s="340" customFormat="1" ht="23.25" customHeight="1" x14ac:dyDescent="0.25">
      <c r="A31" s="377" t="s">
        <v>333</v>
      </c>
      <c r="B31" s="342" t="s">
        <v>378</v>
      </c>
      <c r="C31" s="374" t="s">
        <v>292</v>
      </c>
      <c r="D31" s="359">
        <v>1</v>
      </c>
      <c r="E31" s="406">
        <v>78.84</v>
      </c>
      <c r="F31" s="215">
        <f t="shared" si="2"/>
        <v>78.84</v>
      </c>
      <c r="G31" s="215">
        <v>0</v>
      </c>
      <c r="H31" s="184">
        <f t="shared" si="3"/>
        <v>0</v>
      </c>
      <c r="I31" s="216">
        <f t="shared" si="4"/>
        <v>78.84</v>
      </c>
      <c r="J31" s="215">
        <f t="shared" si="5"/>
        <v>25</v>
      </c>
      <c r="K31" s="215">
        <f t="shared" si="8"/>
        <v>19.71</v>
      </c>
      <c r="L31" s="215">
        <f t="shared" si="9"/>
        <v>98.550000000000011</v>
      </c>
      <c r="M31" s="208">
        <f t="shared" si="10"/>
        <v>0.12908433038043926</v>
      </c>
      <c r="N31" s="413" t="s">
        <v>294</v>
      </c>
      <c r="O31" s="253">
        <f t="shared" si="1"/>
        <v>6</v>
      </c>
      <c r="P31" s="255"/>
    </row>
    <row r="32" spans="1:17" s="340" customFormat="1" ht="38.25" x14ac:dyDescent="0.25">
      <c r="A32" s="377" t="s">
        <v>334</v>
      </c>
      <c r="B32" s="342" t="s">
        <v>379</v>
      </c>
      <c r="C32" s="374" t="s">
        <v>39</v>
      </c>
      <c r="D32" s="359">
        <v>2</v>
      </c>
      <c r="E32" s="406">
        <v>1742.02</v>
      </c>
      <c r="F32" s="215">
        <f t="shared" si="2"/>
        <v>3484.04</v>
      </c>
      <c r="G32" s="215">
        <v>251.46</v>
      </c>
      <c r="H32" s="184">
        <f t="shared" si="3"/>
        <v>502.92</v>
      </c>
      <c r="I32" s="216">
        <f t="shared" si="4"/>
        <v>3986.96</v>
      </c>
      <c r="J32" s="215">
        <f t="shared" si="5"/>
        <v>25</v>
      </c>
      <c r="K32" s="215">
        <f t="shared" si="8"/>
        <v>996.74</v>
      </c>
      <c r="L32" s="215">
        <f t="shared" si="9"/>
        <v>4983.7</v>
      </c>
      <c r="M32" s="208">
        <f t="shared" si="10"/>
        <v>6.5278292979908166</v>
      </c>
      <c r="N32" s="413" t="s">
        <v>382</v>
      </c>
      <c r="O32" s="253">
        <f t="shared" si="1"/>
        <v>6</v>
      </c>
      <c r="P32" s="255"/>
      <c r="Q32" s="340">
        <f>(46*23.88)+(46*13.99)</f>
        <v>1742.02</v>
      </c>
    </row>
    <row r="33" spans="1:16" s="133" customFormat="1" x14ac:dyDescent="0.25">
      <c r="A33" s="256">
        <v>2</v>
      </c>
      <c r="B33" s="264" t="s">
        <v>193</v>
      </c>
      <c r="C33" s="257"/>
      <c r="D33" s="214"/>
      <c r="E33" s="213"/>
      <c r="F33" s="213"/>
      <c r="G33" s="213"/>
      <c r="H33" s="213"/>
      <c r="I33" s="194">
        <f>I34</f>
        <v>2157.75</v>
      </c>
      <c r="J33" s="194"/>
      <c r="K33" s="194">
        <f t="shared" ref="K33" si="11">K34</f>
        <v>539.43999999999994</v>
      </c>
      <c r="L33" s="194">
        <f t="shared" ref="L33" si="12">L34</f>
        <v>2697.19</v>
      </c>
      <c r="M33" s="193">
        <f t="shared" ref="M33" si="13">L33/$C$140*100</f>
        <v>3.5328763577759199</v>
      </c>
      <c r="N33" s="202"/>
      <c r="O33" s="253">
        <f t="shared" si="1"/>
        <v>1</v>
      </c>
      <c r="P33" s="158"/>
    </row>
    <row r="34" spans="1:16" s="133" customFormat="1" x14ac:dyDescent="0.25">
      <c r="A34" s="364" t="s">
        <v>24</v>
      </c>
      <c r="B34" s="330" t="s">
        <v>194</v>
      </c>
      <c r="C34" s="365"/>
      <c r="D34" s="357"/>
      <c r="E34" s="331"/>
      <c r="F34" s="331"/>
      <c r="G34" s="331"/>
      <c r="H34" s="331"/>
      <c r="I34" s="332">
        <f>SUM(I35:I37)</f>
        <v>2157.75</v>
      </c>
      <c r="J34" s="332"/>
      <c r="K34" s="332">
        <f t="shared" ref="K34:M34" si="14">SUM(K35:K37)</f>
        <v>539.43999999999994</v>
      </c>
      <c r="L34" s="332">
        <f t="shared" si="14"/>
        <v>2697.19</v>
      </c>
      <c r="M34" s="332">
        <f t="shared" si="14"/>
        <v>3.5328763577759204</v>
      </c>
      <c r="N34" s="334"/>
      <c r="O34" s="253">
        <f t="shared" si="1"/>
        <v>3</v>
      </c>
      <c r="P34" s="158"/>
    </row>
    <row r="35" spans="1:16" s="340" customFormat="1" ht="39" customHeight="1" x14ac:dyDescent="0.25">
      <c r="A35" s="366" t="s">
        <v>25</v>
      </c>
      <c r="B35" s="422" t="s">
        <v>231</v>
      </c>
      <c r="C35" s="190" t="s">
        <v>255</v>
      </c>
      <c r="D35" s="359">
        <v>433</v>
      </c>
      <c r="E35" s="406">
        <v>1</v>
      </c>
      <c r="F35" s="215">
        <f t="shared" si="2"/>
        <v>433</v>
      </c>
      <c r="G35" s="215">
        <v>1</v>
      </c>
      <c r="H35" s="184">
        <f t="shared" si="3"/>
        <v>433</v>
      </c>
      <c r="I35" s="216">
        <f t="shared" ref="I35" si="15">(F35+H35)</f>
        <v>866</v>
      </c>
      <c r="J35" s="215">
        <f t="shared" ref="J35:J37" si="16">$J$16</f>
        <v>25</v>
      </c>
      <c r="K35" s="215">
        <f t="shared" ref="K35" si="17">ROUND(J35/100*I35,2)</f>
        <v>216.5</v>
      </c>
      <c r="L35" s="215">
        <f t="shared" ref="L35" si="18">(I35+K35)</f>
        <v>1082.5</v>
      </c>
      <c r="M35" s="208">
        <f>L35/$C$140*100</f>
        <v>1.4178973885015271</v>
      </c>
      <c r="N35" s="413" t="s">
        <v>295</v>
      </c>
      <c r="O35" s="253">
        <f t="shared" si="1"/>
        <v>5</v>
      </c>
      <c r="P35" s="255"/>
    </row>
    <row r="36" spans="1:16" s="340" customFormat="1" ht="39" customHeight="1" x14ac:dyDescent="0.25">
      <c r="A36" s="366" t="s">
        <v>26</v>
      </c>
      <c r="B36" s="410" t="s">
        <v>296</v>
      </c>
      <c r="C36" s="270" t="s">
        <v>23</v>
      </c>
      <c r="D36" s="359">
        <v>5</v>
      </c>
      <c r="E36" s="406">
        <v>49.9</v>
      </c>
      <c r="F36" s="215">
        <f t="shared" si="2"/>
        <v>249.5</v>
      </c>
      <c r="G36" s="215">
        <v>180.31</v>
      </c>
      <c r="H36" s="184">
        <f t="shared" si="3"/>
        <v>901.55</v>
      </c>
      <c r="I36" s="216">
        <f t="shared" ref="I36:I37" si="19">(F36+H36)</f>
        <v>1151.05</v>
      </c>
      <c r="J36" s="215">
        <f t="shared" si="16"/>
        <v>25</v>
      </c>
      <c r="K36" s="215">
        <f t="shared" ref="K36:K37" si="20">ROUND(J36/100*I36,2)</f>
        <v>287.76</v>
      </c>
      <c r="L36" s="215">
        <f t="shared" ref="L36:L37" si="21">(I36+K36)</f>
        <v>1438.81</v>
      </c>
      <c r="M36" s="208">
        <f t="shared" ref="M36:M37" si="22">L36/$C$140*100</f>
        <v>1.8846050268359185</v>
      </c>
      <c r="N36" s="425" t="s">
        <v>297</v>
      </c>
      <c r="O36" s="253">
        <f t="shared" si="1"/>
        <v>5</v>
      </c>
      <c r="P36" s="255"/>
    </row>
    <row r="37" spans="1:16" s="340" customFormat="1" ht="39" customHeight="1" x14ac:dyDescent="0.25">
      <c r="A37" s="366" t="s">
        <v>384</v>
      </c>
      <c r="B37" s="410" t="s">
        <v>461</v>
      </c>
      <c r="C37" s="270" t="s">
        <v>23</v>
      </c>
      <c r="D37" s="359">
        <v>30</v>
      </c>
      <c r="E37" s="406">
        <v>3.77</v>
      </c>
      <c r="F37" s="215">
        <f t="shared" si="2"/>
        <v>113.1</v>
      </c>
      <c r="G37" s="215">
        <v>0.92</v>
      </c>
      <c r="H37" s="184">
        <f t="shared" si="3"/>
        <v>27.6</v>
      </c>
      <c r="I37" s="216">
        <f t="shared" si="19"/>
        <v>140.69999999999999</v>
      </c>
      <c r="J37" s="215">
        <f t="shared" si="16"/>
        <v>25</v>
      </c>
      <c r="K37" s="215">
        <f t="shared" si="20"/>
        <v>35.18</v>
      </c>
      <c r="L37" s="215">
        <f t="shared" si="21"/>
        <v>175.88</v>
      </c>
      <c r="M37" s="208">
        <f t="shared" si="22"/>
        <v>0.23037394243847442</v>
      </c>
      <c r="N37" s="425" t="s">
        <v>383</v>
      </c>
      <c r="O37" s="253">
        <f t="shared" si="1"/>
        <v>5</v>
      </c>
      <c r="P37" s="255"/>
    </row>
    <row r="38" spans="1:16" s="133" customFormat="1" x14ac:dyDescent="0.25">
      <c r="A38" s="256">
        <v>3</v>
      </c>
      <c r="B38" s="264" t="s">
        <v>195</v>
      </c>
      <c r="C38" s="257"/>
      <c r="D38" s="214"/>
      <c r="E38" s="213"/>
      <c r="F38" s="213"/>
      <c r="G38" s="213"/>
      <c r="H38" s="213"/>
      <c r="I38" s="194"/>
      <c r="J38" s="194"/>
      <c r="K38" s="194"/>
      <c r="L38" s="194"/>
      <c r="M38" s="193"/>
      <c r="N38" s="202"/>
      <c r="O38" s="253">
        <f t="shared" si="1"/>
        <v>1</v>
      </c>
      <c r="P38" s="158"/>
    </row>
    <row r="39" spans="1:16" s="133" customFormat="1" x14ac:dyDescent="0.25">
      <c r="A39" s="368"/>
      <c r="B39" s="266" t="s">
        <v>224</v>
      </c>
      <c r="C39" s="369"/>
      <c r="D39" s="358"/>
      <c r="E39" s="258"/>
      <c r="F39" s="258"/>
      <c r="G39" s="258"/>
      <c r="H39" s="258"/>
      <c r="I39" s="259"/>
      <c r="J39" s="260"/>
      <c r="K39" s="260"/>
      <c r="L39" s="260"/>
      <c r="M39" s="261"/>
      <c r="N39" s="262"/>
      <c r="O39" s="253">
        <f t="shared" si="1"/>
        <v>0</v>
      </c>
      <c r="P39" s="158"/>
    </row>
    <row r="40" spans="1:16" s="133" customFormat="1" x14ac:dyDescent="0.25">
      <c r="A40" s="256">
        <v>4</v>
      </c>
      <c r="B40" s="264" t="s">
        <v>196</v>
      </c>
      <c r="C40" s="257"/>
      <c r="D40" s="214"/>
      <c r="E40" s="213"/>
      <c r="F40" s="213"/>
      <c r="G40" s="213"/>
      <c r="H40" s="213"/>
      <c r="I40" s="194">
        <f>I41+I43</f>
        <v>1492.08</v>
      </c>
      <c r="J40" s="194"/>
      <c r="K40" s="194">
        <f t="shared" ref="K40:M40" si="23">K41+K43</f>
        <v>373.02</v>
      </c>
      <c r="L40" s="194">
        <f t="shared" si="23"/>
        <v>1865.1</v>
      </c>
      <c r="M40" s="194">
        <f t="shared" si="23"/>
        <v>2.4429749831817071</v>
      </c>
      <c r="N40" s="202"/>
      <c r="O40" s="253">
        <f t="shared" si="1"/>
        <v>1</v>
      </c>
      <c r="P40" s="158"/>
    </row>
    <row r="41" spans="1:16" s="133" customFormat="1" x14ac:dyDescent="0.25">
      <c r="A41" s="364" t="s">
        <v>29</v>
      </c>
      <c r="B41" s="330" t="s">
        <v>197</v>
      </c>
      <c r="C41" s="365"/>
      <c r="D41" s="357"/>
      <c r="E41" s="331"/>
      <c r="F41" s="331"/>
      <c r="G41" s="331"/>
      <c r="H41" s="331"/>
      <c r="I41" s="332">
        <f>SUM(I42)</f>
        <v>866</v>
      </c>
      <c r="J41" s="332"/>
      <c r="K41" s="332">
        <f t="shared" ref="K41:M41" si="24">SUM(K42)</f>
        <v>216.5</v>
      </c>
      <c r="L41" s="332">
        <f t="shared" si="24"/>
        <v>1082.5</v>
      </c>
      <c r="M41" s="332">
        <f t="shared" si="24"/>
        <v>1.4178973885015271</v>
      </c>
      <c r="N41" s="334"/>
      <c r="O41" s="253">
        <f t="shared" si="1"/>
        <v>3</v>
      </c>
      <c r="P41" s="158"/>
    </row>
    <row r="42" spans="1:16" s="340" customFormat="1" ht="25.5" x14ac:dyDescent="0.25">
      <c r="A42" s="366" t="s">
        <v>30</v>
      </c>
      <c r="B42" s="393" t="s">
        <v>232</v>
      </c>
      <c r="C42" s="190" t="s">
        <v>255</v>
      </c>
      <c r="D42" s="359">
        <v>433</v>
      </c>
      <c r="E42" s="406">
        <v>1</v>
      </c>
      <c r="F42" s="215">
        <f t="shared" si="2"/>
        <v>433</v>
      </c>
      <c r="G42" s="215">
        <v>1</v>
      </c>
      <c r="H42" s="184">
        <f t="shared" si="3"/>
        <v>433</v>
      </c>
      <c r="I42" s="216">
        <f t="shared" ref="I42" si="25">(F42+H42)</f>
        <v>866</v>
      </c>
      <c r="J42" s="215">
        <f t="shared" ref="J42" si="26">$J$16</f>
        <v>25</v>
      </c>
      <c r="K42" s="215">
        <f t="shared" ref="K42" si="27">ROUND(J42/100*I42,2)</f>
        <v>216.5</v>
      </c>
      <c r="L42" s="215">
        <f t="shared" ref="L42" si="28">(I42+K42)</f>
        <v>1082.5</v>
      </c>
      <c r="M42" s="208">
        <f t="shared" ref="M42" si="29">L42/$C$140*100</f>
        <v>1.4178973885015271</v>
      </c>
      <c r="N42" s="413" t="s">
        <v>295</v>
      </c>
      <c r="O42" s="253">
        <f t="shared" si="1"/>
        <v>5</v>
      </c>
      <c r="P42" s="255"/>
    </row>
    <row r="43" spans="1:16" s="133" customFormat="1" x14ac:dyDescent="0.25">
      <c r="A43" s="364" t="s">
        <v>31</v>
      </c>
      <c r="B43" s="330" t="s">
        <v>198</v>
      </c>
      <c r="C43" s="365"/>
      <c r="D43" s="357" t="s">
        <v>444</v>
      </c>
      <c r="E43" s="331"/>
      <c r="F43" s="331"/>
      <c r="G43" s="331"/>
      <c r="H43" s="331"/>
      <c r="I43" s="332">
        <f>SUM(I44)</f>
        <v>626.07999999999993</v>
      </c>
      <c r="J43" s="332"/>
      <c r="K43" s="332">
        <f t="shared" ref="K43:M43" si="30">SUM(K44)</f>
        <v>156.52000000000001</v>
      </c>
      <c r="L43" s="332">
        <f t="shared" si="30"/>
        <v>782.59999999999991</v>
      </c>
      <c r="M43" s="332">
        <f t="shared" si="30"/>
        <v>1.02507759468018</v>
      </c>
      <c r="N43" s="334"/>
      <c r="O43" s="253">
        <f t="shared" si="1"/>
        <v>3</v>
      </c>
      <c r="P43" s="158"/>
    </row>
    <row r="44" spans="1:16" s="340" customFormat="1" ht="25.5" x14ac:dyDescent="0.25">
      <c r="A44" s="366" t="s">
        <v>32</v>
      </c>
      <c r="B44" s="392" t="s">
        <v>199</v>
      </c>
      <c r="C44" s="411" t="s">
        <v>33</v>
      </c>
      <c r="D44" s="359">
        <v>16</v>
      </c>
      <c r="E44" s="191">
        <v>20.55</v>
      </c>
      <c r="F44" s="215">
        <f t="shared" si="2"/>
        <v>328.8</v>
      </c>
      <c r="G44" s="215">
        <v>18.579999999999998</v>
      </c>
      <c r="H44" s="184">
        <f t="shared" si="3"/>
        <v>297.27999999999997</v>
      </c>
      <c r="I44" s="216">
        <f t="shared" ref="I44" si="31">(F44+H44)</f>
        <v>626.07999999999993</v>
      </c>
      <c r="J44" s="215">
        <f t="shared" ref="J44" si="32">$J$16</f>
        <v>25</v>
      </c>
      <c r="K44" s="215">
        <f t="shared" ref="K44" si="33">ROUND(J44/100*I44,2)</f>
        <v>156.52000000000001</v>
      </c>
      <c r="L44" s="215">
        <f t="shared" ref="L44" si="34">(I44+K44)</f>
        <v>782.59999999999991</v>
      </c>
      <c r="M44" s="208">
        <f t="shared" ref="M44" si="35">L44/$C$140*100</f>
        <v>1.02507759468018</v>
      </c>
      <c r="N44" s="426" t="s">
        <v>298</v>
      </c>
      <c r="O44" s="253">
        <f t="shared" si="1"/>
        <v>5</v>
      </c>
      <c r="P44" s="255"/>
    </row>
    <row r="45" spans="1:16" s="133" customFormat="1" x14ac:dyDescent="0.25">
      <c r="A45" s="364" t="s">
        <v>34</v>
      </c>
      <c r="B45" s="330" t="s">
        <v>200</v>
      </c>
      <c r="C45" s="365"/>
      <c r="D45" s="357"/>
      <c r="E45" s="331"/>
      <c r="F45" s="331"/>
      <c r="G45" s="331"/>
      <c r="H45" s="331"/>
      <c r="I45" s="332"/>
      <c r="J45" s="332"/>
      <c r="K45" s="332"/>
      <c r="L45" s="332"/>
      <c r="M45" s="333"/>
      <c r="N45" s="334"/>
      <c r="O45" s="253">
        <f t="shared" si="1"/>
        <v>3</v>
      </c>
      <c r="P45" s="158"/>
    </row>
    <row r="46" spans="1:16" s="133" customFormat="1" x14ac:dyDescent="0.25">
      <c r="A46" s="370"/>
      <c r="B46" s="391" t="s">
        <v>201</v>
      </c>
      <c r="C46" s="371"/>
      <c r="D46" s="354"/>
      <c r="E46" s="211"/>
      <c r="F46" s="211"/>
      <c r="G46" s="211"/>
      <c r="H46" s="211"/>
      <c r="I46" s="212"/>
      <c r="J46" s="210"/>
      <c r="K46" s="210"/>
      <c r="L46" s="210"/>
      <c r="M46" s="207"/>
      <c r="N46" s="226"/>
      <c r="O46" s="253">
        <f t="shared" si="1"/>
        <v>0</v>
      </c>
      <c r="P46" s="158"/>
    </row>
    <row r="47" spans="1:16" s="133" customFormat="1" x14ac:dyDescent="0.25">
      <c r="A47" s="364" t="s">
        <v>35</v>
      </c>
      <c r="B47" s="330" t="s">
        <v>202</v>
      </c>
      <c r="C47" s="365"/>
      <c r="D47" s="357"/>
      <c r="E47" s="331"/>
      <c r="F47" s="331"/>
      <c r="G47" s="331"/>
      <c r="H47" s="331"/>
      <c r="I47" s="332"/>
      <c r="J47" s="332"/>
      <c r="K47" s="332"/>
      <c r="L47" s="332"/>
      <c r="M47" s="333"/>
      <c r="N47" s="334"/>
      <c r="O47" s="253">
        <f t="shared" si="1"/>
        <v>3</v>
      </c>
      <c r="P47" s="158"/>
    </row>
    <row r="48" spans="1:16" s="133" customFormat="1" x14ac:dyDescent="0.25">
      <c r="A48" s="370"/>
      <c r="B48" s="391" t="s">
        <v>201</v>
      </c>
      <c r="C48" s="371"/>
      <c r="D48" s="354"/>
      <c r="E48" s="211"/>
      <c r="F48" s="211"/>
      <c r="G48" s="211"/>
      <c r="H48" s="211"/>
      <c r="I48" s="212"/>
      <c r="J48" s="210"/>
      <c r="K48" s="210"/>
      <c r="L48" s="210"/>
      <c r="M48" s="207"/>
      <c r="N48" s="226"/>
      <c r="O48" s="253">
        <f t="shared" si="1"/>
        <v>0</v>
      </c>
      <c r="P48" s="158"/>
    </row>
    <row r="49" spans="1:17" s="133" customFormat="1" x14ac:dyDescent="0.25">
      <c r="A49" s="364" t="s">
        <v>36</v>
      </c>
      <c r="B49" s="330" t="s">
        <v>203</v>
      </c>
      <c r="C49" s="365"/>
      <c r="D49" s="357"/>
      <c r="E49" s="331"/>
      <c r="F49" s="331"/>
      <c r="G49" s="331"/>
      <c r="H49" s="331"/>
      <c r="I49" s="332"/>
      <c r="J49" s="332"/>
      <c r="K49" s="332"/>
      <c r="L49" s="332"/>
      <c r="M49" s="333"/>
      <c r="N49" s="334"/>
      <c r="O49" s="253">
        <f t="shared" si="1"/>
        <v>3</v>
      </c>
      <c r="P49" s="158"/>
    </row>
    <row r="50" spans="1:17" s="133" customFormat="1" x14ac:dyDescent="0.25">
      <c r="A50" s="370"/>
      <c r="B50" s="391" t="s">
        <v>201</v>
      </c>
      <c r="C50" s="371"/>
      <c r="D50" s="354"/>
      <c r="E50" s="211"/>
      <c r="F50" s="211"/>
      <c r="G50" s="211"/>
      <c r="H50" s="211"/>
      <c r="I50" s="212"/>
      <c r="J50" s="210"/>
      <c r="K50" s="210"/>
      <c r="L50" s="210"/>
      <c r="M50" s="207"/>
      <c r="N50" s="226"/>
      <c r="O50" s="253">
        <f t="shared" si="1"/>
        <v>0</v>
      </c>
      <c r="P50" s="158"/>
    </row>
    <row r="51" spans="1:17" s="133" customFormat="1" x14ac:dyDescent="0.25">
      <c r="A51" s="256">
        <v>5</v>
      </c>
      <c r="B51" s="264" t="s">
        <v>204</v>
      </c>
      <c r="C51" s="257"/>
      <c r="D51" s="214"/>
      <c r="E51" s="213"/>
      <c r="F51" s="213"/>
      <c r="G51" s="213"/>
      <c r="H51" s="213"/>
      <c r="I51" s="194"/>
      <c r="J51" s="194"/>
      <c r="K51" s="194"/>
      <c r="L51" s="194"/>
      <c r="M51" s="193"/>
      <c r="N51" s="203"/>
      <c r="O51" s="253">
        <f t="shared" si="1"/>
        <v>1</v>
      </c>
      <c r="P51" s="158"/>
    </row>
    <row r="52" spans="1:17" s="133" customFormat="1" x14ac:dyDescent="0.25">
      <c r="A52" s="368"/>
      <c r="B52" s="266" t="s">
        <v>224</v>
      </c>
      <c r="C52" s="369"/>
      <c r="D52" s="358"/>
      <c r="E52" s="258"/>
      <c r="F52" s="258"/>
      <c r="G52" s="258"/>
      <c r="H52" s="258"/>
      <c r="I52" s="259"/>
      <c r="J52" s="260"/>
      <c r="K52" s="260"/>
      <c r="L52" s="260"/>
      <c r="M52" s="261"/>
      <c r="N52" s="262"/>
      <c r="O52" s="253">
        <f t="shared" si="1"/>
        <v>0</v>
      </c>
      <c r="P52" s="158"/>
    </row>
    <row r="53" spans="1:17" s="133" customFormat="1" x14ac:dyDescent="0.25">
      <c r="A53" s="256">
        <v>6</v>
      </c>
      <c r="B53" s="264" t="s">
        <v>205</v>
      </c>
      <c r="C53" s="257"/>
      <c r="D53" s="214"/>
      <c r="E53" s="213"/>
      <c r="F53" s="213"/>
      <c r="G53" s="213"/>
      <c r="H53" s="213"/>
      <c r="I53" s="194"/>
      <c r="J53" s="194"/>
      <c r="K53" s="194"/>
      <c r="L53" s="194"/>
      <c r="M53" s="193"/>
      <c r="N53" s="202"/>
      <c r="O53" s="253">
        <f t="shared" si="1"/>
        <v>1</v>
      </c>
      <c r="P53" s="158"/>
    </row>
    <row r="54" spans="1:17" s="133" customFormat="1" x14ac:dyDescent="0.25">
      <c r="A54" s="368"/>
      <c r="B54" s="266" t="s">
        <v>224</v>
      </c>
      <c r="C54" s="369"/>
      <c r="D54" s="358"/>
      <c r="E54" s="258"/>
      <c r="F54" s="258"/>
      <c r="G54" s="258"/>
      <c r="H54" s="258"/>
      <c r="I54" s="259"/>
      <c r="J54" s="260"/>
      <c r="K54" s="260"/>
      <c r="L54" s="260"/>
      <c r="M54" s="261"/>
      <c r="N54" s="262"/>
      <c r="O54" s="253">
        <f t="shared" si="1"/>
        <v>0</v>
      </c>
      <c r="P54" s="158"/>
    </row>
    <row r="55" spans="1:17" s="133" customFormat="1" x14ac:dyDescent="0.25">
      <c r="A55" s="256">
        <v>7</v>
      </c>
      <c r="B55" s="264" t="s">
        <v>206</v>
      </c>
      <c r="C55" s="257"/>
      <c r="D55" s="214"/>
      <c r="E55" s="213"/>
      <c r="F55" s="213"/>
      <c r="G55" s="213"/>
      <c r="H55" s="213"/>
      <c r="I55" s="194">
        <f>I56</f>
        <v>3678.48</v>
      </c>
      <c r="J55" s="194"/>
      <c r="K55" s="194">
        <f t="shared" ref="K55" si="36">K56</f>
        <v>919.62</v>
      </c>
      <c r="L55" s="194">
        <f t="shared" ref="L55" si="37">L56</f>
        <v>4598.1000000000004</v>
      </c>
      <c r="M55" s="193">
        <f>L55/$C$140*100</f>
        <v>6.0227565654215907</v>
      </c>
      <c r="N55" s="202"/>
      <c r="O55" s="253">
        <f t="shared" si="1"/>
        <v>1</v>
      </c>
      <c r="P55" s="158"/>
    </row>
    <row r="56" spans="1:17" s="133" customFormat="1" x14ac:dyDescent="0.25">
      <c r="A56" s="364" t="s">
        <v>228</v>
      </c>
      <c r="B56" s="330" t="s">
        <v>385</v>
      </c>
      <c r="C56" s="365"/>
      <c r="D56" s="357"/>
      <c r="E56" s="331"/>
      <c r="F56" s="331"/>
      <c r="G56" s="331"/>
      <c r="H56" s="331"/>
      <c r="I56" s="332">
        <f>SUM(I57)</f>
        <v>3678.48</v>
      </c>
      <c r="J56" s="332"/>
      <c r="K56" s="332">
        <f>SUM(K57:K57)</f>
        <v>919.62</v>
      </c>
      <c r="L56" s="332">
        <f>SUM(L57:L57)</f>
        <v>4598.1000000000004</v>
      </c>
      <c r="M56" s="332">
        <f>SUM(M57:M57)</f>
        <v>6.0227565654215907</v>
      </c>
      <c r="N56" s="334"/>
      <c r="O56" s="253">
        <f t="shared" si="1"/>
        <v>3</v>
      </c>
      <c r="P56" s="158"/>
    </row>
    <row r="57" spans="1:17" s="343" customFormat="1" ht="25.5" x14ac:dyDescent="0.25">
      <c r="A57" s="192" t="s">
        <v>229</v>
      </c>
      <c r="B57" s="433" t="s">
        <v>386</v>
      </c>
      <c r="C57" s="440" t="s">
        <v>23</v>
      </c>
      <c r="D57" s="359">
        <v>36</v>
      </c>
      <c r="E57" s="434">
        <v>14.68</v>
      </c>
      <c r="F57" s="215">
        <f t="shared" si="2"/>
        <v>528.48</v>
      </c>
      <c r="G57" s="434">
        <v>87.5</v>
      </c>
      <c r="H57" s="184">
        <f t="shared" si="3"/>
        <v>3150</v>
      </c>
      <c r="I57" s="216">
        <f t="shared" ref="I57" si="38">(F57+H57)</f>
        <v>3678.48</v>
      </c>
      <c r="J57" s="215">
        <f t="shared" ref="J57" si="39">$J$16</f>
        <v>25</v>
      </c>
      <c r="K57" s="215">
        <f t="shared" ref="K57" si="40">ROUND(J57/100*I57,2)</f>
        <v>919.62</v>
      </c>
      <c r="L57" s="215">
        <f t="shared" ref="L57" si="41">(I57+K57)</f>
        <v>4598.1000000000004</v>
      </c>
      <c r="M57" s="208">
        <f t="shared" ref="M57" si="42">L57/$C$140*100</f>
        <v>6.0227565654215907</v>
      </c>
      <c r="N57" s="444" t="s">
        <v>387</v>
      </c>
      <c r="O57" s="253">
        <f t="shared" si="1"/>
        <v>5</v>
      </c>
      <c r="Q57" s="133">
        <f>((1.77+1.9)*3)+25</f>
        <v>36.01</v>
      </c>
    </row>
    <row r="58" spans="1:17" s="133" customFormat="1" x14ac:dyDescent="0.25">
      <c r="A58" s="256">
        <v>8</v>
      </c>
      <c r="B58" s="264" t="s">
        <v>233</v>
      </c>
      <c r="C58" s="257"/>
      <c r="D58" s="214"/>
      <c r="E58" s="213"/>
      <c r="F58" s="213"/>
      <c r="G58" s="213"/>
      <c r="H58" s="213"/>
      <c r="I58" s="194">
        <f>I59+I61</f>
        <v>11326.14</v>
      </c>
      <c r="J58" s="194"/>
      <c r="K58" s="194">
        <f t="shared" ref="K58" si="43">K59+K61</f>
        <v>2831.54</v>
      </c>
      <c r="L58" s="194">
        <f>L59+L61</f>
        <v>14157.68</v>
      </c>
      <c r="M58" s="193">
        <f>L58/$C$140*100</f>
        <v>18.54423787458688</v>
      </c>
      <c r="N58" s="202"/>
      <c r="O58" s="253">
        <f t="shared" si="1"/>
        <v>1</v>
      </c>
      <c r="P58" s="158"/>
    </row>
    <row r="59" spans="1:17" s="133" customFormat="1" x14ac:dyDescent="0.25">
      <c r="A59" s="364" t="s">
        <v>343</v>
      </c>
      <c r="B59" s="330" t="s">
        <v>388</v>
      </c>
      <c r="C59" s="365"/>
      <c r="D59" s="357"/>
      <c r="E59" s="331"/>
      <c r="F59" s="331"/>
      <c r="G59" s="331"/>
      <c r="H59" s="331"/>
      <c r="I59" s="332">
        <f>SUM(I60)</f>
        <v>1566.3600000000001</v>
      </c>
      <c r="J59" s="332"/>
      <c r="K59" s="332">
        <f>SUM(K60:K60)</f>
        <v>391.59</v>
      </c>
      <c r="L59" s="332">
        <f>SUM(L60:L60)</f>
        <v>1957.95</v>
      </c>
      <c r="M59" s="332">
        <f>SUM(M60:M60)</f>
        <v>2.5645932487912839</v>
      </c>
      <c r="N59" s="334"/>
      <c r="O59" s="253">
        <f t="shared" si="1"/>
        <v>3</v>
      </c>
      <c r="P59" s="158"/>
    </row>
    <row r="60" spans="1:17" s="343" customFormat="1" ht="38.25" x14ac:dyDescent="0.25">
      <c r="A60" s="192" t="s">
        <v>344</v>
      </c>
      <c r="B60" s="442" t="s">
        <v>389</v>
      </c>
      <c r="C60" s="440" t="s">
        <v>39</v>
      </c>
      <c r="D60" s="359">
        <v>2</v>
      </c>
      <c r="E60" s="434">
        <v>172.97</v>
      </c>
      <c r="F60" s="215">
        <f t="shared" si="2"/>
        <v>345.94</v>
      </c>
      <c r="G60" s="434">
        <v>610.21</v>
      </c>
      <c r="H60" s="184">
        <f t="shared" si="3"/>
        <v>1220.42</v>
      </c>
      <c r="I60" s="216">
        <f>(F60+H60)</f>
        <v>1566.3600000000001</v>
      </c>
      <c r="J60" s="215">
        <f t="shared" ref="J60:J62" si="44">$J$16</f>
        <v>25</v>
      </c>
      <c r="K60" s="215">
        <f t="shared" ref="K60" si="45">ROUND(J60/100*I60,2)</f>
        <v>391.59</v>
      </c>
      <c r="L60" s="215">
        <f t="shared" ref="L60" si="46">(I60+K60)</f>
        <v>1957.95</v>
      </c>
      <c r="M60" s="208">
        <f t="shared" ref="M60:M62" si="47">L60/$C$140*100</f>
        <v>2.5645932487912839</v>
      </c>
      <c r="N60" s="444" t="s">
        <v>390</v>
      </c>
      <c r="O60" s="253">
        <f t="shared" si="1"/>
        <v>5</v>
      </c>
    </row>
    <row r="61" spans="1:17" s="133" customFormat="1" x14ac:dyDescent="0.25">
      <c r="A61" s="364" t="s">
        <v>396</v>
      </c>
      <c r="B61" s="330" t="s">
        <v>398</v>
      </c>
      <c r="C61" s="365"/>
      <c r="D61" s="357"/>
      <c r="E61" s="331"/>
      <c r="F61" s="331"/>
      <c r="G61" s="331"/>
      <c r="H61" s="331"/>
      <c r="I61" s="332">
        <f>SUM(I62)</f>
        <v>9759.7799999999988</v>
      </c>
      <c r="J61" s="332"/>
      <c r="K61" s="332">
        <f>SUM(K62:K62)</f>
        <v>2439.9499999999998</v>
      </c>
      <c r="L61" s="332">
        <f>SUM(L62:L62)</f>
        <v>12199.73</v>
      </c>
      <c r="M61" s="332">
        <f>SUM(M62:M62)</f>
        <v>15.979644625795597</v>
      </c>
      <c r="N61" s="334"/>
      <c r="O61" s="253">
        <f t="shared" si="1"/>
        <v>3</v>
      </c>
      <c r="P61" s="158"/>
    </row>
    <row r="62" spans="1:17" s="343" customFormat="1" x14ac:dyDescent="0.25">
      <c r="A62" s="192" t="s">
        <v>397</v>
      </c>
      <c r="B62" s="433" t="s">
        <v>399</v>
      </c>
      <c r="C62" s="440" t="s">
        <v>23</v>
      </c>
      <c r="D62" s="359">
        <v>18</v>
      </c>
      <c r="E62" s="434">
        <v>36.799999999999997</v>
      </c>
      <c r="F62" s="215">
        <f t="shared" si="2"/>
        <v>662.4</v>
      </c>
      <c r="G62" s="434">
        <v>505.41</v>
      </c>
      <c r="H62" s="184">
        <f t="shared" si="3"/>
        <v>9097.3799999999992</v>
      </c>
      <c r="I62" s="216">
        <f>(F62+H62)</f>
        <v>9759.7799999999988</v>
      </c>
      <c r="J62" s="215">
        <f t="shared" si="44"/>
        <v>25</v>
      </c>
      <c r="K62" s="215">
        <f t="shared" ref="K62" si="48">ROUND(J62/100*I62,2)</f>
        <v>2439.9499999999998</v>
      </c>
      <c r="L62" s="215">
        <f t="shared" ref="L62" si="49">(I62+K62)</f>
        <v>12199.73</v>
      </c>
      <c r="M62" s="208">
        <f t="shared" si="47"/>
        <v>15.979644625795597</v>
      </c>
      <c r="N62" s="444" t="s">
        <v>400</v>
      </c>
      <c r="O62" s="253">
        <f t="shared" si="1"/>
        <v>5</v>
      </c>
      <c r="Q62" s="343">
        <f>3*(5.7)</f>
        <v>17.100000000000001</v>
      </c>
    </row>
    <row r="63" spans="1:17" s="133" customFormat="1" x14ac:dyDescent="0.25">
      <c r="A63" s="256">
        <v>9</v>
      </c>
      <c r="B63" s="264" t="s">
        <v>391</v>
      </c>
      <c r="C63" s="257"/>
      <c r="D63" s="214"/>
      <c r="E63" s="213"/>
      <c r="F63" s="213"/>
      <c r="G63" s="213"/>
      <c r="H63" s="213"/>
      <c r="I63" s="194">
        <f>I64</f>
        <v>79.459999999999994</v>
      </c>
      <c r="J63" s="194"/>
      <c r="K63" s="194">
        <f>K64</f>
        <v>19.87</v>
      </c>
      <c r="L63" s="194">
        <f>L64</f>
        <v>99.33</v>
      </c>
      <c r="M63" s="193">
        <f>L63/$C$140*100</f>
        <v>0.13010600240171516</v>
      </c>
      <c r="N63" s="202"/>
      <c r="O63" s="253">
        <f t="shared" si="1"/>
        <v>1</v>
      </c>
      <c r="P63" s="158"/>
    </row>
    <row r="64" spans="1:17" s="133" customFormat="1" x14ac:dyDescent="0.25">
      <c r="A64" s="364" t="s">
        <v>401</v>
      </c>
      <c r="B64" s="330" t="s">
        <v>392</v>
      </c>
      <c r="C64" s="365"/>
      <c r="D64" s="357"/>
      <c r="E64" s="331"/>
      <c r="F64" s="331"/>
      <c r="G64" s="331"/>
      <c r="H64" s="331"/>
      <c r="I64" s="332">
        <f>SUM(I65)</f>
        <v>79.459999999999994</v>
      </c>
      <c r="J64" s="332"/>
      <c r="K64" s="332">
        <f>SUM(K65:K65)</f>
        <v>19.87</v>
      </c>
      <c r="L64" s="332">
        <f>SUM(L65:L66)</f>
        <v>99.33</v>
      </c>
      <c r="M64" s="332">
        <f>SUM(M65:M66)</f>
        <v>0.13010600240171516</v>
      </c>
      <c r="N64" s="334"/>
      <c r="O64" s="253">
        <f t="shared" si="1"/>
        <v>3</v>
      </c>
      <c r="P64" s="158"/>
    </row>
    <row r="65" spans="1:17" s="343" customFormat="1" ht="25.5" x14ac:dyDescent="0.25">
      <c r="A65" s="192" t="s">
        <v>402</v>
      </c>
      <c r="B65" s="433" t="s">
        <v>393</v>
      </c>
      <c r="C65" s="440" t="s">
        <v>325</v>
      </c>
      <c r="D65" s="359">
        <v>1</v>
      </c>
      <c r="E65" s="434">
        <v>19.3</v>
      </c>
      <c r="F65" s="215">
        <f t="shared" si="2"/>
        <v>19.3</v>
      </c>
      <c r="G65" s="434">
        <v>60.16</v>
      </c>
      <c r="H65" s="184">
        <f t="shared" si="3"/>
        <v>60.16</v>
      </c>
      <c r="I65" s="216">
        <f>(F65+H65)</f>
        <v>79.459999999999994</v>
      </c>
      <c r="J65" s="215">
        <f t="shared" ref="J65" si="50">$J$16</f>
        <v>25</v>
      </c>
      <c r="K65" s="215">
        <f t="shared" ref="K65" si="51">ROUND(J65/100*I65,2)</f>
        <v>19.87</v>
      </c>
      <c r="L65" s="215">
        <f t="shared" ref="L65" si="52">(I65+K65)</f>
        <v>99.33</v>
      </c>
      <c r="M65" s="208">
        <f t="shared" ref="M65" si="53">L65/$C$140*100</f>
        <v>0.13010600240171516</v>
      </c>
      <c r="N65" s="444" t="s">
        <v>394</v>
      </c>
      <c r="O65" s="253">
        <f t="shared" si="1"/>
        <v>5</v>
      </c>
    </row>
    <row r="66" spans="1:17" s="133" customFormat="1" x14ac:dyDescent="0.25">
      <c r="A66" s="256">
        <v>10</v>
      </c>
      <c r="B66" s="265" t="s">
        <v>234</v>
      </c>
      <c r="C66" s="257"/>
      <c r="D66" s="214"/>
      <c r="E66" s="213"/>
      <c r="F66" s="213"/>
      <c r="G66" s="213"/>
      <c r="H66" s="213"/>
      <c r="I66" s="194"/>
      <c r="J66" s="194"/>
      <c r="K66" s="194"/>
      <c r="L66" s="194"/>
      <c r="M66" s="193"/>
      <c r="N66" s="202"/>
      <c r="O66" s="253">
        <f t="shared" si="1"/>
        <v>2</v>
      </c>
      <c r="P66" s="158"/>
    </row>
    <row r="67" spans="1:17" s="133" customFormat="1" x14ac:dyDescent="0.25">
      <c r="A67" s="368"/>
      <c r="B67" s="266" t="s">
        <v>224</v>
      </c>
      <c r="C67" s="369"/>
      <c r="D67" s="358"/>
      <c r="E67" s="258"/>
      <c r="F67" s="258"/>
      <c r="G67" s="258"/>
      <c r="H67" s="258"/>
      <c r="I67" s="259"/>
      <c r="J67" s="260"/>
      <c r="K67" s="260"/>
      <c r="L67" s="260"/>
      <c r="M67" s="261"/>
      <c r="N67" s="436"/>
      <c r="O67" s="253">
        <f t="shared" si="1"/>
        <v>0</v>
      </c>
      <c r="P67" s="158"/>
    </row>
    <row r="68" spans="1:17" s="133" customFormat="1" x14ac:dyDescent="0.25">
      <c r="A68" s="256">
        <v>11</v>
      </c>
      <c r="B68" s="265" t="s">
        <v>207</v>
      </c>
      <c r="C68" s="257"/>
      <c r="D68" s="214"/>
      <c r="E68" s="213"/>
      <c r="F68" s="213"/>
      <c r="G68" s="213"/>
      <c r="H68" s="213"/>
      <c r="I68" s="194">
        <f>I69</f>
        <v>2857.2599999999998</v>
      </c>
      <c r="J68" s="194"/>
      <c r="K68" s="194">
        <f t="shared" ref="K68:L68" si="54">K69</f>
        <v>714.32</v>
      </c>
      <c r="L68" s="194">
        <f t="shared" si="54"/>
        <v>3571.58</v>
      </c>
      <c r="M68" s="193">
        <f>L68/$C$140*100</f>
        <v>4.6781837919854814</v>
      </c>
      <c r="N68" s="202"/>
      <c r="O68" s="253">
        <f t="shared" si="1"/>
        <v>2</v>
      </c>
      <c r="P68" s="158"/>
    </row>
    <row r="69" spans="1:17" s="133" customFormat="1" x14ac:dyDescent="0.25">
      <c r="A69" s="364" t="s">
        <v>403</v>
      </c>
      <c r="B69" s="330" t="s">
        <v>207</v>
      </c>
      <c r="C69" s="365"/>
      <c r="D69" s="357"/>
      <c r="E69" s="331"/>
      <c r="F69" s="331"/>
      <c r="G69" s="331"/>
      <c r="H69" s="331"/>
      <c r="I69" s="332">
        <f>SUM(I70)</f>
        <v>2857.2599999999998</v>
      </c>
      <c r="J69" s="332"/>
      <c r="K69" s="332">
        <f>SUM(K70:K70)</f>
        <v>714.32</v>
      </c>
      <c r="L69" s="332">
        <f>SUM(L70:L71)</f>
        <v>3571.58</v>
      </c>
      <c r="M69" s="332">
        <f>SUM(M70:M71)</f>
        <v>4.6781837919854814</v>
      </c>
      <c r="N69" s="334"/>
      <c r="O69" s="253">
        <f t="shared" si="1"/>
        <v>4</v>
      </c>
      <c r="P69" s="158"/>
    </row>
    <row r="70" spans="1:17" s="133" customFormat="1" ht="25.5" x14ac:dyDescent="0.25">
      <c r="A70" s="192" t="s">
        <v>404</v>
      </c>
      <c r="B70" s="433" t="s">
        <v>405</v>
      </c>
      <c r="C70" s="440" t="s">
        <v>23</v>
      </c>
      <c r="D70" s="359">
        <v>14</v>
      </c>
      <c r="E70" s="434">
        <v>15.36</v>
      </c>
      <c r="F70" s="215">
        <f t="shared" si="2"/>
        <v>215.04</v>
      </c>
      <c r="G70" s="434">
        <v>188.73</v>
      </c>
      <c r="H70" s="184">
        <f t="shared" si="3"/>
        <v>2642.22</v>
      </c>
      <c r="I70" s="216">
        <f>(F70+H70)</f>
        <v>2857.2599999999998</v>
      </c>
      <c r="J70" s="215">
        <f t="shared" ref="J70" si="55">$J$16</f>
        <v>25</v>
      </c>
      <c r="K70" s="215">
        <f t="shared" ref="K70" si="56">ROUND(J70/100*I70,2)</f>
        <v>714.32</v>
      </c>
      <c r="L70" s="215">
        <f t="shared" ref="L70" si="57">(I70+K70)</f>
        <v>3571.58</v>
      </c>
      <c r="M70" s="208">
        <f t="shared" ref="M70" si="58">L70/$C$140*100</f>
        <v>4.6781837919854814</v>
      </c>
      <c r="N70" s="444" t="s">
        <v>406</v>
      </c>
      <c r="O70" s="253">
        <f t="shared" si="1"/>
        <v>6</v>
      </c>
      <c r="P70" s="158"/>
      <c r="Q70" s="133">
        <f>Q62-(0.8*2*2.1)</f>
        <v>13.740000000000002</v>
      </c>
    </row>
    <row r="71" spans="1:17" s="133" customFormat="1" x14ac:dyDescent="0.25">
      <c r="A71" s="256">
        <v>12</v>
      </c>
      <c r="B71" s="265" t="s">
        <v>208</v>
      </c>
      <c r="C71" s="257"/>
      <c r="D71" s="214"/>
      <c r="E71" s="214"/>
      <c r="F71" s="214"/>
      <c r="G71" s="214"/>
      <c r="H71" s="214"/>
      <c r="I71" s="194"/>
      <c r="J71" s="194"/>
      <c r="K71" s="194"/>
      <c r="L71" s="194"/>
      <c r="M71" s="193"/>
      <c r="N71" s="202"/>
      <c r="O71" s="253">
        <f t="shared" si="1"/>
        <v>2</v>
      </c>
      <c r="P71" s="158"/>
    </row>
    <row r="72" spans="1:17" s="340" customFormat="1" x14ac:dyDescent="0.25">
      <c r="A72" s="192"/>
      <c r="B72" s="266" t="s">
        <v>224</v>
      </c>
      <c r="C72" s="369"/>
      <c r="D72" s="362"/>
      <c r="E72" s="362"/>
      <c r="F72" s="362"/>
      <c r="G72" s="362"/>
      <c r="H72" s="362"/>
      <c r="I72" s="216"/>
      <c r="J72" s="215"/>
      <c r="K72" s="215"/>
      <c r="L72" s="215"/>
      <c r="M72" s="208"/>
      <c r="N72" s="188"/>
      <c r="O72" s="253">
        <f t="shared" si="1"/>
        <v>0</v>
      </c>
      <c r="P72" s="255"/>
    </row>
    <row r="73" spans="1:17" s="133" customFormat="1" x14ac:dyDescent="0.25">
      <c r="A73" s="256">
        <v>13</v>
      </c>
      <c r="B73" s="265" t="s">
        <v>209</v>
      </c>
      <c r="C73" s="257"/>
      <c r="D73" s="214"/>
      <c r="E73" s="214"/>
      <c r="F73" s="214"/>
      <c r="G73" s="214"/>
      <c r="H73" s="214"/>
      <c r="I73" s="194"/>
      <c r="J73" s="194"/>
      <c r="K73" s="194"/>
      <c r="L73" s="194"/>
      <c r="M73" s="193"/>
      <c r="N73" s="203"/>
      <c r="O73" s="253">
        <f t="shared" si="1"/>
        <v>2</v>
      </c>
      <c r="P73" s="158"/>
    </row>
    <row r="74" spans="1:17" s="340" customFormat="1" ht="14.25" x14ac:dyDescent="0.25">
      <c r="A74" s="192"/>
      <c r="B74" s="266" t="s">
        <v>224</v>
      </c>
      <c r="C74" s="417"/>
      <c r="D74" s="362"/>
      <c r="E74" s="362"/>
      <c r="F74" s="362"/>
      <c r="G74" s="362"/>
      <c r="H74" s="362"/>
      <c r="I74" s="216"/>
      <c r="J74" s="215"/>
      <c r="K74" s="215"/>
      <c r="L74" s="215"/>
      <c r="M74" s="208"/>
      <c r="N74" s="188"/>
      <c r="O74" s="253">
        <f t="shared" si="1"/>
        <v>0</v>
      </c>
      <c r="P74" s="255"/>
    </row>
    <row r="75" spans="1:17" s="133" customFormat="1" x14ac:dyDescent="0.25">
      <c r="A75" s="256">
        <v>14</v>
      </c>
      <c r="B75" s="265" t="s">
        <v>210</v>
      </c>
      <c r="C75" s="257"/>
      <c r="D75" s="214"/>
      <c r="E75" s="214"/>
      <c r="F75" s="214"/>
      <c r="G75" s="214"/>
      <c r="H75" s="214"/>
      <c r="I75" s="217"/>
      <c r="J75" s="213"/>
      <c r="K75" s="213"/>
      <c r="L75" s="213"/>
      <c r="M75" s="206"/>
      <c r="N75" s="203"/>
      <c r="O75" s="253">
        <f t="shared" si="1"/>
        <v>2</v>
      </c>
      <c r="P75" s="158"/>
    </row>
    <row r="76" spans="1:17" s="133" customFormat="1" x14ac:dyDescent="0.25">
      <c r="A76" s="373"/>
      <c r="B76" s="266" t="s">
        <v>224</v>
      </c>
      <c r="C76" s="374"/>
      <c r="D76" s="359"/>
      <c r="E76" s="359"/>
      <c r="F76" s="359"/>
      <c r="G76" s="359"/>
      <c r="H76" s="359"/>
      <c r="I76" s="216"/>
      <c r="J76" s="215"/>
      <c r="K76" s="215"/>
      <c r="L76" s="215"/>
      <c r="M76" s="208"/>
      <c r="N76" s="204"/>
      <c r="O76" s="253">
        <f t="shared" si="1"/>
        <v>0</v>
      </c>
      <c r="P76" s="158"/>
    </row>
    <row r="77" spans="1:17" s="133" customFormat="1" x14ac:dyDescent="0.25">
      <c r="A77" s="256">
        <v>15</v>
      </c>
      <c r="B77" s="265" t="s">
        <v>211</v>
      </c>
      <c r="C77" s="257"/>
      <c r="D77" s="214"/>
      <c r="E77" s="214"/>
      <c r="F77" s="214"/>
      <c r="G77" s="214"/>
      <c r="H77" s="214"/>
      <c r="I77" s="194">
        <f>I78</f>
        <v>1611.2</v>
      </c>
      <c r="J77" s="194"/>
      <c r="K77" s="194">
        <f t="shared" ref="K77" si="59">K78</f>
        <v>402.8</v>
      </c>
      <c r="L77" s="194">
        <f t="shared" ref="L77" si="60">L78</f>
        <v>2014</v>
      </c>
      <c r="M77" s="193">
        <f>L77/$C$140*100</f>
        <v>2.638009552371432</v>
      </c>
      <c r="N77" s="202"/>
      <c r="O77" s="253">
        <f t="shared" si="1"/>
        <v>2</v>
      </c>
      <c r="P77" s="158"/>
    </row>
    <row r="78" spans="1:17" s="133" customFormat="1" x14ac:dyDescent="0.25">
      <c r="A78" s="364" t="s">
        <v>345</v>
      </c>
      <c r="B78" s="330" t="s">
        <v>340</v>
      </c>
      <c r="C78" s="365"/>
      <c r="D78" s="357"/>
      <c r="E78" s="357"/>
      <c r="F78" s="357"/>
      <c r="G78" s="357"/>
      <c r="H78" s="357"/>
      <c r="I78" s="332">
        <f>SUM(I79:I79)</f>
        <v>1611.2</v>
      </c>
      <c r="J78" s="332"/>
      <c r="K78" s="332">
        <f>SUM(K79:K79)</f>
        <v>402.8</v>
      </c>
      <c r="L78" s="332">
        <f>SUM(L79:L79)</f>
        <v>2014</v>
      </c>
      <c r="M78" s="332">
        <f>SUM(M79:M79)</f>
        <v>2.638009552371432</v>
      </c>
      <c r="N78" s="334"/>
      <c r="O78" s="253">
        <f t="shared" si="1"/>
        <v>4</v>
      </c>
      <c r="P78" s="158"/>
    </row>
    <row r="79" spans="1:17" s="343" customFormat="1" ht="25.5" x14ac:dyDescent="0.25">
      <c r="A79" s="192" t="s">
        <v>346</v>
      </c>
      <c r="B79" s="432" t="s">
        <v>431</v>
      </c>
      <c r="C79" s="440" t="s">
        <v>23</v>
      </c>
      <c r="D79" s="359">
        <v>20</v>
      </c>
      <c r="E79" s="434">
        <v>30.16</v>
      </c>
      <c r="F79" s="215">
        <f t="shared" si="2"/>
        <v>603.20000000000005</v>
      </c>
      <c r="G79" s="434">
        <v>50.4</v>
      </c>
      <c r="H79" s="184">
        <f t="shared" si="3"/>
        <v>1008</v>
      </c>
      <c r="I79" s="216">
        <f>(F79+H79)</f>
        <v>1611.2</v>
      </c>
      <c r="J79" s="215">
        <f t="shared" ref="J79" si="61">$J$16</f>
        <v>25</v>
      </c>
      <c r="K79" s="215">
        <f t="shared" ref="K79" si="62">ROUND(J79/100*I79,2)</f>
        <v>402.8</v>
      </c>
      <c r="L79" s="215">
        <f t="shared" ref="L79" si="63">(I79+K79)</f>
        <v>2014</v>
      </c>
      <c r="M79" s="208">
        <f t="shared" ref="M79" si="64">L79/$C$140*100</f>
        <v>2.638009552371432</v>
      </c>
      <c r="N79" s="445" t="s">
        <v>432</v>
      </c>
      <c r="O79" s="253">
        <f t="shared" si="1"/>
        <v>6</v>
      </c>
    </row>
    <row r="80" spans="1:17" s="133" customFormat="1" x14ac:dyDescent="0.25">
      <c r="A80" s="256">
        <v>16</v>
      </c>
      <c r="B80" s="265" t="s">
        <v>212</v>
      </c>
      <c r="C80" s="257"/>
      <c r="D80" s="214"/>
      <c r="E80" s="214"/>
      <c r="F80" s="214"/>
      <c r="G80" s="214"/>
      <c r="H80" s="214"/>
      <c r="I80" s="194"/>
      <c r="J80" s="194"/>
      <c r="K80" s="194"/>
      <c r="L80" s="194"/>
      <c r="M80" s="193"/>
      <c r="N80" s="202"/>
      <c r="O80" s="253">
        <f t="shared" si="1"/>
        <v>2</v>
      </c>
      <c r="P80" s="158"/>
    </row>
    <row r="81" spans="1:17" s="133" customFormat="1" x14ac:dyDescent="0.25">
      <c r="A81" s="373"/>
      <c r="B81" s="266" t="s">
        <v>224</v>
      </c>
      <c r="C81" s="374"/>
      <c r="D81" s="359"/>
      <c r="E81" s="359"/>
      <c r="F81" s="359"/>
      <c r="G81" s="359"/>
      <c r="H81" s="359"/>
      <c r="I81" s="216"/>
      <c r="J81" s="215"/>
      <c r="K81" s="215"/>
      <c r="L81" s="215"/>
      <c r="M81" s="208"/>
      <c r="N81" s="204"/>
      <c r="O81" s="253">
        <f t="shared" ref="O81:O133" si="65">LEN(A81)</f>
        <v>0</v>
      </c>
      <c r="P81" s="158"/>
    </row>
    <row r="82" spans="1:17" s="133" customFormat="1" x14ac:dyDescent="0.25">
      <c r="A82" s="256">
        <v>17</v>
      </c>
      <c r="B82" s="265" t="s">
        <v>213</v>
      </c>
      <c r="C82" s="257"/>
      <c r="D82" s="214"/>
      <c r="E82" s="214"/>
      <c r="F82" s="214"/>
      <c r="G82" s="214"/>
      <c r="H82" s="214"/>
      <c r="I82" s="194"/>
      <c r="J82" s="194"/>
      <c r="K82" s="194"/>
      <c r="L82" s="194"/>
      <c r="M82" s="193"/>
      <c r="N82" s="202"/>
      <c r="O82" s="253">
        <f t="shared" si="65"/>
        <v>2</v>
      </c>
      <c r="P82" s="158"/>
    </row>
    <row r="83" spans="1:17" s="133" customFormat="1" x14ac:dyDescent="0.25">
      <c r="A83" s="368"/>
      <c r="B83" s="266" t="s">
        <v>224</v>
      </c>
      <c r="C83" s="369"/>
      <c r="D83" s="358"/>
      <c r="E83" s="358"/>
      <c r="F83" s="358"/>
      <c r="G83" s="358"/>
      <c r="H83" s="358"/>
      <c r="I83" s="259"/>
      <c r="J83" s="260"/>
      <c r="K83" s="260"/>
      <c r="L83" s="260"/>
      <c r="M83" s="261"/>
      <c r="N83" s="262"/>
      <c r="O83" s="253">
        <f t="shared" si="65"/>
        <v>0</v>
      </c>
      <c r="P83" s="158"/>
    </row>
    <row r="84" spans="1:17" s="133" customFormat="1" x14ac:dyDescent="0.25">
      <c r="A84" s="256">
        <v>18</v>
      </c>
      <c r="B84" s="265" t="s">
        <v>214</v>
      </c>
      <c r="C84" s="257"/>
      <c r="D84" s="214"/>
      <c r="E84" s="214"/>
      <c r="F84" s="214"/>
      <c r="G84" s="214"/>
      <c r="H84" s="214"/>
      <c r="I84" s="194">
        <f>I85</f>
        <v>2860.7</v>
      </c>
      <c r="J84" s="194"/>
      <c r="K84" s="194">
        <f>K85</f>
        <v>715.18000000000006</v>
      </c>
      <c r="L84" s="194">
        <f>L85</f>
        <v>3575.88</v>
      </c>
      <c r="M84" s="193">
        <f>L84/$C$140*100</f>
        <v>4.6838160864617464</v>
      </c>
      <c r="N84" s="202"/>
      <c r="O84" s="253">
        <f t="shared" si="65"/>
        <v>2</v>
      </c>
      <c r="P84" s="158"/>
    </row>
    <row r="85" spans="1:17" s="133" customFormat="1" x14ac:dyDescent="0.25">
      <c r="A85" s="364" t="s">
        <v>408</v>
      </c>
      <c r="B85" s="330" t="s">
        <v>347</v>
      </c>
      <c r="C85" s="365"/>
      <c r="D85" s="357"/>
      <c r="E85" s="357"/>
      <c r="F85" s="357"/>
      <c r="G85" s="357"/>
      <c r="H85" s="357"/>
      <c r="I85" s="332">
        <f>SUM(I86:I89)</f>
        <v>2860.7</v>
      </c>
      <c r="J85" s="332"/>
      <c r="K85" s="332">
        <f>SUM(K86:K89)</f>
        <v>715.18000000000006</v>
      </c>
      <c r="L85" s="332">
        <f>SUM(L86:L89)</f>
        <v>3575.88</v>
      </c>
      <c r="M85" s="332">
        <f>SUM(M86:M89)</f>
        <v>4.6838160864617464</v>
      </c>
      <c r="N85" s="334"/>
      <c r="O85" s="253">
        <f t="shared" si="65"/>
        <v>4</v>
      </c>
      <c r="P85" s="158"/>
    </row>
    <row r="86" spans="1:17" s="343" customFormat="1" x14ac:dyDescent="0.25">
      <c r="A86" s="192" t="s">
        <v>409</v>
      </c>
      <c r="B86" s="433" t="s">
        <v>462</v>
      </c>
      <c r="C86" s="440" t="s">
        <v>23</v>
      </c>
      <c r="D86" s="359">
        <v>41</v>
      </c>
      <c r="E86" s="434">
        <v>8.3699999999999992</v>
      </c>
      <c r="F86" s="215">
        <f t="shared" ref="F86:F134" si="66">ROUND(D86*E86,2)</f>
        <v>343.17</v>
      </c>
      <c r="G86" s="434">
        <v>0.31</v>
      </c>
      <c r="H86" s="184">
        <f t="shared" ref="H86:H124" si="67">ROUND(D86*G86,2)</f>
        <v>12.71</v>
      </c>
      <c r="I86" s="216">
        <f>(F86+H86)</f>
        <v>355.88</v>
      </c>
      <c r="J86" s="215">
        <f t="shared" ref="J86:J89" si="68">$J$16</f>
        <v>25</v>
      </c>
      <c r="K86" s="215">
        <f t="shared" ref="K86" si="69">ROUND(J86/100*I86,2)</f>
        <v>88.97</v>
      </c>
      <c r="L86" s="215">
        <f t="shared" ref="L86" si="70">(I86+K86)</f>
        <v>444.85</v>
      </c>
      <c r="M86" s="208">
        <f t="shared" ref="M86:M89" si="71">L86/$C$140*100</f>
        <v>0.58268051110845664</v>
      </c>
      <c r="N86" s="444" t="s">
        <v>407</v>
      </c>
      <c r="O86" s="253">
        <f t="shared" si="65"/>
        <v>6</v>
      </c>
    </row>
    <row r="87" spans="1:17" s="343" customFormat="1" x14ac:dyDescent="0.25">
      <c r="A87" s="192" t="s">
        <v>410</v>
      </c>
      <c r="B87" s="429" t="s">
        <v>367</v>
      </c>
      <c r="C87" s="411" t="s">
        <v>23</v>
      </c>
      <c r="D87" s="359">
        <v>36</v>
      </c>
      <c r="E87" s="191">
        <v>11.26</v>
      </c>
      <c r="F87" s="215">
        <f t="shared" si="66"/>
        <v>405.36</v>
      </c>
      <c r="G87" s="215">
        <v>19.98</v>
      </c>
      <c r="H87" s="184">
        <f t="shared" si="67"/>
        <v>719.28</v>
      </c>
      <c r="I87" s="216">
        <f t="shared" ref="I87:I89" si="72">(F87+H87)</f>
        <v>1124.6399999999999</v>
      </c>
      <c r="J87" s="215">
        <f t="shared" si="68"/>
        <v>25</v>
      </c>
      <c r="K87" s="215">
        <f t="shared" ref="K87:K89" si="73">ROUND(J87/100*I87,2)</f>
        <v>281.16000000000003</v>
      </c>
      <c r="L87" s="215">
        <f t="shared" ref="L87:L89" si="74">(I87+K87)</f>
        <v>1405.8</v>
      </c>
      <c r="M87" s="208">
        <f t="shared" si="71"/>
        <v>1.8413673429611515</v>
      </c>
      <c r="N87" s="183" t="s">
        <v>348</v>
      </c>
      <c r="O87" s="253">
        <f t="shared" si="65"/>
        <v>6</v>
      </c>
      <c r="Q87" s="343">
        <f>8.5*4.2</f>
        <v>35.700000000000003</v>
      </c>
    </row>
    <row r="88" spans="1:17" s="343" customFormat="1" x14ac:dyDescent="0.25">
      <c r="A88" s="192" t="s">
        <v>411</v>
      </c>
      <c r="B88" s="429" t="s">
        <v>433</v>
      </c>
      <c r="C88" s="411" t="s">
        <v>23</v>
      </c>
      <c r="D88" s="359">
        <v>7</v>
      </c>
      <c r="E88" s="191">
        <v>11.26</v>
      </c>
      <c r="F88" s="215">
        <f t="shared" si="66"/>
        <v>78.819999999999993</v>
      </c>
      <c r="G88" s="215">
        <v>19.98</v>
      </c>
      <c r="H88" s="184">
        <f t="shared" si="67"/>
        <v>139.86000000000001</v>
      </c>
      <c r="I88" s="216">
        <f t="shared" si="72"/>
        <v>218.68</v>
      </c>
      <c r="J88" s="215">
        <f t="shared" si="68"/>
        <v>25</v>
      </c>
      <c r="K88" s="215">
        <f t="shared" si="73"/>
        <v>54.67</v>
      </c>
      <c r="L88" s="215">
        <f t="shared" si="74"/>
        <v>273.35000000000002</v>
      </c>
      <c r="M88" s="208">
        <f t="shared" si="71"/>
        <v>0.35804365002022398</v>
      </c>
      <c r="N88" s="183" t="s">
        <v>348</v>
      </c>
      <c r="O88" s="253">
        <f t="shared" si="65"/>
        <v>6</v>
      </c>
      <c r="Q88" s="343">
        <f>(4.2+9.5+1.4+1.4)*0.4</f>
        <v>6.6000000000000005</v>
      </c>
    </row>
    <row r="89" spans="1:17" s="343" customFormat="1" ht="38.25" x14ac:dyDescent="0.25">
      <c r="A89" s="192" t="s">
        <v>412</v>
      </c>
      <c r="B89" s="428" t="s">
        <v>349</v>
      </c>
      <c r="C89" s="411" t="s">
        <v>23</v>
      </c>
      <c r="D89" s="359">
        <v>10</v>
      </c>
      <c r="E89" s="191">
        <v>11.85</v>
      </c>
      <c r="F89" s="215">
        <f t="shared" si="66"/>
        <v>118.5</v>
      </c>
      <c r="G89" s="215">
        <v>104.3</v>
      </c>
      <c r="H89" s="184">
        <f t="shared" si="67"/>
        <v>1043</v>
      </c>
      <c r="I89" s="216">
        <f t="shared" si="72"/>
        <v>1161.5</v>
      </c>
      <c r="J89" s="215">
        <f t="shared" si="68"/>
        <v>25</v>
      </c>
      <c r="K89" s="215">
        <f t="shared" si="73"/>
        <v>290.38</v>
      </c>
      <c r="L89" s="215">
        <f t="shared" si="74"/>
        <v>1451.88</v>
      </c>
      <c r="M89" s="208">
        <f t="shared" si="71"/>
        <v>1.9017245823719144</v>
      </c>
      <c r="N89" s="183" t="s">
        <v>365</v>
      </c>
      <c r="O89" s="253">
        <f t="shared" si="65"/>
        <v>6</v>
      </c>
      <c r="Q89" s="343">
        <f>0.25*(11+2.25+2.75+4+2.5+2.5+3+3.25+2.25+1.5+2.25)</f>
        <v>9.3125</v>
      </c>
    </row>
    <row r="90" spans="1:17" s="133" customFormat="1" x14ac:dyDescent="0.25">
      <c r="A90" s="256">
        <v>19</v>
      </c>
      <c r="B90" s="265" t="s">
        <v>215</v>
      </c>
      <c r="C90" s="257"/>
      <c r="D90" s="214"/>
      <c r="E90" s="213"/>
      <c r="F90" s="213"/>
      <c r="G90" s="213"/>
      <c r="H90" s="213"/>
      <c r="I90" s="194"/>
      <c r="J90" s="194"/>
      <c r="K90" s="194"/>
      <c r="L90" s="194"/>
      <c r="M90" s="193"/>
      <c r="N90" s="202"/>
      <c r="O90" s="253">
        <f t="shared" si="65"/>
        <v>2</v>
      </c>
      <c r="P90" s="158"/>
    </row>
    <row r="91" spans="1:17" s="133" customFormat="1" x14ac:dyDescent="0.25">
      <c r="A91" s="192"/>
      <c r="B91" s="407" t="s">
        <v>224</v>
      </c>
      <c r="C91" s="367"/>
      <c r="D91" s="362"/>
      <c r="E91" s="215"/>
      <c r="F91" s="215"/>
      <c r="G91" s="215"/>
      <c r="H91" s="184"/>
      <c r="I91" s="216"/>
      <c r="J91" s="215"/>
      <c r="K91" s="215"/>
      <c r="L91" s="215"/>
      <c r="M91" s="208"/>
      <c r="N91" s="188"/>
      <c r="O91" s="253">
        <f t="shared" si="65"/>
        <v>0</v>
      </c>
      <c r="P91" s="158"/>
    </row>
    <row r="92" spans="1:17" s="340" customFormat="1" x14ac:dyDescent="0.25">
      <c r="A92" s="375">
        <v>20</v>
      </c>
      <c r="B92" s="265" t="s">
        <v>216</v>
      </c>
      <c r="C92" s="257"/>
      <c r="D92" s="214"/>
      <c r="E92" s="213"/>
      <c r="F92" s="213"/>
      <c r="G92" s="213"/>
      <c r="H92" s="213"/>
      <c r="I92" s="194">
        <f>I93+I99+I103+I105+I108</f>
        <v>13917.7</v>
      </c>
      <c r="J92" s="194"/>
      <c r="K92" s="194">
        <f t="shared" ref="K92:L92" si="75">K93+K99+K103+K105+K108</f>
        <v>3479.45</v>
      </c>
      <c r="L92" s="194">
        <f t="shared" si="75"/>
        <v>17397.149999999998</v>
      </c>
      <c r="M92" s="193">
        <f>L92/$C$140*100</f>
        <v>22.787412057616017</v>
      </c>
      <c r="N92" s="202"/>
      <c r="O92" s="253">
        <f t="shared" si="65"/>
        <v>2</v>
      </c>
      <c r="P92" s="255"/>
    </row>
    <row r="93" spans="1:17" s="133" customFormat="1" x14ac:dyDescent="0.25">
      <c r="A93" s="364" t="s">
        <v>188</v>
      </c>
      <c r="B93" s="330" t="s">
        <v>305</v>
      </c>
      <c r="C93" s="365"/>
      <c r="D93" s="357"/>
      <c r="E93" s="331"/>
      <c r="F93" s="331"/>
      <c r="G93" s="331"/>
      <c r="H93" s="331"/>
      <c r="I93" s="332">
        <f>SUM(I94:I98)</f>
        <v>4042.7000000000003</v>
      </c>
      <c r="J93" s="332"/>
      <c r="K93" s="332">
        <f>SUM(K94:K98)</f>
        <v>1010.6800000000001</v>
      </c>
      <c r="L93" s="332">
        <f>SUM(L94:L98)</f>
        <v>5053.38</v>
      </c>
      <c r="M93" s="332">
        <f>SUM(M94:M98)</f>
        <v>6.6190986652248007</v>
      </c>
      <c r="N93" s="334"/>
      <c r="O93" s="253">
        <f t="shared" si="65"/>
        <v>4</v>
      </c>
      <c r="P93" s="158"/>
    </row>
    <row r="94" spans="1:17" s="340" customFormat="1" ht="25.5" x14ac:dyDescent="0.25">
      <c r="A94" s="376" t="s">
        <v>186</v>
      </c>
      <c r="B94" s="429" t="s">
        <v>306</v>
      </c>
      <c r="C94" s="367" t="s">
        <v>47</v>
      </c>
      <c r="D94" s="362">
        <v>170</v>
      </c>
      <c r="E94" s="191">
        <v>4.0599999999999996</v>
      </c>
      <c r="F94" s="215">
        <f t="shared" si="66"/>
        <v>690.2</v>
      </c>
      <c r="G94" s="215">
        <v>8.14</v>
      </c>
      <c r="H94" s="184">
        <f t="shared" si="67"/>
        <v>1383.8</v>
      </c>
      <c r="I94" s="216">
        <f t="shared" ref="I94" si="76">(F94+H94)</f>
        <v>2074</v>
      </c>
      <c r="J94" s="215">
        <f t="shared" ref="J94:J98" si="77">$J$16</f>
        <v>25</v>
      </c>
      <c r="K94" s="215">
        <f t="shared" ref="K94" si="78">ROUND(J94/100*I94,2)</f>
        <v>518.5</v>
      </c>
      <c r="L94" s="215">
        <f t="shared" ref="L94" si="79">(I94+K94)</f>
        <v>2592.5</v>
      </c>
      <c r="M94" s="208">
        <f t="shared" ref="M94:M98" si="80">L94/$C$140*100</f>
        <v>3.3957496348177449</v>
      </c>
      <c r="N94" s="426" t="s">
        <v>309</v>
      </c>
      <c r="O94" s="253">
        <f t="shared" si="65"/>
        <v>6</v>
      </c>
      <c r="P94" s="255"/>
    </row>
    <row r="95" spans="1:17" s="340" customFormat="1" ht="25.5" x14ac:dyDescent="0.25">
      <c r="A95" s="376" t="s">
        <v>187</v>
      </c>
      <c r="B95" s="429" t="s">
        <v>352</v>
      </c>
      <c r="C95" s="367" t="s">
        <v>47</v>
      </c>
      <c r="D95" s="362">
        <v>20</v>
      </c>
      <c r="E95" s="191">
        <v>4.66</v>
      </c>
      <c r="F95" s="215">
        <f t="shared" si="66"/>
        <v>93.2</v>
      </c>
      <c r="G95" s="215">
        <v>10.51</v>
      </c>
      <c r="H95" s="184">
        <f t="shared" si="67"/>
        <v>210.2</v>
      </c>
      <c r="I95" s="216">
        <f t="shared" ref="I95:I98" si="81">(F95+H95)</f>
        <v>303.39999999999998</v>
      </c>
      <c r="J95" s="215">
        <f t="shared" si="77"/>
        <v>25</v>
      </c>
      <c r="K95" s="215">
        <f t="shared" ref="K95:K98" si="82">ROUND(J95/100*I95,2)</f>
        <v>75.849999999999994</v>
      </c>
      <c r="L95" s="215">
        <f t="shared" ref="L95:L98" si="83">(I95+K95)</f>
        <v>379.25</v>
      </c>
      <c r="M95" s="208">
        <f t="shared" si="80"/>
        <v>0.49675527444730172</v>
      </c>
      <c r="N95" s="426" t="s">
        <v>353</v>
      </c>
      <c r="O95" s="253">
        <f t="shared" si="65"/>
        <v>6</v>
      </c>
      <c r="P95" s="255"/>
    </row>
    <row r="96" spans="1:17" s="340" customFormat="1" ht="25.5" x14ac:dyDescent="0.25">
      <c r="A96" s="376" t="s">
        <v>226</v>
      </c>
      <c r="B96" s="429" t="s">
        <v>307</v>
      </c>
      <c r="C96" s="367" t="s">
        <v>308</v>
      </c>
      <c r="D96" s="362">
        <v>20</v>
      </c>
      <c r="E96" s="191">
        <v>9.2799999999999994</v>
      </c>
      <c r="F96" s="215">
        <f t="shared" si="66"/>
        <v>185.6</v>
      </c>
      <c r="G96" s="215">
        <v>4.4400000000000004</v>
      </c>
      <c r="H96" s="184">
        <f t="shared" si="67"/>
        <v>88.8</v>
      </c>
      <c r="I96" s="216">
        <f t="shared" si="81"/>
        <v>274.39999999999998</v>
      </c>
      <c r="J96" s="215">
        <f t="shared" si="77"/>
        <v>25</v>
      </c>
      <c r="K96" s="215">
        <f t="shared" si="82"/>
        <v>68.599999999999994</v>
      </c>
      <c r="L96" s="215">
        <f t="shared" si="83"/>
        <v>343</v>
      </c>
      <c r="M96" s="208">
        <f t="shared" si="80"/>
        <v>0.44927372217646538</v>
      </c>
      <c r="N96" s="589" t="s">
        <v>310</v>
      </c>
      <c r="O96" s="253">
        <f t="shared" si="65"/>
        <v>6</v>
      </c>
      <c r="P96" s="255"/>
    </row>
    <row r="97" spans="1:16" s="340" customFormat="1" x14ac:dyDescent="0.25">
      <c r="A97" s="376" t="s">
        <v>350</v>
      </c>
      <c r="B97" s="429" t="s">
        <v>438</v>
      </c>
      <c r="C97" s="367" t="s">
        <v>292</v>
      </c>
      <c r="D97" s="362">
        <v>20</v>
      </c>
      <c r="E97" s="191">
        <v>17.32</v>
      </c>
      <c r="F97" s="215">
        <f t="shared" si="66"/>
        <v>346.4</v>
      </c>
      <c r="G97" s="215">
        <v>2.35</v>
      </c>
      <c r="H97" s="184">
        <f t="shared" si="67"/>
        <v>47</v>
      </c>
      <c r="I97" s="216">
        <f t="shared" si="81"/>
        <v>393.4</v>
      </c>
      <c r="J97" s="215">
        <f t="shared" si="77"/>
        <v>25</v>
      </c>
      <c r="K97" s="215">
        <f t="shared" si="82"/>
        <v>98.35</v>
      </c>
      <c r="L97" s="215">
        <f t="shared" si="83"/>
        <v>491.75</v>
      </c>
      <c r="M97" s="208">
        <f t="shared" si="80"/>
        <v>0.64411181597748346</v>
      </c>
      <c r="N97" s="426" t="s">
        <v>439</v>
      </c>
      <c r="O97" s="253">
        <f t="shared" si="65"/>
        <v>6</v>
      </c>
      <c r="P97" s="255"/>
    </row>
    <row r="98" spans="1:16" s="340" customFormat="1" ht="25.5" x14ac:dyDescent="0.25">
      <c r="A98" s="376" t="s">
        <v>440</v>
      </c>
      <c r="B98" s="414" t="s">
        <v>354</v>
      </c>
      <c r="C98" s="367" t="s">
        <v>292</v>
      </c>
      <c r="D98" s="362">
        <v>35</v>
      </c>
      <c r="E98" s="191">
        <v>15.63</v>
      </c>
      <c r="F98" s="215">
        <f t="shared" si="66"/>
        <v>547.04999999999995</v>
      </c>
      <c r="G98" s="215">
        <v>12.87</v>
      </c>
      <c r="H98" s="184">
        <f t="shared" si="67"/>
        <v>450.45</v>
      </c>
      <c r="I98" s="216">
        <f t="shared" si="81"/>
        <v>997.5</v>
      </c>
      <c r="J98" s="215">
        <f t="shared" si="77"/>
        <v>25</v>
      </c>
      <c r="K98" s="215">
        <f t="shared" si="82"/>
        <v>249.38</v>
      </c>
      <c r="L98" s="215">
        <f t="shared" si="83"/>
        <v>1246.8800000000001</v>
      </c>
      <c r="M98" s="208">
        <f t="shared" si="80"/>
        <v>1.6332082178058052</v>
      </c>
      <c r="N98" s="426" t="s">
        <v>355</v>
      </c>
      <c r="O98" s="253">
        <f t="shared" si="65"/>
        <v>6</v>
      </c>
      <c r="P98" s="255"/>
    </row>
    <row r="99" spans="1:16" s="133" customFormat="1" x14ac:dyDescent="0.25">
      <c r="A99" s="364" t="s">
        <v>413</v>
      </c>
      <c r="B99" s="330" t="s">
        <v>311</v>
      </c>
      <c r="C99" s="365"/>
      <c r="D99" s="357"/>
      <c r="E99" s="331"/>
      <c r="F99" s="331"/>
      <c r="G99" s="331"/>
      <c r="H99" s="331"/>
      <c r="I99" s="332">
        <f>SUM(I100:I102)</f>
        <v>3828.2</v>
      </c>
      <c r="J99" s="332"/>
      <c r="K99" s="332">
        <f>SUM(K100:K102)</f>
        <v>957.05</v>
      </c>
      <c r="L99" s="332">
        <f>SUM(L100:L102)</f>
        <v>4785.25</v>
      </c>
      <c r="M99" s="332">
        <f>SUM(M100:M102)</f>
        <v>6.2678923587315767</v>
      </c>
      <c r="N99" s="334"/>
      <c r="O99" s="253">
        <f t="shared" si="65"/>
        <v>4</v>
      </c>
      <c r="P99" s="158"/>
    </row>
    <row r="100" spans="1:16" s="340" customFormat="1" ht="25.5" x14ac:dyDescent="0.25">
      <c r="A100" s="421" t="s">
        <v>414</v>
      </c>
      <c r="B100" s="420" t="s">
        <v>356</v>
      </c>
      <c r="C100" s="367" t="s">
        <v>292</v>
      </c>
      <c r="D100" s="362">
        <v>35</v>
      </c>
      <c r="E100" s="191">
        <v>10.27</v>
      </c>
      <c r="F100" s="215">
        <f t="shared" si="66"/>
        <v>359.45</v>
      </c>
      <c r="G100" s="215">
        <v>8.0500000000000007</v>
      </c>
      <c r="H100" s="184">
        <f t="shared" si="67"/>
        <v>281.75</v>
      </c>
      <c r="I100" s="216">
        <f t="shared" ref="I100" si="84">(F100+H100)</f>
        <v>641.20000000000005</v>
      </c>
      <c r="J100" s="215">
        <f t="shared" ref="J100:J111" si="85">$J$16</f>
        <v>25</v>
      </c>
      <c r="K100" s="215">
        <f t="shared" ref="K100" si="86">ROUND(J100/100*I100,2)</f>
        <v>160.30000000000001</v>
      </c>
      <c r="L100" s="215">
        <f t="shared" ref="L100" si="87">(I100+K100)</f>
        <v>801.5</v>
      </c>
      <c r="M100" s="208">
        <f t="shared" ref="M100:M126" si="88">L100/$C$140*100</f>
        <v>1.0498334936572506</v>
      </c>
      <c r="N100" s="426" t="s">
        <v>357</v>
      </c>
      <c r="O100" s="253">
        <f t="shared" si="65"/>
        <v>6</v>
      </c>
      <c r="P100" s="255"/>
    </row>
    <row r="101" spans="1:16" s="340" customFormat="1" ht="25.5" x14ac:dyDescent="0.25">
      <c r="A101" s="421" t="s">
        <v>441</v>
      </c>
      <c r="B101" s="429" t="s">
        <v>358</v>
      </c>
      <c r="C101" s="367" t="s">
        <v>47</v>
      </c>
      <c r="D101" s="362">
        <v>1000</v>
      </c>
      <c r="E101" s="191">
        <v>1</v>
      </c>
      <c r="F101" s="215">
        <f t="shared" si="66"/>
        <v>1000</v>
      </c>
      <c r="G101" s="215">
        <v>1.72</v>
      </c>
      <c r="H101" s="184">
        <f t="shared" si="67"/>
        <v>1720</v>
      </c>
      <c r="I101" s="216">
        <f t="shared" ref="I101" si="89">(F101+H101)</f>
        <v>2720</v>
      </c>
      <c r="J101" s="215">
        <f t="shared" si="85"/>
        <v>25</v>
      </c>
      <c r="K101" s="215">
        <f t="shared" ref="K101" si="90">ROUND(J101/100*I101,2)</f>
        <v>680</v>
      </c>
      <c r="L101" s="215">
        <f t="shared" ref="L101" si="91">(I101+K101)</f>
        <v>3400</v>
      </c>
      <c r="M101" s="208">
        <f t="shared" si="88"/>
        <v>4.4534421440232714</v>
      </c>
      <c r="N101" s="426" t="s">
        <v>359</v>
      </c>
      <c r="O101" s="253">
        <f t="shared" si="65"/>
        <v>6</v>
      </c>
      <c r="P101" s="255"/>
    </row>
    <row r="102" spans="1:16" s="340" customFormat="1" ht="25.5" x14ac:dyDescent="0.25">
      <c r="A102" s="421" t="s">
        <v>442</v>
      </c>
      <c r="B102" s="429" t="s">
        <v>360</v>
      </c>
      <c r="C102" s="367" t="s">
        <v>292</v>
      </c>
      <c r="D102" s="362">
        <v>10</v>
      </c>
      <c r="E102" s="191">
        <v>9.2799999999999994</v>
      </c>
      <c r="F102" s="215">
        <f t="shared" si="66"/>
        <v>92.8</v>
      </c>
      <c r="G102" s="215">
        <v>37.42</v>
      </c>
      <c r="H102" s="184">
        <f t="shared" si="67"/>
        <v>374.2</v>
      </c>
      <c r="I102" s="216">
        <f t="shared" ref="I102" si="92">(F102+H102)</f>
        <v>467</v>
      </c>
      <c r="J102" s="215">
        <f t="shared" si="85"/>
        <v>25</v>
      </c>
      <c r="K102" s="215">
        <f t="shared" ref="K102" si="93">ROUND(J102/100*I102,2)</f>
        <v>116.75</v>
      </c>
      <c r="L102" s="215">
        <f t="shared" ref="L102" si="94">(I102+K102)</f>
        <v>583.75</v>
      </c>
      <c r="M102" s="208">
        <f t="shared" si="88"/>
        <v>0.76461672105105438</v>
      </c>
      <c r="N102" s="590" t="s">
        <v>361</v>
      </c>
      <c r="O102" s="253">
        <f t="shared" si="65"/>
        <v>6</v>
      </c>
      <c r="P102" s="255"/>
    </row>
    <row r="103" spans="1:16" s="133" customFormat="1" x14ac:dyDescent="0.25">
      <c r="A103" s="364" t="s">
        <v>415</v>
      </c>
      <c r="B103" s="330" t="s">
        <v>312</v>
      </c>
      <c r="C103" s="365"/>
      <c r="D103" s="357"/>
      <c r="E103" s="331"/>
      <c r="F103" s="331"/>
      <c r="G103" s="331"/>
      <c r="H103" s="331"/>
      <c r="I103" s="332">
        <f>SUM(I104:I104)</f>
        <v>483.7</v>
      </c>
      <c r="J103" s="332"/>
      <c r="K103" s="332">
        <f>SUM(K104:K104)</f>
        <v>120.93</v>
      </c>
      <c r="L103" s="332">
        <f>SUM(L104:L104)</f>
        <v>604.63</v>
      </c>
      <c r="M103" s="332">
        <f>SUM(M104:M104)</f>
        <v>0.79196609515905614</v>
      </c>
      <c r="N103" s="334"/>
      <c r="O103" s="253">
        <f t="shared" si="65"/>
        <v>4</v>
      </c>
      <c r="P103" s="158"/>
    </row>
    <row r="104" spans="1:16" s="340" customFormat="1" ht="25.5" x14ac:dyDescent="0.25">
      <c r="A104" s="376" t="s">
        <v>416</v>
      </c>
      <c r="B104" s="429" t="s">
        <v>313</v>
      </c>
      <c r="C104" s="367" t="s">
        <v>292</v>
      </c>
      <c r="D104" s="362">
        <v>10</v>
      </c>
      <c r="E104" s="191">
        <v>41.47</v>
      </c>
      <c r="F104" s="215">
        <f t="shared" si="66"/>
        <v>414.7</v>
      </c>
      <c r="G104" s="215">
        <v>6.9</v>
      </c>
      <c r="H104" s="184">
        <f t="shared" si="67"/>
        <v>69</v>
      </c>
      <c r="I104" s="216">
        <f t="shared" ref="I104:I111" si="95">(F104+H104)</f>
        <v>483.7</v>
      </c>
      <c r="J104" s="215">
        <f t="shared" si="85"/>
        <v>25</v>
      </c>
      <c r="K104" s="215">
        <f t="shared" ref="K104:K111" si="96">ROUND(J104/100*I104,2)</f>
        <v>120.93</v>
      </c>
      <c r="L104" s="215">
        <f t="shared" ref="L104:L111" si="97">(I104+K104)</f>
        <v>604.63</v>
      </c>
      <c r="M104" s="208">
        <f t="shared" si="88"/>
        <v>0.79196609515905614</v>
      </c>
      <c r="N104" s="590" t="s">
        <v>314</v>
      </c>
      <c r="O104" s="253">
        <f t="shared" si="65"/>
        <v>6</v>
      </c>
      <c r="P104" s="255"/>
    </row>
    <row r="105" spans="1:16" s="133" customFormat="1" x14ac:dyDescent="0.25">
      <c r="A105" s="364" t="s">
        <v>417</v>
      </c>
      <c r="B105" s="330" t="s">
        <v>315</v>
      </c>
      <c r="C105" s="365"/>
      <c r="D105" s="357"/>
      <c r="E105" s="331"/>
      <c r="F105" s="331"/>
      <c r="G105" s="331"/>
      <c r="H105" s="331"/>
      <c r="I105" s="332">
        <f>SUM(I106:I107)</f>
        <v>4940.5</v>
      </c>
      <c r="J105" s="332"/>
      <c r="K105" s="332">
        <f>SUM(K106:K107)</f>
        <v>1235.1300000000001</v>
      </c>
      <c r="L105" s="332">
        <f>SUM(L106:L107)</f>
        <v>6175.63</v>
      </c>
      <c r="M105" s="332">
        <f>SUM(M106:M107)</f>
        <v>8.0890620317336577</v>
      </c>
      <c r="N105" s="334"/>
      <c r="O105" s="253">
        <f t="shared" si="65"/>
        <v>4</v>
      </c>
      <c r="P105" s="158"/>
    </row>
    <row r="106" spans="1:16" s="340" customFormat="1" ht="25.5" x14ac:dyDescent="0.25">
      <c r="A106" s="376" t="s">
        <v>418</v>
      </c>
      <c r="B106" s="429" t="s">
        <v>316</v>
      </c>
      <c r="C106" s="367" t="s">
        <v>47</v>
      </c>
      <c r="D106" s="362">
        <v>450</v>
      </c>
      <c r="E106" s="191">
        <v>3.71</v>
      </c>
      <c r="F106" s="215">
        <f t="shared" si="66"/>
        <v>1669.5</v>
      </c>
      <c r="G106" s="215">
        <v>1.1299999999999999</v>
      </c>
      <c r="H106" s="184">
        <f t="shared" si="67"/>
        <v>508.5</v>
      </c>
      <c r="I106" s="216">
        <f t="shared" si="95"/>
        <v>2178</v>
      </c>
      <c r="J106" s="215">
        <f t="shared" si="85"/>
        <v>25</v>
      </c>
      <c r="K106" s="215">
        <f t="shared" si="96"/>
        <v>544.5</v>
      </c>
      <c r="L106" s="215">
        <f t="shared" si="97"/>
        <v>2722.5</v>
      </c>
      <c r="M106" s="208">
        <f t="shared" si="88"/>
        <v>3.5660283050303989</v>
      </c>
      <c r="N106" s="590" t="s">
        <v>317</v>
      </c>
      <c r="O106" s="253">
        <f t="shared" si="65"/>
        <v>6</v>
      </c>
      <c r="P106" s="255"/>
    </row>
    <row r="107" spans="1:16" s="340" customFormat="1" x14ac:dyDescent="0.25">
      <c r="A107" s="376" t="s">
        <v>419</v>
      </c>
      <c r="B107" s="429" t="s">
        <v>362</v>
      </c>
      <c r="C107" s="367" t="s">
        <v>47</v>
      </c>
      <c r="D107" s="362">
        <v>650</v>
      </c>
      <c r="E107" s="191">
        <v>2.89</v>
      </c>
      <c r="F107" s="215">
        <f t="shared" si="66"/>
        <v>1878.5</v>
      </c>
      <c r="G107" s="215">
        <v>1.36</v>
      </c>
      <c r="H107" s="184">
        <f t="shared" si="67"/>
        <v>884</v>
      </c>
      <c r="I107" s="216">
        <f t="shared" ref="I107" si="98">(F107+H107)</f>
        <v>2762.5</v>
      </c>
      <c r="J107" s="215">
        <f t="shared" si="85"/>
        <v>25</v>
      </c>
      <c r="K107" s="215">
        <f t="shared" ref="K107" si="99">ROUND(J107/100*I107,2)</f>
        <v>690.63</v>
      </c>
      <c r="L107" s="215">
        <f t="shared" ref="L107" si="100">(I107+K107)</f>
        <v>3453.13</v>
      </c>
      <c r="M107" s="208">
        <f t="shared" si="88"/>
        <v>4.5230337267032592</v>
      </c>
      <c r="N107" s="590" t="s">
        <v>363</v>
      </c>
      <c r="O107" s="253">
        <f t="shared" si="65"/>
        <v>6</v>
      </c>
      <c r="P107" s="255"/>
    </row>
    <row r="108" spans="1:16" s="133" customFormat="1" x14ac:dyDescent="0.25">
      <c r="A108" s="364" t="s">
        <v>420</v>
      </c>
      <c r="B108" s="330" t="s">
        <v>318</v>
      </c>
      <c r="C108" s="365"/>
      <c r="D108" s="357"/>
      <c r="E108" s="331"/>
      <c r="F108" s="331"/>
      <c r="G108" s="331"/>
      <c r="H108" s="331"/>
      <c r="I108" s="332">
        <f>SUM(I109:I111)</f>
        <v>622.6</v>
      </c>
      <c r="J108" s="332"/>
      <c r="K108" s="332">
        <f>SUM(K109:K111)</f>
        <v>155.66</v>
      </c>
      <c r="L108" s="332">
        <f>SUM(L109:L111)</f>
        <v>778.26</v>
      </c>
      <c r="M108" s="332">
        <f>SUM(M109:M111)</f>
        <v>1.019392906766927</v>
      </c>
      <c r="N108" s="334"/>
      <c r="O108" s="253">
        <f t="shared" si="65"/>
        <v>4</v>
      </c>
      <c r="P108" s="158"/>
    </row>
    <row r="109" spans="1:16" s="340" customFormat="1" x14ac:dyDescent="0.25">
      <c r="A109" s="376" t="s">
        <v>421</v>
      </c>
      <c r="B109" s="429" t="s">
        <v>319</v>
      </c>
      <c r="C109" s="367" t="s">
        <v>322</v>
      </c>
      <c r="D109" s="362">
        <v>35</v>
      </c>
      <c r="E109" s="191">
        <v>9.2799999999999994</v>
      </c>
      <c r="F109" s="215">
        <f t="shared" si="66"/>
        <v>324.8</v>
      </c>
      <c r="G109" s="215">
        <v>0</v>
      </c>
      <c r="H109" s="184">
        <f t="shared" si="67"/>
        <v>0</v>
      </c>
      <c r="I109" s="216">
        <f t="shared" ref="I109:I110" si="101">(F109+H109)</f>
        <v>324.8</v>
      </c>
      <c r="J109" s="215">
        <f t="shared" si="85"/>
        <v>25</v>
      </c>
      <c r="K109" s="215">
        <f t="shared" ref="K109:K110" si="102">ROUND(J109/100*I109,2)</f>
        <v>81.2</v>
      </c>
      <c r="L109" s="215">
        <f t="shared" ref="L109:L110" si="103">(I109+K109)</f>
        <v>406</v>
      </c>
      <c r="M109" s="208">
        <f t="shared" si="88"/>
        <v>0.53179338543336718</v>
      </c>
      <c r="N109" s="426" t="s">
        <v>293</v>
      </c>
      <c r="O109" s="253">
        <f t="shared" si="65"/>
        <v>6</v>
      </c>
      <c r="P109" s="255"/>
    </row>
    <row r="110" spans="1:16" s="340" customFormat="1" x14ac:dyDescent="0.25">
      <c r="A110" s="376" t="s">
        <v>422</v>
      </c>
      <c r="B110" s="429" t="s">
        <v>320</v>
      </c>
      <c r="C110" s="367" t="s">
        <v>322</v>
      </c>
      <c r="D110" s="362">
        <v>10</v>
      </c>
      <c r="E110" s="191">
        <v>13.2</v>
      </c>
      <c r="F110" s="215">
        <f t="shared" si="66"/>
        <v>132</v>
      </c>
      <c r="G110" s="215">
        <v>1.69</v>
      </c>
      <c r="H110" s="184">
        <f t="shared" si="67"/>
        <v>16.899999999999999</v>
      </c>
      <c r="I110" s="216">
        <f t="shared" si="101"/>
        <v>148.9</v>
      </c>
      <c r="J110" s="215">
        <f t="shared" si="85"/>
        <v>25</v>
      </c>
      <c r="K110" s="215">
        <f t="shared" si="102"/>
        <v>37.229999999999997</v>
      </c>
      <c r="L110" s="215">
        <f t="shared" si="103"/>
        <v>186.13</v>
      </c>
      <c r="M110" s="208">
        <f t="shared" si="88"/>
        <v>0.24379976066677989</v>
      </c>
      <c r="N110" s="426" t="s">
        <v>323</v>
      </c>
      <c r="O110" s="253">
        <f t="shared" si="65"/>
        <v>6</v>
      </c>
      <c r="P110" s="255"/>
    </row>
    <row r="111" spans="1:16" s="340" customFormat="1" x14ac:dyDescent="0.25">
      <c r="A111" s="376" t="s">
        <v>443</v>
      </c>
      <c r="B111" s="429" t="s">
        <v>321</v>
      </c>
      <c r="C111" s="367" t="s">
        <v>322</v>
      </c>
      <c r="D111" s="362">
        <v>10</v>
      </c>
      <c r="E111" s="191">
        <v>13.2</v>
      </c>
      <c r="F111" s="215">
        <f t="shared" si="66"/>
        <v>132</v>
      </c>
      <c r="G111" s="215">
        <v>1.69</v>
      </c>
      <c r="H111" s="184">
        <f t="shared" si="67"/>
        <v>16.899999999999999</v>
      </c>
      <c r="I111" s="216">
        <f t="shared" si="95"/>
        <v>148.9</v>
      </c>
      <c r="J111" s="215">
        <f t="shared" si="85"/>
        <v>25</v>
      </c>
      <c r="K111" s="215">
        <f t="shared" si="96"/>
        <v>37.229999999999997</v>
      </c>
      <c r="L111" s="215">
        <f t="shared" si="97"/>
        <v>186.13</v>
      </c>
      <c r="M111" s="208">
        <f t="shared" si="88"/>
        <v>0.24379976066677989</v>
      </c>
      <c r="N111" s="426" t="s">
        <v>323</v>
      </c>
      <c r="O111" s="253">
        <f t="shared" si="65"/>
        <v>6</v>
      </c>
      <c r="P111" s="255"/>
    </row>
    <row r="112" spans="1:16" x14ac:dyDescent="0.25">
      <c r="A112" s="256">
        <v>21</v>
      </c>
      <c r="B112" s="265" t="s">
        <v>217</v>
      </c>
      <c r="C112" s="257"/>
      <c r="D112" s="355"/>
      <c r="E112" s="209"/>
      <c r="F112" s="209"/>
      <c r="G112" s="209"/>
      <c r="H112" s="209"/>
      <c r="I112" s="194">
        <f>I113</f>
        <v>1877.1</v>
      </c>
      <c r="J112" s="194"/>
      <c r="K112" s="194">
        <f t="shared" ref="K112" si="104">K113</f>
        <v>469.28</v>
      </c>
      <c r="L112" s="194">
        <f t="shared" ref="L112" si="105">L113</f>
        <v>2346.38</v>
      </c>
      <c r="M112" s="193">
        <f t="shared" si="88"/>
        <v>3.0733728170274484</v>
      </c>
      <c r="N112" s="202"/>
      <c r="O112" s="253">
        <f t="shared" si="65"/>
        <v>2</v>
      </c>
    </row>
    <row r="113" spans="1:16" s="133" customFormat="1" x14ac:dyDescent="0.25">
      <c r="A113" s="364" t="s">
        <v>423</v>
      </c>
      <c r="B113" s="361" t="s">
        <v>299</v>
      </c>
      <c r="C113" s="365"/>
      <c r="D113" s="356"/>
      <c r="E113" s="360"/>
      <c r="F113" s="360"/>
      <c r="G113" s="360"/>
      <c r="H113" s="360"/>
      <c r="I113" s="332">
        <f>SUM(I114:I118)</f>
        <v>1877.1</v>
      </c>
      <c r="J113" s="332"/>
      <c r="K113" s="332">
        <f>SUM(K114:K118)</f>
        <v>469.28</v>
      </c>
      <c r="L113" s="332">
        <f>SUM(L114:L118)</f>
        <v>2346.38</v>
      </c>
      <c r="M113" s="332">
        <f>SUM(M114:M118)</f>
        <v>3.0733728170274484</v>
      </c>
      <c r="N113" s="334"/>
      <c r="O113" s="253">
        <f t="shared" si="65"/>
        <v>4</v>
      </c>
      <c r="P113" s="158"/>
    </row>
    <row r="114" spans="1:16" s="165" customFormat="1" x14ac:dyDescent="0.25">
      <c r="A114" s="377" t="s">
        <v>424</v>
      </c>
      <c r="B114" s="412" t="s">
        <v>300</v>
      </c>
      <c r="C114" s="411" t="s">
        <v>23</v>
      </c>
      <c r="D114" s="362">
        <v>20</v>
      </c>
      <c r="E114" s="191">
        <v>7.29</v>
      </c>
      <c r="F114" s="215">
        <f t="shared" si="66"/>
        <v>145.80000000000001</v>
      </c>
      <c r="G114" s="215">
        <v>3.55</v>
      </c>
      <c r="H114" s="184">
        <f t="shared" si="67"/>
        <v>71</v>
      </c>
      <c r="I114" s="216">
        <f t="shared" ref="I114" si="106">(F114+H114)</f>
        <v>216.8</v>
      </c>
      <c r="J114" s="215">
        <f t="shared" ref="J114:J118" si="107">$J$16</f>
        <v>25</v>
      </c>
      <c r="K114" s="215">
        <f t="shared" ref="K114" si="108">ROUND(J114/100*I114,2)</f>
        <v>54.2</v>
      </c>
      <c r="L114" s="215">
        <f>(I114+K114)</f>
        <v>271</v>
      </c>
      <c r="M114" s="208">
        <f t="shared" si="88"/>
        <v>0.354965535597149</v>
      </c>
      <c r="N114" s="425" t="s">
        <v>303</v>
      </c>
      <c r="O114" s="253">
        <f t="shared" si="65"/>
        <v>6</v>
      </c>
      <c r="P114" s="166"/>
    </row>
    <row r="115" spans="1:16" s="165" customFormat="1" x14ac:dyDescent="0.25">
      <c r="A115" s="377" t="s">
        <v>425</v>
      </c>
      <c r="B115" s="412" t="s">
        <v>301</v>
      </c>
      <c r="C115" s="411" t="s">
        <v>23</v>
      </c>
      <c r="D115" s="362">
        <v>20</v>
      </c>
      <c r="E115" s="191">
        <v>1.03</v>
      </c>
      <c r="F115" s="215">
        <f t="shared" si="66"/>
        <v>20.6</v>
      </c>
      <c r="G115" s="215">
        <v>0.78</v>
      </c>
      <c r="H115" s="184">
        <f t="shared" si="67"/>
        <v>15.6</v>
      </c>
      <c r="I115" s="216">
        <f t="shared" ref="I115:I116" si="109">(F115+H115)</f>
        <v>36.200000000000003</v>
      </c>
      <c r="J115" s="215">
        <f t="shared" si="107"/>
        <v>25</v>
      </c>
      <c r="K115" s="215">
        <f t="shared" ref="K115:K116" si="110">ROUND(J115/100*I115,2)</f>
        <v>9.0500000000000007</v>
      </c>
      <c r="L115" s="215">
        <f>(I115+K115)</f>
        <v>45.25</v>
      </c>
      <c r="M115" s="208">
        <f t="shared" si="88"/>
        <v>5.9270075593250898E-2</v>
      </c>
      <c r="N115" s="425" t="s">
        <v>302</v>
      </c>
      <c r="O115" s="253">
        <f t="shared" si="65"/>
        <v>6</v>
      </c>
      <c r="P115" s="166"/>
    </row>
    <row r="116" spans="1:16" s="165" customFormat="1" x14ac:dyDescent="0.25">
      <c r="A116" s="377" t="s">
        <v>426</v>
      </c>
      <c r="B116" s="412" t="s">
        <v>304</v>
      </c>
      <c r="C116" s="411" t="s">
        <v>23</v>
      </c>
      <c r="D116" s="362">
        <v>100</v>
      </c>
      <c r="E116" s="191">
        <v>4.38</v>
      </c>
      <c r="F116" s="215">
        <f t="shared" si="66"/>
        <v>438</v>
      </c>
      <c r="G116" s="215">
        <v>5.83</v>
      </c>
      <c r="H116" s="184">
        <f t="shared" si="67"/>
        <v>583</v>
      </c>
      <c r="I116" s="216">
        <f t="shared" si="109"/>
        <v>1021</v>
      </c>
      <c r="J116" s="215">
        <f t="shared" si="107"/>
        <v>25</v>
      </c>
      <c r="K116" s="215">
        <f t="shared" si="110"/>
        <v>255.25</v>
      </c>
      <c r="L116" s="215">
        <f>(I116+K116)</f>
        <v>1276.25</v>
      </c>
      <c r="M116" s="208">
        <f t="shared" si="88"/>
        <v>1.6716780989146178</v>
      </c>
      <c r="N116" s="425" t="s">
        <v>251</v>
      </c>
      <c r="O116" s="253">
        <f t="shared" si="65"/>
        <v>6</v>
      </c>
      <c r="P116" s="166"/>
    </row>
    <row r="117" spans="1:16" s="165" customFormat="1" x14ac:dyDescent="0.25">
      <c r="A117" s="377" t="s">
        <v>427</v>
      </c>
      <c r="B117" s="429" t="s">
        <v>366</v>
      </c>
      <c r="C117" s="411" t="s">
        <v>23</v>
      </c>
      <c r="D117" s="362">
        <v>50</v>
      </c>
      <c r="E117" s="191">
        <v>3.97</v>
      </c>
      <c r="F117" s="215">
        <f t="shared" si="66"/>
        <v>198.5</v>
      </c>
      <c r="G117" s="215">
        <v>5.04</v>
      </c>
      <c r="H117" s="184">
        <f t="shared" si="67"/>
        <v>252</v>
      </c>
      <c r="I117" s="216">
        <f t="shared" ref="I117" si="111">(F117+H117)</f>
        <v>450.5</v>
      </c>
      <c r="J117" s="215">
        <f t="shared" si="107"/>
        <v>25</v>
      </c>
      <c r="K117" s="215">
        <f t="shared" ref="K117" si="112">ROUND(J117/100*I117,2)</f>
        <v>112.63</v>
      </c>
      <c r="L117" s="215">
        <f>(I117+K117)</f>
        <v>563.13</v>
      </c>
      <c r="M117" s="208">
        <f t="shared" si="88"/>
        <v>0.737607904283478</v>
      </c>
      <c r="N117" s="425" t="s">
        <v>351</v>
      </c>
      <c r="O117" s="253">
        <f t="shared" si="65"/>
        <v>6</v>
      </c>
      <c r="P117" s="166"/>
    </row>
    <row r="118" spans="1:16" s="165" customFormat="1" x14ac:dyDescent="0.25">
      <c r="A118" s="377" t="s">
        <v>428</v>
      </c>
      <c r="B118" s="429" t="s">
        <v>463</v>
      </c>
      <c r="C118" s="411" t="s">
        <v>23</v>
      </c>
      <c r="D118" s="362">
        <v>10</v>
      </c>
      <c r="E118" s="191">
        <v>5.39</v>
      </c>
      <c r="F118" s="215">
        <f t="shared" si="66"/>
        <v>53.9</v>
      </c>
      <c r="G118" s="215">
        <v>9.8699999999999992</v>
      </c>
      <c r="H118" s="184">
        <f t="shared" si="67"/>
        <v>98.7</v>
      </c>
      <c r="I118" s="216">
        <f t="shared" ref="I118" si="113">(F118+H118)</f>
        <v>152.6</v>
      </c>
      <c r="J118" s="215">
        <f t="shared" si="107"/>
        <v>25</v>
      </c>
      <c r="K118" s="215">
        <f t="shared" ref="K118" si="114">ROUND(J118/100*I118,2)</f>
        <v>38.15</v>
      </c>
      <c r="L118" s="215">
        <f>(I118+K118)</f>
        <v>190.75</v>
      </c>
      <c r="M118" s="208">
        <f t="shared" si="88"/>
        <v>0.24985120263895269</v>
      </c>
      <c r="N118" s="425" t="s">
        <v>368</v>
      </c>
      <c r="O118" s="253">
        <f t="shared" si="65"/>
        <v>6</v>
      </c>
      <c r="P118" s="166"/>
    </row>
    <row r="119" spans="1:16" s="340" customFormat="1" x14ac:dyDescent="0.25">
      <c r="A119" s="378">
        <v>22</v>
      </c>
      <c r="B119" s="265" t="s">
        <v>241</v>
      </c>
      <c r="C119" s="379"/>
      <c r="D119" s="355"/>
      <c r="E119" s="209"/>
      <c r="F119" s="209"/>
      <c r="G119" s="209"/>
      <c r="H119" s="209"/>
      <c r="I119" s="194">
        <f>I120</f>
        <v>156.07999999999998</v>
      </c>
      <c r="J119" s="194"/>
      <c r="K119" s="194">
        <f>K120</f>
        <v>39.020000000000003</v>
      </c>
      <c r="L119" s="194">
        <f>L120</f>
        <v>195.1</v>
      </c>
      <c r="M119" s="193">
        <f>L119/$C$140*100</f>
        <v>0.25554898891145306</v>
      </c>
      <c r="N119" s="202"/>
      <c r="O119" s="253">
        <f t="shared" si="65"/>
        <v>2</v>
      </c>
      <c r="P119" s="141"/>
    </row>
    <row r="120" spans="1:16" s="133" customFormat="1" x14ac:dyDescent="0.25">
      <c r="A120" s="364" t="s">
        <v>250</v>
      </c>
      <c r="B120" s="361" t="s">
        <v>241</v>
      </c>
      <c r="C120" s="365"/>
      <c r="D120" s="356"/>
      <c r="E120" s="360"/>
      <c r="F120" s="360"/>
      <c r="G120" s="360"/>
      <c r="H120" s="360"/>
      <c r="I120" s="335">
        <f>SUM(I121)</f>
        <v>156.07999999999998</v>
      </c>
      <c r="J120" s="335"/>
      <c r="K120" s="335">
        <f t="shared" ref="K120:M120" si="115">SUM(K121)</f>
        <v>39.020000000000003</v>
      </c>
      <c r="L120" s="335">
        <f t="shared" si="115"/>
        <v>195.1</v>
      </c>
      <c r="M120" s="335">
        <f t="shared" si="115"/>
        <v>0.25554898891145306</v>
      </c>
      <c r="N120" s="334"/>
      <c r="O120" s="253">
        <f t="shared" si="65"/>
        <v>4</v>
      </c>
      <c r="P120" s="158"/>
    </row>
    <row r="121" spans="1:16" s="340" customFormat="1" x14ac:dyDescent="0.25">
      <c r="A121" s="372" t="s">
        <v>446</v>
      </c>
      <c r="B121" s="429" t="s">
        <v>434</v>
      </c>
      <c r="C121" s="411" t="s">
        <v>23</v>
      </c>
      <c r="D121" s="359">
        <v>2</v>
      </c>
      <c r="E121" s="187">
        <v>28.32</v>
      </c>
      <c r="F121" s="215">
        <f t="shared" si="66"/>
        <v>56.64</v>
      </c>
      <c r="G121" s="187">
        <v>49.72</v>
      </c>
      <c r="H121" s="184">
        <f t="shared" si="67"/>
        <v>99.44</v>
      </c>
      <c r="I121" s="216">
        <f t="shared" ref="I121" si="116">(F121+H121)</f>
        <v>156.07999999999998</v>
      </c>
      <c r="J121" s="215">
        <f t="shared" ref="J121" si="117">$J$16</f>
        <v>25</v>
      </c>
      <c r="K121" s="215">
        <f t="shared" ref="K121" si="118">ROUND(J121/100*I121,2)</f>
        <v>39.020000000000003</v>
      </c>
      <c r="L121" s="215">
        <f>(I121+K121)</f>
        <v>195.1</v>
      </c>
      <c r="M121" s="208">
        <f t="shared" si="88"/>
        <v>0.25554898891145306</v>
      </c>
      <c r="N121" s="437" t="s">
        <v>377</v>
      </c>
      <c r="O121" s="253">
        <f t="shared" si="65"/>
        <v>6</v>
      </c>
      <c r="P121" s="255"/>
    </row>
    <row r="122" spans="1:16" s="340" customFormat="1" x14ac:dyDescent="0.25">
      <c r="A122" s="256">
        <v>23</v>
      </c>
      <c r="B122" s="265" t="s">
        <v>218</v>
      </c>
      <c r="C122" s="257"/>
      <c r="D122" s="257"/>
      <c r="E122" s="213"/>
      <c r="F122" s="213"/>
      <c r="G122" s="213"/>
      <c r="H122" s="213"/>
      <c r="I122" s="194">
        <f>I123</f>
        <v>5515.04</v>
      </c>
      <c r="J122" s="194"/>
      <c r="K122" s="194">
        <f>K123</f>
        <v>1378.76</v>
      </c>
      <c r="L122" s="194">
        <f>L123</f>
        <v>6893.8</v>
      </c>
      <c r="M122" s="193">
        <f>L122/$C$140*100</f>
        <v>9.029746897784598</v>
      </c>
      <c r="N122" s="202"/>
      <c r="O122" s="253">
        <f t="shared" si="65"/>
        <v>2</v>
      </c>
      <c r="P122" s="255"/>
    </row>
    <row r="123" spans="1:16" s="340" customFormat="1" x14ac:dyDescent="0.25">
      <c r="A123" s="387" t="s">
        <v>52</v>
      </c>
      <c r="B123" s="330" t="s">
        <v>218</v>
      </c>
      <c r="C123" s="388"/>
      <c r="D123" s="388"/>
      <c r="E123" s="389"/>
      <c r="F123" s="389"/>
      <c r="G123" s="389"/>
      <c r="H123" s="389"/>
      <c r="I123" s="332">
        <f>SUM(I124:I126)</f>
        <v>5515.04</v>
      </c>
      <c r="J123" s="332">
        <f t="shared" ref="J123:L123" si="119">SUM(J124:J126)</f>
        <v>75</v>
      </c>
      <c r="K123" s="332">
        <f t="shared" si="119"/>
        <v>1378.76</v>
      </c>
      <c r="L123" s="332">
        <f t="shared" si="119"/>
        <v>6893.8</v>
      </c>
      <c r="M123" s="332">
        <f>SUM(M124:M126)</f>
        <v>9.0297468977845963</v>
      </c>
      <c r="N123" s="390"/>
      <c r="O123" s="253">
        <f t="shared" si="65"/>
        <v>4</v>
      </c>
      <c r="P123" s="255"/>
    </row>
    <row r="124" spans="1:16" s="133" customFormat="1" ht="25.5" x14ac:dyDescent="0.25">
      <c r="A124" s="395" t="s">
        <v>53</v>
      </c>
      <c r="B124" s="414" t="s">
        <v>324</v>
      </c>
      <c r="C124" s="367" t="s">
        <v>325</v>
      </c>
      <c r="D124" s="359">
        <v>8</v>
      </c>
      <c r="E124" s="191">
        <v>86.36</v>
      </c>
      <c r="F124" s="215">
        <f t="shared" si="66"/>
        <v>690.88</v>
      </c>
      <c r="G124" s="215">
        <v>11.32</v>
      </c>
      <c r="H124" s="184">
        <f t="shared" si="67"/>
        <v>90.56</v>
      </c>
      <c r="I124" s="216">
        <f t="shared" ref="I124" si="120">(F124+H124)</f>
        <v>781.44</v>
      </c>
      <c r="J124" s="215">
        <f t="shared" ref="J124:J126" si="121">$J$16</f>
        <v>25</v>
      </c>
      <c r="K124" s="215">
        <f t="shared" ref="K124" si="122">ROUND(J124/100*I124,2)</f>
        <v>195.36</v>
      </c>
      <c r="L124" s="215">
        <f t="shared" ref="L124" si="123">(I124+K124)</f>
        <v>976.80000000000007</v>
      </c>
      <c r="M124" s="208">
        <f t="shared" si="88"/>
        <v>1.2794477312593917</v>
      </c>
      <c r="N124" s="590" t="s">
        <v>326</v>
      </c>
      <c r="O124" s="253">
        <f t="shared" si="65"/>
        <v>6</v>
      </c>
      <c r="P124" s="158"/>
    </row>
    <row r="125" spans="1:16" s="133" customFormat="1" ht="51" x14ac:dyDescent="0.25">
      <c r="A125" s="395" t="s">
        <v>54</v>
      </c>
      <c r="B125" s="442" t="s">
        <v>435</v>
      </c>
      <c r="C125" s="440" t="s">
        <v>23</v>
      </c>
      <c r="D125" s="441">
        <v>8</v>
      </c>
      <c r="E125" s="443">
        <v>23.05</v>
      </c>
      <c r="F125" s="215">
        <f t="shared" si="66"/>
        <v>184.4</v>
      </c>
      <c r="G125" s="443">
        <v>528.32000000000005</v>
      </c>
      <c r="H125" s="184">
        <f t="shared" ref="H125:H126" si="124">ROUND(D125*G125,2)</f>
        <v>4226.5600000000004</v>
      </c>
      <c r="I125" s="216">
        <f t="shared" ref="I125:I126" si="125">(F125+H125)</f>
        <v>4410.96</v>
      </c>
      <c r="J125" s="215">
        <f t="shared" si="121"/>
        <v>25</v>
      </c>
      <c r="K125" s="215">
        <f t="shared" ref="K125:K126" si="126">ROUND(J125/100*I125,2)</f>
        <v>1102.74</v>
      </c>
      <c r="L125" s="215">
        <f t="shared" ref="L125:L126" si="127">(I125+K125)</f>
        <v>5513.7</v>
      </c>
      <c r="M125" s="208">
        <f t="shared" si="88"/>
        <v>7.2220423380885617</v>
      </c>
      <c r="N125" s="444" t="s">
        <v>436</v>
      </c>
      <c r="O125" s="253">
        <f t="shared" si="65"/>
        <v>6</v>
      </c>
      <c r="P125" s="158"/>
    </row>
    <row r="126" spans="1:16" s="133" customFormat="1" ht="25.5" x14ac:dyDescent="0.25">
      <c r="A126" s="395" t="s">
        <v>430</v>
      </c>
      <c r="B126" s="442" t="s">
        <v>429</v>
      </c>
      <c r="C126" s="440" t="s">
        <v>39</v>
      </c>
      <c r="D126" s="434">
        <v>2</v>
      </c>
      <c r="E126" s="434">
        <f>(16.03+14.68)*4</f>
        <v>122.84</v>
      </c>
      <c r="F126" s="215">
        <f t="shared" si="66"/>
        <v>245.68</v>
      </c>
      <c r="G126" s="434">
        <v>38.479999999999997</v>
      </c>
      <c r="H126" s="184">
        <f t="shared" si="124"/>
        <v>76.959999999999994</v>
      </c>
      <c r="I126" s="216">
        <f t="shared" si="125"/>
        <v>322.64</v>
      </c>
      <c r="J126" s="215">
        <f t="shared" si="121"/>
        <v>25</v>
      </c>
      <c r="K126" s="215">
        <f t="shared" si="126"/>
        <v>80.66</v>
      </c>
      <c r="L126" s="215">
        <f t="shared" si="127"/>
        <v>403.29999999999995</v>
      </c>
      <c r="M126" s="208">
        <f t="shared" si="88"/>
        <v>0.52825682843664279</v>
      </c>
      <c r="N126" s="444" t="s">
        <v>437</v>
      </c>
      <c r="O126" s="253">
        <f t="shared" si="65"/>
        <v>6</v>
      </c>
      <c r="P126" s="158"/>
    </row>
    <row r="127" spans="1:16" s="340" customFormat="1" x14ac:dyDescent="0.25">
      <c r="A127" s="256">
        <v>24</v>
      </c>
      <c r="B127" s="265" t="s">
        <v>219</v>
      </c>
      <c r="C127" s="257"/>
      <c r="D127" s="214"/>
      <c r="E127" s="213"/>
      <c r="F127" s="213"/>
      <c r="G127" s="213"/>
      <c r="H127" s="213"/>
      <c r="I127" s="194">
        <f>SUM(I128)</f>
        <v>1798.2</v>
      </c>
      <c r="J127" s="194"/>
      <c r="K127" s="194">
        <f>SUM(K128)</f>
        <v>449.55</v>
      </c>
      <c r="L127" s="194">
        <f>SUM(L128)</f>
        <v>2247.75</v>
      </c>
      <c r="M127" s="193">
        <f t="shared" ref="M127:M134" si="128">L127/$C$140*100</f>
        <v>2.9441836997730322</v>
      </c>
      <c r="N127" s="202"/>
      <c r="O127" s="253">
        <f t="shared" si="65"/>
        <v>2</v>
      </c>
      <c r="P127" s="255"/>
    </row>
    <row r="128" spans="1:16" s="133" customFormat="1" x14ac:dyDescent="0.25">
      <c r="A128" s="364" t="s">
        <v>56</v>
      </c>
      <c r="B128" s="330" t="s">
        <v>220</v>
      </c>
      <c r="C128" s="365"/>
      <c r="D128" s="357"/>
      <c r="E128" s="331"/>
      <c r="F128" s="331"/>
      <c r="G128" s="331"/>
      <c r="H128" s="331"/>
      <c r="I128" s="332">
        <f>SUM(I129:I130)</f>
        <v>1798.2</v>
      </c>
      <c r="J128" s="332"/>
      <c r="K128" s="332">
        <f>SUM(K129:K130)</f>
        <v>449.55</v>
      </c>
      <c r="L128" s="332">
        <f>SUM(L129:L130)</f>
        <v>2247.75</v>
      </c>
      <c r="M128" s="333">
        <f t="shared" si="128"/>
        <v>2.9441836997730322</v>
      </c>
      <c r="N128" s="334"/>
      <c r="O128" s="253">
        <f t="shared" si="65"/>
        <v>4</v>
      </c>
      <c r="P128" s="158"/>
    </row>
    <row r="129" spans="1:16" s="165" customFormat="1" ht="25.5" x14ac:dyDescent="0.25">
      <c r="A129" s="377" t="s">
        <v>57</v>
      </c>
      <c r="B129" s="409" t="s">
        <v>242</v>
      </c>
      <c r="C129" s="380" t="s">
        <v>23</v>
      </c>
      <c r="D129" s="359">
        <v>12</v>
      </c>
      <c r="E129" s="184">
        <v>82.1</v>
      </c>
      <c r="F129" s="215">
        <f t="shared" si="66"/>
        <v>985.2</v>
      </c>
      <c r="G129" s="184">
        <v>40</v>
      </c>
      <c r="H129" s="184">
        <f t="shared" ref="H129:H130" si="129">ROUND(D129*G129,2)</f>
        <v>480</v>
      </c>
      <c r="I129" s="216">
        <f t="shared" ref="I129:I130" si="130">(F129+H129)</f>
        <v>1465.2</v>
      </c>
      <c r="J129" s="215">
        <f t="shared" ref="J129:J130" si="131">$J$16</f>
        <v>25</v>
      </c>
      <c r="K129" s="215">
        <f t="shared" ref="K129:K130" si="132">ROUND(J129/100*I129,2)</f>
        <v>366.3</v>
      </c>
      <c r="L129" s="215">
        <f t="shared" ref="L129:L130" si="133">(I129+K129)</f>
        <v>1831.5</v>
      </c>
      <c r="M129" s="208">
        <f t="shared" si="128"/>
        <v>2.3989644961113594</v>
      </c>
      <c r="N129" s="590" t="s">
        <v>327</v>
      </c>
      <c r="O129" s="253">
        <f t="shared" si="65"/>
        <v>6</v>
      </c>
      <c r="P129" s="166"/>
    </row>
    <row r="130" spans="1:16" s="340" customFormat="1" x14ac:dyDescent="0.25">
      <c r="A130" s="377" t="s">
        <v>59</v>
      </c>
      <c r="B130" s="391" t="s">
        <v>221</v>
      </c>
      <c r="C130" s="380" t="s">
        <v>23</v>
      </c>
      <c r="D130" s="359">
        <v>150</v>
      </c>
      <c r="E130" s="184">
        <v>2.06</v>
      </c>
      <c r="F130" s="215">
        <f t="shared" si="66"/>
        <v>309</v>
      </c>
      <c r="G130" s="215">
        <v>0.16</v>
      </c>
      <c r="H130" s="184">
        <f t="shared" si="129"/>
        <v>24</v>
      </c>
      <c r="I130" s="216">
        <f t="shared" si="130"/>
        <v>333</v>
      </c>
      <c r="J130" s="215">
        <f t="shared" si="131"/>
        <v>25</v>
      </c>
      <c r="K130" s="215">
        <f t="shared" si="132"/>
        <v>83.25</v>
      </c>
      <c r="L130" s="215">
        <f t="shared" si="133"/>
        <v>416.25</v>
      </c>
      <c r="M130" s="208">
        <f t="shared" si="128"/>
        <v>0.54521920366167265</v>
      </c>
      <c r="N130" s="427" t="s">
        <v>254</v>
      </c>
      <c r="O130" s="253">
        <f t="shared" si="65"/>
        <v>6</v>
      </c>
      <c r="P130" s="255"/>
    </row>
    <row r="131" spans="1:16" s="340" customFormat="1" x14ac:dyDescent="0.25">
      <c r="A131" s="256">
        <v>25</v>
      </c>
      <c r="B131" s="265" t="s">
        <v>222</v>
      </c>
      <c r="C131" s="257"/>
      <c r="D131" s="214"/>
      <c r="E131" s="213"/>
      <c r="F131" s="213"/>
      <c r="G131" s="213"/>
      <c r="H131" s="213"/>
      <c r="I131" s="194">
        <f>SUM(I132)</f>
        <v>3209.7599999999998</v>
      </c>
      <c r="J131" s="194"/>
      <c r="K131" s="194">
        <f>SUM(K132)</f>
        <v>802.43999999999994</v>
      </c>
      <c r="L131" s="194">
        <f>SUM(L132)</f>
        <v>4012.2</v>
      </c>
      <c r="M131" s="193">
        <f t="shared" si="128"/>
        <v>5.2553236971324031</v>
      </c>
      <c r="N131" s="202"/>
      <c r="O131" s="253">
        <f t="shared" si="65"/>
        <v>2</v>
      </c>
      <c r="P131" s="255"/>
    </row>
    <row r="132" spans="1:16" s="133" customFormat="1" x14ac:dyDescent="0.25">
      <c r="A132" s="364" t="s">
        <v>447</v>
      </c>
      <c r="B132" s="330" t="s">
        <v>223</v>
      </c>
      <c r="C132" s="365"/>
      <c r="D132" s="357"/>
      <c r="E132" s="331"/>
      <c r="F132" s="331"/>
      <c r="G132" s="331"/>
      <c r="H132" s="331"/>
      <c r="I132" s="332">
        <f>SUM(I133:I134)</f>
        <v>3209.7599999999998</v>
      </c>
      <c r="J132" s="332"/>
      <c r="K132" s="332">
        <f>SUM(K133:K134)</f>
        <v>802.43999999999994</v>
      </c>
      <c r="L132" s="332">
        <f>SUM(L133:L134)</f>
        <v>4012.2</v>
      </c>
      <c r="M132" s="333">
        <f t="shared" si="128"/>
        <v>5.2553236971324031</v>
      </c>
      <c r="N132" s="334"/>
      <c r="O132" s="253">
        <f t="shared" si="65"/>
        <v>4</v>
      </c>
      <c r="P132" s="158"/>
    </row>
    <row r="133" spans="1:16" s="165" customFormat="1" x14ac:dyDescent="0.25">
      <c r="A133" s="377" t="s">
        <v>448</v>
      </c>
      <c r="B133" s="391" t="s">
        <v>248</v>
      </c>
      <c r="C133" s="380" t="s">
        <v>58</v>
      </c>
      <c r="D133" s="359">
        <v>8</v>
      </c>
      <c r="E133" s="184">
        <v>83.52</v>
      </c>
      <c r="F133" s="215">
        <f t="shared" si="66"/>
        <v>668.16</v>
      </c>
      <c r="G133" s="215">
        <v>0</v>
      </c>
      <c r="H133" s="184">
        <f t="shared" ref="H133:H134" si="134">ROUND(D133*G133,2)</f>
        <v>0</v>
      </c>
      <c r="I133" s="216">
        <f t="shared" ref="I133:I134" si="135">(F133+H133)</f>
        <v>668.16</v>
      </c>
      <c r="J133" s="215">
        <f t="shared" ref="J133:J134" si="136">$J$16</f>
        <v>25</v>
      </c>
      <c r="K133" s="215">
        <f t="shared" ref="K133:K134" si="137">ROUND(J133/100*I133,2)</f>
        <v>167.04</v>
      </c>
      <c r="L133" s="215">
        <f t="shared" ref="L133:L134" si="138">(I133+K133)</f>
        <v>835.19999999999993</v>
      </c>
      <c r="M133" s="208">
        <f t="shared" si="128"/>
        <v>1.0939749643200694</v>
      </c>
      <c r="N133" s="438" t="s">
        <v>252</v>
      </c>
      <c r="O133" s="253">
        <f t="shared" si="65"/>
        <v>6</v>
      </c>
      <c r="P133" s="166"/>
    </row>
    <row r="134" spans="1:16" s="340" customFormat="1" x14ac:dyDescent="0.25">
      <c r="A134" s="381" t="s">
        <v>449</v>
      </c>
      <c r="B134" s="394" t="s">
        <v>249</v>
      </c>
      <c r="C134" s="382" t="s">
        <v>58</v>
      </c>
      <c r="D134" s="435">
        <v>40</v>
      </c>
      <c r="E134" s="185">
        <v>63.54</v>
      </c>
      <c r="F134" s="215">
        <f t="shared" si="66"/>
        <v>2541.6</v>
      </c>
      <c r="G134" s="186">
        <v>0</v>
      </c>
      <c r="H134" s="184">
        <f t="shared" si="134"/>
        <v>0</v>
      </c>
      <c r="I134" s="216">
        <f t="shared" si="135"/>
        <v>2541.6</v>
      </c>
      <c r="J134" s="215">
        <f t="shared" si="136"/>
        <v>25</v>
      </c>
      <c r="K134" s="215">
        <f t="shared" si="137"/>
        <v>635.4</v>
      </c>
      <c r="L134" s="215">
        <f t="shared" si="138"/>
        <v>3177</v>
      </c>
      <c r="M134" s="208">
        <f t="shared" si="128"/>
        <v>4.1613487328123338</v>
      </c>
      <c r="N134" s="439" t="s">
        <v>253</v>
      </c>
      <c r="O134" s="253">
        <f t="shared" ref="O134" si="139">LEN(A134)</f>
        <v>6</v>
      </c>
      <c r="P134" s="255"/>
    </row>
    <row r="135" spans="1:16" s="133" customFormat="1" ht="18.75" customHeight="1" x14ac:dyDescent="0.25">
      <c r="A135" s="344"/>
      <c r="B135" s="222"/>
      <c r="C135" s="227"/>
      <c r="D135" s="228"/>
      <c r="E135" s="229"/>
      <c r="F135" s="230"/>
      <c r="G135" s="231"/>
      <c r="H135" s="230"/>
      <c r="I135" s="254"/>
      <c r="J135" s="254"/>
      <c r="K135" s="254"/>
      <c r="L135" s="448">
        <f>SUM(L131+L127+L122+L119+L112+L92+L90+L84+L82+L80+L77+L71+L68+L66+L58+L55+L53+L51+L40+L38+L33+L17+L73+L75+L63)</f>
        <v>76345.439999999988</v>
      </c>
      <c r="M135" s="448">
        <f>SUM(M131+M127+M122+M119+M112+M92+M90+M84+M82+M80+M77+M71+M68+M66+M58+M55+M53+M51+M40+M38+M33+M17+M73+M75+M63)</f>
        <v>100.00000000000001</v>
      </c>
      <c r="N135" s="232"/>
      <c r="O135" s="253"/>
      <c r="P135" s="158"/>
    </row>
    <row r="136" spans="1:16" s="133" customFormat="1" ht="20.100000000000001" customHeight="1" x14ac:dyDescent="0.25">
      <c r="A136" s="345"/>
      <c r="B136" s="195" t="s">
        <v>12</v>
      </c>
      <c r="C136" s="484">
        <f>SUMIF(O17:O147,"&gt;4",F17:F147)</f>
        <v>27298.600000000002</v>
      </c>
      <c r="D136" s="485"/>
      <c r="E136" s="221"/>
      <c r="F136" s="233"/>
      <c r="G136" s="219"/>
      <c r="H136" s="233"/>
      <c r="I136" s="234"/>
      <c r="J136" s="221"/>
      <c r="K136" s="221"/>
      <c r="L136" s="221"/>
      <c r="M136" s="196"/>
      <c r="N136" s="197"/>
      <c r="O136" s="253"/>
      <c r="P136" s="158"/>
    </row>
    <row r="137" spans="1:16" s="133" customFormat="1" ht="20.100000000000001" customHeight="1" x14ac:dyDescent="0.25">
      <c r="A137" s="345"/>
      <c r="B137" s="195" t="s">
        <v>14</v>
      </c>
      <c r="C137" s="484">
        <f>SUMIF(O17:O147,"&gt;4",H17:H147)</f>
        <v>33777.699999999997</v>
      </c>
      <c r="D137" s="485"/>
      <c r="E137" s="221"/>
      <c r="F137" s="233"/>
      <c r="G137" s="219"/>
      <c r="H137" s="233"/>
      <c r="I137" s="234"/>
      <c r="J137" s="221"/>
      <c r="K137" s="221"/>
      <c r="L137" s="235"/>
      <c r="M137" s="198"/>
      <c r="N137" s="199"/>
      <c r="O137" s="253"/>
      <c r="P137" s="158"/>
    </row>
    <row r="138" spans="1:16" s="133" customFormat="1" ht="20.100000000000001" customHeight="1" x14ac:dyDescent="0.25">
      <c r="A138" s="345"/>
      <c r="B138" s="195" t="s">
        <v>60</v>
      </c>
      <c r="C138" s="484">
        <f>SUMIF(O17:O147,"&gt;4",I17:I147)</f>
        <v>61076.3</v>
      </c>
      <c r="D138" s="485"/>
      <c r="E138" s="221"/>
      <c r="F138" s="233"/>
      <c r="G138" s="219"/>
      <c r="H138" s="233"/>
      <c r="I138" s="234"/>
      <c r="J138" s="221"/>
      <c r="K138" s="221"/>
      <c r="L138" s="221"/>
      <c r="M138" s="236"/>
      <c r="N138" s="237"/>
      <c r="O138" s="253"/>
      <c r="P138" s="158"/>
    </row>
    <row r="139" spans="1:16" s="133" customFormat="1" ht="20.100000000000001" customHeight="1" x14ac:dyDescent="0.25">
      <c r="A139" s="345"/>
      <c r="B139" s="195" t="s">
        <v>61</v>
      </c>
      <c r="C139" s="484">
        <f>SUMIF(O17:O147,"&gt;4",K17:K147)</f>
        <v>15269.139999999998</v>
      </c>
      <c r="D139" s="485"/>
      <c r="E139" s="221"/>
      <c r="F139" s="233"/>
      <c r="G139" s="219"/>
      <c r="H139" s="233"/>
      <c r="I139" s="234"/>
      <c r="J139" s="221"/>
      <c r="K139" s="221"/>
      <c r="L139" s="221"/>
      <c r="M139" s="238"/>
      <c r="N139" s="239"/>
      <c r="O139" s="253"/>
      <c r="P139" s="158"/>
    </row>
    <row r="140" spans="1:16" s="133" customFormat="1" ht="20.100000000000001" customHeight="1" x14ac:dyDescent="0.25">
      <c r="A140" s="345"/>
      <c r="B140" s="195" t="s">
        <v>62</v>
      </c>
      <c r="C140" s="484">
        <f>SUMIF(O17:O147,"&gt;4",L17:L147)</f>
        <v>76345.439999999988</v>
      </c>
      <c r="D140" s="485"/>
      <c r="E140" s="221"/>
      <c r="F140" s="233"/>
      <c r="G140" s="219"/>
      <c r="H140" s="233"/>
      <c r="I140" s="234"/>
      <c r="J140" s="205"/>
      <c r="K140" s="221"/>
      <c r="L140" s="221"/>
      <c r="M140" s="238"/>
      <c r="N140" s="240"/>
      <c r="O140" s="253"/>
      <c r="P140" s="158"/>
    </row>
    <row r="141" spans="1:16" s="133" customFormat="1" x14ac:dyDescent="0.25">
      <c r="A141" s="337"/>
      <c r="B141" s="189"/>
      <c r="C141" s="223"/>
      <c r="D141" s="224"/>
      <c r="E141" s="221"/>
      <c r="F141" s="233"/>
      <c r="G141" s="219"/>
      <c r="H141" s="233"/>
      <c r="I141" s="234"/>
      <c r="J141" s="221"/>
      <c r="K141" s="221"/>
      <c r="L141" s="221"/>
      <c r="M141" s="238"/>
      <c r="N141" s="241"/>
      <c r="O141" s="253"/>
      <c r="P141" s="158"/>
    </row>
    <row r="142" spans="1:16" s="339" customFormat="1" ht="17.25" customHeight="1" x14ac:dyDescent="0.25">
      <c r="A142" s="200" t="s">
        <v>63</v>
      </c>
      <c r="B142" s="200"/>
      <c r="C142" s="201"/>
      <c r="D142" s="242"/>
      <c r="E142" s="221"/>
      <c r="F142" s="233"/>
      <c r="G142" s="219"/>
      <c r="H142" s="233"/>
      <c r="I142" s="234"/>
      <c r="J142" s="346"/>
      <c r="K142" s="243"/>
      <c r="L142" s="347"/>
      <c r="M142" s="347"/>
      <c r="N142" s="241"/>
      <c r="O142" s="253"/>
      <c r="P142" s="140"/>
    </row>
    <row r="143" spans="1:16" s="133" customFormat="1" x14ac:dyDescent="0.25">
      <c r="A143" s="480" t="s">
        <v>64</v>
      </c>
      <c r="B143" s="481"/>
      <c r="C143" s="482" t="s">
        <v>190</v>
      </c>
      <c r="D143" s="483"/>
      <c r="E143" s="221"/>
      <c r="F143" s="233"/>
      <c r="G143" s="219"/>
      <c r="H143" s="233"/>
      <c r="I143" s="234"/>
      <c r="J143" s="221"/>
      <c r="K143" s="221"/>
      <c r="L143" s="244"/>
      <c r="M143" s="347"/>
      <c r="N143" s="245"/>
      <c r="O143" s="253"/>
      <c r="P143" s="158"/>
    </row>
    <row r="144" spans="1:16" s="133" customFormat="1" ht="5.25" customHeight="1" x14ac:dyDescent="0.25">
      <c r="A144" s="218"/>
      <c r="B144" s="176"/>
      <c r="C144" s="524"/>
      <c r="D144" s="525"/>
      <c r="E144" s="221"/>
      <c r="F144" s="233"/>
      <c r="G144" s="219"/>
      <c r="H144" s="233"/>
      <c r="I144" s="234"/>
      <c r="J144" s="347"/>
      <c r="K144" s="347"/>
      <c r="L144" s="267"/>
      <c r="M144" s="347"/>
      <c r="N144" s="245"/>
      <c r="O144" s="253"/>
      <c r="P144" s="158"/>
    </row>
    <row r="145" spans="1:16" s="133" customFormat="1" ht="21.75" customHeight="1" x14ac:dyDescent="0.25">
      <c r="A145" s="174" t="s">
        <v>371</v>
      </c>
      <c r="B145" s="175"/>
      <c r="C145" s="522">
        <v>101840</v>
      </c>
      <c r="D145" s="523"/>
      <c r="E145" s="220"/>
      <c r="F145" s="233"/>
      <c r="G145" s="219"/>
      <c r="H145" s="233"/>
      <c r="I145" s="234"/>
      <c r="J145" s="221"/>
      <c r="K145" s="221"/>
      <c r="L145" s="244"/>
      <c r="M145" s="347"/>
      <c r="N145" s="245"/>
      <c r="O145" s="253"/>
      <c r="P145" s="158"/>
    </row>
    <row r="146" spans="1:16" s="133" customFormat="1" x14ac:dyDescent="0.25">
      <c r="A146" s="348" t="s">
        <v>65</v>
      </c>
      <c r="B146" s="349"/>
      <c r="C146" s="418"/>
      <c r="D146" s="246"/>
      <c r="E146" s="233"/>
      <c r="F146" s="233"/>
      <c r="G146" s="219"/>
      <c r="H146" s="233"/>
      <c r="I146" s="234"/>
      <c r="J146" s="221"/>
      <c r="K146" s="221"/>
      <c r="L146" s="223"/>
      <c r="M146" s="223"/>
      <c r="N146" s="241"/>
      <c r="O146" s="253"/>
      <c r="P146" s="158"/>
    </row>
    <row r="147" spans="1:16" s="133" customFormat="1" ht="18" customHeight="1" x14ac:dyDescent="0.25">
      <c r="A147" s="350"/>
      <c r="B147" s="351"/>
      <c r="C147" s="419"/>
      <c r="D147" s="247"/>
      <c r="E147" s="248"/>
      <c r="F147" s="248"/>
      <c r="G147" s="249"/>
      <c r="H147" s="248"/>
      <c r="I147" s="250"/>
      <c r="J147" s="251"/>
      <c r="K147" s="251"/>
      <c r="L147" s="251"/>
      <c r="M147" s="225"/>
      <c r="N147" s="252"/>
      <c r="O147" s="253"/>
      <c r="P147" s="158"/>
    </row>
    <row r="148" spans="1:16" x14ac:dyDescent="0.25">
      <c r="E148" s="124"/>
      <c r="F148" s="124"/>
      <c r="K148" s="128"/>
      <c r="O148" s="253"/>
    </row>
    <row r="149" spans="1:16" x14ac:dyDescent="0.25">
      <c r="K149" s="128"/>
      <c r="O149" s="253"/>
    </row>
    <row r="150" spans="1:16" x14ac:dyDescent="0.25">
      <c r="K150" s="128"/>
      <c r="O150" s="253"/>
    </row>
    <row r="151" spans="1:16" x14ac:dyDescent="0.25">
      <c r="K151" s="128"/>
      <c r="O151" s="253"/>
    </row>
    <row r="152" spans="1:16" x14ac:dyDescent="0.25">
      <c r="K152" s="128"/>
      <c r="O152" s="253"/>
    </row>
    <row r="153" spans="1:16" x14ac:dyDescent="0.25">
      <c r="B153" s="352"/>
      <c r="K153" s="128"/>
      <c r="O153" s="253"/>
    </row>
    <row r="154" spans="1:16" x14ac:dyDescent="0.25">
      <c r="B154" s="352"/>
      <c r="K154" s="128"/>
      <c r="O154" s="253"/>
    </row>
    <row r="155" spans="1:16" x14ac:dyDescent="0.25">
      <c r="B155" s="352"/>
      <c r="K155" s="128"/>
      <c r="O155" s="253"/>
    </row>
    <row r="156" spans="1:16" x14ac:dyDescent="0.25">
      <c r="B156" s="352"/>
      <c r="K156" s="128"/>
      <c r="O156" s="253"/>
    </row>
    <row r="157" spans="1:16" x14ac:dyDescent="0.25">
      <c r="B157" s="352"/>
      <c r="E157" s="128"/>
      <c r="G157" s="130"/>
      <c r="K157" s="128"/>
      <c r="L157" s="132"/>
      <c r="M157" s="132"/>
      <c r="N157" s="132"/>
      <c r="O157" s="253"/>
      <c r="P157" s="132"/>
    </row>
    <row r="158" spans="1:16" x14ac:dyDescent="0.25">
      <c r="B158" s="352"/>
      <c r="E158" s="128"/>
      <c r="G158" s="130"/>
      <c r="K158" s="128"/>
      <c r="L158" s="132"/>
      <c r="M158" s="132"/>
      <c r="N158" s="132"/>
      <c r="O158" s="253"/>
      <c r="P158" s="132"/>
    </row>
    <row r="159" spans="1:16" x14ac:dyDescent="0.25">
      <c r="B159" s="352"/>
      <c r="E159" s="128"/>
      <c r="G159" s="130"/>
      <c r="K159" s="128"/>
      <c r="L159" s="132"/>
      <c r="M159" s="132"/>
      <c r="N159" s="132"/>
      <c r="O159" s="253"/>
      <c r="P159" s="132"/>
    </row>
    <row r="160" spans="1:16" x14ac:dyDescent="0.25">
      <c r="B160" s="352"/>
      <c r="E160" s="128"/>
      <c r="G160" s="130"/>
      <c r="K160" s="128"/>
      <c r="L160" s="132"/>
      <c r="M160" s="132"/>
      <c r="N160" s="132"/>
      <c r="O160" s="253"/>
      <c r="P160" s="132"/>
    </row>
    <row r="161" spans="1:16" x14ac:dyDescent="0.25">
      <c r="B161" s="352"/>
      <c r="E161" s="128"/>
      <c r="G161" s="130"/>
      <c r="K161" s="128"/>
      <c r="L161" s="132"/>
      <c r="M161" s="132"/>
      <c r="N161" s="132"/>
      <c r="O161" s="253"/>
      <c r="P161" s="132"/>
    </row>
    <row r="162" spans="1:16" x14ac:dyDescent="0.25">
      <c r="A162" s="353"/>
      <c r="B162" s="352"/>
      <c r="E162" s="128"/>
      <c r="G162" s="130"/>
      <c r="K162" s="128"/>
      <c r="L162" s="132"/>
      <c r="M162" s="132"/>
      <c r="N162" s="132"/>
      <c r="O162" s="253"/>
      <c r="P162" s="132"/>
    </row>
    <row r="163" spans="1:16" x14ac:dyDescent="0.25">
      <c r="A163" s="353"/>
      <c r="B163" s="352"/>
      <c r="K163" s="128"/>
      <c r="L163" s="132"/>
      <c r="M163" s="132"/>
      <c r="N163" s="132"/>
      <c r="O163" s="253"/>
      <c r="P163" s="132"/>
    </row>
    <row r="164" spans="1:16" x14ac:dyDescent="0.25">
      <c r="A164" s="353"/>
      <c r="B164" s="352"/>
      <c r="K164" s="128"/>
      <c r="L164" s="132"/>
      <c r="M164" s="132"/>
      <c r="N164" s="132"/>
      <c r="O164" s="253"/>
      <c r="P164" s="132"/>
    </row>
    <row r="165" spans="1:16" x14ac:dyDescent="0.25">
      <c r="A165" s="353"/>
      <c r="B165" s="352"/>
      <c r="K165" s="128"/>
      <c r="L165" s="132"/>
      <c r="M165" s="132"/>
      <c r="N165" s="132"/>
      <c r="O165" s="253"/>
      <c r="P165" s="132"/>
    </row>
    <row r="166" spans="1:16" x14ac:dyDescent="0.25">
      <c r="A166" s="353"/>
      <c r="B166" s="352"/>
      <c r="K166" s="128"/>
      <c r="L166" s="132"/>
      <c r="M166" s="132"/>
      <c r="N166" s="132"/>
      <c r="O166" s="253"/>
      <c r="P166" s="132"/>
    </row>
    <row r="167" spans="1:16" x14ac:dyDescent="0.25">
      <c r="A167" s="353"/>
      <c r="B167" s="352"/>
      <c r="K167" s="128"/>
      <c r="L167" s="132"/>
      <c r="M167" s="132"/>
      <c r="N167" s="132"/>
      <c r="O167" s="253"/>
      <c r="P167" s="132"/>
    </row>
    <row r="168" spans="1:16" x14ac:dyDescent="0.25">
      <c r="A168" s="353"/>
      <c r="B168" s="352"/>
      <c r="K168" s="128"/>
      <c r="L168" s="132"/>
      <c r="M168" s="132"/>
      <c r="N168" s="132"/>
      <c r="O168" s="253"/>
      <c r="P168" s="132"/>
    </row>
    <row r="169" spans="1:16" x14ac:dyDescent="0.25">
      <c r="A169" s="353"/>
      <c r="B169" s="352"/>
      <c r="K169" s="128"/>
      <c r="L169" s="132"/>
      <c r="M169" s="132"/>
      <c r="N169" s="132"/>
      <c r="O169" s="253"/>
      <c r="P169" s="132"/>
    </row>
    <row r="170" spans="1:16" x14ac:dyDescent="0.25">
      <c r="A170" s="353"/>
      <c r="B170" s="352"/>
      <c r="K170" s="128"/>
      <c r="L170" s="132"/>
      <c r="M170" s="132"/>
      <c r="N170" s="132"/>
      <c r="O170" s="253"/>
      <c r="P170" s="132"/>
    </row>
    <row r="171" spans="1:16" x14ac:dyDescent="0.25">
      <c r="A171" s="353"/>
      <c r="B171" s="352"/>
      <c r="K171" s="128"/>
      <c r="L171" s="132"/>
      <c r="M171" s="132"/>
      <c r="N171" s="132"/>
      <c r="O171" s="253"/>
      <c r="P171" s="132"/>
    </row>
    <row r="172" spans="1:16" x14ac:dyDescent="0.25">
      <c r="A172" s="353"/>
      <c r="B172" s="352"/>
      <c r="K172" s="128"/>
      <c r="L172" s="132"/>
      <c r="M172" s="132"/>
      <c r="N172" s="132"/>
      <c r="O172" s="253"/>
      <c r="P172" s="132"/>
    </row>
    <row r="173" spans="1:16" x14ac:dyDescent="0.25">
      <c r="A173" s="353"/>
      <c r="B173" s="352"/>
      <c r="K173" s="128"/>
      <c r="L173" s="132"/>
      <c r="M173" s="132"/>
      <c r="N173" s="132"/>
      <c r="O173" s="253"/>
      <c r="P173" s="132"/>
    </row>
    <row r="174" spans="1:16" x14ac:dyDescent="0.25">
      <c r="A174" s="353"/>
      <c r="B174" s="352"/>
      <c r="K174" s="128"/>
      <c r="L174" s="132"/>
      <c r="M174" s="132"/>
      <c r="N174" s="132"/>
      <c r="O174" s="253"/>
      <c r="P174" s="132"/>
    </row>
    <row r="175" spans="1:16" x14ac:dyDescent="0.25">
      <c r="A175" s="353"/>
      <c r="B175" s="352"/>
      <c r="K175" s="128"/>
      <c r="L175" s="132"/>
      <c r="M175" s="132"/>
      <c r="N175" s="132"/>
      <c r="O175" s="253"/>
      <c r="P175" s="132"/>
    </row>
    <row r="176" spans="1:16" x14ac:dyDescent="0.25">
      <c r="A176" s="353"/>
      <c r="B176" s="352"/>
      <c r="K176" s="128"/>
      <c r="L176" s="132"/>
      <c r="M176" s="132"/>
      <c r="N176" s="132"/>
      <c r="O176" s="253"/>
      <c r="P176" s="132"/>
    </row>
    <row r="177" spans="1:16" x14ac:dyDescent="0.25">
      <c r="A177" s="353"/>
      <c r="B177" s="352"/>
      <c r="K177" s="128"/>
      <c r="L177" s="132"/>
      <c r="M177" s="132"/>
      <c r="N177" s="132"/>
      <c r="O177" s="253"/>
      <c r="P177" s="132"/>
    </row>
    <row r="178" spans="1:16" x14ac:dyDescent="0.25">
      <c r="A178" s="353"/>
      <c r="B178" s="352"/>
      <c r="K178" s="128"/>
      <c r="L178" s="132"/>
      <c r="M178" s="132"/>
      <c r="N178" s="132"/>
      <c r="O178" s="253"/>
      <c r="P178" s="132"/>
    </row>
    <row r="179" spans="1:16" x14ac:dyDescent="0.25">
      <c r="A179" s="353"/>
      <c r="B179" s="352"/>
      <c r="K179" s="128"/>
      <c r="L179" s="132"/>
      <c r="M179" s="132"/>
      <c r="N179" s="132"/>
      <c r="O179" s="253"/>
      <c r="P179" s="132"/>
    </row>
    <row r="180" spans="1:16" x14ac:dyDescent="0.25">
      <c r="A180" s="353"/>
      <c r="B180" s="352"/>
      <c r="K180" s="128"/>
      <c r="L180" s="132"/>
      <c r="M180" s="132"/>
      <c r="N180" s="132"/>
      <c r="O180" s="253"/>
      <c r="P180" s="132"/>
    </row>
    <row r="181" spans="1:16" x14ac:dyDescent="0.25">
      <c r="A181" s="353"/>
      <c r="B181" s="352"/>
      <c r="K181" s="128"/>
      <c r="L181" s="132"/>
      <c r="M181" s="132"/>
      <c r="N181" s="132"/>
      <c r="O181" s="253"/>
      <c r="P181" s="132"/>
    </row>
    <row r="182" spans="1:16" x14ac:dyDescent="0.25">
      <c r="A182" s="353"/>
      <c r="B182" s="352"/>
      <c r="K182" s="128"/>
      <c r="L182" s="132"/>
      <c r="M182" s="132"/>
      <c r="N182" s="132"/>
      <c r="O182" s="253"/>
      <c r="P182" s="132"/>
    </row>
    <row r="183" spans="1:16" x14ac:dyDescent="0.25">
      <c r="A183" s="353"/>
      <c r="B183" s="352"/>
      <c r="K183" s="128"/>
      <c r="L183" s="132"/>
      <c r="M183" s="132"/>
      <c r="N183" s="132"/>
      <c r="O183" s="253"/>
      <c r="P183" s="132"/>
    </row>
    <row r="184" spans="1:16" x14ac:dyDescent="0.25">
      <c r="A184" s="353"/>
      <c r="B184" s="352"/>
      <c r="K184" s="128"/>
      <c r="L184" s="132"/>
      <c r="M184" s="132"/>
      <c r="N184" s="132"/>
      <c r="O184" s="253"/>
      <c r="P184" s="132"/>
    </row>
    <row r="185" spans="1:16" x14ac:dyDescent="0.25">
      <c r="A185" s="353"/>
      <c r="B185" s="352"/>
      <c r="K185" s="128"/>
      <c r="L185" s="132"/>
      <c r="M185" s="132"/>
      <c r="N185" s="132"/>
      <c r="O185" s="253"/>
      <c r="P185" s="132"/>
    </row>
    <row r="186" spans="1:16" x14ac:dyDescent="0.25">
      <c r="A186" s="353"/>
      <c r="B186" s="352"/>
      <c r="K186" s="128"/>
      <c r="L186" s="132"/>
      <c r="M186" s="132"/>
      <c r="N186" s="132"/>
      <c r="O186" s="253"/>
      <c r="P186" s="132"/>
    </row>
    <row r="187" spans="1:16" x14ac:dyDescent="0.25">
      <c r="A187" s="353"/>
      <c r="B187" s="352"/>
      <c r="K187" s="128"/>
      <c r="L187" s="132"/>
      <c r="M187" s="132"/>
      <c r="N187" s="132"/>
      <c r="O187" s="253"/>
      <c r="P187" s="132"/>
    </row>
    <row r="188" spans="1:16" x14ac:dyDescent="0.25">
      <c r="A188" s="353"/>
      <c r="B188" s="352"/>
      <c r="K188" s="128"/>
      <c r="L188" s="132"/>
      <c r="M188" s="132"/>
      <c r="N188" s="132"/>
      <c r="O188" s="253"/>
      <c r="P188" s="132"/>
    </row>
    <row r="189" spans="1:16" x14ac:dyDescent="0.25">
      <c r="A189" s="353"/>
      <c r="B189" s="352"/>
      <c r="K189" s="128"/>
      <c r="L189" s="132"/>
      <c r="M189" s="132"/>
      <c r="N189" s="132"/>
      <c r="O189" s="253"/>
      <c r="P189" s="132"/>
    </row>
    <row r="190" spans="1:16" x14ac:dyDescent="0.25">
      <c r="A190" s="353"/>
      <c r="B190" s="352"/>
      <c r="K190" s="128"/>
      <c r="L190" s="132"/>
      <c r="M190" s="132"/>
      <c r="N190" s="132"/>
      <c r="O190" s="253"/>
      <c r="P190" s="132"/>
    </row>
    <row r="191" spans="1:16" x14ac:dyDescent="0.25">
      <c r="A191" s="353"/>
      <c r="B191" s="352"/>
      <c r="K191" s="128"/>
      <c r="L191" s="132"/>
      <c r="M191" s="132"/>
      <c r="N191" s="132"/>
      <c r="O191" s="253"/>
      <c r="P191" s="132"/>
    </row>
    <row r="192" spans="1:16" x14ac:dyDescent="0.25">
      <c r="A192" s="353"/>
      <c r="B192" s="352"/>
      <c r="K192" s="128"/>
      <c r="L192" s="132"/>
      <c r="M192" s="132"/>
      <c r="N192" s="132"/>
      <c r="O192" s="253"/>
      <c r="P192" s="132"/>
    </row>
    <row r="193" spans="1:16" x14ac:dyDescent="0.25">
      <c r="A193" s="353"/>
      <c r="B193" s="352"/>
      <c r="K193" s="128"/>
      <c r="L193" s="132"/>
      <c r="M193" s="132"/>
      <c r="N193" s="132"/>
      <c r="O193" s="253"/>
      <c r="P193" s="132"/>
    </row>
    <row r="194" spans="1:16" x14ac:dyDescent="0.25">
      <c r="A194" s="353"/>
      <c r="B194" s="352"/>
      <c r="K194" s="128"/>
      <c r="L194" s="132"/>
      <c r="M194" s="132"/>
      <c r="N194" s="132"/>
      <c r="O194" s="253"/>
      <c r="P194" s="132"/>
    </row>
    <row r="195" spans="1:16" x14ac:dyDescent="0.25">
      <c r="A195" s="353"/>
      <c r="B195" s="352"/>
      <c r="K195" s="128"/>
      <c r="L195" s="132"/>
      <c r="M195" s="132"/>
      <c r="N195" s="132"/>
      <c r="O195" s="253"/>
      <c r="P195" s="132"/>
    </row>
    <row r="196" spans="1:16" x14ac:dyDescent="0.25">
      <c r="A196" s="353"/>
      <c r="B196" s="352"/>
      <c r="K196" s="128"/>
      <c r="L196" s="132"/>
      <c r="M196" s="132"/>
      <c r="N196" s="132"/>
      <c r="O196" s="253"/>
      <c r="P196" s="132"/>
    </row>
    <row r="197" spans="1:16" x14ac:dyDescent="0.25">
      <c r="A197" s="353"/>
      <c r="B197" s="352"/>
      <c r="L197" s="132"/>
      <c r="M197" s="132"/>
      <c r="N197" s="132"/>
      <c r="O197" s="253"/>
      <c r="P197" s="132"/>
    </row>
    <row r="198" spans="1:16" x14ac:dyDescent="0.25">
      <c r="A198" s="353"/>
      <c r="B198" s="352"/>
      <c r="L198" s="132"/>
      <c r="M198" s="132"/>
      <c r="N198" s="132"/>
      <c r="O198" s="253"/>
      <c r="P198" s="132"/>
    </row>
    <row r="199" spans="1:16" x14ac:dyDescent="0.25">
      <c r="A199" s="353"/>
      <c r="B199" s="352"/>
      <c r="L199" s="132"/>
      <c r="M199" s="132"/>
      <c r="N199" s="132"/>
      <c r="O199" s="253"/>
      <c r="P199" s="132"/>
    </row>
    <row r="200" spans="1:16" x14ac:dyDescent="0.25">
      <c r="A200" s="353"/>
      <c r="B200" s="352"/>
      <c r="L200" s="132"/>
      <c r="M200" s="132"/>
      <c r="N200" s="132"/>
      <c r="O200" s="253"/>
      <c r="P200" s="132"/>
    </row>
    <row r="201" spans="1:16" x14ac:dyDescent="0.25">
      <c r="A201" s="353"/>
      <c r="B201" s="352"/>
      <c r="L201" s="132"/>
      <c r="M201" s="132"/>
      <c r="N201" s="132"/>
      <c r="O201" s="253"/>
      <c r="P201" s="132"/>
    </row>
    <row r="202" spans="1:16" x14ac:dyDescent="0.25">
      <c r="A202" s="353"/>
      <c r="B202" s="352"/>
      <c r="L202" s="132"/>
      <c r="M202" s="132"/>
      <c r="N202" s="132"/>
      <c r="O202" s="253"/>
      <c r="P202" s="132"/>
    </row>
    <row r="203" spans="1:16" x14ac:dyDescent="0.25">
      <c r="A203" s="353"/>
      <c r="B203" s="352"/>
      <c r="L203" s="132"/>
      <c r="M203" s="132"/>
      <c r="N203" s="132"/>
      <c r="O203" s="253"/>
      <c r="P203" s="132"/>
    </row>
    <row r="204" spans="1:16" x14ac:dyDescent="0.25">
      <c r="A204" s="353"/>
      <c r="B204" s="352"/>
      <c r="L204" s="132"/>
      <c r="M204" s="132"/>
      <c r="N204" s="132"/>
      <c r="O204" s="253"/>
      <c r="P204" s="132"/>
    </row>
    <row r="205" spans="1:16" x14ac:dyDescent="0.25">
      <c r="A205" s="353"/>
      <c r="B205" s="352"/>
      <c r="C205" s="132"/>
      <c r="D205" s="138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253"/>
      <c r="P205" s="132"/>
    </row>
    <row r="206" spans="1:16" x14ac:dyDescent="0.25">
      <c r="A206" s="353"/>
      <c r="B206" s="352"/>
      <c r="C206" s="132"/>
      <c r="D206" s="138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253"/>
      <c r="P206" s="132"/>
    </row>
    <row r="207" spans="1:16" x14ac:dyDescent="0.25">
      <c r="A207" s="353"/>
      <c r="B207" s="352"/>
      <c r="C207" s="132"/>
      <c r="D207" s="138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253"/>
      <c r="P207" s="132"/>
    </row>
    <row r="208" spans="1:16" x14ac:dyDescent="0.25">
      <c r="A208" s="353"/>
      <c r="B208" s="352"/>
      <c r="C208" s="132"/>
      <c r="D208" s="138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253"/>
      <c r="P208" s="132"/>
    </row>
    <row r="209" spans="1:16" x14ac:dyDescent="0.25">
      <c r="A209" s="353"/>
      <c r="B209" s="352"/>
      <c r="C209" s="132"/>
      <c r="D209" s="138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253"/>
      <c r="P209" s="132"/>
    </row>
    <row r="210" spans="1:16" x14ac:dyDescent="0.25">
      <c r="A210" s="353"/>
      <c r="B210" s="352"/>
      <c r="C210" s="132"/>
      <c r="D210" s="138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253"/>
      <c r="P210" s="132"/>
    </row>
    <row r="211" spans="1:16" x14ac:dyDescent="0.25">
      <c r="A211" s="353"/>
      <c r="B211" s="352"/>
      <c r="C211" s="132"/>
      <c r="D211" s="138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253"/>
      <c r="P211" s="132"/>
    </row>
    <row r="212" spans="1:16" x14ac:dyDescent="0.25">
      <c r="A212" s="353"/>
      <c r="B212" s="352"/>
      <c r="C212" s="132"/>
      <c r="D212" s="138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253"/>
      <c r="P212" s="132"/>
    </row>
    <row r="213" spans="1:16" x14ac:dyDescent="0.25">
      <c r="A213" s="353"/>
      <c r="B213" s="352"/>
      <c r="C213" s="132"/>
      <c r="D213" s="138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253"/>
      <c r="P213" s="132"/>
    </row>
    <row r="214" spans="1:16" x14ac:dyDescent="0.25">
      <c r="A214" s="353"/>
      <c r="B214" s="352"/>
      <c r="C214" s="132"/>
      <c r="D214" s="138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253"/>
      <c r="P214" s="132"/>
    </row>
    <row r="215" spans="1:16" x14ac:dyDescent="0.25">
      <c r="A215" s="353"/>
      <c r="B215" s="352"/>
      <c r="C215" s="132"/>
      <c r="D215" s="138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253"/>
      <c r="P215" s="132"/>
    </row>
    <row r="216" spans="1:16" x14ac:dyDescent="0.25">
      <c r="A216" s="353"/>
      <c r="B216" s="352"/>
      <c r="C216" s="132"/>
      <c r="D216" s="138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253"/>
      <c r="P216" s="132"/>
    </row>
    <row r="217" spans="1:16" x14ac:dyDescent="0.25">
      <c r="A217" s="353"/>
      <c r="B217" s="352"/>
      <c r="C217" s="132"/>
      <c r="D217" s="138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253"/>
      <c r="P217" s="132"/>
    </row>
    <row r="218" spans="1:16" x14ac:dyDescent="0.25">
      <c r="A218" s="353"/>
      <c r="B218" s="352"/>
      <c r="C218" s="132"/>
      <c r="D218" s="138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253"/>
      <c r="P218" s="132"/>
    </row>
    <row r="219" spans="1:16" x14ac:dyDescent="0.25">
      <c r="A219" s="353"/>
      <c r="B219" s="352"/>
      <c r="C219" s="132"/>
      <c r="D219" s="138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253"/>
      <c r="P219" s="132"/>
    </row>
    <row r="220" spans="1:16" x14ac:dyDescent="0.25">
      <c r="A220" s="353"/>
      <c r="B220" s="352"/>
      <c r="C220" s="132"/>
      <c r="D220" s="138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253"/>
      <c r="P220" s="132"/>
    </row>
    <row r="221" spans="1:16" x14ac:dyDescent="0.25">
      <c r="A221" s="353"/>
      <c r="B221" s="352"/>
      <c r="C221" s="132"/>
      <c r="D221" s="138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253"/>
      <c r="P221" s="132"/>
    </row>
    <row r="222" spans="1:16" x14ac:dyDescent="0.25">
      <c r="A222" s="353"/>
      <c r="B222" s="352"/>
      <c r="C222" s="132"/>
      <c r="D222" s="138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253"/>
      <c r="P222" s="132"/>
    </row>
    <row r="223" spans="1:16" x14ac:dyDescent="0.25">
      <c r="A223" s="353"/>
      <c r="B223" s="352"/>
      <c r="C223" s="132"/>
      <c r="D223" s="138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253"/>
      <c r="P223" s="132"/>
    </row>
    <row r="224" spans="1:16" x14ac:dyDescent="0.25">
      <c r="A224" s="353"/>
      <c r="B224" s="352"/>
      <c r="C224" s="132"/>
      <c r="D224" s="138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253"/>
      <c r="P224" s="132"/>
    </row>
    <row r="225" spans="1:16" x14ac:dyDescent="0.25">
      <c r="A225" s="353"/>
      <c r="B225" s="352"/>
      <c r="C225" s="132"/>
      <c r="D225" s="138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253"/>
      <c r="P225" s="132"/>
    </row>
    <row r="226" spans="1:16" x14ac:dyDescent="0.25">
      <c r="A226" s="353"/>
      <c r="B226" s="352"/>
      <c r="C226" s="132"/>
      <c r="D226" s="138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253"/>
      <c r="P226" s="132"/>
    </row>
    <row r="227" spans="1:16" x14ac:dyDescent="0.25">
      <c r="A227" s="353"/>
      <c r="B227" s="352"/>
      <c r="C227" s="132"/>
      <c r="D227" s="138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253"/>
      <c r="P227" s="132"/>
    </row>
    <row r="228" spans="1:16" x14ac:dyDescent="0.25">
      <c r="A228" s="353"/>
      <c r="B228" s="352"/>
      <c r="C228" s="132"/>
      <c r="D228" s="138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253"/>
      <c r="P228" s="132"/>
    </row>
    <row r="229" spans="1:16" x14ac:dyDescent="0.25">
      <c r="A229" s="353"/>
      <c r="B229" s="352"/>
      <c r="C229" s="132"/>
      <c r="D229" s="138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253"/>
      <c r="P229" s="132"/>
    </row>
    <row r="230" spans="1:16" x14ac:dyDescent="0.25">
      <c r="A230" s="353"/>
      <c r="B230" s="352"/>
      <c r="C230" s="132"/>
      <c r="D230" s="138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253"/>
      <c r="P230" s="132"/>
    </row>
    <row r="231" spans="1:16" x14ac:dyDescent="0.25">
      <c r="A231" s="353"/>
      <c r="B231" s="352"/>
      <c r="C231" s="132"/>
      <c r="D231" s="138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253"/>
      <c r="P231" s="132"/>
    </row>
    <row r="232" spans="1:16" x14ac:dyDescent="0.25">
      <c r="A232" s="353"/>
      <c r="B232" s="352"/>
      <c r="C232" s="132"/>
      <c r="D232" s="138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253"/>
      <c r="P232" s="132"/>
    </row>
    <row r="233" spans="1:16" x14ac:dyDescent="0.25">
      <c r="A233" s="353"/>
      <c r="B233" s="352"/>
      <c r="C233" s="132"/>
      <c r="D233" s="138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253"/>
      <c r="P233" s="132"/>
    </row>
    <row r="234" spans="1:16" x14ac:dyDescent="0.25">
      <c r="A234" s="353"/>
      <c r="B234" s="352"/>
      <c r="C234" s="132"/>
      <c r="D234" s="138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P234" s="132"/>
    </row>
    <row r="235" spans="1:16" x14ac:dyDescent="0.25">
      <c r="A235" s="353"/>
      <c r="B235" s="352"/>
      <c r="C235" s="132"/>
      <c r="D235" s="138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P235" s="132"/>
    </row>
    <row r="236" spans="1:16" x14ac:dyDescent="0.25">
      <c r="A236" s="353"/>
      <c r="B236" s="352"/>
      <c r="C236" s="132"/>
      <c r="D236" s="138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P236" s="132"/>
    </row>
    <row r="237" spans="1:16" x14ac:dyDescent="0.25">
      <c r="A237" s="353"/>
      <c r="B237" s="352"/>
      <c r="C237" s="132"/>
      <c r="D237" s="138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P237" s="132"/>
    </row>
    <row r="238" spans="1:16" x14ac:dyDescent="0.25">
      <c r="A238" s="353"/>
      <c r="B238" s="352"/>
      <c r="C238" s="132"/>
      <c r="D238" s="138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P238" s="132"/>
    </row>
    <row r="239" spans="1:16" x14ac:dyDescent="0.25">
      <c r="A239" s="353"/>
      <c r="B239" s="352"/>
      <c r="C239" s="132"/>
      <c r="D239" s="138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P239" s="132"/>
    </row>
    <row r="240" spans="1:16" x14ac:dyDescent="0.25">
      <c r="A240" s="353"/>
      <c r="B240" s="352"/>
      <c r="C240" s="132"/>
      <c r="D240" s="138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P240" s="132"/>
    </row>
    <row r="241" spans="1:16" x14ac:dyDescent="0.25">
      <c r="A241" s="353"/>
      <c r="B241" s="352"/>
      <c r="C241" s="132"/>
      <c r="D241" s="138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P241" s="132"/>
    </row>
    <row r="242" spans="1:16" x14ac:dyDescent="0.25">
      <c r="A242" s="353"/>
      <c r="B242" s="352"/>
      <c r="C242" s="132"/>
      <c r="D242" s="138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P242" s="132"/>
    </row>
    <row r="243" spans="1:16" x14ac:dyDescent="0.25">
      <c r="A243" s="353"/>
      <c r="B243" s="352"/>
      <c r="C243" s="132"/>
      <c r="D243" s="138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P243" s="132"/>
    </row>
    <row r="244" spans="1:16" x14ac:dyDescent="0.25">
      <c r="A244" s="353"/>
      <c r="B244" s="352"/>
      <c r="C244" s="132"/>
      <c r="D244" s="138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P244" s="132"/>
    </row>
    <row r="245" spans="1:16" x14ac:dyDescent="0.25">
      <c r="A245" s="353"/>
      <c r="B245" s="352"/>
      <c r="C245" s="132"/>
      <c r="D245" s="138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P245" s="132"/>
    </row>
    <row r="246" spans="1:16" x14ac:dyDescent="0.25">
      <c r="A246" s="353"/>
      <c r="B246" s="352"/>
      <c r="C246" s="132"/>
      <c r="D246" s="138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P246" s="132"/>
    </row>
    <row r="247" spans="1:16" x14ac:dyDescent="0.25">
      <c r="A247" s="353"/>
      <c r="B247" s="352"/>
      <c r="C247" s="132"/>
      <c r="D247" s="138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P247" s="132"/>
    </row>
    <row r="248" spans="1:16" x14ac:dyDescent="0.25">
      <c r="A248" s="353"/>
      <c r="B248" s="352"/>
      <c r="C248" s="132"/>
      <c r="D248" s="138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P248" s="132"/>
    </row>
    <row r="249" spans="1:16" x14ac:dyDescent="0.25">
      <c r="A249" s="353"/>
      <c r="B249" s="352"/>
      <c r="C249" s="132"/>
      <c r="D249" s="138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P249" s="132"/>
    </row>
    <row r="250" spans="1:16" x14ac:dyDescent="0.25">
      <c r="A250" s="353"/>
      <c r="B250" s="352"/>
      <c r="C250" s="132"/>
      <c r="D250" s="138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P250" s="132"/>
    </row>
    <row r="251" spans="1:16" x14ac:dyDescent="0.25">
      <c r="A251" s="353"/>
      <c r="B251" s="352"/>
      <c r="C251" s="132"/>
      <c r="D251" s="138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P251" s="132"/>
    </row>
    <row r="252" spans="1:16" x14ac:dyDescent="0.25">
      <c r="A252" s="353"/>
      <c r="B252" s="352"/>
      <c r="C252" s="132"/>
      <c r="D252" s="138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P252" s="132"/>
    </row>
    <row r="253" spans="1:16" x14ac:dyDescent="0.25">
      <c r="A253" s="353"/>
      <c r="B253" s="352"/>
      <c r="C253" s="132"/>
      <c r="D253" s="138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P253" s="132"/>
    </row>
    <row r="254" spans="1:16" x14ac:dyDescent="0.25">
      <c r="A254" s="353"/>
      <c r="B254" s="352"/>
      <c r="C254" s="132"/>
      <c r="D254" s="138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P254" s="132"/>
    </row>
    <row r="255" spans="1:16" x14ac:dyDescent="0.25">
      <c r="A255" s="353"/>
      <c r="B255" s="352"/>
      <c r="C255" s="132"/>
      <c r="D255" s="138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P255" s="132"/>
    </row>
    <row r="256" spans="1:16" x14ac:dyDescent="0.25">
      <c r="A256" s="353"/>
      <c r="B256" s="352"/>
      <c r="C256" s="132"/>
      <c r="D256" s="138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P256" s="132"/>
    </row>
    <row r="257" spans="1:16" x14ac:dyDescent="0.25">
      <c r="A257" s="353"/>
      <c r="B257" s="352"/>
      <c r="C257" s="132"/>
      <c r="D257" s="138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P257" s="132"/>
    </row>
    <row r="258" spans="1:16" x14ac:dyDescent="0.25">
      <c r="A258" s="353"/>
      <c r="B258" s="352"/>
      <c r="C258" s="132"/>
      <c r="D258" s="138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P258" s="132"/>
    </row>
    <row r="259" spans="1:16" x14ac:dyDescent="0.25">
      <c r="A259" s="353"/>
      <c r="B259" s="352"/>
      <c r="C259" s="132"/>
      <c r="D259" s="138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P259" s="132"/>
    </row>
    <row r="260" spans="1:16" x14ac:dyDescent="0.25">
      <c r="A260" s="353"/>
      <c r="B260" s="352"/>
      <c r="C260" s="132"/>
      <c r="D260" s="138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P260" s="132"/>
    </row>
    <row r="261" spans="1:16" x14ac:dyDescent="0.25">
      <c r="A261" s="353"/>
      <c r="B261" s="352"/>
      <c r="C261" s="132"/>
      <c r="D261" s="138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P261" s="132"/>
    </row>
    <row r="262" spans="1:16" x14ac:dyDescent="0.25">
      <c r="A262" s="353"/>
      <c r="B262" s="352"/>
      <c r="C262" s="132"/>
      <c r="D262" s="138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P262" s="132"/>
    </row>
    <row r="263" spans="1:16" x14ac:dyDescent="0.25">
      <c r="A263" s="353"/>
      <c r="B263" s="352"/>
      <c r="C263" s="132"/>
      <c r="D263" s="138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P263" s="132"/>
    </row>
    <row r="264" spans="1:16" x14ac:dyDescent="0.25">
      <c r="A264" s="353"/>
      <c r="B264" s="352"/>
      <c r="C264" s="132"/>
      <c r="D264" s="138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P264" s="132"/>
    </row>
    <row r="265" spans="1:16" x14ac:dyDescent="0.25">
      <c r="A265" s="353"/>
      <c r="B265" s="352"/>
      <c r="C265" s="132"/>
      <c r="D265" s="138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P265" s="132"/>
    </row>
    <row r="266" spans="1:16" x14ac:dyDescent="0.25">
      <c r="A266" s="353"/>
      <c r="B266" s="352"/>
      <c r="C266" s="132"/>
      <c r="D266" s="138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P266" s="132"/>
    </row>
    <row r="267" spans="1:16" x14ac:dyDescent="0.25">
      <c r="A267" s="353"/>
      <c r="B267" s="352"/>
      <c r="C267" s="132"/>
      <c r="D267" s="138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P267" s="132"/>
    </row>
    <row r="268" spans="1:16" x14ac:dyDescent="0.25">
      <c r="A268" s="353"/>
      <c r="B268" s="352"/>
      <c r="C268" s="132"/>
      <c r="D268" s="138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P268" s="132"/>
    </row>
    <row r="269" spans="1:16" x14ac:dyDescent="0.25">
      <c r="A269" s="353"/>
      <c r="B269" s="352"/>
      <c r="C269" s="132"/>
      <c r="D269" s="138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P269" s="132"/>
    </row>
    <row r="270" spans="1:16" x14ac:dyDescent="0.25">
      <c r="A270" s="353"/>
      <c r="B270" s="352"/>
      <c r="C270" s="132"/>
      <c r="D270" s="138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P270" s="132"/>
    </row>
    <row r="271" spans="1:16" x14ac:dyDescent="0.25">
      <c r="A271" s="353"/>
      <c r="B271" s="352"/>
      <c r="C271" s="132"/>
      <c r="D271" s="138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P271" s="132"/>
    </row>
    <row r="272" spans="1:16" x14ac:dyDescent="0.25">
      <c r="A272" s="353"/>
      <c r="B272" s="352"/>
      <c r="C272" s="132"/>
      <c r="D272" s="138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P272" s="132"/>
    </row>
    <row r="273" spans="1:16" x14ac:dyDescent="0.25">
      <c r="A273" s="353"/>
      <c r="B273" s="352"/>
      <c r="C273" s="132"/>
      <c r="D273" s="138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P273" s="132"/>
    </row>
    <row r="274" spans="1:16" x14ac:dyDescent="0.25">
      <c r="A274" s="353"/>
      <c r="B274" s="352"/>
      <c r="C274" s="132"/>
      <c r="D274" s="138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P274" s="132"/>
    </row>
    <row r="275" spans="1:16" x14ac:dyDescent="0.25">
      <c r="A275" s="353"/>
      <c r="B275" s="352"/>
      <c r="C275" s="132"/>
      <c r="D275" s="138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P275" s="132"/>
    </row>
    <row r="276" spans="1:16" x14ac:dyDescent="0.25">
      <c r="A276" s="353"/>
      <c r="B276" s="352"/>
      <c r="C276" s="132"/>
      <c r="D276" s="138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P276" s="132"/>
    </row>
    <row r="277" spans="1:16" x14ac:dyDescent="0.25">
      <c r="A277" s="353"/>
      <c r="B277" s="352"/>
      <c r="C277" s="132"/>
      <c r="D277" s="138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P277" s="132"/>
    </row>
    <row r="278" spans="1:16" x14ac:dyDescent="0.25">
      <c r="A278" s="353"/>
      <c r="B278" s="352"/>
      <c r="C278" s="132"/>
      <c r="D278" s="138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P278" s="132"/>
    </row>
    <row r="279" spans="1:16" x14ac:dyDescent="0.25">
      <c r="A279" s="353"/>
      <c r="B279" s="352"/>
      <c r="C279" s="132"/>
      <c r="D279" s="138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P279" s="132"/>
    </row>
    <row r="280" spans="1:16" x14ac:dyDescent="0.25">
      <c r="A280" s="353"/>
      <c r="B280" s="352"/>
      <c r="C280" s="132"/>
      <c r="D280" s="138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P280" s="132"/>
    </row>
    <row r="281" spans="1:16" x14ac:dyDescent="0.25">
      <c r="A281" s="353"/>
      <c r="B281" s="352"/>
      <c r="C281" s="132"/>
      <c r="D281" s="138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P281" s="132"/>
    </row>
    <row r="282" spans="1:16" x14ac:dyDescent="0.25">
      <c r="A282" s="353"/>
      <c r="B282" s="352"/>
      <c r="C282" s="132"/>
      <c r="D282" s="138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P282" s="132"/>
    </row>
    <row r="283" spans="1:16" x14ac:dyDescent="0.25">
      <c r="A283" s="353"/>
      <c r="B283" s="352"/>
      <c r="C283" s="132"/>
      <c r="D283" s="138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P283" s="132"/>
    </row>
    <row r="284" spans="1:16" x14ac:dyDescent="0.25">
      <c r="A284" s="353"/>
      <c r="B284" s="352"/>
      <c r="C284" s="132"/>
      <c r="D284" s="138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P284" s="132"/>
    </row>
    <row r="285" spans="1:16" x14ac:dyDescent="0.25">
      <c r="A285" s="353"/>
      <c r="B285" s="352"/>
      <c r="C285" s="132"/>
      <c r="D285" s="138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P285" s="132"/>
    </row>
    <row r="286" spans="1:16" x14ac:dyDescent="0.25">
      <c r="A286" s="353"/>
      <c r="B286" s="352"/>
      <c r="C286" s="132"/>
      <c r="D286" s="138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P286" s="132"/>
    </row>
    <row r="287" spans="1:16" x14ac:dyDescent="0.25">
      <c r="A287" s="353"/>
      <c r="B287" s="352"/>
      <c r="C287" s="132"/>
      <c r="D287" s="138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P287" s="132"/>
    </row>
    <row r="288" spans="1:16" x14ac:dyDescent="0.25">
      <c r="A288" s="353"/>
      <c r="B288" s="352"/>
      <c r="C288" s="132"/>
      <c r="D288" s="138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P288" s="132"/>
    </row>
    <row r="289" spans="1:16" x14ac:dyDescent="0.25">
      <c r="A289" s="353"/>
      <c r="B289" s="352"/>
      <c r="C289" s="132"/>
      <c r="D289" s="138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P289" s="132"/>
    </row>
    <row r="290" spans="1:16" x14ac:dyDescent="0.25">
      <c r="A290" s="353"/>
      <c r="B290" s="352"/>
      <c r="C290" s="132"/>
      <c r="D290" s="138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P290" s="132"/>
    </row>
    <row r="291" spans="1:16" x14ac:dyDescent="0.25">
      <c r="A291" s="353"/>
      <c r="B291" s="352"/>
      <c r="C291" s="132"/>
      <c r="D291" s="138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P291" s="132"/>
    </row>
    <row r="292" spans="1:16" x14ac:dyDescent="0.25">
      <c r="A292" s="353"/>
      <c r="B292" s="352"/>
      <c r="C292" s="132"/>
      <c r="D292" s="138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P292" s="132"/>
    </row>
    <row r="293" spans="1:16" x14ac:dyDescent="0.25">
      <c r="A293" s="353"/>
      <c r="B293" s="352"/>
      <c r="C293" s="132"/>
      <c r="D293" s="138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P293" s="132"/>
    </row>
    <row r="294" spans="1:16" x14ac:dyDescent="0.25">
      <c r="A294" s="353"/>
      <c r="B294" s="352"/>
      <c r="C294" s="132"/>
      <c r="D294" s="138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P294" s="132"/>
    </row>
    <row r="295" spans="1:16" x14ac:dyDescent="0.25">
      <c r="A295" s="353"/>
      <c r="B295" s="352"/>
      <c r="C295" s="132"/>
      <c r="D295" s="138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P295" s="132"/>
    </row>
    <row r="296" spans="1:16" x14ac:dyDescent="0.25">
      <c r="A296" s="353"/>
      <c r="B296" s="352"/>
      <c r="C296" s="132"/>
      <c r="D296" s="138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P296" s="132"/>
    </row>
    <row r="297" spans="1:16" x14ac:dyDescent="0.25">
      <c r="A297" s="353"/>
      <c r="B297" s="352"/>
      <c r="C297" s="132"/>
      <c r="D297" s="138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P297" s="132"/>
    </row>
    <row r="298" spans="1:16" x14ac:dyDescent="0.25">
      <c r="A298" s="353"/>
      <c r="B298" s="352"/>
      <c r="C298" s="132"/>
      <c r="D298" s="138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P298" s="132"/>
    </row>
    <row r="299" spans="1:16" x14ac:dyDescent="0.25">
      <c r="A299" s="353"/>
      <c r="B299" s="352"/>
      <c r="C299" s="132"/>
      <c r="D299" s="138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P299" s="132"/>
    </row>
    <row r="300" spans="1:16" x14ac:dyDescent="0.25">
      <c r="A300" s="353"/>
      <c r="B300" s="352"/>
      <c r="C300" s="132"/>
      <c r="D300" s="138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P300" s="132"/>
    </row>
    <row r="301" spans="1:16" x14ac:dyDescent="0.25">
      <c r="A301" s="353"/>
      <c r="B301" s="352"/>
      <c r="C301" s="132"/>
      <c r="D301" s="138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P301" s="132"/>
    </row>
    <row r="302" spans="1:16" x14ac:dyDescent="0.25">
      <c r="A302" s="353"/>
      <c r="B302" s="352"/>
      <c r="C302" s="132"/>
      <c r="D302" s="138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P302" s="132"/>
    </row>
    <row r="303" spans="1:16" x14ac:dyDescent="0.25">
      <c r="A303" s="353"/>
      <c r="B303" s="352"/>
      <c r="C303" s="132"/>
      <c r="D303" s="138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P303" s="132"/>
    </row>
    <row r="304" spans="1:16" x14ac:dyDescent="0.25">
      <c r="A304" s="353"/>
      <c r="B304" s="352"/>
      <c r="C304" s="132"/>
      <c r="D304" s="138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P304" s="132"/>
    </row>
    <row r="305" spans="1:16" x14ac:dyDescent="0.25">
      <c r="A305" s="353"/>
      <c r="B305" s="352"/>
      <c r="C305" s="132"/>
      <c r="D305" s="138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P305" s="132"/>
    </row>
    <row r="306" spans="1:16" x14ac:dyDescent="0.25">
      <c r="A306" s="353"/>
      <c r="B306" s="352"/>
      <c r="C306" s="132"/>
      <c r="D306" s="138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P306" s="132"/>
    </row>
    <row r="307" spans="1:16" x14ac:dyDescent="0.25">
      <c r="A307" s="353"/>
      <c r="B307" s="352"/>
      <c r="C307" s="132"/>
      <c r="D307" s="138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P307" s="132"/>
    </row>
    <row r="308" spans="1:16" x14ac:dyDescent="0.25">
      <c r="A308" s="353"/>
      <c r="B308" s="352"/>
      <c r="C308" s="132"/>
      <c r="D308" s="138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P308" s="132"/>
    </row>
    <row r="309" spans="1:16" x14ac:dyDescent="0.25">
      <c r="A309" s="353"/>
      <c r="B309" s="352"/>
      <c r="C309" s="132"/>
      <c r="D309" s="138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P309" s="132"/>
    </row>
    <row r="310" spans="1:16" x14ac:dyDescent="0.25">
      <c r="A310" s="353"/>
      <c r="B310" s="352"/>
      <c r="C310" s="132"/>
      <c r="D310" s="138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P310" s="132"/>
    </row>
    <row r="311" spans="1:16" x14ac:dyDescent="0.25">
      <c r="A311" s="353"/>
      <c r="B311" s="352"/>
      <c r="C311" s="132"/>
      <c r="D311" s="138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P311" s="132"/>
    </row>
    <row r="312" spans="1:16" x14ac:dyDescent="0.25">
      <c r="A312" s="353"/>
      <c r="B312" s="352"/>
      <c r="C312" s="132"/>
      <c r="D312" s="138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P312" s="132"/>
    </row>
    <row r="313" spans="1:16" x14ac:dyDescent="0.25">
      <c r="A313" s="353"/>
      <c r="B313" s="352"/>
      <c r="C313" s="132"/>
      <c r="D313" s="138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P313" s="132"/>
    </row>
    <row r="314" spans="1:16" x14ac:dyDescent="0.25">
      <c r="A314" s="353"/>
      <c r="B314" s="352"/>
      <c r="C314" s="132"/>
      <c r="D314" s="138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P314" s="132"/>
    </row>
    <row r="315" spans="1:16" x14ac:dyDescent="0.25">
      <c r="A315" s="353"/>
      <c r="B315" s="352"/>
      <c r="C315" s="132"/>
      <c r="D315" s="138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P315" s="132"/>
    </row>
    <row r="316" spans="1:16" x14ac:dyDescent="0.25">
      <c r="A316" s="353"/>
      <c r="B316" s="352"/>
      <c r="C316" s="132"/>
      <c r="D316" s="138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P316" s="132"/>
    </row>
    <row r="317" spans="1:16" x14ac:dyDescent="0.25">
      <c r="A317" s="353"/>
      <c r="B317" s="352"/>
      <c r="C317" s="132"/>
      <c r="D317" s="138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P317" s="132"/>
    </row>
    <row r="318" spans="1:16" x14ac:dyDescent="0.25">
      <c r="A318" s="353"/>
      <c r="B318" s="352"/>
      <c r="C318" s="132"/>
      <c r="D318" s="138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P318" s="132"/>
    </row>
    <row r="319" spans="1:16" x14ac:dyDescent="0.25">
      <c r="A319" s="353"/>
      <c r="B319" s="352"/>
      <c r="C319" s="132"/>
      <c r="D319" s="138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P319" s="132"/>
    </row>
    <row r="320" spans="1:16" x14ac:dyDescent="0.25">
      <c r="A320" s="353"/>
      <c r="B320" s="352"/>
      <c r="C320" s="132"/>
      <c r="D320" s="138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P320" s="132"/>
    </row>
    <row r="321" spans="1:16" x14ac:dyDescent="0.25">
      <c r="A321" s="353"/>
      <c r="B321" s="352"/>
      <c r="C321" s="132"/>
      <c r="D321" s="138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P321" s="132"/>
    </row>
    <row r="322" spans="1:16" x14ac:dyDescent="0.25">
      <c r="A322" s="353"/>
      <c r="B322" s="352"/>
      <c r="C322" s="132"/>
      <c r="D322" s="138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P322" s="132"/>
    </row>
    <row r="323" spans="1:16" x14ac:dyDescent="0.25">
      <c r="A323" s="353"/>
      <c r="B323" s="352"/>
      <c r="C323" s="132"/>
      <c r="D323" s="138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P323" s="132"/>
    </row>
    <row r="324" spans="1:16" x14ac:dyDescent="0.25">
      <c r="A324" s="353"/>
      <c r="B324" s="352"/>
      <c r="C324" s="132"/>
      <c r="D324" s="138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P324" s="132"/>
    </row>
    <row r="325" spans="1:16" x14ac:dyDescent="0.25">
      <c r="A325" s="353"/>
      <c r="B325" s="352"/>
      <c r="C325" s="132"/>
      <c r="D325" s="138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P325" s="132"/>
    </row>
    <row r="326" spans="1:16" x14ac:dyDescent="0.25">
      <c r="A326" s="353"/>
      <c r="B326" s="352"/>
      <c r="C326" s="132"/>
      <c r="D326" s="138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P326" s="132"/>
    </row>
    <row r="327" spans="1:16" x14ac:dyDescent="0.25">
      <c r="A327" s="353"/>
      <c r="B327" s="352"/>
      <c r="C327" s="132"/>
      <c r="D327" s="138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P327" s="132"/>
    </row>
    <row r="328" spans="1:16" x14ac:dyDescent="0.25">
      <c r="A328" s="353"/>
      <c r="B328" s="352"/>
      <c r="C328" s="132"/>
      <c r="D328" s="138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P328" s="132"/>
    </row>
    <row r="329" spans="1:16" x14ac:dyDescent="0.25">
      <c r="A329" s="353"/>
      <c r="B329" s="352"/>
      <c r="C329" s="132"/>
      <c r="D329" s="138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P329" s="132"/>
    </row>
    <row r="330" spans="1:16" x14ac:dyDescent="0.25">
      <c r="A330" s="353"/>
      <c r="B330" s="352"/>
      <c r="C330" s="132"/>
      <c r="D330" s="138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P330" s="132"/>
    </row>
    <row r="331" spans="1:16" x14ac:dyDescent="0.25">
      <c r="A331" s="353"/>
      <c r="B331" s="352"/>
      <c r="C331" s="132"/>
      <c r="D331" s="138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P331" s="132"/>
    </row>
    <row r="332" spans="1:16" x14ac:dyDescent="0.25">
      <c r="A332" s="353"/>
      <c r="B332" s="352"/>
      <c r="C332" s="132"/>
      <c r="D332" s="138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P332" s="132"/>
    </row>
    <row r="333" spans="1:16" x14ac:dyDescent="0.25">
      <c r="A333" s="353"/>
      <c r="B333" s="352"/>
      <c r="C333" s="132"/>
      <c r="D333" s="138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P333" s="132"/>
    </row>
    <row r="334" spans="1:16" x14ac:dyDescent="0.25">
      <c r="A334" s="353"/>
      <c r="B334" s="352"/>
      <c r="C334" s="132"/>
      <c r="D334" s="138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P334" s="132"/>
    </row>
    <row r="335" spans="1:16" x14ac:dyDescent="0.25">
      <c r="A335" s="353"/>
      <c r="B335" s="352"/>
      <c r="C335" s="132"/>
      <c r="D335" s="138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P335" s="132"/>
    </row>
    <row r="336" spans="1:16" x14ac:dyDescent="0.25">
      <c r="A336" s="353"/>
      <c r="B336" s="352"/>
      <c r="C336" s="132"/>
      <c r="D336" s="138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P336" s="132"/>
    </row>
    <row r="337" spans="1:16" x14ac:dyDescent="0.25">
      <c r="A337" s="353"/>
      <c r="B337" s="352"/>
      <c r="C337" s="132"/>
      <c r="D337" s="138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P337" s="132"/>
    </row>
    <row r="338" spans="1:16" x14ac:dyDescent="0.25">
      <c r="A338" s="353"/>
      <c r="B338" s="352"/>
      <c r="C338" s="132"/>
      <c r="D338" s="138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P338" s="132"/>
    </row>
    <row r="339" spans="1:16" x14ac:dyDescent="0.25">
      <c r="A339" s="353"/>
      <c r="B339" s="352"/>
      <c r="C339" s="132"/>
      <c r="D339" s="138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P339" s="132"/>
    </row>
    <row r="340" spans="1:16" x14ac:dyDescent="0.25">
      <c r="A340" s="353"/>
      <c r="B340" s="352"/>
      <c r="C340" s="132"/>
      <c r="D340" s="138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P340" s="132"/>
    </row>
    <row r="341" spans="1:16" x14ac:dyDescent="0.25">
      <c r="A341" s="353"/>
      <c r="B341" s="352"/>
      <c r="C341" s="132"/>
      <c r="D341" s="138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P341" s="132"/>
    </row>
    <row r="342" spans="1:16" x14ac:dyDescent="0.25">
      <c r="A342" s="353"/>
      <c r="B342" s="352"/>
      <c r="C342" s="132"/>
      <c r="D342" s="138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P342" s="132"/>
    </row>
    <row r="343" spans="1:16" x14ac:dyDescent="0.25">
      <c r="A343" s="353"/>
      <c r="B343" s="352"/>
      <c r="C343" s="132"/>
      <c r="D343" s="138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P343" s="132"/>
    </row>
    <row r="344" spans="1:16" x14ac:dyDescent="0.25">
      <c r="A344" s="353"/>
      <c r="B344" s="352"/>
      <c r="C344" s="132"/>
      <c r="D344" s="138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P344" s="132"/>
    </row>
    <row r="345" spans="1:16" x14ac:dyDescent="0.25">
      <c r="A345" s="353"/>
      <c r="B345" s="352"/>
      <c r="C345" s="132"/>
      <c r="D345" s="138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P345" s="132"/>
    </row>
    <row r="346" spans="1:16" x14ac:dyDescent="0.25">
      <c r="A346" s="353"/>
      <c r="B346" s="352"/>
      <c r="C346" s="132"/>
      <c r="D346" s="138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P346" s="132"/>
    </row>
    <row r="347" spans="1:16" x14ac:dyDescent="0.25">
      <c r="A347" s="353"/>
      <c r="B347" s="352"/>
      <c r="C347" s="132"/>
      <c r="D347" s="138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P347" s="132"/>
    </row>
    <row r="348" spans="1:16" x14ac:dyDescent="0.25">
      <c r="A348" s="353"/>
      <c r="B348" s="352"/>
      <c r="C348" s="132"/>
      <c r="D348" s="138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P348" s="132"/>
    </row>
    <row r="349" spans="1:16" x14ac:dyDescent="0.25">
      <c r="A349" s="353"/>
      <c r="B349" s="352"/>
      <c r="C349" s="132"/>
      <c r="D349" s="138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P349" s="132"/>
    </row>
    <row r="350" spans="1:16" x14ac:dyDescent="0.25">
      <c r="A350" s="353"/>
      <c r="B350" s="352"/>
      <c r="C350" s="132"/>
      <c r="D350" s="138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P350" s="132"/>
    </row>
    <row r="351" spans="1:16" x14ac:dyDescent="0.25">
      <c r="A351" s="353"/>
      <c r="B351" s="352"/>
      <c r="C351" s="132"/>
      <c r="D351" s="138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P351" s="132"/>
    </row>
    <row r="352" spans="1:16" x14ac:dyDescent="0.25">
      <c r="A352" s="353"/>
      <c r="B352" s="352"/>
      <c r="C352" s="132"/>
      <c r="D352" s="138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P352" s="132"/>
    </row>
    <row r="353" spans="1:16" x14ac:dyDescent="0.25">
      <c r="A353" s="353"/>
      <c r="B353" s="352"/>
      <c r="C353" s="132"/>
      <c r="D353" s="138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P353" s="132"/>
    </row>
    <row r="354" spans="1:16" x14ac:dyDescent="0.25">
      <c r="A354" s="353"/>
      <c r="B354" s="352"/>
      <c r="C354" s="132"/>
      <c r="D354" s="138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P354" s="132"/>
    </row>
    <row r="355" spans="1:16" x14ac:dyDescent="0.25">
      <c r="A355" s="353"/>
      <c r="B355" s="352"/>
      <c r="C355" s="132"/>
      <c r="D355" s="138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P355" s="132"/>
    </row>
    <row r="356" spans="1:16" x14ac:dyDescent="0.25">
      <c r="A356" s="353"/>
      <c r="B356" s="352"/>
      <c r="C356" s="132"/>
      <c r="D356" s="138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P356" s="132"/>
    </row>
    <row r="357" spans="1:16" x14ac:dyDescent="0.25">
      <c r="A357" s="353"/>
      <c r="B357" s="352"/>
      <c r="C357" s="132"/>
      <c r="D357" s="138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P357" s="132"/>
    </row>
    <row r="358" spans="1:16" x14ac:dyDescent="0.25">
      <c r="A358" s="353"/>
      <c r="B358" s="352"/>
      <c r="C358" s="132"/>
      <c r="D358" s="138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P358" s="132"/>
    </row>
    <row r="359" spans="1:16" x14ac:dyDescent="0.25">
      <c r="A359" s="353"/>
      <c r="B359" s="352"/>
      <c r="C359" s="132"/>
      <c r="D359" s="138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P359" s="132"/>
    </row>
    <row r="360" spans="1:16" x14ac:dyDescent="0.25">
      <c r="A360" s="353"/>
      <c r="B360" s="352"/>
      <c r="C360" s="132"/>
      <c r="D360" s="138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P360" s="132"/>
    </row>
    <row r="361" spans="1:16" x14ac:dyDescent="0.25">
      <c r="A361" s="353"/>
      <c r="B361" s="352"/>
      <c r="C361" s="132"/>
      <c r="D361" s="138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P361" s="132"/>
    </row>
    <row r="362" spans="1:16" x14ac:dyDescent="0.25">
      <c r="A362" s="353"/>
      <c r="B362" s="352"/>
      <c r="C362" s="132"/>
      <c r="D362" s="138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P362" s="132"/>
    </row>
    <row r="363" spans="1:16" x14ac:dyDescent="0.25">
      <c r="A363" s="353"/>
      <c r="B363" s="352"/>
      <c r="C363" s="132"/>
      <c r="D363" s="138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P363" s="132"/>
    </row>
    <row r="364" spans="1:16" x14ac:dyDescent="0.25">
      <c r="A364" s="353"/>
      <c r="B364" s="352"/>
      <c r="C364" s="132"/>
      <c r="D364" s="138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P364" s="132"/>
    </row>
    <row r="365" spans="1:16" x14ac:dyDescent="0.25">
      <c r="A365" s="353"/>
      <c r="B365" s="352"/>
      <c r="C365" s="132"/>
      <c r="D365" s="138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P365" s="132"/>
    </row>
    <row r="366" spans="1:16" x14ac:dyDescent="0.25">
      <c r="A366" s="353"/>
      <c r="B366" s="352"/>
      <c r="C366" s="132"/>
      <c r="D366" s="138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P366" s="132"/>
    </row>
    <row r="367" spans="1:16" x14ac:dyDescent="0.25">
      <c r="A367" s="353"/>
      <c r="B367" s="352"/>
      <c r="C367" s="132"/>
      <c r="D367" s="138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P367" s="132"/>
    </row>
    <row r="368" spans="1:16" x14ac:dyDescent="0.25">
      <c r="A368" s="353"/>
      <c r="B368" s="352"/>
      <c r="C368" s="132"/>
      <c r="D368" s="138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P368" s="132"/>
    </row>
    <row r="369" spans="1:16" x14ac:dyDescent="0.25">
      <c r="A369" s="353"/>
      <c r="B369" s="352"/>
      <c r="C369" s="132"/>
      <c r="D369" s="138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P369" s="132"/>
    </row>
    <row r="370" spans="1:16" x14ac:dyDescent="0.25">
      <c r="A370" s="353"/>
      <c r="B370" s="352"/>
      <c r="C370" s="132"/>
      <c r="D370" s="138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P370" s="132"/>
    </row>
    <row r="371" spans="1:16" x14ac:dyDescent="0.25">
      <c r="A371" s="353"/>
      <c r="B371" s="352"/>
      <c r="C371" s="132"/>
      <c r="D371" s="138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P371" s="132"/>
    </row>
    <row r="372" spans="1:16" x14ac:dyDescent="0.25">
      <c r="A372" s="353"/>
      <c r="B372" s="352"/>
      <c r="C372" s="132"/>
      <c r="D372" s="138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P372" s="132"/>
    </row>
    <row r="373" spans="1:16" x14ac:dyDescent="0.25">
      <c r="A373" s="353"/>
      <c r="B373" s="352"/>
      <c r="C373" s="132"/>
      <c r="D373" s="138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P373" s="132"/>
    </row>
    <row r="374" spans="1:16" x14ac:dyDescent="0.25">
      <c r="A374" s="353"/>
      <c r="B374" s="352"/>
      <c r="C374" s="132"/>
      <c r="D374" s="138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P374" s="132"/>
    </row>
    <row r="375" spans="1:16" x14ac:dyDescent="0.25">
      <c r="A375" s="353"/>
      <c r="B375" s="352"/>
      <c r="C375" s="132"/>
      <c r="D375" s="138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P375" s="132"/>
    </row>
    <row r="376" spans="1:16" x14ac:dyDescent="0.25">
      <c r="A376" s="353"/>
      <c r="B376" s="352"/>
      <c r="C376" s="132"/>
      <c r="D376" s="138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P376" s="132"/>
    </row>
    <row r="377" spans="1:16" x14ac:dyDescent="0.25">
      <c r="A377" s="353"/>
      <c r="B377" s="352"/>
      <c r="C377" s="132"/>
      <c r="D377" s="138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P377" s="132"/>
    </row>
    <row r="378" spans="1:16" x14ac:dyDescent="0.25">
      <c r="A378" s="353"/>
      <c r="B378" s="352"/>
      <c r="C378" s="132"/>
      <c r="D378" s="138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P378" s="132"/>
    </row>
    <row r="379" spans="1:16" x14ac:dyDescent="0.25">
      <c r="A379" s="353"/>
      <c r="B379" s="352"/>
      <c r="C379" s="132"/>
      <c r="D379" s="138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P379" s="132"/>
    </row>
    <row r="380" spans="1:16" x14ac:dyDescent="0.25">
      <c r="A380" s="353"/>
      <c r="B380" s="352"/>
      <c r="C380" s="132"/>
      <c r="D380" s="138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P380" s="132"/>
    </row>
    <row r="381" spans="1:16" x14ac:dyDescent="0.25">
      <c r="A381" s="353"/>
      <c r="B381" s="352"/>
      <c r="C381" s="132"/>
      <c r="D381" s="138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P381" s="132"/>
    </row>
    <row r="382" spans="1:16" x14ac:dyDescent="0.25">
      <c r="A382" s="353"/>
      <c r="B382" s="352"/>
      <c r="C382" s="132"/>
      <c r="D382" s="138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P382" s="132"/>
    </row>
    <row r="383" spans="1:16" x14ac:dyDescent="0.25">
      <c r="A383" s="353"/>
      <c r="B383" s="352"/>
      <c r="C383" s="132"/>
      <c r="D383" s="138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P383" s="132"/>
    </row>
    <row r="384" spans="1:16" x14ac:dyDescent="0.25">
      <c r="A384" s="353"/>
      <c r="B384" s="352"/>
      <c r="C384" s="132"/>
      <c r="D384" s="138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P384" s="132"/>
    </row>
    <row r="385" spans="1:16" x14ac:dyDescent="0.25">
      <c r="A385" s="353"/>
      <c r="B385" s="352"/>
      <c r="C385" s="132"/>
      <c r="D385" s="138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P385" s="132"/>
    </row>
    <row r="386" spans="1:16" x14ac:dyDescent="0.25">
      <c r="A386" s="353"/>
      <c r="B386" s="352"/>
      <c r="C386" s="132"/>
      <c r="D386" s="138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P386" s="132"/>
    </row>
    <row r="387" spans="1:16" x14ac:dyDescent="0.25">
      <c r="A387" s="353"/>
      <c r="B387" s="352"/>
      <c r="C387" s="132"/>
      <c r="D387" s="138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P387" s="132"/>
    </row>
    <row r="388" spans="1:16" x14ac:dyDescent="0.25">
      <c r="A388" s="353"/>
      <c r="B388" s="352"/>
      <c r="C388" s="132"/>
      <c r="D388" s="138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P388" s="132"/>
    </row>
    <row r="389" spans="1:16" x14ac:dyDescent="0.25">
      <c r="A389" s="353"/>
      <c r="B389" s="352"/>
      <c r="C389" s="132"/>
      <c r="D389" s="138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P389" s="132"/>
    </row>
    <row r="390" spans="1:16" x14ac:dyDescent="0.25">
      <c r="A390" s="353"/>
      <c r="B390" s="352"/>
      <c r="C390" s="132"/>
      <c r="D390" s="138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P390" s="132"/>
    </row>
    <row r="391" spans="1:16" x14ac:dyDescent="0.25">
      <c r="A391" s="353"/>
      <c r="B391" s="352"/>
      <c r="C391" s="132"/>
      <c r="D391" s="138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P391" s="132"/>
    </row>
    <row r="392" spans="1:16" x14ac:dyDescent="0.25">
      <c r="A392" s="353"/>
      <c r="B392" s="352"/>
      <c r="C392" s="132"/>
      <c r="D392" s="138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P392" s="132"/>
    </row>
    <row r="393" spans="1:16" x14ac:dyDescent="0.25">
      <c r="A393" s="353"/>
      <c r="B393" s="352"/>
      <c r="C393" s="132"/>
      <c r="D393" s="138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P393" s="132"/>
    </row>
    <row r="394" spans="1:16" x14ac:dyDescent="0.25">
      <c r="A394" s="353"/>
      <c r="B394" s="352"/>
      <c r="C394" s="132"/>
      <c r="D394" s="138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P394" s="132"/>
    </row>
    <row r="395" spans="1:16" x14ac:dyDescent="0.25">
      <c r="A395" s="353"/>
      <c r="B395" s="352"/>
      <c r="C395" s="132"/>
      <c r="D395" s="138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P395" s="132"/>
    </row>
    <row r="396" spans="1:16" x14ac:dyDescent="0.25">
      <c r="A396" s="353"/>
      <c r="B396" s="352"/>
      <c r="C396" s="132"/>
      <c r="D396" s="138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P396" s="132"/>
    </row>
    <row r="397" spans="1:16" x14ac:dyDescent="0.25">
      <c r="A397" s="353"/>
      <c r="B397" s="352"/>
      <c r="C397" s="132"/>
      <c r="D397" s="138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P397" s="132"/>
    </row>
    <row r="398" spans="1:16" x14ac:dyDescent="0.25">
      <c r="A398" s="353"/>
      <c r="B398" s="352"/>
      <c r="C398" s="132"/>
      <c r="D398" s="138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P398" s="132"/>
    </row>
    <row r="399" spans="1:16" x14ac:dyDescent="0.25">
      <c r="A399" s="353"/>
      <c r="B399" s="352"/>
      <c r="C399" s="132"/>
      <c r="D399" s="138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P399" s="132"/>
    </row>
    <row r="400" spans="1:16" x14ac:dyDescent="0.25">
      <c r="A400" s="353"/>
      <c r="B400" s="352"/>
      <c r="C400" s="132"/>
      <c r="D400" s="138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P400" s="132"/>
    </row>
    <row r="401" spans="1:16" x14ac:dyDescent="0.25">
      <c r="A401" s="353"/>
      <c r="B401" s="352"/>
      <c r="C401" s="132"/>
      <c r="D401" s="138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P401" s="132"/>
    </row>
    <row r="402" spans="1:16" x14ac:dyDescent="0.25">
      <c r="A402" s="353"/>
      <c r="B402" s="352"/>
      <c r="C402" s="132"/>
      <c r="D402" s="138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P402" s="132"/>
    </row>
    <row r="403" spans="1:16" x14ac:dyDescent="0.25">
      <c r="A403" s="353"/>
      <c r="B403" s="352"/>
      <c r="C403" s="132"/>
      <c r="D403" s="138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P403" s="132"/>
    </row>
    <row r="404" spans="1:16" x14ac:dyDescent="0.25">
      <c r="A404" s="353"/>
      <c r="B404" s="352"/>
      <c r="C404" s="132"/>
      <c r="D404" s="138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P404" s="132"/>
    </row>
    <row r="405" spans="1:16" x14ac:dyDescent="0.25">
      <c r="A405" s="353"/>
      <c r="B405" s="352"/>
      <c r="C405" s="132"/>
      <c r="D405" s="138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P405" s="132"/>
    </row>
    <row r="406" spans="1:16" x14ac:dyDescent="0.25">
      <c r="A406" s="353"/>
      <c r="B406" s="352"/>
      <c r="C406" s="132"/>
      <c r="D406" s="138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P406" s="132"/>
    </row>
    <row r="407" spans="1:16" x14ac:dyDescent="0.25">
      <c r="A407" s="353"/>
      <c r="B407" s="352"/>
      <c r="C407" s="132"/>
      <c r="D407" s="138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P407" s="132"/>
    </row>
    <row r="408" spans="1:16" x14ac:dyDescent="0.25">
      <c r="A408" s="353"/>
      <c r="B408" s="352"/>
      <c r="C408" s="132"/>
      <c r="D408" s="138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P408" s="132"/>
    </row>
    <row r="409" spans="1:16" x14ac:dyDescent="0.25">
      <c r="A409" s="353"/>
      <c r="B409" s="352"/>
      <c r="C409" s="132"/>
      <c r="D409" s="138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P409" s="132"/>
    </row>
    <row r="410" spans="1:16" x14ac:dyDescent="0.25">
      <c r="A410" s="353"/>
      <c r="B410" s="352"/>
      <c r="C410" s="132"/>
      <c r="D410" s="138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P410" s="132"/>
    </row>
    <row r="411" spans="1:16" x14ac:dyDescent="0.25">
      <c r="A411" s="353"/>
      <c r="B411" s="352"/>
      <c r="C411" s="132"/>
      <c r="D411" s="138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P411" s="132"/>
    </row>
    <row r="412" spans="1:16" x14ac:dyDescent="0.25">
      <c r="A412" s="353"/>
      <c r="B412" s="352"/>
      <c r="C412" s="132"/>
      <c r="D412" s="138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P412" s="132"/>
    </row>
    <row r="413" spans="1:16" x14ac:dyDescent="0.25">
      <c r="A413" s="353"/>
      <c r="B413" s="352"/>
      <c r="C413" s="132"/>
      <c r="D413" s="138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P413" s="132"/>
    </row>
    <row r="414" spans="1:16" x14ac:dyDescent="0.25">
      <c r="A414" s="353"/>
      <c r="B414" s="352"/>
      <c r="C414" s="132"/>
      <c r="D414" s="138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P414" s="132"/>
    </row>
    <row r="415" spans="1:16" x14ac:dyDescent="0.25">
      <c r="A415" s="353"/>
      <c r="B415" s="352"/>
      <c r="C415" s="132"/>
      <c r="D415" s="138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P415" s="132"/>
    </row>
    <row r="416" spans="1:16" x14ac:dyDescent="0.25">
      <c r="A416" s="353"/>
      <c r="B416" s="352"/>
      <c r="C416" s="132"/>
      <c r="D416" s="138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P416" s="132"/>
    </row>
    <row r="417" spans="1:16" x14ac:dyDescent="0.25">
      <c r="A417" s="353"/>
      <c r="B417" s="352"/>
      <c r="C417" s="132"/>
      <c r="D417" s="138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P417" s="132"/>
    </row>
    <row r="418" spans="1:16" x14ac:dyDescent="0.25">
      <c r="A418" s="353"/>
      <c r="B418" s="352"/>
      <c r="C418" s="132"/>
      <c r="D418" s="138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P418" s="132"/>
    </row>
    <row r="419" spans="1:16" x14ac:dyDescent="0.25">
      <c r="A419" s="353"/>
      <c r="B419" s="352"/>
      <c r="C419" s="132"/>
      <c r="D419" s="138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P419" s="132"/>
    </row>
    <row r="420" spans="1:16" x14ac:dyDescent="0.25">
      <c r="A420" s="353"/>
      <c r="B420" s="352"/>
      <c r="C420" s="132"/>
      <c r="D420" s="138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P420" s="132"/>
    </row>
    <row r="421" spans="1:16" x14ac:dyDescent="0.25">
      <c r="A421" s="353"/>
      <c r="B421" s="352"/>
      <c r="C421" s="132"/>
      <c r="D421" s="138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P421" s="132"/>
    </row>
    <row r="422" spans="1:16" x14ac:dyDescent="0.25">
      <c r="A422" s="353"/>
      <c r="B422" s="352"/>
      <c r="C422" s="132"/>
      <c r="D422" s="138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P422" s="132"/>
    </row>
    <row r="423" spans="1:16" x14ac:dyDescent="0.25">
      <c r="A423" s="353"/>
      <c r="B423" s="352"/>
      <c r="C423" s="132"/>
      <c r="D423" s="138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P423" s="132"/>
    </row>
    <row r="424" spans="1:16" x14ac:dyDescent="0.25">
      <c r="A424" s="353"/>
      <c r="B424" s="352"/>
      <c r="C424" s="132"/>
      <c r="D424" s="138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P424" s="132"/>
    </row>
    <row r="425" spans="1:16" x14ac:dyDescent="0.25">
      <c r="A425" s="353"/>
      <c r="B425" s="352"/>
      <c r="C425" s="132"/>
      <c r="D425" s="138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P425" s="132"/>
    </row>
    <row r="426" spans="1:16" x14ac:dyDescent="0.25">
      <c r="A426" s="353"/>
      <c r="B426" s="352"/>
      <c r="C426" s="132"/>
      <c r="D426" s="138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P426" s="132"/>
    </row>
    <row r="427" spans="1:16" x14ac:dyDescent="0.25">
      <c r="A427" s="353"/>
      <c r="B427" s="352"/>
      <c r="C427" s="132"/>
      <c r="D427" s="138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P427" s="132"/>
    </row>
    <row r="428" spans="1:16" x14ac:dyDescent="0.25">
      <c r="A428" s="353"/>
      <c r="B428" s="352"/>
      <c r="C428" s="132"/>
      <c r="D428" s="138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P428" s="132"/>
    </row>
    <row r="429" spans="1:16" x14ac:dyDescent="0.25">
      <c r="A429" s="353"/>
      <c r="B429" s="352"/>
      <c r="C429" s="132"/>
      <c r="D429" s="138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P429" s="132"/>
    </row>
    <row r="430" spans="1:16" x14ac:dyDescent="0.25">
      <c r="A430" s="353"/>
      <c r="B430" s="352"/>
      <c r="C430" s="132"/>
      <c r="D430" s="138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P430" s="132"/>
    </row>
    <row r="431" spans="1:16" x14ac:dyDescent="0.25">
      <c r="A431" s="353"/>
      <c r="B431" s="352"/>
      <c r="C431" s="132"/>
      <c r="D431" s="138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P431" s="132"/>
    </row>
    <row r="432" spans="1:16" x14ac:dyDescent="0.25">
      <c r="A432" s="353"/>
      <c r="B432" s="352"/>
      <c r="C432" s="132"/>
      <c r="D432" s="138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P432" s="132"/>
    </row>
    <row r="433" spans="1:16" x14ac:dyDescent="0.25">
      <c r="A433" s="353"/>
      <c r="B433" s="352"/>
      <c r="C433" s="132"/>
      <c r="D433" s="138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P433" s="132"/>
    </row>
    <row r="434" spans="1:16" x14ac:dyDescent="0.25">
      <c r="A434" s="353"/>
      <c r="B434" s="352"/>
      <c r="C434" s="132"/>
      <c r="D434" s="138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P434" s="132"/>
    </row>
    <row r="435" spans="1:16" x14ac:dyDescent="0.25">
      <c r="A435" s="353"/>
      <c r="B435" s="352"/>
      <c r="C435" s="132"/>
      <c r="D435" s="138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P435" s="132"/>
    </row>
    <row r="436" spans="1:16" x14ac:dyDescent="0.25">
      <c r="A436" s="353"/>
      <c r="B436" s="352"/>
      <c r="C436" s="132"/>
      <c r="D436" s="138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P436" s="132"/>
    </row>
    <row r="437" spans="1:16" x14ac:dyDescent="0.25">
      <c r="A437" s="353"/>
      <c r="B437" s="352"/>
      <c r="C437" s="132"/>
      <c r="D437" s="138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P437" s="132"/>
    </row>
    <row r="438" spans="1:16" x14ac:dyDescent="0.25">
      <c r="A438" s="353"/>
      <c r="B438" s="352"/>
      <c r="C438" s="132"/>
      <c r="D438" s="138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P438" s="132"/>
    </row>
    <row r="439" spans="1:16" x14ac:dyDescent="0.25">
      <c r="A439" s="353"/>
      <c r="B439" s="352"/>
      <c r="C439" s="132"/>
      <c r="D439" s="138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P439" s="132"/>
    </row>
    <row r="440" spans="1:16" x14ac:dyDescent="0.25">
      <c r="A440" s="353"/>
      <c r="B440" s="352"/>
      <c r="C440" s="132"/>
      <c r="D440" s="138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P440" s="132"/>
    </row>
    <row r="441" spans="1:16" x14ac:dyDescent="0.25">
      <c r="A441" s="353"/>
      <c r="B441" s="352"/>
      <c r="C441" s="132"/>
      <c r="D441" s="138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P441" s="132"/>
    </row>
    <row r="442" spans="1:16" x14ac:dyDescent="0.25">
      <c r="A442" s="353"/>
      <c r="B442" s="352"/>
      <c r="C442" s="132"/>
      <c r="D442" s="138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P442" s="132"/>
    </row>
    <row r="443" spans="1:16" x14ac:dyDescent="0.25">
      <c r="A443" s="353"/>
      <c r="B443" s="352"/>
      <c r="C443" s="132"/>
      <c r="D443" s="138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P443" s="132"/>
    </row>
    <row r="444" spans="1:16" x14ac:dyDescent="0.25">
      <c r="A444" s="353"/>
      <c r="B444" s="352"/>
      <c r="C444" s="132"/>
      <c r="D444" s="138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P444" s="132"/>
    </row>
    <row r="445" spans="1:16" x14ac:dyDescent="0.25">
      <c r="A445" s="353"/>
      <c r="B445" s="352"/>
      <c r="C445" s="132"/>
      <c r="D445" s="138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P445" s="132"/>
    </row>
    <row r="446" spans="1:16" x14ac:dyDescent="0.25">
      <c r="A446" s="353"/>
      <c r="B446" s="352"/>
      <c r="C446" s="132"/>
      <c r="D446" s="138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P446" s="132"/>
    </row>
    <row r="447" spans="1:16" x14ac:dyDescent="0.25">
      <c r="A447" s="353"/>
      <c r="B447" s="352"/>
      <c r="C447" s="132"/>
      <c r="D447" s="138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P447" s="132"/>
    </row>
    <row r="448" spans="1:16" x14ac:dyDescent="0.25">
      <c r="A448" s="353"/>
      <c r="B448" s="352"/>
      <c r="C448" s="132"/>
      <c r="D448" s="138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P448" s="132"/>
    </row>
    <row r="449" spans="1:16" x14ac:dyDescent="0.25">
      <c r="A449" s="353"/>
      <c r="B449" s="352"/>
      <c r="C449" s="132"/>
      <c r="D449" s="138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P449" s="132"/>
    </row>
    <row r="450" spans="1:16" x14ac:dyDescent="0.25">
      <c r="A450" s="353"/>
      <c r="B450" s="352"/>
      <c r="C450" s="132"/>
      <c r="D450" s="138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P450" s="132"/>
    </row>
    <row r="451" spans="1:16" x14ac:dyDescent="0.25">
      <c r="A451" s="353"/>
      <c r="B451" s="352"/>
      <c r="C451" s="132"/>
      <c r="D451" s="138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P451" s="132"/>
    </row>
    <row r="452" spans="1:16" x14ac:dyDescent="0.25">
      <c r="A452" s="353"/>
      <c r="B452" s="352"/>
      <c r="C452" s="132"/>
      <c r="D452" s="138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P452" s="132"/>
    </row>
    <row r="453" spans="1:16" x14ac:dyDescent="0.25">
      <c r="A453" s="353"/>
      <c r="B453" s="352"/>
      <c r="C453" s="132"/>
      <c r="D453" s="138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P453" s="132"/>
    </row>
    <row r="454" spans="1:16" x14ac:dyDescent="0.25">
      <c r="A454" s="353"/>
      <c r="B454" s="352"/>
      <c r="C454" s="132"/>
      <c r="D454" s="138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P454" s="132"/>
    </row>
    <row r="455" spans="1:16" x14ac:dyDescent="0.25">
      <c r="A455" s="353"/>
      <c r="B455" s="352"/>
      <c r="C455" s="132"/>
      <c r="D455" s="138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P455" s="132"/>
    </row>
    <row r="456" spans="1:16" x14ac:dyDescent="0.25">
      <c r="A456" s="353"/>
      <c r="B456" s="352"/>
      <c r="C456" s="132"/>
      <c r="D456" s="138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P456" s="132"/>
    </row>
    <row r="457" spans="1:16" x14ac:dyDescent="0.25">
      <c r="A457" s="353"/>
      <c r="B457" s="352"/>
      <c r="C457" s="132"/>
      <c r="D457" s="138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P457" s="132"/>
    </row>
    <row r="458" spans="1:16" x14ac:dyDescent="0.25">
      <c r="A458" s="353"/>
      <c r="B458" s="352"/>
      <c r="C458" s="132"/>
      <c r="D458" s="138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P458" s="132"/>
    </row>
    <row r="459" spans="1:16" x14ac:dyDescent="0.25">
      <c r="A459" s="353"/>
      <c r="B459" s="352"/>
      <c r="C459" s="132"/>
      <c r="D459" s="138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P459" s="132"/>
    </row>
    <row r="460" spans="1:16" x14ac:dyDescent="0.25">
      <c r="A460" s="353"/>
      <c r="B460" s="352"/>
      <c r="C460" s="132"/>
      <c r="D460" s="138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P460" s="132"/>
    </row>
    <row r="461" spans="1:16" x14ac:dyDescent="0.25">
      <c r="A461" s="353"/>
      <c r="B461" s="352"/>
      <c r="C461" s="132"/>
      <c r="D461" s="138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P461" s="132"/>
    </row>
    <row r="462" spans="1:16" x14ac:dyDescent="0.25">
      <c r="A462" s="353"/>
      <c r="B462" s="352"/>
      <c r="C462" s="132"/>
      <c r="D462" s="138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P462" s="132"/>
    </row>
    <row r="463" spans="1:16" x14ac:dyDescent="0.25">
      <c r="A463" s="353"/>
      <c r="B463" s="352"/>
      <c r="C463" s="132"/>
      <c r="D463" s="138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P463" s="132"/>
    </row>
    <row r="464" spans="1:16" x14ac:dyDescent="0.25">
      <c r="A464" s="353"/>
      <c r="B464" s="352"/>
      <c r="C464" s="132"/>
      <c r="D464" s="138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P464" s="132"/>
    </row>
    <row r="465" spans="1:16" x14ac:dyDescent="0.25">
      <c r="A465" s="353"/>
      <c r="B465" s="352"/>
      <c r="C465" s="132"/>
      <c r="D465" s="138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P465" s="132"/>
    </row>
    <row r="466" spans="1:16" x14ac:dyDescent="0.25">
      <c r="A466" s="353"/>
      <c r="B466" s="352"/>
      <c r="C466" s="132"/>
      <c r="D466" s="138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P466" s="132"/>
    </row>
    <row r="467" spans="1:16" x14ac:dyDescent="0.25">
      <c r="A467" s="353"/>
      <c r="B467" s="352"/>
      <c r="C467" s="132"/>
      <c r="D467" s="138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P467" s="132"/>
    </row>
    <row r="468" spans="1:16" x14ac:dyDescent="0.25">
      <c r="A468" s="353"/>
      <c r="B468" s="352"/>
      <c r="C468" s="132"/>
      <c r="D468" s="138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P468" s="132"/>
    </row>
    <row r="469" spans="1:16" x14ac:dyDescent="0.25">
      <c r="A469" s="353"/>
      <c r="B469" s="352"/>
      <c r="C469" s="132"/>
      <c r="D469" s="138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P469" s="132"/>
    </row>
    <row r="470" spans="1:16" x14ac:dyDescent="0.25">
      <c r="A470" s="353"/>
      <c r="B470" s="352"/>
      <c r="C470" s="132"/>
      <c r="D470" s="138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P470" s="132"/>
    </row>
    <row r="471" spans="1:16" x14ac:dyDescent="0.25">
      <c r="A471" s="353"/>
      <c r="B471" s="352"/>
      <c r="C471" s="132"/>
      <c r="D471" s="138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P471" s="132"/>
    </row>
    <row r="472" spans="1:16" x14ac:dyDescent="0.25">
      <c r="A472" s="353"/>
      <c r="B472" s="352"/>
      <c r="C472" s="132"/>
      <c r="D472" s="138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P472" s="132"/>
    </row>
    <row r="473" spans="1:16" x14ac:dyDescent="0.25">
      <c r="A473" s="353"/>
      <c r="B473" s="352"/>
      <c r="C473" s="132"/>
      <c r="D473" s="138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P473" s="132"/>
    </row>
    <row r="474" spans="1:16" x14ac:dyDescent="0.25">
      <c r="A474" s="353"/>
      <c r="B474" s="352"/>
      <c r="C474" s="132"/>
      <c r="D474" s="138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P474" s="132"/>
    </row>
    <row r="475" spans="1:16" x14ac:dyDescent="0.25">
      <c r="A475" s="353"/>
      <c r="B475" s="352"/>
      <c r="C475" s="132"/>
      <c r="D475" s="138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P475" s="132"/>
    </row>
    <row r="476" spans="1:16" x14ac:dyDescent="0.25">
      <c r="A476" s="353"/>
      <c r="B476" s="352"/>
      <c r="C476" s="132"/>
      <c r="D476" s="138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P476" s="132"/>
    </row>
    <row r="477" spans="1:16" x14ac:dyDescent="0.25">
      <c r="A477" s="353"/>
      <c r="B477" s="352"/>
      <c r="C477" s="132"/>
      <c r="D477" s="138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P477" s="132"/>
    </row>
    <row r="478" spans="1:16" x14ac:dyDescent="0.25">
      <c r="A478" s="353"/>
      <c r="B478" s="352"/>
      <c r="C478" s="132"/>
      <c r="D478" s="138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P478" s="132"/>
    </row>
    <row r="479" spans="1:16" x14ac:dyDescent="0.25">
      <c r="A479" s="353"/>
      <c r="B479" s="352"/>
      <c r="C479" s="132"/>
      <c r="D479" s="138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P479" s="132"/>
    </row>
    <row r="480" spans="1:16" x14ac:dyDescent="0.25">
      <c r="A480" s="353"/>
      <c r="B480" s="352"/>
      <c r="C480" s="132"/>
      <c r="D480" s="138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P480" s="132"/>
    </row>
    <row r="481" spans="1:16" x14ac:dyDescent="0.25">
      <c r="A481" s="353"/>
      <c r="B481" s="352"/>
      <c r="C481" s="132"/>
      <c r="D481" s="138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P481" s="132"/>
    </row>
    <row r="482" spans="1:16" x14ac:dyDescent="0.25">
      <c r="A482" s="353"/>
      <c r="B482" s="352"/>
      <c r="C482" s="132"/>
      <c r="D482" s="138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P482" s="132"/>
    </row>
    <row r="483" spans="1:16" x14ac:dyDescent="0.25">
      <c r="A483" s="353"/>
      <c r="B483" s="352"/>
      <c r="C483" s="132"/>
      <c r="D483" s="138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P483" s="132"/>
    </row>
    <row r="484" spans="1:16" x14ac:dyDescent="0.25">
      <c r="A484" s="353"/>
      <c r="B484" s="352"/>
      <c r="C484" s="132"/>
      <c r="D484" s="138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P484" s="132"/>
    </row>
    <row r="485" spans="1:16" x14ac:dyDescent="0.25">
      <c r="A485" s="353"/>
      <c r="B485" s="352"/>
      <c r="C485" s="132"/>
      <c r="D485" s="138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P485" s="132"/>
    </row>
    <row r="486" spans="1:16" x14ac:dyDescent="0.25">
      <c r="A486" s="353"/>
      <c r="B486" s="352"/>
      <c r="C486" s="132"/>
      <c r="D486" s="138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P486" s="132"/>
    </row>
    <row r="487" spans="1:16" x14ac:dyDescent="0.25">
      <c r="A487" s="353"/>
      <c r="B487" s="352"/>
      <c r="C487" s="132"/>
      <c r="D487" s="138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P487" s="132"/>
    </row>
    <row r="488" spans="1:16" x14ac:dyDescent="0.25">
      <c r="A488" s="353"/>
      <c r="B488" s="352"/>
      <c r="C488" s="132"/>
      <c r="D488" s="138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P488" s="132"/>
    </row>
    <row r="489" spans="1:16" x14ac:dyDescent="0.25">
      <c r="A489" s="353"/>
      <c r="B489" s="352"/>
      <c r="C489" s="132"/>
      <c r="D489" s="138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P489" s="132"/>
    </row>
    <row r="490" spans="1:16" x14ac:dyDescent="0.25">
      <c r="A490" s="353"/>
      <c r="B490" s="352"/>
      <c r="C490" s="132"/>
      <c r="D490" s="138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P490" s="132"/>
    </row>
    <row r="491" spans="1:16" x14ac:dyDescent="0.25">
      <c r="A491" s="353"/>
      <c r="B491" s="352"/>
      <c r="C491" s="132"/>
      <c r="D491" s="138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P491" s="132"/>
    </row>
    <row r="492" spans="1:16" x14ac:dyDescent="0.25">
      <c r="A492" s="353"/>
      <c r="B492" s="352"/>
      <c r="C492" s="132"/>
      <c r="D492" s="138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P492" s="132"/>
    </row>
    <row r="493" spans="1:16" x14ac:dyDescent="0.25">
      <c r="A493" s="353"/>
      <c r="B493" s="352"/>
      <c r="C493" s="132"/>
      <c r="D493" s="138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P493" s="132"/>
    </row>
    <row r="494" spans="1:16" x14ac:dyDescent="0.25">
      <c r="A494" s="353"/>
      <c r="B494" s="352"/>
      <c r="C494" s="132"/>
      <c r="D494" s="138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P494" s="132"/>
    </row>
    <row r="495" spans="1:16" x14ac:dyDescent="0.25">
      <c r="A495" s="353"/>
      <c r="B495" s="352"/>
      <c r="C495" s="132"/>
      <c r="D495" s="138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P495" s="132"/>
    </row>
    <row r="496" spans="1:16" x14ac:dyDescent="0.25">
      <c r="A496" s="353"/>
      <c r="B496" s="352"/>
      <c r="C496" s="132"/>
      <c r="D496" s="138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P496" s="132"/>
    </row>
    <row r="497" spans="1:16" x14ac:dyDescent="0.25">
      <c r="A497" s="353"/>
      <c r="B497" s="352"/>
      <c r="C497" s="132"/>
      <c r="D497" s="138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P497" s="132"/>
    </row>
    <row r="498" spans="1:16" x14ac:dyDescent="0.25">
      <c r="A498" s="353"/>
      <c r="B498" s="352"/>
      <c r="C498" s="132"/>
      <c r="D498" s="138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P498" s="132"/>
    </row>
    <row r="499" spans="1:16" x14ac:dyDescent="0.25">
      <c r="A499" s="353"/>
      <c r="B499" s="352"/>
      <c r="C499" s="132"/>
      <c r="D499" s="138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P499" s="132"/>
    </row>
    <row r="500" spans="1:16" x14ac:dyDescent="0.25">
      <c r="A500" s="353"/>
      <c r="B500" s="352"/>
      <c r="C500" s="132"/>
      <c r="D500" s="138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P500" s="132"/>
    </row>
    <row r="501" spans="1:16" x14ac:dyDescent="0.25">
      <c r="A501" s="353"/>
      <c r="B501" s="352"/>
      <c r="C501" s="132"/>
      <c r="D501" s="138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P501" s="132"/>
    </row>
    <row r="502" spans="1:16" x14ac:dyDescent="0.25">
      <c r="A502" s="353"/>
      <c r="B502" s="352"/>
      <c r="C502" s="132"/>
      <c r="D502" s="138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P502" s="132"/>
    </row>
    <row r="503" spans="1:16" x14ac:dyDescent="0.25">
      <c r="A503" s="353"/>
      <c r="B503" s="352"/>
      <c r="C503" s="132"/>
      <c r="D503" s="138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P503" s="132"/>
    </row>
    <row r="504" spans="1:16" x14ac:dyDescent="0.25">
      <c r="A504" s="353"/>
      <c r="B504" s="352"/>
      <c r="C504" s="132"/>
      <c r="D504" s="138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P504" s="132"/>
    </row>
    <row r="505" spans="1:16" x14ac:dyDescent="0.25">
      <c r="A505" s="353"/>
      <c r="B505" s="352"/>
      <c r="C505" s="132"/>
      <c r="D505" s="138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P505" s="132"/>
    </row>
    <row r="506" spans="1:16" x14ac:dyDescent="0.25">
      <c r="A506" s="353"/>
      <c r="B506" s="352"/>
      <c r="C506" s="132"/>
      <c r="D506" s="138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P506" s="132"/>
    </row>
    <row r="507" spans="1:16" x14ac:dyDescent="0.25">
      <c r="A507" s="353"/>
      <c r="B507" s="352"/>
      <c r="C507" s="132"/>
      <c r="D507" s="138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P507" s="132"/>
    </row>
    <row r="508" spans="1:16" x14ac:dyDescent="0.25">
      <c r="A508" s="353"/>
      <c r="B508" s="352"/>
      <c r="C508" s="132"/>
      <c r="D508" s="138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P508" s="132"/>
    </row>
    <row r="509" spans="1:16" x14ac:dyDescent="0.25">
      <c r="A509" s="353"/>
      <c r="B509" s="352"/>
      <c r="C509" s="132"/>
      <c r="D509" s="138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P509" s="132"/>
    </row>
    <row r="510" spans="1:16" x14ac:dyDescent="0.25">
      <c r="A510" s="353"/>
      <c r="B510" s="352"/>
      <c r="C510" s="132"/>
      <c r="D510" s="138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P510" s="132"/>
    </row>
    <row r="511" spans="1:16" x14ac:dyDescent="0.25">
      <c r="A511" s="353"/>
      <c r="B511" s="352"/>
      <c r="C511" s="132"/>
      <c r="D511" s="138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P511" s="132"/>
    </row>
    <row r="512" spans="1:16" x14ac:dyDescent="0.25">
      <c r="A512" s="353"/>
      <c r="B512" s="352"/>
      <c r="C512" s="132"/>
      <c r="D512" s="138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P512" s="132"/>
    </row>
    <row r="513" spans="1:16" x14ac:dyDescent="0.25">
      <c r="A513" s="353"/>
      <c r="B513" s="352"/>
      <c r="C513" s="132"/>
      <c r="D513" s="138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P513" s="132"/>
    </row>
    <row r="514" spans="1:16" x14ac:dyDescent="0.25">
      <c r="A514" s="353"/>
      <c r="B514" s="352"/>
      <c r="C514" s="132"/>
      <c r="D514" s="138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P514" s="132"/>
    </row>
    <row r="515" spans="1:16" x14ac:dyDescent="0.25">
      <c r="A515" s="353"/>
      <c r="B515" s="352"/>
      <c r="C515" s="132"/>
      <c r="D515" s="138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P515" s="132"/>
    </row>
    <row r="516" spans="1:16" x14ac:dyDescent="0.25">
      <c r="A516" s="353"/>
      <c r="B516" s="352"/>
      <c r="C516" s="132"/>
      <c r="D516" s="138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P516" s="132"/>
    </row>
    <row r="517" spans="1:16" x14ac:dyDescent="0.25">
      <c r="A517" s="353"/>
      <c r="B517" s="352"/>
      <c r="C517" s="132"/>
      <c r="D517" s="138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P517" s="132"/>
    </row>
    <row r="518" spans="1:16" x14ac:dyDescent="0.25">
      <c r="A518" s="353"/>
      <c r="B518" s="352"/>
      <c r="C518" s="132"/>
      <c r="D518" s="138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P518" s="132"/>
    </row>
    <row r="519" spans="1:16" x14ac:dyDescent="0.25">
      <c r="A519" s="353"/>
      <c r="B519" s="352"/>
      <c r="C519" s="132"/>
      <c r="D519" s="138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P519" s="132"/>
    </row>
    <row r="520" spans="1:16" x14ac:dyDescent="0.25">
      <c r="A520" s="353"/>
      <c r="B520" s="352"/>
      <c r="C520" s="132"/>
      <c r="D520" s="138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P520" s="132"/>
    </row>
    <row r="521" spans="1:16" x14ac:dyDescent="0.25">
      <c r="A521" s="353"/>
      <c r="B521" s="352"/>
      <c r="C521" s="132"/>
      <c r="D521" s="138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P521" s="132"/>
    </row>
    <row r="522" spans="1:16" x14ac:dyDescent="0.25">
      <c r="A522" s="353"/>
      <c r="B522" s="352"/>
      <c r="C522" s="132"/>
      <c r="D522" s="138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P522" s="132"/>
    </row>
    <row r="523" spans="1:16" x14ac:dyDescent="0.25">
      <c r="A523" s="353"/>
      <c r="B523" s="352"/>
      <c r="C523" s="132"/>
      <c r="D523" s="138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P523" s="132"/>
    </row>
    <row r="524" spans="1:16" x14ac:dyDescent="0.25">
      <c r="A524" s="353"/>
      <c r="B524" s="352"/>
      <c r="C524" s="132"/>
      <c r="D524" s="138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P524" s="132"/>
    </row>
    <row r="525" spans="1:16" x14ac:dyDescent="0.25">
      <c r="A525" s="353"/>
      <c r="B525" s="352"/>
      <c r="C525" s="132"/>
      <c r="D525" s="138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P525" s="132"/>
    </row>
    <row r="526" spans="1:16" x14ac:dyDescent="0.25">
      <c r="A526" s="353"/>
      <c r="B526" s="352"/>
      <c r="C526" s="132"/>
      <c r="D526" s="138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P526" s="132"/>
    </row>
    <row r="527" spans="1:16" x14ac:dyDescent="0.25">
      <c r="A527" s="353"/>
      <c r="B527" s="352"/>
      <c r="C527" s="132"/>
      <c r="D527" s="138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P527" s="132"/>
    </row>
    <row r="528" spans="1:16" x14ac:dyDescent="0.25">
      <c r="A528" s="353"/>
      <c r="B528" s="352"/>
      <c r="C528" s="132"/>
      <c r="D528" s="138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P528" s="132"/>
    </row>
    <row r="529" spans="1:16" x14ac:dyDescent="0.25">
      <c r="A529" s="353"/>
      <c r="B529" s="352"/>
      <c r="C529" s="132"/>
      <c r="D529" s="138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P529" s="132"/>
    </row>
    <row r="530" spans="1:16" x14ac:dyDescent="0.25">
      <c r="A530" s="353"/>
      <c r="B530" s="352"/>
      <c r="C530" s="132"/>
      <c r="D530" s="138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P530" s="132"/>
    </row>
    <row r="531" spans="1:16" x14ac:dyDescent="0.25">
      <c r="A531" s="353"/>
      <c r="B531" s="352"/>
      <c r="C531" s="132"/>
      <c r="D531" s="138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P531" s="132"/>
    </row>
    <row r="532" spans="1:16" x14ac:dyDescent="0.25">
      <c r="A532" s="353"/>
      <c r="B532" s="352"/>
      <c r="C532" s="132"/>
      <c r="D532" s="138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P532" s="132"/>
    </row>
    <row r="533" spans="1:16" x14ac:dyDescent="0.25">
      <c r="A533" s="353"/>
      <c r="B533" s="352"/>
      <c r="C533" s="132"/>
      <c r="D533" s="138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P533" s="132"/>
    </row>
    <row r="534" spans="1:16" x14ac:dyDescent="0.25">
      <c r="A534" s="353"/>
      <c r="B534" s="352"/>
      <c r="C534" s="132"/>
      <c r="D534" s="138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P534" s="132"/>
    </row>
    <row r="535" spans="1:16" x14ac:dyDescent="0.25">
      <c r="A535" s="353"/>
      <c r="B535" s="352"/>
      <c r="C535" s="132"/>
      <c r="D535" s="138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P535" s="132"/>
    </row>
    <row r="536" spans="1:16" x14ac:dyDescent="0.25">
      <c r="A536" s="353"/>
      <c r="B536" s="352"/>
      <c r="C536" s="132"/>
      <c r="D536" s="138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P536" s="132"/>
    </row>
    <row r="537" spans="1:16" x14ac:dyDescent="0.25">
      <c r="A537" s="353"/>
      <c r="B537" s="352"/>
      <c r="C537" s="132"/>
      <c r="D537" s="138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P537" s="132"/>
    </row>
    <row r="538" spans="1:16" x14ac:dyDescent="0.25">
      <c r="A538" s="353"/>
      <c r="B538" s="352"/>
      <c r="C538" s="132"/>
      <c r="D538" s="138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P538" s="132"/>
    </row>
    <row r="539" spans="1:16" x14ac:dyDescent="0.25">
      <c r="A539" s="353"/>
      <c r="B539" s="352"/>
      <c r="C539" s="132"/>
      <c r="D539" s="138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P539" s="132"/>
    </row>
    <row r="540" spans="1:16" x14ac:dyDescent="0.25">
      <c r="A540" s="353"/>
      <c r="B540" s="352"/>
      <c r="C540" s="132"/>
      <c r="D540" s="138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P540" s="132"/>
    </row>
    <row r="541" spans="1:16" x14ac:dyDescent="0.25">
      <c r="A541" s="353"/>
      <c r="B541" s="352"/>
      <c r="C541" s="132"/>
      <c r="D541" s="138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P541" s="132"/>
    </row>
    <row r="542" spans="1:16" x14ac:dyDescent="0.25">
      <c r="A542" s="353"/>
      <c r="B542" s="352"/>
      <c r="C542" s="132"/>
      <c r="D542" s="138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P542" s="132"/>
    </row>
    <row r="543" spans="1:16" x14ac:dyDescent="0.25">
      <c r="A543" s="353"/>
      <c r="B543" s="352"/>
      <c r="C543" s="132"/>
      <c r="D543" s="138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P543" s="132"/>
    </row>
    <row r="544" spans="1:16" x14ac:dyDescent="0.25">
      <c r="A544" s="353"/>
      <c r="B544" s="352"/>
      <c r="C544" s="132"/>
      <c r="D544" s="138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P544" s="132"/>
    </row>
    <row r="545" spans="1:16" x14ac:dyDescent="0.25">
      <c r="A545" s="353"/>
      <c r="B545" s="352"/>
      <c r="C545" s="132"/>
      <c r="D545" s="138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P545" s="132"/>
    </row>
    <row r="546" spans="1:16" x14ac:dyDescent="0.25">
      <c r="A546" s="353"/>
      <c r="B546" s="352"/>
      <c r="C546" s="132"/>
      <c r="D546" s="138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P546" s="132"/>
    </row>
    <row r="547" spans="1:16" x14ac:dyDescent="0.25">
      <c r="A547" s="353"/>
      <c r="B547" s="352"/>
      <c r="C547" s="132"/>
      <c r="D547" s="138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P547" s="132"/>
    </row>
    <row r="548" spans="1:16" x14ac:dyDescent="0.25">
      <c r="A548" s="353"/>
      <c r="B548" s="352"/>
      <c r="C548" s="132"/>
      <c r="D548" s="138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P548" s="132"/>
    </row>
    <row r="549" spans="1:16" x14ac:dyDescent="0.25">
      <c r="A549" s="353"/>
      <c r="B549" s="352"/>
      <c r="C549" s="132"/>
      <c r="D549" s="138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P549" s="132"/>
    </row>
    <row r="550" spans="1:16" x14ac:dyDescent="0.25">
      <c r="A550" s="353"/>
      <c r="B550" s="352"/>
      <c r="C550" s="132"/>
      <c r="D550" s="138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P550" s="132"/>
    </row>
    <row r="551" spans="1:16" x14ac:dyDescent="0.25">
      <c r="A551" s="353"/>
      <c r="B551" s="352"/>
      <c r="C551" s="132"/>
      <c r="D551" s="138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P551" s="132"/>
    </row>
    <row r="552" spans="1:16" x14ac:dyDescent="0.25">
      <c r="A552" s="353"/>
      <c r="B552" s="352"/>
      <c r="C552" s="132"/>
      <c r="D552" s="138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P552" s="132"/>
    </row>
    <row r="553" spans="1:16" x14ac:dyDescent="0.25">
      <c r="A553" s="353"/>
      <c r="B553" s="352"/>
      <c r="C553" s="132"/>
      <c r="D553" s="138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P553" s="132"/>
    </row>
    <row r="554" spans="1:16" x14ac:dyDescent="0.25">
      <c r="A554" s="353"/>
      <c r="B554" s="352"/>
      <c r="C554" s="132"/>
      <c r="D554" s="138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P554" s="132"/>
    </row>
    <row r="555" spans="1:16" x14ac:dyDescent="0.25">
      <c r="A555" s="353"/>
      <c r="B555" s="352"/>
      <c r="C555" s="132"/>
      <c r="D555" s="138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P555" s="132"/>
    </row>
    <row r="556" spans="1:16" x14ac:dyDescent="0.25">
      <c r="A556" s="353"/>
      <c r="B556" s="352"/>
      <c r="C556" s="132"/>
      <c r="D556" s="138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P556" s="132"/>
    </row>
    <row r="557" spans="1:16" x14ac:dyDescent="0.25">
      <c r="A557" s="353"/>
      <c r="B557" s="352"/>
      <c r="C557" s="132"/>
      <c r="D557" s="138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P557" s="132"/>
    </row>
    <row r="558" spans="1:16" x14ac:dyDescent="0.25">
      <c r="A558" s="353"/>
      <c r="B558" s="352"/>
      <c r="C558" s="132"/>
      <c r="D558" s="138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P558" s="132"/>
    </row>
    <row r="559" spans="1:16" x14ac:dyDescent="0.25">
      <c r="A559" s="353"/>
      <c r="B559" s="352"/>
      <c r="C559" s="132"/>
      <c r="D559" s="138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P559" s="132"/>
    </row>
    <row r="560" spans="1:16" x14ac:dyDescent="0.25">
      <c r="A560" s="353"/>
      <c r="B560" s="352"/>
      <c r="C560" s="132"/>
      <c r="D560" s="138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P560" s="132"/>
    </row>
    <row r="561" spans="1:16" x14ac:dyDescent="0.25">
      <c r="A561" s="353"/>
      <c r="B561" s="352"/>
      <c r="C561" s="132"/>
      <c r="D561" s="138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P561" s="132"/>
    </row>
    <row r="562" spans="1:16" x14ac:dyDescent="0.25">
      <c r="A562" s="353"/>
      <c r="B562" s="352"/>
      <c r="C562" s="132"/>
      <c r="D562" s="138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P562" s="132"/>
    </row>
    <row r="563" spans="1:16" x14ac:dyDescent="0.25">
      <c r="A563" s="353"/>
      <c r="B563" s="352"/>
      <c r="C563" s="132"/>
      <c r="D563" s="138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P563" s="132"/>
    </row>
    <row r="564" spans="1:16" x14ac:dyDescent="0.25">
      <c r="A564" s="353"/>
      <c r="B564" s="352"/>
      <c r="C564" s="132"/>
      <c r="D564" s="138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P564" s="132"/>
    </row>
    <row r="565" spans="1:16" x14ac:dyDescent="0.25">
      <c r="A565" s="353"/>
      <c r="B565" s="352"/>
      <c r="C565" s="132"/>
      <c r="D565" s="138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P565" s="132"/>
    </row>
    <row r="566" spans="1:16" x14ac:dyDescent="0.25">
      <c r="A566" s="353"/>
      <c r="B566" s="352"/>
      <c r="C566" s="132"/>
      <c r="D566" s="138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P566" s="132"/>
    </row>
    <row r="567" spans="1:16" x14ac:dyDescent="0.25">
      <c r="A567" s="353"/>
      <c r="B567" s="352"/>
      <c r="C567" s="132"/>
      <c r="D567" s="138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P567" s="132"/>
    </row>
    <row r="568" spans="1:16" x14ac:dyDescent="0.25">
      <c r="A568" s="353"/>
      <c r="B568" s="352"/>
      <c r="C568" s="132"/>
      <c r="D568" s="138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P568" s="132"/>
    </row>
    <row r="569" spans="1:16" x14ac:dyDescent="0.25">
      <c r="A569" s="353"/>
      <c r="B569" s="352"/>
      <c r="C569" s="132"/>
      <c r="D569" s="138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P569" s="132"/>
    </row>
    <row r="570" spans="1:16" x14ac:dyDescent="0.25">
      <c r="A570" s="353"/>
      <c r="B570" s="352"/>
      <c r="C570" s="132"/>
      <c r="D570" s="138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P570" s="132"/>
    </row>
    <row r="571" spans="1:16" x14ac:dyDescent="0.25">
      <c r="A571" s="353"/>
      <c r="B571" s="352"/>
      <c r="C571" s="132"/>
      <c r="D571" s="138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P571" s="132"/>
    </row>
    <row r="572" spans="1:16" x14ac:dyDescent="0.25">
      <c r="A572" s="353"/>
      <c r="B572" s="352"/>
      <c r="C572" s="132"/>
      <c r="D572" s="138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P572" s="132"/>
    </row>
    <row r="573" spans="1:16" x14ac:dyDescent="0.25">
      <c r="A573" s="353"/>
      <c r="B573" s="352"/>
      <c r="C573" s="132"/>
      <c r="D573" s="138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P573" s="132"/>
    </row>
    <row r="574" spans="1:16" x14ac:dyDescent="0.25">
      <c r="A574" s="353"/>
      <c r="B574" s="352"/>
      <c r="C574" s="132"/>
      <c r="D574" s="138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P574" s="132"/>
    </row>
    <row r="575" spans="1:16" x14ac:dyDescent="0.25">
      <c r="A575" s="353"/>
      <c r="B575" s="352"/>
      <c r="C575" s="132"/>
      <c r="D575" s="138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P575" s="132"/>
    </row>
    <row r="576" spans="1:16" x14ac:dyDescent="0.25">
      <c r="A576" s="353"/>
      <c r="B576" s="352"/>
      <c r="C576" s="132"/>
      <c r="D576" s="138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P576" s="132"/>
    </row>
    <row r="577" spans="1:16" x14ac:dyDescent="0.25">
      <c r="A577" s="353"/>
      <c r="B577" s="352"/>
      <c r="C577" s="132"/>
      <c r="D577" s="138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P577" s="132"/>
    </row>
    <row r="578" spans="1:16" x14ac:dyDescent="0.25">
      <c r="A578" s="353"/>
      <c r="B578" s="352"/>
      <c r="C578" s="132"/>
      <c r="D578" s="138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P578" s="132"/>
    </row>
    <row r="579" spans="1:16" x14ac:dyDescent="0.25">
      <c r="A579" s="353"/>
      <c r="B579" s="352"/>
      <c r="C579" s="132"/>
      <c r="D579" s="138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P579" s="132"/>
    </row>
    <row r="580" spans="1:16" x14ac:dyDescent="0.25">
      <c r="A580" s="353"/>
      <c r="B580" s="352"/>
      <c r="C580" s="132"/>
      <c r="D580" s="138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P580" s="132"/>
    </row>
    <row r="581" spans="1:16" x14ac:dyDescent="0.25">
      <c r="A581" s="353"/>
      <c r="B581" s="352"/>
      <c r="C581" s="132"/>
      <c r="D581" s="138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P581" s="132"/>
    </row>
    <row r="582" spans="1:16" x14ac:dyDescent="0.25">
      <c r="A582" s="353"/>
      <c r="B582" s="352"/>
      <c r="C582" s="132"/>
      <c r="D582" s="138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P582" s="132"/>
    </row>
    <row r="583" spans="1:16" x14ac:dyDescent="0.25">
      <c r="A583" s="353"/>
      <c r="B583" s="352"/>
      <c r="C583" s="132"/>
      <c r="D583" s="138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P583" s="132"/>
    </row>
    <row r="584" spans="1:16" x14ac:dyDescent="0.25">
      <c r="A584" s="353"/>
      <c r="B584" s="352"/>
      <c r="C584" s="132"/>
      <c r="D584" s="138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P584" s="132"/>
    </row>
    <row r="585" spans="1:16" x14ac:dyDescent="0.25">
      <c r="A585" s="353"/>
      <c r="B585" s="352"/>
      <c r="C585" s="132"/>
      <c r="D585" s="138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P585" s="132"/>
    </row>
    <row r="586" spans="1:16" x14ac:dyDescent="0.25">
      <c r="A586" s="353"/>
      <c r="B586" s="352"/>
      <c r="C586" s="132"/>
      <c r="D586" s="138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P586" s="132"/>
    </row>
    <row r="587" spans="1:16" x14ac:dyDescent="0.25">
      <c r="A587" s="353"/>
      <c r="B587" s="352"/>
      <c r="C587" s="132"/>
      <c r="D587" s="138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P587" s="132"/>
    </row>
    <row r="588" spans="1:16" x14ac:dyDescent="0.25">
      <c r="A588" s="353"/>
      <c r="B588" s="352"/>
      <c r="C588" s="132"/>
      <c r="D588" s="138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P588" s="132"/>
    </row>
    <row r="589" spans="1:16" x14ac:dyDescent="0.25">
      <c r="A589" s="353"/>
      <c r="B589" s="352"/>
      <c r="C589" s="132"/>
      <c r="D589" s="138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P589" s="132"/>
    </row>
    <row r="590" spans="1:16" x14ac:dyDescent="0.25">
      <c r="A590" s="353"/>
      <c r="B590" s="352"/>
      <c r="C590" s="132"/>
      <c r="D590" s="138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P590" s="132"/>
    </row>
    <row r="591" spans="1:16" x14ac:dyDescent="0.25">
      <c r="A591" s="353"/>
      <c r="B591" s="352"/>
      <c r="C591" s="132"/>
      <c r="D591" s="138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P591" s="132"/>
    </row>
    <row r="592" spans="1:16" x14ac:dyDescent="0.25">
      <c r="A592" s="353"/>
      <c r="B592" s="352"/>
      <c r="C592" s="132"/>
      <c r="D592" s="138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P592" s="132"/>
    </row>
    <row r="593" spans="1:16" x14ac:dyDescent="0.25">
      <c r="A593" s="353"/>
      <c r="B593" s="352"/>
      <c r="C593" s="132"/>
      <c r="D593" s="138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P593" s="132"/>
    </row>
    <row r="594" spans="1:16" x14ac:dyDescent="0.25">
      <c r="A594" s="353"/>
      <c r="B594" s="352"/>
      <c r="C594" s="132"/>
      <c r="D594" s="138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P594" s="132"/>
    </row>
    <row r="595" spans="1:16" x14ac:dyDescent="0.25">
      <c r="A595" s="353"/>
      <c r="B595" s="352"/>
      <c r="C595" s="132"/>
      <c r="D595" s="138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P595" s="132"/>
    </row>
    <row r="596" spans="1:16" x14ac:dyDescent="0.25">
      <c r="A596" s="353"/>
      <c r="B596" s="352"/>
      <c r="C596" s="132"/>
      <c r="D596" s="138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P596" s="132"/>
    </row>
    <row r="597" spans="1:16" x14ac:dyDescent="0.25">
      <c r="A597" s="353"/>
      <c r="B597" s="352"/>
      <c r="C597" s="132"/>
      <c r="D597" s="138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P597" s="132"/>
    </row>
    <row r="598" spans="1:16" x14ac:dyDescent="0.25">
      <c r="A598" s="353"/>
      <c r="B598" s="352"/>
      <c r="C598" s="132"/>
      <c r="D598" s="138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P598" s="132"/>
    </row>
    <row r="599" spans="1:16" x14ac:dyDescent="0.25">
      <c r="A599" s="353"/>
      <c r="B599" s="352"/>
      <c r="C599" s="132"/>
      <c r="D599" s="138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P599" s="132"/>
    </row>
    <row r="600" spans="1:16" x14ac:dyDescent="0.25">
      <c r="A600" s="353"/>
      <c r="B600" s="352"/>
      <c r="C600" s="132"/>
      <c r="D600" s="138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P600" s="132"/>
    </row>
    <row r="601" spans="1:16" x14ac:dyDescent="0.25">
      <c r="A601" s="353"/>
      <c r="B601" s="352"/>
      <c r="C601" s="132"/>
      <c r="D601" s="138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P601" s="132"/>
    </row>
    <row r="602" spans="1:16" x14ac:dyDescent="0.25">
      <c r="A602" s="353"/>
      <c r="B602" s="352"/>
      <c r="C602" s="132"/>
      <c r="D602" s="138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P602" s="132"/>
    </row>
    <row r="603" spans="1:16" x14ac:dyDescent="0.25">
      <c r="A603" s="353"/>
      <c r="B603" s="352"/>
      <c r="C603" s="132"/>
      <c r="D603" s="138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P603" s="132"/>
    </row>
    <row r="604" spans="1:16" x14ac:dyDescent="0.25">
      <c r="A604" s="353"/>
      <c r="B604" s="352"/>
      <c r="C604" s="132"/>
      <c r="D604" s="138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P604" s="132"/>
    </row>
    <row r="605" spans="1:16" x14ac:dyDescent="0.25">
      <c r="A605" s="353"/>
      <c r="B605" s="352"/>
      <c r="C605" s="132"/>
      <c r="D605" s="138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P605" s="132"/>
    </row>
    <row r="606" spans="1:16" x14ac:dyDescent="0.25">
      <c r="A606" s="353"/>
      <c r="B606" s="352"/>
      <c r="C606" s="132"/>
      <c r="D606" s="138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P606" s="132"/>
    </row>
    <row r="607" spans="1:16" x14ac:dyDescent="0.25">
      <c r="A607" s="353"/>
      <c r="B607" s="352"/>
      <c r="C607" s="132"/>
      <c r="D607" s="138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P607" s="132"/>
    </row>
    <row r="608" spans="1:16" x14ac:dyDescent="0.25">
      <c r="A608" s="353"/>
      <c r="B608" s="352"/>
      <c r="C608" s="132"/>
      <c r="D608" s="138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P608" s="132"/>
    </row>
    <row r="609" spans="1:16" x14ac:dyDescent="0.25">
      <c r="A609" s="353"/>
      <c r="B609" s="352"/>
      <c r="C609" s="132"/>
      <c r="D609" s="138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P609" s="132"/>
    </row>
    <row r="610" spans="1:16" x14ac:dyDescent="0.25">
      <c r="A610" s="353"/>
      <c r="B610" s="352"/>
      <c r="C610" s="132"/>
      <c r="D610" s="138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P610" s="132"/>
    </row>
    <row r="611" spans="1:16" x14ac:dyDescent="0.25">
      <c r="A611" s="353"/>
      <c r="B611" s="352"/>
      <c r="C611" s="132"/>
      <c r="D611" s="138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P611" s="132"/>
    </row>
    <row r="612" spans="1:16" x14ac:dyDescent="0.25">
      <c r="A612" s="353"/>
      <c r="B612" s="352"/>
      <c r="C612" s="132"/>
      <c r="D612" s="138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P612" s="132"/>
    </row>
    <row r="613" spans="1:16" x14ac:dyDescent="0.25">
      <c r="A613" s="353"/>
      <c r="B613" s="352"/>
      <c r="C613" s="132"/>
      <c r="D613" s="138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P613" s="132"/>
    </row>
    <row r="614" spans="1:16" x14ac:dyDescent="0.25">
      <c r="A614" s="353"/>
      <c r="B614" s="352"/>
      <c r="C614" s="132"/>
      <c r="D614" s="138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P614" s="132"/>
    </row>
    <row r="615" spans="1:16" x14ac:dyDescent="0.25">
      <c r="A615" s="353"/>
      <c r="B615" s="352"/>
      <c r="C615" s="132"/>
      <c r="D615" s="138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P615" s="132"/>
    </row>
    <row r="616" spans="1:16" x14ac:dyDescent="0.25">
      <c r="A616" s="353"/>
      <c r="B616" s="352"/>
      <c r="C616" s="132"/>
      <c r="D616" s="138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P616" s="132"/>
    </row>
    <row r="617" spans="1:16" x14ac:dyDescent="0.25">
      <c r="A617" s="353"/>
      <c r="B617" s="352"/>
      <c r="C617" s="132"/>
      <c r="D617" s="138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P617" s="132"/>
    </row>
    <row r="618" spans="1:16" x14ac:dyDescent="0.25">
      <c r="A618" s="353"/>
      <c r="B618" s="352"/>
      <c r="C618" s="132"/>
      <c r="D618" s="138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P618" s="132"/>
    </row>
    <row r="619" spans="1:16" x14ac:dyDescent="0.25">
      <c r="A619" s="353"/>
      <c r="B619" s="352"/>
      <c r="C619" s="132"/>
      <c r="D619" s="138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P619" s="132"/>
    </row>
    <row r="620" spans="1:16" x14ac:dyDescent="0.25">
      <c r="A620" s="353"/>
      <c r="B620" s="352"/>
      <c r="C620" s="132"/>
      <c r="D620" s="138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P620" s="132"/>
    </row>
    <row r="621" spans="1:16" x14ac:dyDescent="0.25">
      <c r="A621" s="353"/>
      <c r="B621" s="352"/>
      <c r="C621" s="132"/>
      <c r="D621" s="138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P621" s="132"/>
    </row>
    <row r="622" spans="1:16" x14ac:dyDescent="0.25">
      <c r="A622" s="353"/>
      <c r="B622" s="352"/>
      <c r="C622" s="132"/>
      <c r="D622" s="138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P622" s="132"/>
    </row>
    <row r="623" spans="1:16" x14ac:dyDescent="0.25">
      <c r="A623" s="353"/>
      <c r="B623" s="352"/>
      <c r="C623" s="132"/>
      <c r="D623" s="138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P623" s="132"/>
    </row>
    <row r="624" spans="1:16" x14ac:dyDescent="0.25">
      <c r="A624" s="353"/>
      <c r="B624" s="352"/>
      <c r="C624" s="132"/>
      <c r="D624" s="138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P624" s="132"/>
    </row>
    <row r="625" spans="1:16" x14ac:dyDescent="0.25">
      <c r="A625" s="353"/>
      <c r="B625" s="352"/>
      <c r="C625" s="132"/>
      <c r="D625" s="138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P625" s="132"/>
    </row>
    <row r="626" spans="1:16" x14ac:dyDescent="0.25">
      <c r="A626" s="353"/>
      <c r="B626" s="352"/>
      <c r="C626" s="132"/>
      <c r="D626" s="138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P626" s="132"/>
    </row>
    <row r="627" spans="1:16" x14ac:dyDescent="0.25">
      <c r="A627" s="353"/>
      <c r="B627" s="352"/>
      <c r="C627" s="132"/>
      <c r="D627" s="138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P627" s="132"/>
    </row>
    <row r="628" spans="1:16" x14ac:dyDescent="0.25">
      <c r="A628" s="353"/>
      <c r="B628" s="352"/>
      <c r="C628" s="132"/>
      <c r="D628" s="138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P628" s="132"/>
    </row>
    <row r="629" spans="1:16" x14ac:dyDescent="0.25">
      <c r="A629" s="353"/>
      <c r="B629" s="352"/>
      <c r="C629" s="132"/>
      <c r="D629" s="138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P629" s="132"/>
    </row>
    <row r="630" spans="1:16" x14ac:dyDescent="0.25">
      <c r="A630" s="353"/>
      <c r="B630" s="352"/>
      <c r="C630" s="132"/>
      <c r="D630" s="138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P630" s="132"/>
    </row>
    <row r="631" spans="1:16" x14ac:dyDescent="0.25">
      <c r="A631" s="353"/>
      <c r="B631" s="352"/>
      <c r="C631" s="132"/>
      <c r="D631" s="138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P631" s="132"/>
    </row>
    <row r="632" spans="1:16" x14ac:dyDescent="0.25">
      <c r="A632" s="353"/>
      <c r="B632" s="352"/>
      <c r="C632" s="132"/>
      <c r="D632" s="138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P632" s="132"/>
    </row>
    <row r="633" spans="1:16" x14ac:dyDescent="0.25">
      <c r="A633" s="353"/>
      <c r="B633" s="352"/>
      <c r="C633" s="132"/>
      <c r="D633" s="138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P633" s="132"/>
    </row>
    <row r="634" spans="1:16" x14ac:dyDescent="0.25">
      <c r="A634" s="353"/>
      <c r="B634" s="352"/>
      <c r="C634" s="132"/>
      <c r="D634" s="138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P634" s="132"/>
    </row>
    <row r="635" spans="1:16" x14ac:dyDescent="0.25">
      <c r="A635" s="353"/>
      <c r="B635" s="352"/>
      <c r="C635" s="132"/>
      <c r="D635" s="138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P635" s="132"/>
    </row>
    <row r="636" spans="1:16" x14ac:dyDescent="0.25">
      <c r="A636" s="353"/>
      <c r="B636" s="352"/>
      <c r="C636" s="132"/>
      <c r="D636" s="138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P636" s="132"/>
    </row>
    <row r="637" spans="1:16" x14ac:dyDescent="0.25">
      <c r="A637" s="353"/>
      <c r="B637" s="352"/>
      <c r="C637" s="132"/>
      <c r="D637" s="138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P637" s="132"/>
    </row>
    <row r="638" spans="1:16" x14ac:dyDescent="0.25">
      <c r="A638" s="353"/>
      <c r="B638" s="352"/>
      <c r="C638" s="132"/>
      <c r="D638" s="138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P638" s="132"/>
    </row>
    <row r="639" spans="1:16" x14ac:dyDescent="0.25">
      <c r="A639" s="353"/>
      <c r="B639" s="352"/>
      <c r="C639" s="132"/>
      <c r="D639" s="138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P639" s="132"/>
    </row>
    <row r="640" spans="1:16" x14ac:dyDescent="0.25">
      <c r="A640" s="353"/>
      <c r="B640" s="352"/>
      <c r="C640" s="132"/>
      <c r="D640" s="138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P640" s="132"/>
    </row>
    <row r="641" spans="1:16" x14ac:dyDescent="0.25">
      <c r="A641" s="353"/>
      <c r="B641" s="352"/>
      <c r="C641" s="132"/>
      <c r="D641" s="138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P641" s="132"/>
    </row>
    <row r="642" spans="1:16" x14ac:dyDescent="0.25">
      <c r="A642" s="353"/>
      <c r="B642" s="352"/>
      <c r="C642" s="132"/>
      <c r="D642" s="138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P642" s="132"/>
    </row>
    <row r="643" spans="1:16" x14ac:dyDescent="0.25">
      <c r="A643" s="353"/>
      <c r="B643" s="352"/>
      <c r="C643" s="132"/>
      <c r="D643" s="138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P643" s="132"/>
    </row>
    <row r="644" spans="1:16" x14ac:dyDescent="0.25">
      <c r="A644" s="353"/>
      <c r="B644" s="352"/>
      <c r="C644" s="132"/>
      <c r="D644" s="138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P644" s="132"/>
    </row>
    <row r="645" spans="1:16" x14ac:dyDescent="0.25">
      <c r="A645" s="353"/>
      <c r="B645" s="352"/>
      <c r="C645" s="132"/>
      <c r="D645" s="138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P645" s="132"/>
    </row>
    <row r="646" spans="1:16" x14ac:dyDescent="0.25">
      <c r="A646" s="353"/>
      <c r="B646" s="352"/>
      <c r="C646" s="132"/>
      <c r="D646" s="138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P646" s="132"/>
    </row>
    <row r="647" spans="1:16" x14ac:dyDescent="0.25">
      <c r="A647" s="353"/>
      <c r="B647" s="352"/>
      <c r="C647" s="132"/>
      <c r="D647" s="138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P647" s="132"/>
    </row>
    <row r="648" spans="1:16" x14ac:dyDescent="0.25">
      <c r="A648" s="353"/>
      <c r="B648" s="352"/>
      <c r="C648" s="132"/>
      <c r="D648" s="138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P648" s="132"/>
    </row>
    <row r="649" spans="1:16" x14ac:dyDescent="0.25">
      <c r="A649" s="353"/>
      <c r="B649" s="352"/>
      <c r="C649" s="132"/>
      <c r="D649" s="138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P649" s="132"/>
    </row>
    <row r="650" spans="1:16" x14ac:dyDescent="0.25">
      <c r="A650" s="353"/>
      <c r="B650" s="352"/>
      <c r="C650" s="132"/>
      <c r="D650" s="138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P650" s="132"/>
    </row>
    <row r="651" spans="1:16" x14ac:dyDescent="0.25">
      <c r="A651" s="353"/>
      <c r="B651" s="352"/>
      <c r="C651" s="132"/>
      <c r="D651" s="138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P651" s="132"/>
    </row>
    <row r="652" spans="1:16" x14ac:dyDescent="0.25">
      <c r="A652" s="353"/>
      <c r="B652" s="352"/>
      <c r="C652" s="132"/>
      <c r="D652" s="138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P652" s="132"/>
    </row>
    <row r="653" spans="1:16" x14ac:dyDescent="0.25">
      <c r="A653" s="353"/>
      <c r="B653" s="352"/>
      <c r="C653" s="132"/>
      <c r="D653" s="138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P653" s="132"/>
    </row>
    <row r="654" spans="1:16" x14ac:dyDescent="0.25">
      <c r="A654" s="353"/>
      <c r="B654" s="352"/>
      <c r="C654" s="132"/>
      <c r="D654" s="138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P654" s="132"/>
    </row>
    <row r="655" spans="1:16" x14ac:dyDescent="0.25">
      <c r="A655" s="353"/>
      <c r="B655" s="352"/>
      <c r="C655" s="132"/>
      <c r="D655" s="138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P655" s="132"/>
    </row>
    <row r="656" spans="1:16" x14ac:dyDescent="0.25">
      <c r="A656" s="353"/>
      <c r="B656" s="352"/>
      <c r="C656" s="132"/>
      <c r="D656" s="138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P656" s="132"/>
    </row>
    <row r="657" spans="1:16" x14ac:dyDescent="0.25">
      <c r="A657" s="353"/>
      <c r="B657" s="352"/>
      <c r="C657" s="132"/>
      <c r="D657" s="138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P657" s="132"/>
    </row>
    <row r="658" spans="1:16" x14ac:dyDescent="0.25">
      <c r="A658" s="353"/>
      <c r="B658" s="352"/>
      <c r="C658" s="132"/>
      <c r="D658" s="138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P658" s="132"/>
    </row>
    <row r="659" spans="1:16" x14ac:dyDescent="0.25">
      <c r="A659" s="353"/>
      <c r="B659" s="352"/>
      <c r="C659" s="132"/>
      <c r="D659" s="138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P659" s="132"/>
    </row>
    <row r="660" spans="1:16" x14ac:dyDescent="0.25">
      <c r="A660" s="353"/>
      <c r="B660" s="352"/>
      <c r="C660" s="132"/>
      <c r="D660" s="138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P660" s="132"/>
    </row>
    <row r="661" spans="1:16" x14ac:dyDescent="0.25">
      <c r="A661" s="353"/>
      <c r="B661" s="352"/>
      <c r="C661" s="132"/>
      <c r="D661" s="138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P661" s="132"/>
    </row>
    <row r="662" spans="1:16" x14ac:dyDescent="0.25">
      <c r="A662" s="353"/>
      <c r="B662" s="352"/>
      <c r="C662" s="132"/>
      <c r="D662" s="138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P662" s="132"/>
    </row>
    <row r="663" spans="1:16" x14ac:dyDescent="0.25">
      <c r="A663" s="353"/>
      <c r="B663" s="352"/>
      <c r="C663" s="132"/>
      <c r="D663" s="138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P663" s="132"/>
    </row>
    <row r="664" spans="1:16" x14ac:dyDescent="0.25">
      <c r="A664" s="353"/>
      <c r="B664" s="352"/>
      <c r="C664" s="132"/>
      <c r="D664" s="138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P664" s="132"/>
    </row>
    <row r="665" spans="1:16" x14ac:dyDescent="0.25">
      <c r="A665" s="353"/>
      <c r="B665" s="352"/>
      <c r="C665" s="132"/>
      <c r="D665" s="138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P665" s="132"/>
    </row>
    <row r="666" spans="1:16" x14ac:dyDescent="0.25">
      <c r="A666" s="353"/>
      <c r="B666" s="352"/>
      <c r="C666" s="132"/>
      <c r="D666" s="138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P666" s="132"/>
    </row>
    <row r="667" spans="1:16" x14ac:dyDescent="0.25">
      <c r="A667" s="353"/>
      <c r="B667" s="352"/>
      <c r="C667" s="132"/>
      <c r="D667" s="138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P667" s="132"/>
    </row>
    <row r="668" spans="1:16" x14ac:dyDescent="0.25">
      <c r="A668" s="353"/>
      <c r="B668" s="352"/>
      <c r="C668" s="132"/>
      <c r="D668" s="138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P668" s="132"/>
    </row>
    <row r="669" spans="1:16" x14ac:dyDescent="0.25">
      <c r="A669" s="353"/>
      <c r="B669" s="352"/>
      <c r="C669" s="132"/>
      <c r="D669" s="138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P669" s="132"/>
    </row>
    <row r="670" spans="1:16" x14ac:dyDescent="0.25">
      <c r="A670" s="353"/>
      <c r="B670" s="352"/>
      <c r="C670" s="132"/>
      <c r="D670" s="138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P670" s="132"/>
    </row>
    <row r="671" spans="1:16" x14ac:dyDescent="0.25">
      <c r="A671" s="353"/>
      <c r="B671" s="352"/>
      <c r="C671" s="132"/>
      <c r="D671" s="138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P671" s="132"/>
    </row>
    <row r="672" spans="1:16" x14ac:dyDescent="0.25">
      <c r="A672" s="353"/>
      <c r="B672" s="352"/>
      <c r="C672" s="132"/>
      <c r="D672" s="138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P672" s="132"/>
    </row>
    <row r="673" spans="1:16" x14ac:dyDescent="0.25">
      <c r="A673" s="353"/>
      <c r="B673" s="352"/>
      <c r="C673" s="132"/>
      <c r="D673" s="138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P673" s="132"/>
    </row>
    <row r="674" spans="1:16" x14ac:dyDescent="0.25">
      <c r="A674" s="353"/>
      <c r="B674" s="352"/>
      <c r="C674" s="132"/>
      <c r="D674" s="138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P674" s="132"/>
    </row>
    <row r="675" spans="1:16" x14ac:dyDescent="0.25">
      <c r="A675" s="353"/>
      <c r="B675" s="352"/>
      <c r="C675" s="132"/>
      <c r="D675" s="138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P675" s="132"/>
    </row>
    <row r="676" spans="1:16" x14ac:dyDescent="0.25">
      <c r="A676" s="353"/>
      <c r="B676" s="352"/>
      <c r="C676" s="132"/>
      <c r="D676" s="138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P676" s="132"/>
    </row>
    <row r="677" spans="1:16" x14ac:dyDescent="0.25">
      <c r="A677" s="353"/>
      <c r="B677" s="352"/>
      <c r="C677" s="132"/>
      <c r="D677" s="138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P677" s="132"/>
    </row>
    <row r="678" spans="1:16" x14ac:dyDescent="0.25">
      <c r="A678" s="353"/>
      <c r="B678" s="352"/>
      <c r="C678" s="132"/>
      <c r="D678" s="138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P678" s="132"/>
    </row>
    <row r="679" spans="1:16" x14ac:dyDescent="0.25">
      <c r="A679" s="353"/>
      <c r="B679" s="352"/>
      <c r="C679" s="132"/>
      <c r="D679" s="138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P679" s="132"/>
    </row>
    <row r="680" spans="1:16" x14ac:dyDescent="0.25">
      <c r="A680" s="353"/>
      <c r="B680" s="352"/>
      <c r="C680" s="132"/>
      <c r="D680" s="138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P680" s="132"/>
    </row>
    <row r="681" spans="1:16" x14ac:dyDescent="0.25">
      <c r="A681" s="353"/>
      <c r="B681" s="352"/>
      <c r="C681" s="132"/>
      <c r="D681" s="138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P681" s="132"/>
    </row>
    <row r="682" spans="1:16" x14ac:dyDescent="0.25">
      <c r="A682" s="353"/>
      <c r="B682" s="352"/>
      <c r="C682" s="132"/>
      <c r="D682" s="138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P682" s="132"/>
    </row>
    <row r="683" spans="1:16" x14ac:dyDescent="0.25">
      <c r="A683" s="353"/>
      <c r="B683" s="352"/>
      <c r="C683" s="132"/>
      <c r="D683" s="138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P683" s="132"/>
    </row>
    <row r="684" spans="1:16" x14ac:dyDescent="0.25">
      <c r="A684" s="353"/>
      <c r="B684" s="352"/>
      <c r="C684" s="132"/>
      <c r="D684" s="138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P684" s="132"/>
    </row>
    <row r="685" spans="1:16" x14ac:dyDescent="0.25">
      <c r="A685" s="353"/>
      <c r="B685" s="352"/>
      <c r="C685" s="132"/>
      <c r="D685" s="138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P685" s="132"/>
    </row>
    <row r="686" spans="1:16" x14ac:dyDescent="0.25">
      <c r="A686" s="353"/>
      <c r="B686" s="352"/>
      <c r="C686" s="132"/>
      <c r="D686" s="138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P686" s="132"/>
    </row>
    <row r="687" spans="1:16" x14ac:dyDescent="0.25">
      <c r="A687" s="353"/>
      <c r="B687" s="352"/>
      <c r="C687" s="132"/>
      <c r="D687" s="138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P687" s="132"/>
    </row>
    <row r="688" spans="1:16" x14ac:dyDescent="0.25">
      <c r="A688" s="353"/>
      <c r="B688" s="352"/>
      <c r="C688" s="132"/>
      <c r="D688" s="138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P688" s="132"/>
    </row>
    <row r="689" spans="1:16" x14ac:dyDescent="0.25">
      <c r="A689" s="353"/>
      <c r="B689" s="352"/>
      <c r="C689" s="132"/>
      <c r="D689" s="138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P689" s="132"/>
    </row>
    <row r="690" spans="1:16" x14ac:dyDescent="0.25">
      <c r="A690" s="353"/>
      <c r="B690" s="352"/>
      <c r="C690" s="132"/>
      <c r="D690" s="138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P690" s="132"/>
    </row>
    <row r="691" spans="1:16" x14ac:dyDescent="0.25">
      <c r="A691" s="353"/>
      <c r="B691" s="352"/>
      <c r="C691" s="132"/>
      <c r="D691" s="138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P691" s="132"/>
    </row>
    <row r="692" spans="1:16" x14ac:dyDescent="0.25">
      <c r="A692" s="353"/>
      <c r="B692" s="352"/>
      <c r="C692" s="132"/>
      <c r="D692" s="138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P692" s="132"/>
    </row>
    <row r="693" spans="1:16" x14ac:dyDescent="0.25">
      <c r="A693" s="353"/>
      <c r="B693" s="352"/>
      <c r="C693" s="132"/>
      <c r="D693" s="138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P693" s="132"/>
    </row>
    <row r="694" spans="1:16" x14ac:dyDescent="0.25">
      <c r="A694" s="353"/>
      <c r="B694" s="352"/>
      <c r="C694" s="132"/>
      <c r="D694" s="138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P694" s="132"/>
    </row>
    <row r="695" spans="1:16" x14ac:dyDescent="0.25">
      <c r="A695" s="353"/>
      <c r="B695" s="352"/>
      <c r="C695" s="132"/>
      <c r="D695" s="138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P695" s="132"/>
    </row>
    <row r="696" spans="1:16" x14ac:dyDescent="0.25">
      <c r="A696" s="353"/>
      <c r="B696" s="352"/>
      <c r="C696" s="132"/>
      <c r="D696" s="138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P696" s="132"/>
    </row>
    <row r="697" spans="1:16" x14ac:dyDescent="0.25">
      <c r="A697" s="353"/>
      <c r="B697" s="352"/>
      <c r="C697" s="132"/>
      <c r="D697" s="138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P697" s="132"/>
    </row>
    <row r="698" spans="1:16" x14ac:dyDescent="0.25">
      <c r="A698" s="353"/>
      <c r="B698" s="352"/>
      <c r="C698" s="132"/>
      <c r="D698" s="138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P698" s="132"/>
    </row>
    <row r="699" spans="1:16" x14ac:dyDescent="0.25">
      <c r="A699" s="353"/>
      <c r="B699" s="352"/>
      <c r="C699" s="132"/>
      <c r="D699" s="138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P699" s="132"/>
    </row>
    <row r="700" spans="1:16" x14ac:dyDescent="0.25">
      <c r="A700" s="353"/>
      <c r="B700" s="352"/>
      <c r="C700" s="132"/>
      <c r="D700" s="138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P700" s="132"/>
    </row>
    <row r="701" spans="1:16" x14ac:dyDescent="0.25">
      <c r="A701" s="353"/>
      <c r="B701" s="352"/>
      <c r="C701" s="132"/>
      <c r="D701" s="138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P701" s="132"/>
    </row>
    <row r="702" spans="1:16" x14ac:dyDescent="0.25">
      <c r="A702" s="353"/>
      <c r="B702" s="352"/>
      <c r="C702" s="132"/>
      <c r="D702" s="138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P702" s="132"/>
    </row>
    <row r="703" spans="1:16" x14ac:dyDescent="0.25">
      <c r="A703" s="353"/>
      <c r="B703" s="352"/>
      <c r="C703" s="132"/>
      <c r="D703" s="138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P703" s="132"/>
    </row>
    <row r="704" spans="1:16" x14ac:dyDescent="0.25">
      <c r="A704" s="353"/>
      <c r="B704" s="352"/>
      <c r="C704" s="132"/>
      <c r="D704" s="138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P704" s="132"/>
    </row>
    <row r="705" spans="1:16" x14ac:dyDescent="0.25">
      <c r="A705" s="353"/>
      <c r="B705" s="352"/>
      <c r="C705" s="132"/>
      <c r="D705" s="138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P705" s="132"/>
    </row>
    <row r="706" spans="1:16" x14ac:dyDescent="0.25">
      <c r="A706" s="353"/>
      <c r="B706" s="352"/>
      <c r="C706" s="132"/>
      <c r="D706" s="138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P706" s="132"/>
    </row>
    <row r="707" spans="1:16" x14ac:dyDescent="0.25">
      <c r="A707" s="353"/>
      <c r="B707" s="352"/>
      <c r="C707" s="132"/>
      <c r="D707" s="138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P707" s="132"/>
    </row>
    <row r="708" spans="1:16" x14ac:dyDescent="0.25">
      <c r="A708" s="353"/>
      <c r="B708" s="352"/>
      <c r="C708" s="132"/>
      <c r="D708" s="138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P708" s="132"/>
    </row>
    <row r="709" spans="1:16" x14ac:dyDescent="0.25">
      <c r="A709" s="353"/>
      <c r="B709" s="352"/>
      <c r="C709" s="132"/>
      <c r="D709" s="138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P709" s="132"/>
    </row>
    <row r="710" spans="1:16" x14ac:dyDescent="0.25">
      <c r="A710" s="353"/>
      <c r="B710" s="352"/>
      <c r="C710" s="132"/>
      <c r="D710" s="138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P710" s="132"/>
    </row>
    <row r="711" spans="1:16" x14ac:dyDescent="0.25">
      <c r="A711" s="353"/>
      <c r="B711" s="352"/>
      <c r="C711" s="132"/>
      <c r="D711" s="138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P711" s="132"/>
    </row>
    <row r="712" spans="1:16" x14ac:dyDescent="0.25">
      <c r="A712" s="353"/>
      <c r="B712" s="352"/>
      <c r="C712" s="132"/>
      <c r="D712" s="138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P712" s="132"/>
    </row>
    <row r="713" spans="1:16" x14ac:dyDescent="0.25">
      <c r="A713" s="353"/>
      <c r="B713" s="352"/>
      <c r="C713" s="132"/>
      <c r="D713" s="138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P713" s="132"/>
    </row>
    <row r="714" spans="1:16" x14ac:dyDescent="0.25">
      <c r="A714" s="353"/>
      <c r="B714" s="352"/>
      <c r="C714" s="132"/>
      <c r="D714" s="138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P714" s="132"/>
    </row>
    <row r="715" spans="1:16" x14ac:dyDescent="0.25">
      <c r="A715" s="353"/>
      <c r="B715" s="352"/>
      <c r="C715" s="132"/>
      <c r="D715" s="138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P715" s="132"/>
    </row>
    <row r="716" spans="1:16" x14ac:dyDescent="0.25">
      <c r="A716" s="353"/>
      <c r="B716" s="352"/>
      <c r="C716" s="132"/>
      <c r="D716" s="138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P716" s="132"/>
    </row>
    <row r="717" spans="1:16" x14ac:dyDescent="0.25">
      <c r="A717" s="353"/>
      <c r="B717" s="352"/>
      <c r="C717" s="132"/>
      <c r="D717" s="138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P717" s="132"/>
    </row>
    <row r="718" spans="1:16" x14ac:dyDescent="0.25">
      <c r="A718" s="353"/>
      <c r="B718" s="352"/>
      <c r="C718" s="132"/>
      <c r="D718" s="138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P718" s="132"/>
    </row>
    <row r="719" spans="1:16" x14ac:dyDescent="0.25">
      <c r="A719" s="353"/>
      <c r="B719" s="352"/>
      <c r="C719" s="132"/>
      <c r="D719" s="138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P719" s="132"/>
    </row>
    <row r="720" spans="1:16" x14ac:dyDescent="0.25">
      <c r="A720" s="353"/>
      <c r="B720" s="352"/>
      <c r="C720" s="132"/>
      <c r="D720" s="138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P720" s="132"/>
    </row>
    <row r="721" spans="1:16" x14ac:dyDescent="0.25">
      <c r="A721" s="353"/>
      <c r="B721" s="352"/>
      <c r="C721" s="132"/>
      <c r="D721" s="138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P721" s="132"/>
    </row>
    <row r="722" spans="1:16" x14ac:dyDescent="0.25">
      <c r="A722" s="353"/>
      <c r="B722" s="352"/>
      <c r="C722" s="132"/>
      <c r="D722" s="138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P722" s="132"/>
    </row>
    <row r="723" spans="1:16" x14ac:dyDescent="0.25">
      <c r="A723" s="353"/>
      <c r="B723" s="352"/>
      <c r="C723" s="132"/>
      <c r="D723" s="138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P723" s="132"/>
    </row>
    <row r="724" spans="1:16" x14ac:dyDescent="0.25">
      <c r="A724" s="353"/>
      <c r="B724" s="352"/>
      <c r="C724" s="132"/>
      <c r="D724" s="138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P724" s="132"/>
    </row>
    <row r="725" spans="1:16" x14ac:dyDescent="0.25">
      <c r="A725" s="353"/>
      <c r="B725" s="352"/>
      <c r="C725" s="132"/>
      <c r="D725" s="138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P725" s="132"/>
    </row>
    <row r="726" spans="1:16" x14ac:dyDescent="0.25">
      <c r="A726" s="353"/>
      <c r="B726" s="352"/>
      <c r="C726" s="132"/>
      <c r="D726" s="138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P726" s="132"/>
    </row>
    <row r="727" spans="1:16" x14ac:dyDescent="0.25">
      <c r="A727" s="353"/>
      <c r="B727" s="352"/>
      <c r="C727" s="132"/>
      <c r="D727" s="138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P727" s="132"/>
    </row>
    <row r="728" spans="1:16" x14ac:dyDescent="0.25">
      <c r="A728" s="353"/>
      <c r="B728" s="352"/>
      <c r="C728" s="132"/>
      <c r="D728" s="138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P728" s="132"/>
    </row>
    <row r="729" spans="1:16" x14ac:dyDescent="0.25">
      <c r="A729" s="353"/>
      <c r="B729" s="352"/>
      <c r="C729" s="132"/>
      <c r="D729" s="138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P729" s="132"/>
    </row>
    <row r="730" spans="1:16" x14ac:dyDescent="0.25">
      <c r="A730" s="353"/>
      <c r="B730" s="352"/>
      <c r="C730" s="132"/>
      <c r="D730" s="138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P730" s="132"/>
    </row>
    <row r="731" spans="1:16" x14ac:dyDescent="0.25">
      <c r="A731" s="353"/>
      <c r="B731" s="352"/>
      <c r="C731" s="132"/>
      <c r="D731" s="138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P731" s="132"/>
    </row>
    <row r="732" spans="1:16" x14ac:dyDescent="0.25">
      <c r="A732" s="353"/>
      <c r="B732" s="352"/>
      <c r="C732" s="132"/>
      <c r="D732" s="138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P732" s="132"/>
    </row>
    <row r="733" spans="1:16" x14ac:dyDescent="0.25">
      <c r="A733" s="353"/>
      <c r="B733" s="352"/>
      <c r="C733" s="132"/>
      <c r="D733" s="138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P733" s="132"/>
    </row>
    <row r="734" spans="1:16" x14ac:dyDescent="0.25">
      <c r="A734" s="353"/>
      <c r="B734" s="352"/>
      <c r="C734" s="132"/>
      <c r="D734" s="138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P734" s="132"/>
    </row>
    <row r="735" spans="1:16" x14ac:dyDescent="0.25">
      <c r="A735" s="353"/>
      <c r="B735" s="352"/>
      <c r="C735" s="132"/>
      <c r="D735" s="138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P735" s="132"/>
    </row>
    <row r="736" spans="1:16" x14ac:dyDescent="0.25">
      <c r="A736" s="353"/>
      <c r="B736" s="352"/>
      <c r="C736" s="132"/>
      <c r="D736" s="138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P736" s="132"/>
    </row>
    <row r="737" spans="1:16" x14ac:dyDescent="0.25">
      <c r="A737" s="353"/>
      <c r="B737" s="352"/>
      <c r="C737" s="132"/>
      <c r="D737" s="138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P737" s="132"/>
    </row>
    <row r="738" spans="1:16" x14ac:dyDescent="0.25">
      <c r="A738" s="353"/>
      <c r="B738" s="352"/>
      <c r="C738" s="132"/>
      <c r="D738" s="138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P738" s="132"/>
    </row>
    <row r="739" spans="1:16" x14ac:dyDescent="0.25">
      <c r="A739" s="353"/>
      <c r="B739" s="352"/>
      <c r="C739" s="132"/>
      <c r="D739" s="138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P739" s="132"/>
    </row>
    <row r="740" spans="1:16" x14ac:dyDescent="0.25">
      <c r="A740" s="353"/>
      <c r="B740" s="352"/>
      <c r="C740" s="132"/>
      <c r="D740" s="138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P740" s="132"/>
    </row>
    <row r="741" spans="1:16" x14ac:dyDescent="0.25">
      <c r="A741" s="353"/>
      <c r="B741" s="352"/>
      <c r="C741" s="132"/>
      <c r="D741" s="138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P741" s="132"/>
    </row>
    <row r="742" spans="1:16" x14ac:dyDescent="0.25">
      <c r="A742" s="353"/>
      <c r="B742" s="352"/>
      <c r="C742" s="132"/>
      <c r="D742" s="138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P742" s="132"/>
    </row>
    <row r="743" spans="1:16" x14ac:dyDescent="0.25">
      <c r="A743" s="353"/>
      <c r="B743" s="352"/>
      <c r="C743" s="132"/>
      <c r="D743" s="138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P743" s="132"/>
    </row>
    <row r="744" spans="1:16" x14ac:dyDescent="0.25">
      <c r="A744" s="353"/>
      <c r="B744" s="352"/>
      <c r="C744" s="132"/>
      <c r="D744" s="138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P744" s="132"/>
    </row>
    <row r="745" spans="1:16" x14ac:dyDescent="0.25">
      <c r="A745" s="353"/>
      <c r="B745" s="352"/>
      <c r="C745" s="132"/>
      <c r="D745" s="138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P745" s="132"/>
    </row>
    <row r="746" spans="1:16" x14ac:dyDescent="0.25">
      <c r="A746" s="353"/>
      <c r="B746" s="352"/>
      <c r="C746" s="132"/>
      <c r="D746" s="138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P746" s="132"/>
    </row>
    <row r="747" spans="1:16" x14ac:dyDescent="0.25">
      <c r="A747" s="353"/>
      <c r="B747" s="352"/>
      <c r="C747" s="132"/>
      <c r="D747" s="138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P747" s="132"/>
    </row>
    <row r="748" spans="1:16" x14ac:dyDescent="0.25">
      <c r="A748" s="353"/>
      <c r="B748" s="352"/>
      <c r="C748" s="132"/>
      <c r="D748" s="138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P748" s="132"/>
    </row>
    <row r="749" spans="1:16" x14ac:dyDescent="0.25">
      <c r="A749" s="353"/>
      <c r="B749" s="352"/>
      <c r="C749" s="132"/>
      <c r="D749" s="138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P749" s="132"/>
    </row>
    <row r="750" spans="1:16" x14ac:dyDescent="0.25">
      <c r="A750" s="353"/>
      <c r="B750" s="352"/>
      <c r="C750" s="132"/>
      <c r="D750" s="138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P750" s="132"/>
    </row>
    <row r="751" spans="1:16" x14ac:dyDescent="0.25">
      <c r="A751" s="353"/>
      <c r="B751" s="352"/>
      <c r="C751" s="132"/>
      <c r="D751" s="138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P751" s="132"/>
    </row>
    <row r="752" spans="1:16" x14ac:dyDescent="0.25">
      <c r="A752" s="353"/>
      <c r="B752" s="352"/>
      <c r="C752" s="132"/>
      <c r="D752" s="138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P752" s="132"/>
    </row>
    <row r="753" spans="1:16" x14ac:dyDescent="0.25">
      <c r="A753" s="353"/>
      <c r="B753" s="352"/>
      <c r="C753" s="132"/>
      <c r="D753" s="138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P753" s="132"/>
    </row>
    <row r="754" spans="1:16" x14ac:dyDescent="0.25">
      <c r="A754" s="353"/>
      <c r="B754" s="352"/>
      <c r="C754" s="132"/>
      <c r="D754" s="138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P754" s="132"/>
    </row>
    <row r="755" spans="1:16" x14ac:dyDescent="0.25">
      <c r="A755" s="353"/>
      <c r="B755" s="352"/>
      <c r="C755" s="132"/>
      <c r="D755" s="138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P755" s="132"/>
    </row>
    <row r="756" spans="1:16" x14ac:dyDescent="0.25">
      <c r="A756" s="353"/>
      <c r="B756" s="352"/>
      <c r="C756" s="132"/>
      <c r="D756" s="138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P756" s="132"/>
    </row>
    <row r="757" spans="1:16" x14ac:dyDescent="0.25">
      <c r="A757" s="353"/>
      <c r="B757" s="352"/>
      <c r="C757" s="132"/>
      <c r="D757" s="138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P757" s="132"/>
    </row>
    <row r="758" spans="1:16" x14ac:dyDescent="0.25">
      <c r="A758" s="353"/>
      <c r="B758" s="352"/>
      <c r="C758" s="132"/>
      <c r="D758" s="138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P758" s="132"/>
    </row>
    <row r="759" spans="1:16" x14ac:dyDescent="0.25">
      <c r="A759" s="353"/>
      <c r="B759" s="352"/>
      <c r="C759" s="132"/>
      <c r="D759" s="138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P759" s="132"/>
    </row>
    <row r="760" spans="1:16" x14ac:dyDescent="0.25">
      <c r="A760" s="353"/>
      <c r="B760" s="352"/>
      <c r="C760" s="132"/>
      <c r="D760" s="138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P760" s="132"/>
    </row>
    <row r="761" spans="1:16" x14ac:dyDescent="0.25">
      <c r="A761" s="353"/>
      <c r="B761" s="352"/>
      <c r="C761" s="132"/>
      <c r="D761" s="138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P761" s="132"/>
    </row>
    <row r="762" spans="1:16" x14ac:dyDescent="0.25">
      <c r="A762" s="353"/>
      <c r="B762" s="352"/>
      <c r="C762" s="132"/>
      <c r="D762" s="138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P762" s="132"/>
    </row>
    <row r="763" spans="1:16" x14ac:dyDescent="0.25">
      <c r="A763" s="353"/>
      <c r="B763" s="352"/>
      <c r="C763" s="132"/>
      <c r="D763" s="138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P763" s="132"/>
    </row>
    <row r="764" spans="1:16" x14ac:dyDescent="0.25">
      <c r="A764" s="353"/>
      <c r="B764" s="352"/>
      <c r="C764" s="132"/>
      <c r="D764" s="138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P764" s="132"/>
    </row>
    <row r="765" spans="1:16" x14ac:dyDescent="0.25">
      <c r="A765" s="353"/>
      <c r="B765" s="352"/>
      <c r="C765" s="132"/>
      <c r="D765" s="138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P765" s="132"/>
    </row>
    <row r="766" spans="1:16" x14ac:dyDescent="0.25">
      <c r="A766" s="353"/>
      <c r="B766" s="352"/>
      <c r="C766" s="132"/>
      <c r="D766" s="138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P766" s="132"/>
    </row>
    <row r="767" spans="1:16" x14ac:dyDescent="0.25">
      <c r="A767" s="353"/>
      <c r="B767" s="352"/>
      <c r="C767" s="132"/>
      <c r="D767" s="138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P767" s="132"/>
    </row>
    <row r="768" spans="1:16" x14ac:dyDescent="0.25">
      <c r="A768" s="353"/>
      <c r="B768" s="352"/>
      <c r="C768" s="132"/>
      <c r="D768" s="138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P768" s="132"/>
    </row>
    <row r="769" spans="1:16" x14ac:dyDescent="0.25">
      <c r="A769" s="353"/>
      <c r="B769" s="352"/>
      <c r="C769" s="132"/>
      <c r="D769" s="138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P769" s="132"/>
    </row>
    <row r="770" spans="1:16" x14ac:dyDescent="0.25">
      <c r="A770" s="353"/>
      <c r="B770" s="352"/>
      <c r="C770" s="132"/>
      <c r="D770" s="138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P770" s="132"/>
    </row>
    <row r="771" spans="1:16" x14ac:dyDescent="0.25">
      <c r="A771" s="353"/>
      <c r="B771" s="352"/>
      <c r="C771" s="132"/>
      <c r="D771" s="138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P771" s="132"/>
    </row>
    <row r="772" spans="1:16" x14ac:dyDescent="0.25">
      <c r="A772" s="353"/>
      <c r="B772" s="352"/>
      <c r="C772" s="132"/>
      <c r="D772" s="138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P772" s="132"/>
    </row>
    <row r="773" spans="1:16" x14ac:dyDescent="0.25">
      <c r="A773" s="353"/>
      <c r="B773" s="352"/>
      <c r="C773" s="132"/>
      <c r="D773" s="138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P773" s="132"/>
    </row>
    <row r="774" spans="1:16" x14ac:dyDescent="0.25">
      <c r="A774" s="353"/>
      <c r="B774" s="352"/>
      <c r="C774" s="132"/>
      <c r="D774" s="138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P774" s="132"/>
    </row>
    <row r="775" spans="1:16" x14ac:dyDescent="0.25">
      <c r="A775" s="353"/>
      <c r="B775" s="352"/>
      <c r="C775" s="132"/>
      <c r="D775" s="138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P775" s="132"/>
    </row>
    <row r="776" spans="1:16" x14ac:dyDescent="0.25">
      <c r="A776" s="353"/>
      <c r="B776" s="352"/>
      <c r="C776" s="132"/>
      <c r="D776" s="138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P776" s="132"/>
    </row>
    <row r="777" spans="1:16" x14ac:dyDescent="0.25">
      <c r="A777" s="353"/>
      <c r="B777" s="352"/>
      <c r="C777" s="132"/>
      <c r="D777" s="138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P777" s="132"/>
    </row>
    <row r="778" spans="1:16" x14ac:dyDescent="0.25">
      <c r="A778" s="353"/>
      <c r="B778" s="352"/>
      <c r="C778" s="132"/>
      <c r="D778" s="138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P778" s="132"/>
    </row>
    <row r="779" spans="1:16" x14ac:dyDescent="0.25">
      <c r="A779" s="353"/>
      <c r="B779" s="352"/>
      <c r="C779" s="132"/>
      <c r="D779" s="138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P779" s="132"/>
    </row>
    <row r="780" spans="1:16" x14ac:dyDescent="0.25">
      <c r="A780" s="353"/>
      <c r="B780" s="352"/>
      <c r="C780" s="132"/>
      <c r="D780" s="138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P780" s="132"/>
    </row>
    <row r="781" spans="1:16" x14ac:dyDescent="0.25">
      <c r="A781" s="353"/>
      <c r="B781" s="352"/>
      <c r="C781" s="132"/>
      <c r="D781" s="138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P781" s="132"/>
    </row>
    <row r="782" spans="1:16" x14ac:dyDescent="0.25">
      <c r="A782" s="353"/>
      <c r="B782" s="352"/>
      <c r="C782" s="132"/>
      <c r="D782" s="138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P782" s="132"/>
    </row>
    <row r="783" spans="1:16" x14ac:dyDescent="0.25">
      <c r="A783" s="353"/>
      <c r="B783" s="352"/>
      <c r="C783" s="132"/>
      <c r="D783" s="138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P783" s="132"/>
    </row>
    <row r="784" spans="1:16" x14ac:dyDescent="0.25">
      <c r="A784" s="353"/>
      <c r="B784" s="352"/>
      <c r="C784" s="132"/>
      <c r="D784" s="138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P784" s="132"/>
    </row>
    <row r="785" spans="1:16" x14ac:dyDescent="0.25">
      <c r="A785" s="353"/>
      <c r="B785" s="352"/>
      <c r="C785" s="132"/>
      <c r="D785" s="138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P785" s="132"/>
    </row>
    <row r="786" spans="1:16" x14ac:dyDescent="0.25">
      <c r="A786" s="353"/>
      <c r="B786" s="352"/>
      <c r="C786" s="132"/>
      <c r="D786" s="138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P786" s="132"/>
    </row>
    <row r="787" spans="1:16" x14ac:dyDescent="0.25">
      <c r="A787" s="353"/>
      <c r="B787" s="352"/>
      <c r="C787" s="132"/>
      <c r="D787" s="138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P787" s="132"/>
    </row>
    <row r="788" spans="1:16" x14ac:dyDescent="0.25">
      <c r="A788" s="353"/>
      <c r="B788" s="352"/>
      <c r="C788" s="132"/>
      <c r="D788" s="138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P788" s="132"/>
    </row>
    <row r="789" spans="1:16" x14ac:dyDescent="0.25">
      <c r="A789" s="353"/>
      <c r="B789" s="352"/>
      <c r="C789" s="132"/>
      <c r="D789" s="138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P789" s="132"/>
    </row>
    <row r="790" spans="1:16" x14ac:dyDescent="0.25">
      <c r="A790" s="353"/>
      <c r="B790" s="352"/>
      <c r="C790" s="132"/>
      <c r="D790" s="138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P790" s="132"/>
    </row>
    <row r="791" spans="1:16" x14ac:dyDescent="0.25">
      <c r="A791" s="353"/>
      <c r="B791" s="352"/>
      <c r="C791" s="132"/>
      <c r="D791" s="138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P791" s="132"/>
    </row>
    <row r="792" spans="1:16" x14ac:dyDescent="0.25">
      <c r="A792" s="353"/>
      <c r="B792" s="352"/>
      <c r="C792" s="132"/>
      <c r="D792" s="138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P792" s="132"/>
    </row>
    <row r="793" spans="1:16" x14ac:dyDescent="0.25">
      <c r="A793" s="353"/>
      <c r="B793" s="352"/>
      <c r="C793" s="132"/>
      <c r="D793" s="138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P793" s="132"/>
    </row>
    <row r="794" spans="1:16" x14ac:dyDescent="0.25">
      <c r="A794" s="353"/>
      <c r="B794" s="352"/>
      <c r="C794" s="132"/>
      <c r="D794" s="138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P794" s="132"/>
    </row>
    <row r="795" spans="1:16" x14ac:dyDescent="0.25">
      <c r="A795" s="353"/>
      <c r="B795" s="352"/>
      <c r="C795" s="132"/>
      <c r="D795" s="138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P795" s="132"/>
    </row>
    <row r="796" spans="1:16" x14ac:dyDescent="0.25">
      <c r="A796" s="353"/>
      <c r="B796" s="352"/>
      <c r="C796" s="132"/>
      <c r="D796" s="138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P796" s="132"/>
    </row>
    <row r="797" spans="1:16" x14ac:dyDescent="0.25">
      <c r="A797" s="353"/>
      <c r="B797" s="352"/>
      <c r="C797" s="132"/>
      <c r="D797" s="138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P797" s="132"/>
    </row>
    <row r="798" spans="1:16" x14ac:dyDescent="0.25">
      <c r="A798" s="353"/>
      <c r="B798" s="352"/>
      <c r="C798" s="132"/>
      <c r="D798" s="138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P798" s="132"/>
    </row>
    <row r="799" spans="1:16" x14ac:dyDescent="0.25">
      <c r="A799" s="353"/>
      <c r="B799" s="352"/>
      <c r="C799" s="132"/>
      <c r="D799" s="138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P799" s="132"/>
    </row>
    <row r="800" spans="1:16" x14ac:dyDescent="0.25">
      <c r="A800" s="353"/>
      <c r="B800" s="352"/>
      <c r="C800" s="132"/>
      <c r="D800" s="138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P800" s="132"/>
    </row>
    <row r="801" spans="1:16" x14ac:dyDescent="0.25">
      <c r="A801" s="353"/>
      <c r="B801" s="352"/>
      <c r="C801" s="132"/>
      <c r="D801" s="138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P801" s="132"/>
    </row>
    <row r="802" spans="1:16" x14ac:dyDescent="0.25">
      <c r="A802" s="353"/>
      <c r="B802" s="352"/>
      <c r="C802" s="132"/>
      <c r="D802" s="138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P802" s="132"/>
    </row>
    <row r="803" spans="1:16" x14ac:dyDescent="0.25">
      <c r="A803" s="353"/>
      <c r="B803" s="352"/>
      <c r="C803" s="132"/>
      <c r="D803" s="138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P803" s="132"/>
    </row>
    <row r="804" spans="1:16" x14ac:dyDescent="0.25">
      <c r="A804" s="353"/>
      <c r="B804" s="352"/>
      <c r="C804" s="132"/>
      <c r="D804" s="138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P804" s="132"/>
    </row>
    <row r="805" spans="1:16" x14ac:dyDescent="0.25">
      <c r="A805" s="353"/>
      <c r="B805" s="352"/>
      <c r="C805" s="132"/>
      <c r="D805" s="138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P805" s="132"/>
    </row>
    <row r="806" spans="1:16" x14ac:dyDescent="0.25">
      <c r="A806" s="353"/>
      <c r="B806" s="352"/>
      <c r="C806" s="132"/>
      <c r="D806" s="138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P806" s="132"/>
    </row>
    <row r="807" spans="1:16" x14ac:dyDescent="0.25">
      <c r="A807" s="353"/>
      <c r="B807" s="352"/>
      <c r="C807" s="132"/>
      <c r="D807" s="138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P807" s="132"/>
    </row>
    <row r="808" spans="1:16" x14ac:dyDescent="0.25">
      <c r="A808" s="353"/>
      <c r="B808" s="352"/>
      <c r="C808" s="132"/>
      <c r="D808" s="138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P808" s="132"/>
    </row>
    <row r="809" spans="1:16" x14ac:dyDescent="0.25">
      <c r="A809" s="353"/>
      <c r="B809" s="352"/>
      <c r="C809" s="132"/>
      <c r="D809" s="138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P809" s="132"/>
    </row>
    <row r="810" spans="1:16" x14ac:dyDescent="0.25">
      <c r="A810" s="353"/>
      <c r="B810" s="352"/>
      <c r="C810" s="132"/>
      <c r="D810" s="138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P810" s="132"/>
    </row>
    <row r="811" spans="1:16" x14ac:dyDescent="0.25">
      <c r="A811" s="353"/>
      <c r="B811" s="352"/>
      <c r="C811" s="132"/>
      <c r="D811" s="138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P811" s="132"/>
    </row>
    <row r="812" spans="1:16" x14ac:dyDescent="0.25">
      <c r="A812" s="353"/>
      <c r="B812" s="352"/>
      <c r="C812" s="132"/>
      <c r="D812" s="138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P812" s="132"/>
    </row>
    <row r="813" spans="1:16" x14ac:dyDescent="0.25">
      <c r="A813" s="353"/>
      <c r="B813" s="352"/>
      <c r="C813" s="132"/>
      <c r="D813" s="138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P813" s="132"/>
    </row>
    <row r="814" spans="1:16" x14ac:dyDescent="0.25">
      <c r="A814" s="353"/>
      <c r="B814" s="352"/>
      <c r="C814" s="132"/>
      <c r="D814" s="138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P814" s="132"/>
    </row>
    <row r="815" spans="1:16" x14ac:dyDescent="0.25">
      <c r="A815" s="353"/>
      <c r="B815" s="352"/>
      <c r="C815" s="132"/>
      <c r="D815" s="138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P815" s="132"/>
    </row>
    <row r="816" spans="1:16" x14ac:dyDescent="0.25">
      <c r="A816" s="353"/>
      <c r="B816" s="352"/>
      <c r="C816" s="132"/>
      <c r="D816" s="138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P816" s="132"/>
    </row>
    <row r="817" spans="1:16" x14ac:dyDescent="0.25">
      <c r="A817" s="353"/>
      <c r="B817" s="352"/>
      <c r="C817" s="132"/>
      <c r="D817" s="138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P817" s="132"/>
    </row>
    <row r="818" spans="1:16" x14ac:dyDescent="0.25">
      <c r="A818" s="353"/>
      <c r="B818" s="352"/>
      <c r="C818" s="132"/>
      <c r="D818" s="138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P818" s="132"/>
    </row>
    <row r="819" spans="1:16" x14ac:dyDescent="0.25">
      <c r="A819" s="353"/>
      <c r="B819" s="352"/>
      <c r="C819" s="132"/>
      <c r="D819" s="138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P819" s="132"/>
    </row>
    <row r="820" spans="1:16" x14ac:dyDescent="0.25">
      <c r="A820" s="353"/>
      <c r="B820" s="352"/>
      <c r="C820" s="132"/>
      <c r="D820" s="138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P820" s="132"/>
    </row>
    <row r="821" spans="1:16" x14ac:dyDescent="0.25">
      <c r="A821" s="353"/>
      <c r="B821" s="352"/>
      <c r="C821" s="132"/>
      <c r="D821" s="138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P821" s="132"/>
    </row>
    <row r="822" spans="1:16" x14ac:dyDescent="0.25">
      <c r="A822" s="353"/>
      <c r="B822" s="352"/>
      <c r="C822" s="132"/>
      <c r="D822" s="138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P822" s="132"/>
    </row>
    <row r="823" spans="1:16" x14ac:dyDescent="0.25">
      <c r="A823" s="353"/>
      <c r="B823" s="352"/>
      <c r="C823" s="132"/>
      <c r="D823" s="138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P823" s="132"/>
    </row>
    <row r="824" spans="1:16" x14ac:dyDescent="0.25">
      <c r="A824" s="353"/>
      <c r="B824" s="352"/>
      <c r="C824" s="132"/>
      <c r="D824" s="138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P824" s="132"/>
    </row>
    <row r="825" spans="1:16" x14ac:dyDescent="0.25">
      <c r="A825" s="353"/>
      <c r="B825" s="352"/>
      <c r="C825" s="132"/>
      <c r="D825" s="138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P825" s="132"/>
    </row>
    <row r="826" spans="1:16" x14ac:dyDescent="0.25">
      <c r="A826" s="353"/>
      <c r="B826" s="352"/>
      <c r="C826" s="132"/>
      <c r="D826" s="138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P826" s="132"/>
    </row>
    <row r="827" spans="1:16" x14ac:dyDescent="0.25">
      <c r="A827" s="353"/>
      <c r="B827" s="352"/>
      <c r="C827" s="132"/>
      <c r="D827" s="138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P827" s="132"/>
    </row>
    <row r="828" spans="1:16" x14ac:dyDescent="0.25">
      <c r="A828" s="353"/>
      <c r="B828" s="352"/>
      <c r="C828" s="132"/>
      <c r="D828" s="138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P828" s="132"/>
    </row>
    <row r="829" spans="1:16" x14ac:dyDescent="0.25">
      <c r="A829" s="353"/>
      <c r="B829" s="352"/>
      <c r="C829" s="132"/>
      <c r="D829" s="138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P829" s="132"/>
    </row>
    <row r="830" spans="1:16" x14ac:dyDescent="0.25">
      <c r="A830" s="353"/>
      <c r="B830" s="352"/>
      <c r="C830" s="132"/>
      <c r="D830" s="138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P830" s="132"/>
    </row>
    <row r="831" spans="1:16" x14ac:dyDescent="0.25">
      <c r="A831" s="353"/>
      <c r="B831" s="352"/>
      <c r="C831" s="132"/>
      <c r="D831" s="138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P831" s="132"/>
    </row>
    <row r="832" spans="1:16" x14ac:dyDescent="0.25">
      <c r="A832" s="353"/>
      <c r="B832" s="352"/>
      <c r="C832" s="132"/>
      <c r="D832" s="138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P832" s="132"/>
    </row>
    <row r="833" spans="1:16" x14ac:dyDescent="0.25">
      <c r="A833" s="353"/>
      <c r="B833" s="352"/>
      <c r="C833" s="132"/>
      <c r="D833" s="138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P833" s="132"/>
    </row>
    <row r="834" spans="1:16" x14ac:dyDescent="0.25">
      <c r="A834" s="353"/>
      <c r="B834" s="352"/>
      <c r="C834" s="132"/>
      <c r="D834" s="138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P834" s="132"/>
    </row>
    <row r="835" spans="1:16" x14ac:dyDescent="0.25">
      <c r="A835" s="353"/>
      <c r="B835" s="352"/>
      <c r="C835" s="132"/>
      <c r="D835" s="138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P835" s="132"/>
    </row>
    <row r="836" spans="1:16" x14ac:dyDescent="0.25">
      <c r="A836" s="353"/>
      <c r="B836" s="352"/>
      <c r="C836" s="132"/>
      <c r="D836" s="138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P836" s="132"/>
    </row>
    <row r="837" spans="1:16" x14ac:dyDescent="0.25">
      <c r="A837" s="353"/>
      <c r="B837" s="352"/>
      <c r="C837" s="132"/>
      <c r="D837" s="138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P837" s="132"/>
    </row>
    <row r="838" spans="1:16" x14ac:dyDescent="0.25">
      <c r="A838" s="353"/>
      <c r="B838" s="352"/>
      <c r="C838" s="132"/>
      <c r="D838" s="138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P838" s="132"/>
    </row>
    <row r="839" spans="1:16" x14ac:dyDescent="0.25">
      <c r="A839" s="353"/>
      <c r="B839" s="352"/>
      <c r="C839" s="132"/>
      <c r="D839" s="138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P839" s="132"/>
    </row>
    <row r="840" spans="1:16" x14ac:dyDescent="0.25">
      <c r="A840" s="353"/>
      <c r="B840" s="352"/>
      <c r="C840" s="132"/>
      <c r="D840" s="138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P840" s="132"/>
    </row>
    <row r="841" spans="1:16" x14ac:dyDescent="0.25">
      <c r="A841" s="353"/>
      <c r="B841" s="352"/>
      <c r="C841" s="132"/>
      <c r="D841" s="138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P841" s="132"/>
    </row>
    <row r="842" spans="1:16" x14ac:dyDescent="0.25">
      <c r="A842" s="353"/>
      <c r="B842" s="352"/>
      <c r="C842" s="132"/>
      <c r="D842" s="138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P842" s="132"/>
    </row>
    <row r="843" spans="1:16" x14ac:dyDescent="0.25">
      <c r="A843" s="353"/>
      <c r="B843" s="352"/>
      <c r="C843" s="132"/>
      <c r="D843" s="138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P843" s="132"/>
    </row>
    <row r="844" spans="1:16" x14ac:dyDescent="0.25">
      <c r="A844" s="353"/>
      <c r="B844" s="352"/>
      <c r="C844" s="132"/>
      <c r="D844" s="138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P844" s="132"/>
    </row>
    <row r="845" spans="1:16" x14ac:dyDescent="0.25">
      <c r="A845" s="353"/>
      <c r="B845" s="352"/>
      <c r="C845" s="132"/>
      <c r="D845" s="138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P845" s="132"/>
    </row>
    <row r="846" spans="1:16" x14ac:dyDescent="0.25">
      <c r="A846" s="353"/>
      <c r="B846" s="352"/>
      <c r="C846" s="132"/>
      <c r="D846" s="138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P846" s="132"/>
    </row>
    <row r="847" spans="1:16" x14ac:dyDescent="0.25">
      <c r="A847" s="353"/>
      <c r="B847" s="352"/>
      <c r="C847" s="132"/>
      <c r="D847" s="138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P847" s="132"/>
    </row>
    <row r="848" spans="1:16" x14ac:dyDescent="0.25">
      <c r="A848" s="353"/>
      <c r="B848" s="352"/>
      <c r="C848" s="132"/>
      <c r="D848" s="138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P848" s="132"/>
    </row>
    <row r="849" spans="1:16" x14ac:dyDescent="0.25">
      <c r="A849" s="353"/>
      <c r="B849" s="352"/>
      <c r="C849" s="132"/>
      <c r="D849" s="138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P849" s="132"/>
    </row>
    <row r="850" spans="1:16" x14ac:dyDescent="0.25">
      <c r="A850" s="353"/>
      <c r="B850" s="352"/>
      <c r="C850" s="132"/>
      <c r="D850" s="138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P850" s="132"/>
    </row>
    <row r="851" spans="1:16" x14ac:dyDescent="0.25">
      <c r="A851" s="353"/>
      <c r="B851" s="352"/>
      <c r="C851" s="132"/>
      <c r="D851" s="138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P851" s="132"/>
    </row>
    <row r="852" spans="1:16" x14ac:dyDescent="0.25">
      <c r="A852" s="353"/>
      <c r="B852" s="352"/>
      <c r="C852" s="132"/>
      <c r="D852" s="138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P852" s="132"/>
    </row>
    <row r="853" spans="1:16" x14ac:dyDescent="0.25">
      <c r="A853" s="353"/>
      <c r="B853" s="352"/>
      <c r="C853" s="132"/>
      <c r="D853" s="138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P853" s="132"/>
    </row>
    <row r="854" spans="1:16" x14ac:dyDescent="0.25">
      <c r="A854" s="353"/>
      <c r="B854" s="352"/>
      <c r="C854" s="132"/>
      <c r="D854" s="138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P854" s="132"/>
    </row>
    <row r="855" spans="1:16" x14ac:dyDescent="0.25">
      <c r="A855" s="353"/>
      <c r="B855" s="352"/>
      <c r="C855" s="132"/>
      <c r="D855" s="138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P855" s="132"/>
    </row>
    <row r="856" spans="1:16" x14ac:dyDescent="0.25">
      <c r="A856" s="353"/>
      <c r="B856" s="352"/>
      <c r="C856" s="132"/>
      <c r="D856" s="138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P856" s="132"/>
    </row>
    <row r="857" spans="1:16" x14ac:dyDescent="0.25">
      <c r="A857" s="353"/>
      <c r="B857" s="352"/>
      <c r="C857" s="132"/>
      <c r="D857" s="138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P857" s="132"/>
    </row>
    <row r="858" spans="1:16" x14ac:dyDescent="0.25">
      <c r="A858" s="353"/>
      <c r="B858" s="352"/>
      <c r="C858" s="132"/>
      <c r="D858" s="138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P858" s="132"/>
    </row>
    <row r="859" spans="1:16" x14ac:dyDescent="0.25">
      <c r="A859" s="353"/>
      <c r="B859" s="352"/>
      <c r="C859" s="132"/>
      <c r="D859" s="138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P859" s="132"/>
    </row>
    <row r="860" spans="1:16" x14ac:dyDescent="0.25">
      <c r="A860" s="353"/>
      <c r="B860" s="352"/>
      <c r="C860" s="132"/>
      <c r="D860" s="138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P860" s="132"/>
    </row>
    <row r="861" spans="1:16" x14ac:dyDescent="0.25">
      <c r="A861" s="353"/>
      <c r="B861" s="352"/>
      <c r="C861" s="132"/>
      <c r="D861" s="138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P861" s="132"/>
    </row>
    <row r="862" spans="1:16" x14ac:dyDescent="0.25">
      <c r="A862" s="353"/>
      <c r="B862" s="352"/>
      <c r="C862" s="132"/>
      <c r="D862" s="138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P862" s="132"/>
    </row>
    <row r="863" spans="1:16" x14ac:dyDescent="0.25">
      <c r="A863" s="353"/>
      <c r="B863" s="352"/>
      <c r="C863" s="132"/>
      <c r="D863" s="138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P863" s="132"/>
    </row>
    <row r="864" spans="1:16" x14ac:dyDescent="0.25">
      <c r="A864" s="353"/>
      <c r="B864" s="352"/>
      <c r="C864" s="132"/>
      <c r="D864" s="138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P864" s="132"/>
    </row>
    <row r="865" spans="1:16" x14ac:dyDescent="0.25">
      <c r="A865" s="353"/>
      <c r="B865" s="352"/>
      <c r="C865" s="132"/>
      <c r="D865" s="138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P865" s="132"/>
    </row>
    <row r="866" spans="1:16" x14ac:dyDescent="0.25">
      <c r="A866" s="353"/>
      <c r="B866" s="352"/>
      <c r="C866" s="132"/>
      <c r="D866" s="138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P866" s="132"/>
    </row>
    <row r="867" spans="1:16" x14ac:dyDescent="0.25">
      <c r="A867" s="353"/>
      <c r="B867" s="352"/>
      <c r="C867" s="132"/>
      <c r="D867" s="138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P867" s="132"/>
    </row>
    <row r="868" spans="1:16" x14ac:dyDescent="0.25">
      <c r="A868" s="353"/>
      <c r="B868" s="352"/>
      <c r="C868" s="132"/>
      <c r="D868" s="138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P868" s="132"/>
    </row>
    <row r="869" spans="1:16" x14ac:dyDescent="0.25">
      <c r="A869" s="353"/>
      <c r="B869" s="352"/>
      <c r="C869" s="132"/>
      <c r="D869" s="138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P869" s="132"/>
    </row>
    <row r="870" spans="1:16" x14ac:dyDescent="0.25">
      <c r="A870" s="353"/>
      <c r="B870" s="352"/>
      <c r="C870" s="132"/>
      <c r="D870" s="138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P870" s="132"/>
    </row>
    <row r="871" spans="1:16" x14ac:dyDescent="0.25">
      <c r="A871" s="353"/>
      <c r="B871" s="352"/>
      <c r="C871" s="132"/>
      <c r="D871" s="138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P871" s="132"/>
    </row>
    <row r="872" spans="1:16" x14ac:dyDescent="0.25">
      <c r="A872" s="353"/>
      <c r="B872" s="352"/>
      <c r="C872" s="132"/>
      <c r="D872" s="138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P872" s="132"/>
    </row>
    <row r="873" spans="1:16" x14ac:dyDescent="0.25">
      <c r="A873" s="353"/>
      <c r="B873" s="352"/>
      <c r="C873" s="132"/>
      <c r="D873" s="138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P873" s="132"/>
    </row>
    <row r="874" spans="1:16" x14ac:dyDescent="0.25">
      <c r="A874" s="353"/>
      <c r="B874" s="352"/>
      <c r="C874" s="132"/>
      <c r="D874" s="138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P874" s="132"/>
    </row>
    <row r="875" spans="1:16" x14ac:dyDescent="0.25">
      <c r="A875" s="353"/>
      <c r="B875" s="352"/>
      <c r="C875" s="132"/>
      <c r="D875" s="138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P875" s="132"/>
    </row>
    <row r="876" spans="1:16" x14ac:dyDescent="0.25">
      <c r="A876" s="353"/>
      <c r="B876" s="352"/>
      <c r="C876" s="132"/>
      <c r="D876" s="138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P876" s="132"/>
    </row>
    <row r="877" spans="1:16" x14ac:dyDescent="0.25">
      <c r="A877" s="353"/>
      <c r="B877" s="352"/>
      <c r="C877" s="132"/>
      <c r="D877" s="138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P877" s="132"/>
    </row>
    <row r="878" spans="1:16" x14ac:dyDescent="0.25">
      <c r="A878" s="353"/>
      <c r="B878" s="352"/>
      <c r="C878" s="132"/>
      <c r="D878" s="138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P878" s="132"/>
    </row>
    <row r="879" spans="1:16" x14ac:dyDescent="0.25">
      <c r="A879" s="353"/>
      <c r="B879" s="352"/>
      <c r="C879" s="132"/>
      <c r="D879" s="138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P879" s="132"/>
    </row>
    <row r="880" spans="1:16" x14ac:dyDescent="0.25">
      <c r="A880" s="353"/>
      <c r="B880" s="352"/>
      <c r="C880" s="132"/>
      <c r="D880" s="138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P880" s="132"/>
    </row>
    <row r="881" spans="1:16" x14ac:dyDescent="0.25">
      <c r="A881" s="353"/>
      <c r="B881" s="352"/>
      <c r="C881" s="132"/>
      <c r="D881" s="138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P881" s="132"/>
    </row>
    <row r="882" spans="1:16" x14ac:dyDescent="0.25">
      <c r="A882" s="353"/>
      <c r="B882" s="352"/>
      <c r="C882" s="132"/>
      <c r="D882" s="138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P882" s="132"/>
    </row>
    <row r="883" spans="1:16" x14ac:dyDescent="0.25">
      <c r="A883" s="353"/>
      <c r="B883" s="352"/>
      <c r="C883" s="132"/>
      <c r="D883" s="138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P883" s="132"/>
    </row>
    <row r="884" spans="1:16" x14ac:dyDescent="0.25">
      <c r="A884" s="353"/>
      <c r="B884" s="352"/>
      <c r="C884" s="132"/>
      <c r="D884" s="138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P884" s="132"/>
    </row>
    <row r="885" spans="1:16" x14ac:dyDescent="0.25">
      <c r="A885" s="353"/>
      <c r="B885" s="352"/>
      <c r="C885" s="132"/>
      <c r="D885" s="138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P885" s="132"/>
    </row>
    <row r="886" spans="1:16" x14ac:dyDescent="0.25">
      <c r="A886" s="353"/>
      <c r="B886" s="352"/>
      <c r="C886" s="132"/>
      <c r="D886" s="138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P886" s="132"/>
    </row>
    <row r="887" spans="1:16" x14ac:dyDescent="0.25">
      <c r="A887" s="353"/>
      <c r="B887" s="352"/>
      <c r="C887" s="132"/>
      <c r="D887" s="138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P887" s="132"/>
    </row>
    <row r="888" spans="1:16" x14ac:dyDescent="0.25">
      <c r="A888" s="353"/>
      <c r="B888" s="352"/>
      <c r="C888" s="132"/>
      <c r="D888" s="138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P888" s="132"/>
    </row>
    <row r="889" spans="1:16" x14ac:dyDescent="0.25">
      <c r="A889" s="353"/>
      <c r="B889" s="352"/>
      <c r="C889" s="132"/>
      <c r="D889" s="138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P889" s="132"/>
    </row>
    <row r="890" spans="1:16" x14ac:dyDescent="0.25">
      <c r="A890" s="353"/>
      <c r="B890" s="352"/>
      <c r="C890" s="132"/>
      <c r="D890" s="138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P890" s="132"/>
    </row>
    <row r="891" spans="1:16" x14ac:dyDescent="0.25">
      <c r="A891" s="353"/>
      <c r="B891" s="352"/>
      <c r="C891" s="132"/>
      <c r="D891" s="138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P891" s="132"/>
    </row>
    <row r="892" spans="1:16" x14ac:dyDescent="0.25">
      <c r="A892" s="353"/>
      <c r="B892" s="352"/>
      <c r="C892" s="132"/>
      <c r="D892" s="138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P892" s="132"/>
    </row>
    <row r="893" spans="1:16" x14ac:dyDescent="0.25">
      <c r="A893" s="353"/>
      <c r="B893" s="352"/>
      <c r="C893" s="132"/>
      <c r="D893" s="138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P893" s="132"/>
    </row>
    <row r="894" spans="1:16" x14ac:dyDescent="0.25">
      <c r="A894" s="353"/>
      <c r="B894" s="352"/>
      <c r="C894" s="132"/>
      <c r="D894" s="138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P894" s="132"/>
    </row>
    <row r="895" spans="1:16" x14ac:dyDescent="0.25">
      <c r="A895" s="353"/>
      <c r="B895" s="352"/>
      <c r="C895" s="132"/>
      <c r="D895" s="138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P895" s="132"/>
    </row>
    <row r="896" spans="1:16" x14ac:dyDescent="0.25">
      <c r="A896" s="353"/>
      <c r="B896" s="352"/>
      <c r="C896" s="132"/>
      <c r="D896" s="138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P896" s="132"/>
    </row>
    <row r="897" spans="1:16" x14ac:dyDescent="0.25">
      <c r="A897" s="353"/>
      <c r="B897" s="352"/>
      <c r="C897" s="132"/>
      <c r="D897" s="138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P897" s="132"/>
    </row>
    <row r="898" spans="1:16" x14ac:dyDescent="0.25">
      <c r="A898" s="353"/>
      <c r="B898" s="352"/>
      <c r="C898" s="132"/>
      <c r="D898" s="138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P898" s="132"/>
    </row>
    <row r="899" spans="1:16" x14ac:dyDescent="0.25">
      <c r="A899" s="353"/>
      <c r="B899" s="352"/>
      <c r="C899" s="132"/>
      <c r="D899" s="138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P899" s="132"/>
    </row>
    <row r="900" spans="1:16" x14ac:dyDescent="0.25">
      <c r="A900" s="353"/>
      <c r="B900" s="352"/>
      <c r="C900" s="132"/>
      <c r="D900" s="138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P900" s="132"/>
    </row>
    <row r="901" spans="1:16" x14ac:dyDescent="0.25">
      <c r="A901" s="353"/>
      <c r="B901" s="352"/>
      <c r="C901" s="132"/>
      <c r="D901" s="138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P901" s="132"/>
    </row>
    <row r="902" spans="1:16" x14ac:dyDescent="0.25">
      <c r="A902" s="353"/>
      <c r="B902" s="352"/>
      <c r="C902" s="132"/>
      <c r="D902" s="138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P902" s="132"/>
    </row>
    <row r="903" spans="1:16" x14ac:dyDescent="0.25">
      <c r="A903" s="353"/>
      <c r="B903" s="352"/>
      <c r="C903" s="132"/>
      <c r="D903" s="138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P903" s="132"/>
    </row>
    <row r="904" spans="1:16" x14ac:dyDescent="0.25">
      <c r="A904" s="353"/>
      <c r="B904" s="352"/>
      <c r="C904" s="132"/>
      <c r="D904" s="138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P904" s="132"/>
    </row>
    <row r="905" spans="1:16" x14ac:dyDescent="0.25">
      <c r="A905" s="353"/>
      <c r="B905" s="352"/>
      <c r="C905" s="132"/>
      <c r="D905" s="138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P905" s="132"/>
    </row>
    <row r="906" spans="1:16" x14ac:dyDescent="0.25">
      <c r="A906" s="353"/>
      <c r="B906" s="352"/>
      <c r="C906" s="132"/>
      <c r="D906" s="138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P906" s="132"/>
    </row>
    <row r="907" spans="1:16" x14ac:dyDescent="0.25">
      <c r="A907" s="353"/>
      <c r="B907" s="352"/>
      <c r="C907" s="132"/>
      <c r="D907" s="138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P907" s="132"/>
    </row>
    <row r="908" spans="1:16" x14ac:dyDescent="0.25">
      <c r="A908" s="353"/>
      <c r="B908" s="352"/>
      <c r="C908" s="132"/>
      <c r="D908" s="138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P908" s="132"/>
    </row>
    <row r="909" spans="1:16" x14ac:dyDescent="0.25">
      <c r="A909" s="353"/>
      <c r="B909" s="352"/>
      <c r="C909" s="132"/>
      <c r="D909" s="138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P909" s="132"/>
    </row>
    <row r="910" spans="1:16" x14ac:dyDescent="0.25">
      <c r="A910" s="353"/>
      <c r="B910" s="352"/>
      <c r="C910" s="132"/>
      <c r="D910" s="138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P910" s="132"/>
    </row>
    <row r="911" spans="1:16" x14ac:dyDescent="0.25">
      <c r="A911" s="353"/>
      <c r="B911" s="352"/>
      <c r="C911" s="132"/>
      <c r="D911" s="138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P911" s="132"/>
    </row>
    <row r="912" spans="1:16" x14ac:dyDescent="0.25">
      <c r="A912" s="353"/>
      <c r="B912" s="352"/>
      <c r="C912" s="132"/>
      <c r="D912" s="138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P912" s="132"/>
    </row>
    <row r="913" spans="1:16" x14ac:dyDescent="0.25">
      <c r="A913" s="353"/>
      <c r="B913" s="352"/>
      <c r="C913" s="132"/>
      <c r="D913" s="138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P913" s="132"/>
    </row>
    <row r="914" spans="1:16" x14ac:dyDescent="0.25">
      <c r="A914" s="353"/>
      <c r="B914" s="352"/>
      <c r="C914" s="132"/>
      <c r="D914" s="138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P914" s="132"/>
    </row>
    <row r="915" spans="1:16" x14ac:dyDescent="0.25">
      <c r="A915" s="353"/>
      <c r="B915" s="352"/>
      <c r="C915" s="132"/>
      <c r="D915" s="138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P915" s="132"/>
    </row>
    <row r="916" spans="1:16" x14ac:dyDescent="0.25">
      <c r="A916" s="353"/>
      <c r="B916" s="352"/>
      <c r="C916" s="132"/>
      <c r="D916" s="138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P916" s="132"/>
    </row>
    <row r="917" spans="1:16" x14ac:dyDescent="0.25">
      <c r="A917" s="353"/>
      <c r="B917" s="352"/>
      <c r="C917" s="132"/>
      <c r="D917" s="138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P917" s="132"/>
    </row>
    <row r="918" spans="1:16" x14ac:dyDescent="0.25">
      <c r="A918" s="353"/>
      <c r="B918" s="352"/>
      <c r="C918" s="132"/>
      <c r="D918" s="138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P918" s="132"/>
    </row>
    <row r="919" spans="1:16" x14ac:dyDescent="0.25">
      <c r="A919" s="353"/>
      <c r="B919" s="352"/>
      <c r="C919" s="132"/>
      <c r="D919" s="138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P919" s="132"/>
    </row>
    <row r="920" spans="1:16" x14ac:dyDescent="0.25">
      <c r="A920" s="353"/>
      <c r="B920" s="352"/>
      <c r="C920" s="132"/>
      <c r="D920" s="138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P920" s="132"/>
    </row>
    <row r="921" spans="1:16" x14ac:dyDescent="0.25">
      <c r="A921" s="353"/>
      <c r="B921" s="352"/>
      <c r="C921" s="132"/>
      <c r="D921" s="138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P921" s="132"/>
    </row>
    <row r="922" spans="1:16" x14ac:dyDescent="0.25">
      <c r="A922" s="353"/>
      <c r="B922" s="352"/>
      <c r="C922" s="132"/>
      <c r="D922" s="138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P922" s="132"/>
    </row>
    <row r="923" spans="1:16" x14ac:dyDescent="0.25">
      <c r="A923" s="353"/>
      <c r="B923" s="352"/>
      <c r="C923" s="132"/>
      <c r="D923" s="138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P923" s="132"/>
    </row>
    <row r="924" spans="1:16" x14ac:dyDescent="0.25">
      <c r="A924" s="353"/>
      <c r="B924" s="352"/>
      <c r="C924" s="132"/>
      <c r="D924" s="138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P924" s="132"/>
    </row>
    <row r="925" spans="1:16" x14ac:dyDescent="0.25">
      <c r="A925" s="353"/>
      <c r="B925" s="352"/>
      <c r="C925" s="132"/>
      <c r="D925" s="138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P925" s="132"/>
    </row>
    <row r="926" spans="1:16" x14ac:dyDescent="0.25">
      <c r="A926" s="353"/>
      <c r="B926" s="352"/>
      <c r="C926" s="132"/>
      <c r="D926" s="138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P926" s="132"/>
    </row>
    <row r="927" spans="1:16" x14ac:dyDescent="0.25">
      <c r="A927" s="353"/>
      <c r="B927" s="352"/>
      <c r="C927" s="132"/>
      <c r="D927" s="138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P927" s="132"/>
    </row>
    <row r="928" spans="1:16" x14ac:dyDescent="0.25">
      <c r="A928" s="353"/>
      <c r="B928" s="352"/>
      <c r="C928" s="132"/>
      <c r="D928" s="138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P928" s="132"/>
    </row>
  </sheetData>
  <mergeCells count="32">
    <mergeCell ref="K2:N2"/>
    <mergeCell ref="L15:L16"/>
    <mergeCell ref="I15:I16"/>
    <mergeCell ref="J3:J4"/>
    <mergeCell ref="C145:D145"/>
    <mergeCell ref="C137:D137"/>
    <mergeCell ref="C138:D138"/>
    <mergeCell ref="C139:D139"/>
    <mergeCell ref="C144:D144"/>
    <mergeCell ref="M6:N6"/>
    <mergeCell ref="J1:N1"/>
    <mergeCell ref="C136:D136"/>
    <mergeCell ref="D15:D16"/>
    <mergeCell ref="E15:E16"/>
    <mergeCell ref="F15:F16"/>
    <mergeCell ref="C15:C16"/>
    <mergeCell ref="K3:N4"/>
    <mergeCell ref="H15:H16"/>
    <mergeCell ref="M8:N8"/>
    <mergeCell ref="M15:M16"/>
    <mergeCell ref="N15:N16"/>
    <mergeCell ref="A12:N12"/>
    <mergeCell ref="A15:A16"/>
    <mergeCell ref="K15:K16"/>
    <mergeCell ref="A1:B8"/>
    <mergeCell ref="C1:E8"/>
    <mergeCell ref="A143:B143"/>
    <mergeCell ref="C143:D143"/>
    <mergeCell ref="C140:D140"/>
    <mergeCell ref="M10:N10"/>
    <mergeCell ref="G15:G16"/>
    <mergeCell ref="B15:B16"/>
  </mergeCells>
  <phoneticPr fontId="0" type="noConversion"/>
  <printOptions horizontalCentered="1"/>
  <pageMargins left="0.39370078740157483" right="0.39370078740157483" top="0.59055118110236227" bottom="0.59055118110236227" header="0.11811023622047245" footer="0.31496062992125984"/>
  <pageSetup paperSize="9" scale="50" firstPageNumber="55" fitToHeight="3" orientation="landscape" useFirstPageNumber="1" r:id="rId1"/>
  <headerFooter scaleWithDoc="0">
    <oddFooter>&amp;C&amp;P</oddFooter>
  </headerFooter>
  <rowBreaks count="2" manualBreakCount="2">
    <brk id="57" max="13" man="1"/>
    <brk id="104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view="pageBreakPreview" topLeftCell="N61" zoomScale="85" zoomScaleNormal="70" zoomScaleSheetLayoutView="85" workbookViewId="0">
      <selection activeCell="T83" sqref="T83"/>
    </sheetView>
  </sheetViews>
  <sheetFormatPr defaultRowHeight="15" x14ac:dyDescent="0.25"/>
  <cols>
    <col min="8" max="8" width="18.42578125" customWidth="1"/>
    <col min="9" max="9" width="20.140625" customWidth="1"/>
    <col min="10" max="10" width="14.5703125" customWidth="1"/>
    <col min="11" max="11" width="15.140625" customWidth="1"/>
    <col min="12" max="12" width="12.7109375" customWidth="1"/>
    <col min="13" max="13" width="13.7109375" customWidth="1"/>
    <col min="14" max="14" width="12.7109375" customWidth="1"/>
    <col min="15" max="15" width="13.7109375" customWidth="1"/>
    <col min="16" max="16" width="12.7109375" customWidth="1"/>
    <col min="17" max="17" width="13.7109375" customWidth="1"/>
    <col min="18" max="18" width="12.7109375" customWidth="1"/>
    <col min="19" max="19" width="13.7109375" customWidth="1"/>
    <col min="20" max="20" width="12.7109375" customWidth="1"/>
    <col min="21" max="21" width="13.7109375" customWidth="1"/>
    <col min="22" max="22" width="12.7109375" customWidth="1"/>
  </cols>
  <sheetData>
    <row r="1" spans="1:22" ht="15.75" x14ac:dyDescent="0.25">
      <c r="A1" s="591"/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3"/>
      <c r="M1" s="593"/>
      <c r="N1" s="593"/>
      <c r="O1" s="593"/>
      <c r="P1" s="593"/>
      <c r="Q1" s="594" t="s">
        <v>1</v>
      </c>
      <c r="R1" s="595"/>
      <c r="S1" s="595"/>
      <c r="T1" s="595"/>
      <c r="U1" s="595"/>
      <c r="V1" s="596"/>
    </row>
    <row r="2" spans="1:22" ht="12.75" customHeight="1" x14ac:dyDescent="0.25">
      <c r="A2" s="597"/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8"/>
      <c r="M2" s="8"/>
      <c r="N2" s="8"/>
      <c r="O2" s="8"/>
      <c r="P2" s="8"/>
      <c r="Q2" s="530" t="s">
        <v>451</v>
      </c>
      <c r="R2" s="537" t="str">
        <f>'PL ORÇAMENTÁRIA'!K2</f>
        <v>AG. CRISTAL / SR PORTO ALEGRE</v>
      </c>
      <c r="S2" s="537"/>
      <c r="T2" s="537"/>
      <c r="U2" s="537"/>
      <c r="V2" s="538"/>
    </row>
    <row r="3" spans="1:22" ht="17.25" customHeight="1" x14ac:dyDescent="0.25">
      <c r="A3" s="597"/>
      <c r="B3" s="547"/>
      <c r="C3" s="547"/>
      <c r="D3" s="547"/>
      <c r="E3" s="547"/>
      <c r="F3" s="547"/>
      <c r="G3" s="547"/>
      <c r="H3" s="547"/>
      <c r="I3" s="547"/>
      <c r="J3" s="547"/>
      <c r="K3" s="547"/>
      <c r="L3" s="8"/>
      <c r="M3" s="8"/>
      <c r="N3" s="8"/>
      <c r="O3" s="8"/>
      <c r="P3" s="8"/>
      <c r="Q3" s="531"/>
      <c r="R3" s="539"/>
      <c r="S3" s="539"/>
      <c r="T3" s="539"/>
      <c r="U3" s="539"/>
      <c r="V3" s="540"/>
    </row>
    <row r="4" spans="1:22" ht="15.75" customHeight="1" x14ac:dyDescent="0.25">
      <c r="A4" s="597"/>
      <c r="B4" s="547"/>
      <c r="C4" s="547"/>
      <c r="D4" s="547"/>
      <c r="E4" s="547"/>
      <c r="F4" s="547"/>
      <c r="G4" s="547"/>
      <c r="H4" s="547"/>
      <c r="I4" s="547"/>
      <c r="J4" s="547"/>
      <c r="K4" s="547"/>
      <c r="L4" s="9"/>
      <c r="M4" s="9"/>
      <c r="N4" s="9"/>
      <c r="O4" s="9"/>
      <c r="P4" s="8"/>
      <c r="Q4" s="530" t="s">
        <v>257</v>
      </c>
      <c r="R4" s="549" t="s">
        <v>459</v>
      </c>
      <c r="S4" s="550"/>
      <c r="T4" s="550"/>
      <c r="U4" s="550"/>
      <c r="V4" s="551"/>
    </row>
    <row r="5" spans="1:22" ht="14.25" customHeight="1" x14ac:dyDescent="0.25">
      <c r="A5" s="597"/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9"/>
      <c r="M5" s="9"/>
      <c r="N5" s="9"/>
      <c r="O5" s="9"/>
      <c r="P5" s="8"/>
      <c r="Q5" s="532"/>
      <c r="R5" s="552"/>
      <c r="S5" s="552"/>
      <c r="T5" s="552"/>
      <c r="U5" s="552"/>
      <c r="V5" s="553"/>
    </row>
    <row r="6" spans="1:22" ht="15.75" x14ac:dyDescent="0.25">
      <c r="A6" s="597"/>
      <c r="B6" s="547"/>
      <c r="C6" s="547"/>
      <c r="D6" s="547"/>
      <c r="E6" s="547"/>
      <c r="F6" s="547"/>
      <c r="G6" s="547"/>
      <c r="H6" s="547"/>
      <c r="I6" s="547"/>
      <c r="J6" s="547"/>
      <c r="K6" s="547"/>
      <c r="L6" s="10"/>
      <c r="M6" s="10"/>
      <c r="N6" s="10"/>
      <c r="O6" s="10"/>
      <c r="P6" s="9"/>
      <c r="Q6" s="108"/>
      <c r="R6" s="554" t="s">
        <v>4</v>
      </c>
      <c r="S6" s="555"/>
      <c r="T6" s="556"/>
      <c r="U6" s="545" t="s">
        <v>286</v>
      </c>
      <c r="V6" s="546"/>
    </row>
    <row r="7" spans="1:22" ht="15.75" x14ac:dyDescent="0.25">
      <c r="A7" s="597"/>
      <c r="B7" s="547"/>
      <c r="C7" s="547"/>
      <c r="D7" s="547"/>
      <c r="E7" s="547"/>
      <c r="F7" s="547"/>
      <c r="G7" s="547"/>
      <c r="H7" s="547"/>
      <c r="I7" s="547"/>
      <c r="J7" s="547"/>
      <c r="K7" s="547"/>
      <c r="L7" s="10"/>
      <c r="M7" s="10"/>
      <c r="N7" s="10"/>
      <c r="O7" s="10"/>
      <c r="P7" s="9"/>
      <c r="Q7" s="9"/>
      <c r="R7" s="450" t="s">
        <v>5</v>
      </c>
      <c r="S7" s="451"/>
      <c r="T7" s="452"/>
      <c r="U7" s="557">
        <v>42859</v>
      </c>
      <c r="V7" s="557"/>
    </row>
    <row r="8" spans="1:22" ht="9.75" customHeight="1" x14ac:dyDescent="0.25">
      <c r="A8" s="598"/>
      <c r="B8" s="548"/>
      <c r="C8" s="548"/>
      <c r="D8" s="548"/>
      <c r="E8" s="548"/>
      <c r="F8" s="548"/>
      <c r="G8" s="548"/>
      <c r="H8" s="548"/>
      <c r="I8" s="548"/>
      <c r="J8" s="548"/>
      <c r="K8" s="548"/>
      <c r="L8" s="11"/>
      <c r="M8" s="11"/>
      <c r="N8" s="11"/>
      <c r="O8" s="11"/>
      <c r="P8" s="11"/>
      <c r="Q8" s="11"/>
      <c r="R8" s="11"/>
      <c r="S8" s="11"/>
      <c r="T8" s="11"/>
      <c r="U8" s="11"/>
      <c r="V8" s="87"/>
    </row>
    <row r="9" spans="1:22" ht="21" thickBot="1" x14ac:dyDescent="0.35">
      <c r="A9" s="12" t="s">
        <v>67</v>
      </c>
      <c r="B9" s="13"/>
      <c r="C9" s="13"/>
      <c r="D9" s="13"/>
      <c r="E9" s="14"/>
      <c r="F9" s="14"/>
      <c r="G9" s="14"/>
      <c r="H9" s="14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449" t="s">
        <v>450</v>
      </c>
      <c r="V9" s="16"/>
    </row>
    <row r="10" spans="1:22" ht="6" customHeight="1" x14ac:dyDescent="0.2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</row>
    <row r="11" spans="1:22" x14ac:dyDescent="0.25">
      <c r="A11" s="20" t="s">
        <v>68</v>
      </c>
      <c r="B11" s="21"/>
      <c r="C11" s="22"/>
      <c r="D11" s="22"/>
      <c r="E11" s="23"/>
      <c r="F11" s="22" t="s">
        <v>69</v>
      </c>
      <c r="G11" s="22"/>
      <c r="H11" s="22"/>
      <c r="I11" s="22"/>
      <c r="J11" s="22"/>
      <c r="K11" s="22"/>
      <c r="L11" s="21" t="s">
        <v>70</v>
      </c>
      <c r="M11" s="22"/>
      <c r="N11" s="22"/>
      <c r="O11" s="22"/>
      <c r="P11" s="22"/>
      <c r="Q11" s="560" t="s">
        <v>71</v>
      </c>
      <c r="R11" s="561"/>
      <c r="S11" s="561"/>
      <c r="T11" s="561"/>
      <c r="U11" s="561"/>
      <c r="V11" s="562"/>
    </row>
    <row r="12" spans="1:22" x14ac:dyDescent="0.25">
      <c r="A12" s="24" t="s">
        <v>72</v>
      </c>
      <c r="B12" s="25"/>
      <c r="C12" s="26"/>
      <c r="D12" s="25" t="s">
        <v>73</v>
      </c>
      <c r="E12" s="27"/>
      <c r="F12" s="25" t="s">
        <v>74</v>
      </c>
      <c r="G12" s="28"/>
      <c r="H12" s="28"/>
      <c r="I12" s="28"/>
      <c r="J12" s="24" t="s">
        <v>75</v>
      </c>
      <c r="K12" s="25" t="s">
        <v>76</v>
      </c>
      <c r="L12" s="25" t="s">
        <v>77</v>
      </c>
      <c r="M12" s="28"/>
      <c r="N12" s="26"/>
      <c r="O12" s="25" t="s">
        <v>78</v>
      </c>
      <c r="P12" s="28"/>
      <c r="Q12" s="25" t="s">
        <v>79</v>
      </c>
      <c r="R12" s="26"/>
      <c r="S12" s="25" t="s">
        <v>80</v>
      </c>
      <c r="T12" s="28"/>
      <c r="U12" s="25" t="s">
        <v>81</v>
      </c>
      <c r="V12" s="26"/>
    </row>
    <row r="13" spans="1:22" x14ac:dyDescent="0.25">
      <c r="A13" s="29"/>
      <c r="B13" s="30"/>
      <c r="C13" s="31"/>
      <c r="D13" s="29"/>
      <c r="E13" s="32"/>
      <c r="F13" s="29"/>
      <c r="G13" s="30"/>
      <c r="H13" s="30"/>
      <c r="I13" s="30"/>
      <c r="J13" s="33"/>
      <c r="K13" s="29"/>
      <c r="L13" s="29"/>
      <c r="M13" s="30"/>
      <c r="N13" s="31"/>
      <c r="O13" s="29"/>
      <c r="P13" s="30"/>
      <c r="Q13" s="29"/>
      <c r="R13" s="30"/>
      <c r="S13" s="29"/>
      <c r="T13" s="30"/>
      <c r="U13" s="29"/>
      <c r="V13" s="31"/>
    </row>
    <row r="14" spans="1:22" x14ac:dyDescent="0.25">
      <c r="A14" s="25" t="s">
        <v>82</v>
      </c>
      <c r="B14" s="28"/>
      <c r="C14" s="24" t="s">
        <v>83</v>
      </c>
      <c r="D14" s="25" t="s">
        <v>84</v>
      </c>
      <c r="E14" s="27"/>
      <c r="F14" s="25" t="s">
        <v>85</v>
      </c>
      <c r="G14" s="28"/>
      <c r="H14" s="25" t="s">
        <v>86</v>
      </c>
      <c r="I14" s="28"/>
      <c r="J14" s="26"/>
      <c r="K14" s="25" t="s">
        <v>87</v>
      </c>
      <c r="L14" s="24" t="s">
        <v>88</v>
      </c>
      <c r="M14" s="28"/>
      <c r="N14" s="26"/>
      <c r="O14" s="25" t="s">
        <v>89</v>
      </c>
      <c r="P14" s="28"/>
      <c r="Q14" s="25" t="s">
        <v>90</v>
      </c>
      <c r="R14" s="28"/>
      <c r="S14" s="25" t="s">
        <v>91</v>
      </c>
      <c r="T14" s="28"/>
      <c r="U14" s="28"/>
      <c r="V14" s="26"/>
    </row>
    <row r="15" spans="1:22" x14ac:dyDescent="0.25">
      <c r="A15" s="29"/>
      <c r="B15" s="30"/>
      <c r="C15" s="33"/>
      <c r="D15" s="29"/>
      <c r="E15" s="32"/>
      <c r="F15" s="29"/>
      <c r="G15" s="31"/>
      <c r="H15" s="29"/>
      <c r="I15" s="30"/>
      <c r="J15" s="31"/>
      <c r="K15" s="29"/>
      <c r="L15" s="29"/>
      <c r="M15" s="30"/>
      <c r="N15" s="31"/>
      <c r="O15" s="29"/>
      <c r="P15" s="30"/>
      <c r="Q15" s="29"/>
      <c r="R15" s="30"/>
      <c r="S15" s="29"/>
      <c r="T15" s="30"/>
      <c r="U15" s="30"/>
      <c r="V15" s="31"/>
    </row>
    <row r="16" spans="1:22" ht="6.75" customHeight="1" x14ac:dyDescent="0.25">
      <c r="A16" s="3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5"/>
      <c r="V16" s="36"/>
    </row>
    <row r="17" spans="1:22" x14ac:dyDescent="0.25">
      <c r="A17" s="21" t="s">
        <v>92</v>
      </c>
      <c r="B17" s="37"/>
      <c r="C17" s="37"/>
      <c r="D17" s="37"/>
      <c r="E17" s="37"/>
      <c r="F17" s="37"/>
      <c r="G17" s="37"/>
      <c r="H17" s="37"/>
      <c r="I17" s="22"/>
      <c r="J17" s="23"/>
      <c r="K17" s="38" t="s">
        <v>93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23"/>
    </row>
    <row r="18" spans="1:22" x14ac:dyDescent="0.25">
      <c r="A18" s="39" t="s">
        <v>8</v>
      </c>
      <c r="B18" s="543" t="s">
        <v>94</v>
      </c>
      <c r="C18" s="544"/>
      <c r="D18" s="544"/>
      <c r="E18" s="544"/>
      <c r="F18" s="544"/>
      <c r="G18" s="447"/>
      <c r="H18" s="40"/>
      <c r="I18" s="541" t="s">
        <v>18</v>
      </c>
      <c r="J18" s="558" t="s">
        <v>19</v>
      </c>
      <c r="K18" s="535" t="s">
        <v>95</v>
      </c>
      <c r="L18" s="536"/>
      <c r="M18" s="535" t="s">
        <v>235</v>
      </c>
      <c r="N18" s="536"/>
      <c r="O18" s="535" t="s">
        <v>236</v>
      </c>
      <c r="P18" s="536"/>
      <c r="Q18" s="533"/>
      <c r="R18" s="534"/>
      <c r="S18" s="533" t="s">
        <v>96</v>
      </c>
      <c r="T18" s="534"/>
      <c r="U18" s="533" t="s">
        <v>97</v>
      </c>
      <c r="V18" s="534"/>
    </row>
    <row r="19" spans="1:22" x14ac:dyDescent="0.25">
      <c r="A19" s="41"/>
      <c r="B19" s="42"/>
      <c r="C19" s="43"/>
      <c r="D19" s="43"/>
      <c r="E19" s="43"/>
      <c r="F19" s="44"/>
      <c r="G19" s="44"/>
      <c r="H19" s="45"/>
      <c r="I19" s="542"/>
      <c r="J19" s="559"/>
      <c r="K19" s="46" t="s">
        <v>98</v>
      </c>
      <c r="L19" s="47" t="s">
        <v>99</v>
      </c>
      <c r="M19" s="46" t="s">
        <v>98</v>
      </c>
      <c r="N19" s="47" t="s">
        <v>99</v>
      </c>
      <c r="O19" s="46" t="s">
        <v>98</v>
      </c>
      <c r="P19" s="47" t="s">
        <v>99</v>
      </c>
      <c r="Q19" s="46" t="s">
        <v>98</v>
      </c>
      <c r="R19" s="47" t="s">
        <v>99</v>
      </c>
      <c r="S19" s="46" t="s">
        <v>98</v>
      </c>
      <c r="T19" s="47" t="s">
        <v>99</v>
      </c>
      <c r="U19" s="46" t="s">
        <v>98</v>
      </c>
      <c r="V19" s="46" t="s">
        <v>99</v>
      </c>
    </row>
    <row r="20" spans="1:22" ht="15.75" x14ac:dyDescent="0.25">
      <c r="A20" s="142">
        <v>1</v>
      </c>
      <c r="B20" s="143" t="s">
        <v>100</v>
      </c>
      <c r="C20" s="144"/>
      <c r="D20" s="144"/>
      <c r="E20" s="144"/>
      <c r="F20" s="145"/>
      <c r="G20" s="145"/>
      <c r="H20" s="146"/>
      <c r="I20" s="48">
        <f>'PL ORÇAMENTÁRIA'!L17</f>
        <v>10674.2</v>
      </c>
      <c r="J20" s="49">
        <f>I20/I$70</f>
        <v>0.1398145062756859</v>
      </c>
      <c r="K20" s="50">
        <f>I20*K21</f>
        <v>10674.2</v>
      </c>
      <c r="L20" s="51">
        <f>K20/$I$70</f>
        <v>0.1398145062756859</v>
      </c>
      <c r="M20" s="269"/>
      <c r="N20" s="269"/>
      <c r="O20" s="269"/>
      <c r="P20" s="269"/>
      <c r="Q20" s="269"/>
      <c r="R20" s="269"/>
      <c r="S20" s="269"/>
      <c r="T20" s="269"/>
      <c r="U20" s="269"/>
      <c r="V20" s="269"/>
    </row>
    <row r="21" spans="1:22" ht="15.75" x14ac:dyDescent="0.25">
      <c r="A21" s="147"/>
      <c r="B21" s="148"/>
      <c r="C21" s="149"/>
      <c r="D21" s="149"/>
      <c r="E21" s="149"/>
      <c r="F21" s="150"/>
      <c r="G21" s="150"/>
      <c r="H21" s="150"/>
      <c r="I21" s="52"/>
      <c r="J21" s="53"/>
      <c r="K21" s="54">
        <v>1</v>
      </c>
      <c r="L21" s="55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75" x14ac:dyDescent="0.25">
      <c r="A22" s="142">
        <v>2</v>
      </c>
      <c r="B22" s="143" t="s">
        <v>101</v>
      </c>
      <c r="C22" s="144"/>
      <c r="D22" s="144"/>
      <c r="E22" s="144"/>
      <c r="F22" s="145"/>
      <c r="G22" s="145"/>
      <c r="H22" s="146"/>
      <c r="I22" s="52">
        <f>'PL ORÇAMENTÁRIA'!L33</f>
        <v>2697.19</v>
      </c>
      <c r="J22" s="49">
        <f>I22/I$70</f>
        <v>3.5328763577759194E-2</v>
      </c>
      <c r="K22" s="50">
        <f>I22*K23</f>
        <v>2697.19</v>
      </c>
      <c r="L22" s="51">
        <f>K22/$I$70</f>
        <v>3.5328763577759194E-2</v>
      </c>
      <c r="M22" s="269"/>
      <c r="N22" s="269"/>
      <c r="O22" s="269"/>
      <c r="P22" s="269"/>
      <c r="Q22" s="269"/>
      <c r="R22" s="269"/>
      <c r="S22" s="269"/>
      <c r="T22" s="269"/>
      <c r="U22" s="269"/>
      <c r="V22" s="269"/>
    </row>
    <row r="23" spans="1:22" ht="15.75" x14ac:dyDescent="0.25">
      <c r="A23" s="147"/>
      <c r="B23" s="148"/>
      <c r="C23" s="149"/>
      <c r="D23" s="149"/>
      <c r="E23" s="149"/>
      <c r="F23" s="150"/>
      <c r="G23" s="150"/>
      <c r="H23" s="150"/>
      <c r="I23" s="52"/>
      <c r="J23" s="53"/>
      <c r="K23" s="54">
        <v>1</v>
      </c>
      <c r="L23" s="55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75" x14ac:dyDescent="0.25">
      <c r="A24" s="142">
        <v>3</v>
      </c>
      <c r="B24" s="143" t="s">
        <v>27</v>
      </c>
      <c r="C24" s="144"/>
      <c r="D24" s="144"/>
      <c r="E24" s="144"/>
      <c r="F24" s="145"/>
      <c r="G24" s="145"/>
      <c r="H24" s="146"/>
      <c r="I24" s="52">
        <f>'PL ORÇAMENTÁRIA'!M38</f>
        <v>0</v>
      </c>
      <c r="J24" s="49"/>
      <c r="K24" s="51"/>
      <c r="L24" s="51"/>
      <c r="M24" s="269"/>
      <c r="N24" s="269"/>
      <c r="O24" s="269"/>
      <c r="P24" s="269"/>
      <c r="Q24" s="269"/>
      <c r="R24" s="269"/>
      <c r="S24" s="269"/>
      <c r="T24" s="269"/>
      <c r="U24" s="269"/>
      <c r="V24" s="269"/>
    </row>
    <row r="25" spans="1:22" ht="15.75" x14ac:dyDescent="0.25">
      <c r="A25" s="147"/>
      <c r="B25" s="148"/>
      <c r="C25" s="149"/>
      <c r="D25" s="149"/>
      <c r="E25" s="149"/>
      <c r="F25" s="150"/>
      <c r="G25" s="150"/>
      <c r="H25" s="150"/>
      <c r="I25" s="52"/>
      <c r="J25" s="53"/>
      <c r="K25" s="35"/>
      <c r="L25" s="35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75" x14ac:dyDescent="0.25">
      <c r="A26" s="142">
        <v>4</v>
      </c>
      <c r="B26" s="143" t="s">
        <v>28</v>
      </c>
      <c r="C26" s="144"/>
      <c r="D26" s="144"/>
      <c r="E26" s="144"/>
      <c r="F26" s="145"/>
      <c r="G26" s="145"/>
      <c r="H26" s="146"/>
      <c r="I26" s="52">
        <f>'PL ORÇAMENTÁRIA'!L40</f>
        <v>1865.1</v>
      </c>
      <c r="J26" s="49">
        <f>I26/I$70</f>
        <v>2.4429749831817064E-2</v>
      </c>
      <c r="K26" s="50">
        <f>I26*K27</f>
        <v>1865.1</v>
      </c>
      <c r="L26" s="51">
        <f>K26/$I$70</f>
        <v>2.4429749831817064E-2</v>
      </c>
      <c r="M26" s="269"/>
      <c r="N26" s="269"/>
      <c r="O26" s="269"/>
      <c r="P26" s="269"/>
      <c r="Q26" s="269"/>
      <c r="R26" s="269"/>
      <c r="S26" s="269"/>
      <c r="T26" s="269"/>
      <c r="U26" s="269"/>
      <c r="V26" s="269"/>
    </row>
    <row r="27" spans="1:22" ht="15.75" x14ac:dyDescent="0.25">
      <c r="A27" s="147"/>
      <c r="B27" s="148"/>
      <c r="C27" s="149"/>
      <c r="D27" s="149"/>
      <c r="E27" s="149"/>
      <c r="F27" s="150"/>
      <c r="G27" s="150"/>
      <c r="H27" s="150"/>
      <c r="I27" s="52"/>
      <c r="J27" s="53"/>
      <c r="K27" s="54">
        <v>1</v>
      </c>
      <c r="L27" s="55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75" x14ac:dyDescent="0.25">
      <c r="A28" s="142">
        <v>5</v>
      </c>
      <c r="B28" s="143" t="s">
        <v>102</v>
      </c>
      <c r="C28" s="144"/>
      <c r="D28" s="144"/>
      <c r="E28" s="144"/>
      <c r="F28" s="145"/>
      <c r="G28" s="145"/>
      <c r="H28" s="146"/>
      <c r="I28" s="52">
        <f>'PL ORÇAMENTÁRIA'!L51</f>
        <v>0</v>
      </c>
      <c r="J28" s="49"/>
      <c r="K28" s="51"/>
      <c r="L28" s="51"/>
      <c r="M28" s="269"/>
      <c r="N28" s="269"/>
      <c r="O28" s="269"/>
      <c r="P28" s="269"/>
      <c r="Q28" s="269"/>
      <c r="R28" s="269"/>
      <c r="S28" s="269"/>
      <c r="T28" s="269"/>
      <c r="U28" s="269"/>
      <c r="V28" s="269"/>
    </row>
    <row r="29" spans="1:22" ht="15.75" x14ac:dyDescent="0.25">
      <c r="A29" s="147"/>
      <c r="B29" s="148"/>
      <c r="C29" s="149"/>
      <c r="D29" s="149"/>
      <c r="E29" s="149"/>
      <c r="F29" s="150"/>
      <c r="G29" s="150"/>
      <c r="H29" s="150"/>
      <c r="I29" s="52"/>
      <c r="J29" s="53"/>
      <c r="K29" s="56"/>
      <c r="L29" s="5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75" x14ac:dyDescent="0.25">
      <c r="A30" s="142">
        <v>6</v>
      </c>
      <c r="B30" s="151" t="s">
        <v>37</v>
      </c>
      <c r="C30" s="151"/>
      <c r="D30" s="144"/>
      <c r="E30" s="144"/>
      <c r="F30" s="145"/>
      <c r="G30" s="145"/>
      <c r="H30" s="146"/>
      <c r="I30" s="52">
        <f>'PL ORÇAMENTÁRIA'!L53</f>
        <v>0</v>
      </c>
      <c r="J30" s="49"/>
      <c r="K30" s="50"/>
      <c r="L30" s="51"/>
      <c r="M30" s="269"/>
      <c r="N30" s="269"/>
      <c r="O30" s="269"/>
      <c r="P30" s="269"/>
      <c r="Q30" s="269"/>
      <c r="R30" s="269"/>
      <c r="S30" s="269"/>
      <c r="T30" s="269"/>
      <c r="U30" s="269"/>
      <c r="V30" s="269"/>
    </row>
    <row r="31" spans="1:22" ht="15.75" x14ac:dyDescent="0.25">
      <c r="A31" s="147"/>
      <c r="B31" s="148"/>
      <c r="C31" s="149"/>
      <c r="D31" s="149"/>
      <c r="E31" s="149"/>
      <c r="F31" s="150"/>
      <c r="G31" s="150"/>
      <c r="H31" s="150"/>
      <c r="I31" s="52"/>
      <c r="J31" s="53"/>
      <c r="K31" s="56"/>
      <c r="L31" s="55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75" x14ac:dyDescent="0.25">
      <c r="A32" s="142">
        <v>7</v>
      </c>
      <c r="B32" s="143" t="s">
        <v>38</v>
      </c>
      <c r="C32" s="144"/>
      <c r="D32" s="144"/>
      <c r="E32" s="144"/>
      <c r="F32" s="145"/>
      <c r="G32" s="145"/>
      <c r="H32" s="146"/>
      <c r="I32" s="52">
        <f>'PL ORÇAMENTÁRIA'!L55</f>
        <v>4598.1000000000004</v>
      </c>
      <c r="J32" s="49">
        <f>I32/I$70</f>
        <v>6.0227565654215894E-2</v>
      </c>
      <c r="K32" s="50">
        <f>I32*K33</f>
        <v>4598.1000000000004</v>
      </c>
      <c r="L32" s="51">
        <f>K32/$I$70</f>
        <v>6.0227565654215894E-2</v>
      </c>
      <c r="M32" s="50"/>
      <c r="N32" s="269"/>
      <c r="O32" s="269"/>
      <c r="P32" s="269"/>
      <c r="Q32" s="50"/>
      <c r="R32" s="269"/>
      <c r="S32" s="50"/>
      <c r="T32" s="269"/>
      <c r="U32" s="269"/>
      <c r="V32" s="269"/>
    </row>
    <row r="33" spans="1:22" ht="15.75" x14ac:dyDescent="0.25">
      <c r="A33" s="147"/>
      <c r="B33" s="528"/>
      <c r="C33" s="529"/>
      <c r="D33" s="529"/>
      <c r="E33" s="529"/>
      <c r="F33" s="529"/>
      <c r="G33" s="529"/>
      <c r="H33" s="529"/>
      <c r="I33" s="52"/>
      <c r="J33" s="53"/>
      <c r="K33" s="54">
        <v>1</v>
      </c>
      <c r="L33" s="55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75" x14ac:dyDescent="0.25">
      <c r="A34" s="142">
        <v>8</v>
      </c>
      <c r="B34" s="143" t="s">
        <v>237</v>
      </c>
      <c r="C34" s="144"/>
      <c r="D34" s="144"/>
      <c r="E34" s="144"/>
      <c r="F34" s="145"/>
      <c r="G34" s="145"/>
      <c r="H34" s="146"/>
      <c r="I34" s="52">
        <f>'PL ORÇAMENTÁRIA'!L58</f>
        <v>14157.68</v>
      </c>
      <c r="J34" s="49">
        <f>I34/I$70</f>
        <v>0.18544237874586877</v>
      </c>
      <c r="K34" s="50">
        <f>I34*K35</f>
        <v>14157.68</v>
      </c>
      <c r="L34" s="51">
        <f>K34/$I$70</f>
        <v>0.18544237874586877</v>
      </c>
      <c r="M34" s="269"/>
      <c r="N34" s="269"/>
      <c r="O34" s="269"/>
      <c r="P34" s="269"/>
      <c r="Q34" s="269"/>
      <c r="R34" s="269"/>
      <c r="S34" s="269"/>
      <c r="T34" s="269"/>
      <c r="U34" s="269"/>
      <c r="V34" s="269"/>
    </row>
    <row r="35" spans="1:22" ht="15.75" x14ac:dyDescent="0.25">
      <c r="A35" s="147"/>
      <c r="B35" s="528"/>
      <c r="C35" s="529"/>
      <c r="D35" s="529"/>
      <c r="E35" s="529"/>
      <c r="F35" s="529"/>
      <c r="G35" s="529"/>
      <c r="H35" s="529"/>
      <c r="I35" s="52"/>
      <c r="J35" s="53"/>
      <c r="K35" s="54">
        <v>1</v>
      </c>
      <c r="L35" s="55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75" x14ac:dyDescent="0.25">
      <c r="A36" s="142">
        <v>9</v>
      </c>
      <c r="B36" s="143" t="s">
        <v>391</v>
      </c>
      <c r="C36" s="144"/>
      <c r="D36" s="144"/>
      <c r="E36" s="144"/>
      <c r="F36" s="145"/>
      <c r="G36" s="145"/>
      <c r="H36" s="146"/>
      <c r="I36" s="52">
        <f>'PL ORÇAMENTÁRIA'!L64</f>
        <v>99.33</v>
      </c>
      <c r="J36" s="49">
        <f>I36/I$70</f>
        <v>1.3010600240171515E-3</v>
      </c>
      <c r="K36" s="50">
        <f>I36*K37</f>
        <v>99.33</v>
      </c>
      <c r="L36" s="51">
        <f>K36/$I$70</f>
        <v>1.3010600240171515E-3</v>
      </c>
      <c r="M36" s="269"/>
      <c r="N36" s="269"/>
      <c r="O36" s="269"/>
      <c r="P36" s="269"/>
      <c r="Q36" s="269"/>
      <c r="R36" s="269"/>
      <c r="S36" s="269"/>
      <c r="T36" s="269"/>
      <c r="U36" s="269"/>
      <c r="V36" s="269"/>
    </row>
    <row r="37" spans="1:22" ht="15.75" x14ac:dyDescent="0.25">
      <c r="A37" s="152"/>
      <c r="B37" s="528"/>
      <c r="C37" s="529"/>
      <c r="D37" s="529"/>
      <c r="E37" s="529"/>
      <c r="F37" s="529"/>
      <c r="G37" s="529"/>
      <c r="H37" s="529"/>
      <c r="I37" s="57"/>
      <c r="J37" s="53"/>
      <c r="K37" s="54">
        <v>1</v>
      </c>
      <c r="L37" s="55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75" x14ac:dyDescent="0.25">
      <c r="A38" s="142">
        <v>10</v>
      </c>
      <c r="B38" s="143" t="s">
        <v>238</v>
      </c>
      <c r="C38" s="144"/>
      <c r="D38" s="144"/>
      <c r="E38" s="144"/>
      <c r="F38" s="145"/>
      <c r="G38" s="145"/>
      <c r="H38" s="146"/>
      <c r="I38" s="52">
        <f>'PL ORÇAMENTÁRIA'!L66</f>
        <v>0</v>
      </c>
      <c r="J38" s="49"/>
      <c r="K38" s="51"/>
      <c r="L38" s="51"/>
      <c r="M38" s="269"/>
      <c r="N38" s="269"/>
      <c r="O38" s="269"/>
      <c r="P38" s="269"/>
      <c r="Q38" s="269"/>
      <c r="R38" s="269"/>
      <c r="S38" s="269"/>
      <c r="T38" s="269"/>
      <c r="U38" s="269"/>
      <c r="V38" s="269"/>
    </row>
    <row r="39" spans="1:22" ht="15.75" x14ac:dyDescent="0.25">
      <c r="A39" s="152"/>
      <c r="B39" s="528"/>
      <c r="C39" s="529"/>
      <c r="D39" s="529"/>
      <c r="E39" s="529"/>
      <c r="F39" s="529"/>
      <c r="G39" s="529"/>
      <c r="H39" s="529"/>
      <c r="I39" s="57"/>
      <c r="J39" s="58"/>
      <c r="K39" s="55"/>
      <c r="L39" s="55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75" x14ac:dyDescent="0.25">
      <c r="A40" s="142">
        <v>11</v>
      </c>
      <c r="B40" s="143" t="s">
        <v>40</v>
      </c>
      <c r="C40" s="144"/>
      <c r="D40" s="144"/>
      <c r="E40" s="144"/>
      <c r="F40" s="145"/>
      <c r="G40" s="145"/>
      <c r="H40" s="146"/>
      <c r="I40" s="52">
        <f>'PL ORÇAMENTÁRIA'!L68</f>
        <v>3571.58</v>
      </c>
      <c r="J40" s="49">
        <f>I40/I$70</f>
        <v>4.6781837919854803E-2</v>
      </c>
      <c r="K40" s="50">
        <f>I40*K41</f>
        <v>3571.58</v>
      </c>
      <c r="L40" s="51">
        <f>K40/$I$70</f>
        <v>4.6781837919854803E-2</v>
      </c>
      <c r="M40" s="269"/>
      <c r="N40" s="269"/>
      <c r="O40" s="269"/>
      <c r="P40" s="269"/>
      <c r="Q40" s="269"/>
      <c r="R40" s="269"/>
      <c r="S40" s="269"/>
      <c r="T40" s="269"/>
      <c r="U40" s="269"/>
      <c r="V40" s="269"/>
    </row>
    <row r="41" spans="1:22" ht="15.75" x14ac:dyDescent="0.25">
      <c r="A41" s="147"/>
      <c r="B41" s="528"/>
      <c r="C41" s="529"/>
      <c r="D41" s="529"/>
      <c r="E41" s="529"/>
      <c r="F41" s="529"/>
      <c r="G41" s="529"/>
      <c r="H41" s="529"/>
      <c r="I41" s="52"/>
      <c r="J41" s="53"/>
      <c r="K41" s="54">
        <v>1</v>
      </c>
      <c r="L41" s="55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75" x14ac:dyDescent="0.25">
      <c r="A42" s="142">
        <v>12</v>
      </c>
      <c r="B42" s="143" t="s">
        <v>41</v>
      </c>
      <c r="C42" s="144"/>
      <c r="D42" s="144"/>
      <c r="E42" s="144"/>
      <c r="F42" s="145"/>
      <c r="G42" s="145"/>
      <c r="H42" s="146"/>
      <c r="I42" s="52">
        <f>'PL ORÇAMENTÁRIA'!L71</f>
        <v>0</v>
      </c>
      <c r="J42" s="49"/>
      <c r="K42" s="51"/>
      <c r="L42" s="51"/>
      <c r="M42" s="269"/>
      <c r="N42" s="269"/>
      <c r="O42" s="269"/>
      <c r="P42" s="269"/>
      <c r="Q42" s="269"/>
      <c r="R42" s="269"/>
      <c r="S42" s="269"/>
      <c r="T42" s="269"/>
      <c r="U42" s="269"/>
      <c r="V42" s="269"/>
    </row>
    <row r="43" spans="1:22" ht="15.75" x14ac:dyDescent="0.25">
      <c r="A43" s="147"/>
      <c r="B43" s="528"/>
      <c r="C43" s="529"/>
      <c r="D43" s="529"/>
      <c r="E43" s="529"/>
      <c r="F43" s="529"/>
      <c r="G43" s="529"/>
      <c r="H43" s="529"/>
      <c r="I43" s="52"/>
      <c r="J43" s="53"/>
      <c r="K43" s="55"/>
      <c r="L43" s="55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15.75" x14ac:dyDescent="0.25">
      <c r="A44" s="142">
        <v>13</v>
      </c>
      <c r="B44" s="143" t="s">
        <v>42</v>
      </c>
      <c r="C44" s="144"/>
      <c r="D44" s="144"/>
      <c r="E44" s="144"/>
      <c r="F44" s="145"/>
      <c r="G44" s="145"/>
      <c r="H44" s="146"/>
      <c r="I44" s="52">
        <f>'PL ORÇAMENTÁRIA'!L73</f>
        <v>0</v>
      </c>
      <c r="J44" s="49"/>
      <c r="K44" s="51"/>
      <c r="L44" s="51"/>
      <c r="M44" s="269"/>
      <c r="N44" s="269"/>
      <c r="O44" s="269"/>
      <c r="P44" s="269"/>
      <c r="Q44" s="269"/>
      <c r="R44" s="269"/>
      <c r="S44" s="269"/>
      <c r="T44" s="269"/>
      <c r="U44" s="269"/>
      <c r="V44" s="269"/>
    </row>
    <row r="45" spans="1:22" ht="15.75" x14ac:dyDescent="0.25">
      <c r="A45" s="147"/>
      <c r="B45" s="528"/>
      <c r="C45" s="529"/>
      <c r="D45" s="529"/>
      <c r="E45" s="529"/>
      <c r="F45" s="529"/>
      <c r="G45" s="529"/>
      <c r="H45" s="529"/>
      <c r="I45" s="52"/>
      <c r="J45" s="53"/>
      <c r="K45" s="55"/>
      <c r="L45" s="55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ht="15.75" x14ac:dyDescent="0.25">
      <c r="A46" s="142">
        <v>14</v>
      </c>
      <c r="B46" s="143" t="s">
        <v>43</v>
      </c>
      <c r="C46" s="144"/>
      <c r="D46" s="144"/>
      <c r="E46" s="144"/>
      <c r="F46" s="145"/>
      <c r="G46" s="145"/>
      <c r="H46" s="146"/>
      <c r="I46" s="52">
        <f>'PL ORÇAMENTÁRIA'!L75</f>
        <v>0</v>
      </c>
      <c r="J46" s="49"/>
      <c r="K46" s="51"/>
      <c r="L46" s="51"/>
      <c r="M46" s="269"/>
      <c r="N46" s="269"/>
      <c r="O46" s="269"/>
      <c r="P46" s="269"/>
      <c r="Q46" s="269"/>
      <c r="R46" s="269"/>
      <c r="S46" s="269"/>
      <c r="T46" s="269"/>
      <c r="U46" s="269"/>
      <c r="V46" s="269"/>
    </row>
    <row r="47" spans="1:22" ht="15.75" x14ac:dyDescent="0.25">
      <c r="A47" s="147"/>
      <c r="B47" s="528"/>
      <c r="C47" s="529"/>
      <c r="D47" s="529"/>
      <c r="E47" s="529"/>
      <c r="F47" s="529"/>
      <c r="G47" s="529"/>
      <c r="H47" s="529"/>
      <c r="I47" s="52"/>
      <c r="J47" s="53"/>
      <c r="K47" s="55"/>
      <c r="L47" s="55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ht="15.75" x14ac:dyDescent="0.25">
      <c r="A48" s="142">
        <v>15</v>
      </c>
      <c r="B48" s="143" t="s">
        <v>44</v>
      </c>
      <c r="C48" s="144"/>
      <c r="D48" s="144"/>
      <c r="E48" s="144"/>
      <c r="F48" s="145"/>
      <c r="G48" s="145"/>
      <c r="H48" s="146"/>
      <c r="I48" s="52">
        <f>'PL ORÇAMENTÁRIA'!L77</f>
        <v>2014</v>
      </c>
      <c r="J48" s="49">
        <f>I48/I$70</f>
        <v>2.6380095523714318E-2</v>
      </c>
      <c r="K48" s="50">
        <f>I48*K49</f>
        <v>2014</v>
      </c>
      <c r="L48" s="51">
        <f>K48/$I$70</f>
        <v>2.6380095523714318E-2</v>
      </c>
      <c r="M48" s="269"/>
      <c r="N48" s="269"/>
      <c r="O48" s="269"/>
      <c r="P48" s="269"/>
      <c r="Q48" s="269"/>
      <c r="R48" s="269"/>
      <c r="S48" s="269"/>
      <c r="T48" s="269"/>
      <c r="U48" s="269"/>
      <c r="V48" s="269"/>
    </row>
    <row r="49" spans="1:22" ht="15.75" x14ac:dyDescent="0.25">
      <c r="A49" s="153"/>
      <c r="B49" s="528"/>
      <c r="C49" s="529"/>
      <c r="D49" s="529"/>
      <c r="E49" s="529"/>
      <c r="F49" s="529"/>
      <c r="G49" s="529"/>
      <c r="H49" s="529"/>
      <c r="I49" s="52"/>
      <c r="J49" s="53"/>
      <c r="K49" s="54">
        <v>1</v>
      </c>
      <c r="L49" s="55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ht="15.75" x14ac:dyDescent="0.25">
      <c r="A50" s="142">
        <v>16</v>
      </c>
      <c r="B50" s="143" t="s">
        <v>45</v>
      </c>
      <c r="C50" s="144"/>
      <c r="D50" s="144"/>
      <c r="E50" s="144"/>
      <c r="F50" s="145"/>
      <c r="G50" s="145"/>
      <c r="H50" s="146"/>
      <c r="I50" s="52">
        <f>'PL ORÇAMENTÁRIA'!L80</f>
        <v>0</v>
      </c>
      <c r="J50" s="49"/>
      <c r="K50" s="50"/>
      <c r="L50" s="51"/>
      <c r="M50" s="269"/>
      <c r="N50" s="269"/>
      <c r="O50" s="269"/>
      <c r="P50" s="269"/>
      <c r="Q50" s="269"/>
      <c r="R50" s="269"/>
      <c r="S50" s="269"/>
      <c r="T50" s="269"/>
      <c r="U50" s="269"/>
      <c r="V50" s="269"/>
    </row>
    <row r="51" spans="1:22" ht="15.75" x14ac:dyDescent="0.25">
      <c r="A51" s="147"/>
      <c r="B51" s="528"/>
      <c r="C51" s="529"/>
      <c r="D51" s="529"/>
      <c r="E51" s="529"/>
      <c r="F51" s="529"/>
      <c r="G51" s="529"/>
      <c r="H51" s="529"/>
      <c r="I51" s="52"/>
      <c r="J51" s="53"/>
      <c r="K51" s="55"/>
      <c r="L51" s="55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ht="15.75" x14ac:dyDescent="0.25">
      <c r="A52" s="142">
        <v>17</v>
      </c>
      <c r="B52" s="143" t="s">
        <v>46</v>
      </c>
      <c r="C52" s="144"/>
      <c r="D52" s="144"/>
      <c r="E52" s="144"/>
      <c r="F52" s="145"/>
      <c r="G52" s="145"/>
      <c r="H52" s="146"/>
      <c r="I52" s="52">
        <f>'PL ORÇAMENTÁRIA'!L82</f>
        <v>0</v>
      </c>
      <c r="J52" s="49"/>
      <c r="K52" s="51"/>
      <c r="L52" s="51"/>
      <c r="M52" s="269"/>
      <c r="N52" s="269"/>
      <c r="O52" s="269"/>
      <c r="P52" s="269"/>
      <c r="Q52" s="269"/>
      <c r="R52" s="269"/>
      <c r="S52" s="269"/>
      <c r="T52" s="269"/>
      <c r="U52" s="269"/>
      <c r="V52" s="269"/>
    </row>
    <row r="53" spans="1:22" ht="15.75" x14ac:dyDescent="0.25">
      <c r="A53" s="147"/>
      <c r="B53" s="528"/>
      <c r="C53" s="529"/>
      <c r="D53" s="529"/>
      <c r="E53" s="529"/>
      <c r="F53" s="529"/>
      <c r="G53" s="529"/>
      <c r="H53" s="529"/>
      <c r="I53" s="52"/>
      <c r="J53" s="53"/>
      <c r="K53" s="55"/>
      <c r="L53" s="55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ht="15.75" x14ac:dyDescent="0.25">
      <c r="A54" s="142">
        <v>18</v>
      </c>
      <c r="B54" s="143" t="s">
        <v>189</v>
      </c>
      <c r="C54" s="144"/>
      <c r="D54" s="144"/>
      <c r="E54" s="144"/>
      <c r="F54" s="145"/>
      <c r="G54" s="145"/>
      <c r="H54" s="146"/>
      <c r="I54" s="52">
        <f>'PL ORÇAMENTÁRIA'!L84</f>
        <v>3575.88</v>
      </c>
      <c r="J54" s="49">
        <f>I54/I$70</f>
        <v>4.6838160864617458E-2</v>
      </c>
      <c r="K54" s="50">
        <f>I54*K55</f>
        <v>3575.88</v>
      </c>
      <c r="L54" s="51">
        <f>K54/$I$70</f>
        <v>4.6838160864617458E-2</v>
      </c>
      <c r="M54" s="269"/>
      <c r="N54" s="269"/>
      <c r="O54" s="269"/>
      <c r="P54" s="269"/>
      <c r="Q54" s="269"/>
      <c r="R54" s="269"/>
      <c r="S54" s="269"/>
      <c r="T54" s="269"/>
      <c r="U54" s="269"/>
      <c r="V54" s="269"/>
    </row>
    <row r="55" spans="1:22" ht="15.75" x14ac:dyDescent="0.25">
      <c r="A55" s="147"/>
      <c r="B55" s="528"/>
      <c r="C55" s="529"/>
      <c r="D55" s="529"/>
      <c r="E55" s="529"/>
      <c r="F55" s="529"/>
      <c r="G55" s="529"/>
      <c r="H55" s="529"/>
      <c r="I55" s="52"/>
      <c r="J55" s="53"/>
      <c r="K55" s="54">
        <v>1</v>
      </c>
      <c r="L55" s="55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ht="15.75" x14ac:dyDescent="0.25">
      <c r="A56" s="142">
        <v>19</v>
      </c>
      <c r="B56" s="143" t="s">
        <v>0</v>
      </c>
      <c r="C56" s="144"/>
      <c r="D56" s="144"/>
      <c r="E56" s="144"/>
      <c r="F56" s="145"/>
      <c r="G56" s="145"/>
      <c r="H56" s="146"/>
      <c r="I56" s="52">
        <f>'PL ORÇAMENTÁRIA'!L90</f>
        <v>0</v>
      </c>
      <c r="J56" s="49"/>
      <c r="K56" s="51"/>
      <c r="L56" s="51"/>
      <c r="M56" s="269"/>
      <c r="N56" s="269"/>
      <c r="O56" s="269"/>
      <c r="P56" s="269"/>
      <c r="Q56" s="269"/>
      <c r="R56" s="269"/>
      <c r="S56" s="269"/>
      <c r="T56" s="269"/>
      <c r="U56" s="269"/>
      <c r="V56" s="269"/>
    </row>
    <row r="57" spans="1:22" ht="15.75" x14ac:dyDescent="0.25">
      <c r="A57" s="152"/>
      <c r="B57" s="528"/>
      <c r="C57" s="529"/>
      <c r="D57" s="529"/>
      <c r="E57" s="529"/>
      <c r="F57" s="529"/>
      <c r="G57" s="529"/>
      <c r="H57" s="529"/>
      <c r="I57" s="52"/>
      <c r="J57" s="53"/>
      <c r="K57" s="55"/>
      <c r="L57" s="55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ht="15.75" x14ac:dyDescent="0.25">
      <c r="A58" s="142">
        <v>20</v>
      </c>
      <c r="B58" s="143" t="s">
        <v>66</v>
      </c>
      <c r="C58" s="144"/>
      <c r="D58" s="144"/>
      <c r="E58" s="144"/>
      <c r="F58" s="145"/>
      <c r="G58" s="145"/>
      <c r="H58" s="146"/>
      <c r="I58" s="52">
        <f>'PL ORÇAMENTÁRIA'!L92</f>
        <v>17397.149999999998</v>
      </c>
      <c r="J58" s="49">
        <f>I58/I$70</f>
        <v>0.22787412057616011</v>
      </c>
      <c r="K58" s="50">
        <f>I58*K59</f>
        <v>17397.149999999998</v>
      </c>
      <c r="L58" s="51">
        <f>K58/$I$70</f>
        <v>0.22787412057616011</v>
      </c>
      <c r="M58" s="269"/>
      <c r="N58" s="269"/>
      <c r="O58" s="269"/>
      <c r="P58" s="269"/>
      <c r="Q58" s="269"/>
      <c r="R58" s="269"/>
      <c r="S58" s="269"/>
      <c r="T58" s="269"/>
      <c r="U58" s="269"/>
      <c r="V58" s="269"/>
    </row>
    <row r="59" spans="1:22" ht="15.75" x14ac:dyDescent="0.25">
      <c r="A59" s="147"/>
      <c r="B59" s="528"/>
      <c r="C59" s="529"/>
      <c r="D59" s="529"/>
      <c r="E59" s="529"/>
      <c r="F59" s="529"/>
      <c r="G59" s="529"/>
      <c r="H59" s="529"/>
      <c r="I59" s="52"/>
      <c r="J59" s="53"/>
      <c r="K59" s="54">
        <v>1</v>
      </c>
      <c r="L59" s="55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.75" x14ac:dyDescent="0.25">
      <c r="A60" s="142">
        <v>21</v>
      </c>
      <c r="B60" s="143" t="s">
        <v>48</v>
      </c>
      <c r="C60" s="144"/>
      <c r="D60" s="144"/>
      <c r="E60" s="144"/>
      <c r="F60" s="145"/>
      <c r="G60" s="145"/>
      <c r="H60" s="146"/>
      <c r="I60" s="52">
        <f>'PL ORÇAMENTÁRIA'!L112</f>
        <v>2346.38</v>
      </c>
      <c r="J60" s="49">
        <f>I60/I$70</f>
        <v>3.073372817027448E-2</v>
      </c>
      <c r="K60" s="50">
        <f>I60*K61</f>
        <v>2346.38</v>
      </c>
      <c r="L60" s="51">
        <f>K60/$I$70</f>
        <v>3.073372817027448E-2</v>
      </c>
      <c r="M60" s="269"/>
      <c r="N60" s="269"/>
      <c r="O60" s="269"/>
      <c r="P60" s="269"/>
      <c r="Q60" s="269"/>
      <c r="R60" s="269"/>
      <c r="S60" s="269"/>
      <c r="T60" s="269"/>
      <c r="U60" s="269"/>
      <c r="V60" s="269"/>
    </row>
    <row r="61" spans="1:22" ht="15.75" x14ac:dyDescent="0.25">
      <c r="A61" s="147"/>
      <c r="B61" s="528"/>
      <c r="C61" s="529"/>
      <c r="D61" s="529"/>
      <c r="E61" s="529"/>
      <c r="F61" s="529"/>
      <c r="G61" s="529"/>
      <c r="H61" s="529"/>
      <c r="I61" s="52"/>
      <c r="J61" s="53"/>
      <c r="K61" s="54">
        <v>1</v>
      </c>
      <c r="L61" s="55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ht="15.75" x14ac:dyDescent="0.25">
      <c r="A62" s="142">
        <v>22</v>
      </c>
      <c r="B62" s="143" t="s">
        <v>49</v>
      </c>
      <c r="C62" s="144"/>
      <c r="D62" s="144"/>
      <c r="E62" s="144"/>
      <c r="F62" s="145"/>
      <c r="G62" s="145"/>
      <c r="H62" s="146"/>
      <c r="I62" s="52">
        <f>'PL ORÇAMENTÁRIA'!L119</f>
        <v>195.1</v>
      </c>
      <c r="J62" s="49">
        <f>I62/I$70</f>
        <v>2.5554898891145296E-3</v>
      </c>
      <c r="K62" s="50">
        <f>I62*K63</f>
        <v>195.1</v>
      </c>
      <c r="L62" s="51">
        <f>K62/$I$70</f>
        <v>2.5554898891145296E-3</v>
      </c>
      <c r="M62" s="269"/>
      <c r="N62" s="269"/>
      <c r="O62" s="269"/>
      <c r="P62" s="269"/>
      <c r="Q62" s="269"/>
      <c r="R62" s="269"/>
      <c r="S62" s="269"/>
      <c r="T62" s="269"/>
      <c r="U62" s="269"/>
      <c r="V62" s="269"/>
    </row>
    <row r="63" spans="1:22" ht="15.75" x14ac:dyDescent="0.25">
      <c r="A63" s="147"/>
      <c r="B63" s="528"/>
      <c r="C63" s="529"/>
      <c r="D63" s="529"/>
      <c r="E63" s="529"/>
      <c r="F63" s="529"/>
      <c r="G63" s="529"/>
      <c r="H63" s="529"/>
      <c r="I63" s="52"/>
      <c r="J63" s="53"/>
      <c r="K63" s="54">
        <v>1</v>
      </c>
      <c r="L63" s="55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ht="15.75" x14ac:dyDescent="0.25">
      <c r="A64" s="142">
        <v>23</v>
      </c>
      <c r="B64" s="143" t="s">
        <v>50</v>
      </c>
      <c r="C64" s="144"/>
      <c r="D64" s="144"/>
      <c r="E64" s="144"/>
      <c r="F64" s="145"/>
      <c r="G64" s="145"/>
      <c r="H64" s="146"/>
      <c r="I64" s="52">
        <f>'PL ORÇAMENTÁRIA'!L122</f>
        <v>6893.8</v>
      </c>
      <c r="J64" s="49">
        <f>I64/I$70</f>
        <v>9.0297468977845963E-2</v>
      </c>
      <c r="K64" s="50">
        <f>I64*K65</f>
        <v>6893.8</v>
      </c>
      <c r="L64" s="51">
        <f>K64/$I$70</f>
        <v>9.0297468977845963E-2</v>
      </c>
      <c r="M64" s="269"/>
      <c r="N64" s="269"/>
      <c r="O64" s="269"/>
      <c r="P64" s="269"/>
      <c r="Q64" s="269"/>
      <c r="R64" s="269"/>
      <c r="S64" s="269"/>
      <c r="T64" s="269"/>
      <c r="U64" s="269"/>
      <c r="V64" s="269"/>
    </row>
    <row r="65" spans="1:22" ht="15.75" x14ac:dyDescent="0.25">
      <c r="A65" s="147"/>
      <c r="B65" s="528"/>
      <c r="C65" s="529"/>
      <c r="D65" s="529"/>
      <c r="E65" s="529"/>
      <c r="F65" s="529"/>
      <c r="G65" s="529"/>
      <c r="H65" s="529"/>
      <c r="I65" s="52"/>
      <c r="J65" s="53"/>
      <c r="K65" s="54">
        <v>1</v>
      </c>
      <c r="L65" s="55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ht="15.75" x14ac:dyDescent="0.25">
      <c r="A66" s="142">
        <v>24</v>
      </c>
      <c r="B66" s="143" t="s">
        <v>51</v>
      </c>
      <c r="C66" s="144"/>
      <c r="D66" s="144"/>
      <c r="E66" s="144"/>
      <c r="F66" s="145"/>
      <c r="G66" s="145"/>
      <c r="H66" s="146"/>
      <c r="I66" s="52">
        <f>'PL ORÇAMENTÁRIA'!L127</f>
        <v>2247.75</v>
      </c>
      <c r="J66" s="49">
        <f>I66/I$70</f>
        <v>2.9441836997730314E-2</v>
      </c>
      <c r="K66" s="50">
        <f>I66*K67</f>
        <v>2247.75</v>
      </c>
      <c r="L66" s="51">
        <f>K66/$I$70</f>
        <v>2.9441836997730314E-2</v>
      </c>
      <c r="M66" s="269"/>
      <c r="N66" s="269"/>
      <c r="O66" s="269"/>
      <c r="P66" s="269"/>
      <c r="Q66" s="269"/>
      <c r="R66" s="269"/>
      <c r="S66" s="269"/>
      <c r="T66" s="269"/>
      <c r="U66" s="269"/>
      <c r="V66" s="269"/>
    </row>
    <row r="67" spans="1:22" ht="15.75" x14ac:dyDescent="0.25">
      <c r="A67" s="147"/>
      <c r="B67" s="528"/>
      <c r="C67" s="529"/>
      <c r="D67" s="529"/>
      <c r="E67" s="529"/>
      <c r="F67" s="529"/>
      <c r="G67" s="529"/>
      <c r="H67" s="529"/>
      <c r="I67" s="52"/>
      <c r="J67" s="53"/>
      <c r="K67" s="54">
        <v>1</v>
      </c>
      <c r="L67" s="55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ht="15.75" x14ac:dyDescent="0.25">
      <c r="A68" s="142">
        <v>25</v>
      </c>
      <c r="B68" s="154" t="s">
        <v>55</v>
      </c>
      <c r="C68" s="155"/>
      <c r="D68" s="155"/>
      <c r="E68" s="155"/>
      <c r="F68" s="156"/>
      <c r="G68" s="156"/>
      <c r="H68" s="157"/>
      <c r="I68" s="57">
        <f>'PL ORÇAMENTÁRIA'!L131</f>
        <v>4012.2</v>
      </c>
      <c r="J68" s="49">
        <f>I68/I$70</f>
        <v>5.2553236971324017E-2</v>
      </c>
      <c r="K68" s="50">
        <f>I68*K69</f>
        <v>4012.2</v>
      </c>
      <c r="L68" s="51">
        <f>K68/$I$70</f>
        <v>5.2553236971324017E-2</v>
      </c>
      <c r="M68" s="269"/>
      <c r="N68" s="269"/>
      <c r="O68" s="269"/>
      <c r="P68" s="269"/>
      <c r="Q68" s="269"/>
      <c r="R68" s="269"/>
      <c r="S68" s="269"/>
      <c r="T68" s="269"/>
      <c r="U68" s="269"/>
      <c r="V68" s="269"/>
    </row>
    <row r="69" spans="1:22" x14ac:dyDescent="0.25">
      <c r="A69" s="268"/>
      <c r="B69" s="566"/>
      <c r="C69" s="567"/>
      <c r="D69" s="567"/>
      <c r="E69" s="567"/>
      <c r="F69" s="567"/>
      <c r="G69" s="567"/>
      <c r="H69" s="567"/>
      <c r="I69" s="59"/>
      <c r="J69" s="53"/>
      <c r="K69" s="54">
        <v>1</v>
      </c>
      <c r="L69" s="55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ht="15.75" x14ac:dyDescent="0.25">
      <c r="A70" s="563" t="s">
        <v>103</v>
      </c>
      <c r="B70" s="563"/>
      <c r="C70" s="563"/>
      <c r="D70" s="563"/>
      <c r="E70" s="563"/>
      <c r="F70" s="563"/>
      <c r="G70" s="563"/>
      <c r="H70" s="563"/>
      <c r="I70" s="60">
        <f>SUM(I20:I69)</f>
        <v>76345.440000000002</v>
      </c>
      <c r="J70" s="61">
        <f>SUM(J20:J69)</f>
        <v>0.99999999999999989</v>
      </c>
      <c r="K70" s="62">
        <f>SUM(K20,K22,K24,K26,K28,K30,K32,K34,K38,K40,K42,K44,K46,K48,K50,K52,K54,K56,K58,K60,K62,K64,K66,K68,K36)</f>
        <v>76345.440000000002</v>
      </c>
      <c r="L70" s="63">
        <f>SUM(L20:L69)</f>
        <v>0.99999999999999989</v>
      </c>
      <c r="M70" s="62"/>
      <c r="N70" s="63"/>
      <c r="O70" s="62"/>
      <c r="P70" s="63"/>
      <c r="Q70" s="62"/>
      <c r="R70" s="63"/>
      <c r="S70" s="62"/>
      <c r="T70" s="63"/>
      <c r="U70" s="62"/>
      <c r="V70" s="63"/>
    </row>
    <row r="71" spans="1:22" x14ac:dyDescent="0.25">
      <c r="A71" s="3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43"/>
      <c r="N71" s="43"/>
      <c r="O71" s="18"/>
      <c r="P71" s="18"/>
      <c r="Q71" s="18"/>
      <c r="R71" s="18"/>
      <c r="S71" s="18"/>
      <c r="T71" s="18"/>
      <c r="U71" s="18"/>
      <c r="V71" s="36"/>
    </row>
    <row r="72" spans="1:22" x14ac:dyDescent="0.25">
      <c r="A72" s="21" t="s">
        <v>104</v>
      </c>
      <c r="B72" s="22"/>
      <c r="C72" s="22"/>
      <c r="D72" s="22"/>
      <c r="E72" s="22"/>
      <c r="F72" s="22"/>
      <c r="G72" s="64"/>
      <c r="H72" s="65"/>
      <c r="I72" s="66"/>
      <c r="J72" s="66"/>
      <c r="K72" s="66"/>
      <c r="L72" s="67"/>
      <c r="M72" s="68"/>
      <c r="N72" s="43"/>
      <c r="O72" s="69" t="s">
        <v>63</v>
      </c>
      <c r="P72" s="70"/>
      <c r="Q72" s="70"/>
      <c r="R72" s="70"/>
      <c r="S72" s="70"/>
      <c r="T72" s="70"/>
      <c r="U72" s="70"/>
      <c r="V72" s="23"/>
    </row>
    <row r="73" spans="1:22" ht="11.25" customHeight="1" x14ac:dyDescent="0.25">
      <c r="A73" s="42"/>
      <c r="B73" s="43"/>
      <c r="C73" s="43"/>
      <c r="D73" s="43"/>
      <c r="E73" s="43"/>
      <c r="F73" s="43"/>
      <c r="G73" s="26"/>
      <c r="H73" s="43"/>
      <c r="I73" s="71"/>
      <c r="J73" s="73"/>
      <c r="K73" s="72"/>
      <c r="L73" s="73"/>
      <c r="M73" s="74"/>
      <c r="N73" s="43"/>
      <c r="O73" s="177" t="s">
        <v>64</v>
      </c>
      <c r="P73" s="178"/>
      <c r="Q73" s="179"/>
      <c r="R73" s="178"/>
      <c r="S73" s="178"/>
      <c r="T73" s="180"/>
      <c r="U73" s="181" t="s">
        <v>190</v>
      </c>
      <c r="V73" s="75"/>
    </row>
    <row r="74" spans="1:22" ht="17.25" customHeight="1" x14ac:dyDescent="0.25">
      <c r="A74" s="42"/>
      <c r="B74" s="43"/>
      <c r="C74" s="43"/>
      <c r="D74" s="43"/>
      <c r="E74" s="43"/>
      <c r="F74" s="43"/>
      <c r="G74" s="76"/>
      <c r="H74" s="43"/>
      <c r="I74" s="100"/>
      <c r="J74" s="73"/>
      <c r="K74" s="74"/>
      <c r="L74" s="73"/>
      <c r="M74" s="43"/>
      <c r="N74" s="43"/>
      <c r="O74" s="170" t="s">
        <v>371</v>
      </c>
      <c r="P74" s="77"/>
      <c r="Q74" s="171"/>
      <c r="R74" s="172"/>
      <c r="S74" s="172"/>
      <c r="T74" s="173"/>
      <c r="U74" s="564">
        <v>101840</v>
      </c>
      <c r="V74" s="565"/>
    </row>
    <row r="75" spans="1:22" x14ac:dyDescent="0.25">
      <c r="A75" s="29"/>
      <c r="B75" s="30"/>
      <c r="C75" s="30"/>
      <c r="D75" s="30"/>
      <c r="E75" s="30"/>
      <c r="F75" s="30"/>
      <c r="G75" s="31"/>
      <c r="H75" s="43"/>
      <c r="I75" s="43"/>
      <c r="J75" s="43"/>
      <c r="K75" s="73"/>
      <c r="L75" s="43"/>
      <c r="M75" s="43"/>
      <c r="N75" s="43"/>
      <c r="O75" s="181" t="s">
        <v>65</v>
      </c>
      <c r="P75" s="78"/>
      <c r="Q75" s="79"/>
      <c r="R75" s="78"/>
      <c r="S75" s="75"/>
      <c r="T75" s="182" t="s">
        <v>105</v>
      </c>
      <c r="U75" s="8"/>
      <c r="V75" s="80"/>
    </row>
    <row r="76" spans="1:22" ht="22.5" customHeight="1" x14ac:dyDescent="0.25">
      <c r="A76" s="81" t="s">
        <v>106</v>
      </c>
      <c r="B76" s="82"/>
      <c r="C76" s="82"/>
      <c r="D76" s="82" t="s">
        <v>107</v>
      </c>
      <c r="E76" s="83"/>
      <c r="F76" s="83"/>
      <c r="G76" s="84"/>
      <c r="H76" s="85"/>
      <c r="I76" s="85"/>
      <c r="J76" s="85"/>
      <c r="K76" s="85"/>
      <c r="L76" s="85"/>
      <c r="M76" s="30"/>
      <c r="N76" s="85"/>
      <c r="O76" s="86"/>
      <c r="P76" s="11"/>
      <c r="Q76" s="11"/>
      <c r="R76" s="11"/>
      <c r="S76" s="87"/>
      <c r="T76" s="11"/>
      <c r="U76" s="88"/>
      <c r="V76" s="32"/>
    </row>
  </sheetData>
  <mergeCells count="41">
    <mergeCell ref="A70:H70"/>
    <mergeCell ref="B45:H45"/>
    <mergeCell ref="B41:H41"/>
    <mergeCell ref="B39:H39"/>
    <mergeCell ref="U74:V74"/>
    <mergeCell ref="B47:H47"/>
    <mergeCell ref="B49:H49"/>
    <mergeCell ref="B65:H65"/>
    <mergeCell ref="B67:H67"/>
    <mergeCell ref="B69:H69"/>
    <mergeCell ref="B53:H53"/>
    <mergeCell ref="B57:H57"/>
    <mergeCell ref="B63:H63"/>
    <mergeCell ref="B59:H59"/>
    <mergeCell ref="B61:H61"/>
    <mergeCell ref="B55:H55"/>
    <mergeCell ref="B51:H51"/>
    <mergeCell ref="Q1:V1"/>
    <mergeCell ref="B33:H33"/>
    <mergeCell ref="B18:F18"/>
    <mergeCell ref="B35:H35"/>
    <mergeCell ref="B43:H43"/>
    <mergeCell ref="U6:V6"/>
    <mergeCell ref="A1:F8"/>
    <mergeCell ref="G1:K8"/>
    <mergeCell ref="R4:V5"/>
    <mergeCell ref="S18:T18"/>
    <mergeCell ref="O18:P18"/>
    <mergeCell ref="R6:T6"/>
    <mergeCell ref="U7:V7"/>
    <mergeCell ref="J18:J19"/>
    <mergeCell ref="Q11:V11"/>
    <mergeCell ref="B37:H37"/>
    <mergeCell ref="Q2:Q3"/>
    <mergeCell ref="Q4:Q5"/>
    <mergeCell ref="U18:V18"/>
    <mergeCell ref="Q18:R18"/>
    <mergeCell ref="K18:L18"/>
    <mergeCell ref="R2:V3"/>
    <mergeCell ref="I18:I19"/>
    <mergeCell ref="M18:N18"/>
  </mergeCells>
  <phoneticPr fontId="0" type="noConversion"/>
  <printOptions horizontalCentered="1"/>
  <pageMargins left="0.23622047244094491" right="0.23622047244094491" top="0.35433070866141736" bottom="0.15748031496062992" header="0.31496062992125984" footer="0.31496062992125984"/>
  <pageSetup paperSize="9" scale="49" firstPageNumber="58" fitToHeight="3" orientation="landscape" useFirstPageNumber="1" r:id="rId1"/>
  <headerFoot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59"/>
  <sheetViews>
    <sheetView zoomScale="90" zoomScaleNormal="90" workbookViewId="0">
      <selection activeCell="C9" sqref="C9:E9"/>
    </sheetView>
  </sheetViews>
  <sheetFormatPr defaultRowHeight="15" x14ac:dyDescent="0.25"/>
  <cols>
    <col min="1" max="1" width="3.140625" customWidth="1"/>
    <col min="2" max="2" width="7.5703125" style="96" customWidth="1"/>
    <col min="3" max="3" width="65" customWidth="1"/>
    <col min="4" max="4" width="11.140625" style="97" customWidth="1"/>
    <col min="5" max="5" width="13.28515625" style="97" customWidth="1"/>
    <col min="6" max="6" width="3.140625" customWidth="1"/>
  </cols>
  <sheetData>
    <row r="6" spans="2:5" x14ac:dyDescent="0.25">
      <c r="B6" s="91" t="s">
        <v>1</v>
      </c>
      <c r="C6" s="92"/>
      <c r="D6" s="92" t="s">
        <v>450</v>
      </c>
      <c r="E6" s="93"/>
    </row>
    <row r="7" spans="2:5" ht="15" customHeight="1" x14ac:dyDescent="0.25">
      <c r="B7" s="568" t="s">
        <v>2</v>
      </c>
      <c r="C7" s="572" t="str">
        <f>CRONOGRAMA!R2</f>
        <v>AG. CRISTAL / SR PORTO ALEGRE</v>
      </c>
      <c r="D7" s="572"/>
      <c r="E7" s="573"/>
    </row>
    <row r="8" spans="2:5" x14ac:dyDescent="0.25">
      <c r="B8" s="569"/>
      <c r="C8" s="134"/>
      <c r="D8" s="134"/>
      <c r="E8" s="135"/>
    </row>
    <row r="9" spans="2:5" ht="15" customHeight="1" x14ac:dyDescent="0.25">
      <c r="B9" s="568" t="s">
        <v>110</v>
      </c>
      <c r="C9" s="570" t="s">
        <v>459</v>
      </c>
      <c r="D9" s="570"/>
      <c r="E9" s="571"/>
    </row>
    <row r="10" spans="2:5" x14ac:dyDescent="0.25">
      <c r="B10" s="569"/>
      <c r="C10" s="94"/>
      <c r="D10" s="94"/>
      <c r="E10" s="95"/>
    </row>
    <row r="11" spans="2:5" ht="6" customHeight="1" x14ac:dyDescent="0.25"/>
    <row r="12" spans="2:5" x14ac:dyDescent="0.25">
      <c r="B12" s="272"/>
      <c r="C12" s="273" t="s">
        <v>111</v>
      </c>
      <c r="D12" s="274"/>
      <c r="E12" s="275"/>
    </row>
    <row r="13" spans="2:5" x14ac:dyDescent="0.25">
      <c r="B13" s="312"/>
      <c r="C13" s="313" t="s">
        <v>239</v>
      </c>
      <c r="D13" s="276"/>
      <c r="E13" s="277"/>
    </row>
    <row r="14" spans="2:5" x14ac:dyDescent="0.25">
      <c r="B14" s="278"/>
      <c r="C14" s="271"/>
      <c r="D14" s="279"/>
      <c r="E14" s="280"/>
    </row>
    <row r="15" spans="2:5" x14ac:dyDescent="0.25">
      <c r="B15" s="278"/>
      <c r="C15" s="271" t="s">
        <v>112</v>
      </c>
      <c r="D15" s="279"/>
      <c r="E15" s="280"/>
    </row>
    <row r="16" spans="2:5" x14ac:dyDescent="0.25">
      <c r="B16" s="278"/>
      <c r="C16" s="271" t="s">
        <v>113</v>
      </c>
      <c r="D16" s="314" t="s">
        <v>240</v>
      </c>
      <c r="E16" s="281"/>
    </row>
    <row r="17" spans="2:5" x14ac:dyDescent="0.25">
      <c r="B17" s="278"/>
      <c r="C17" s="282" t="s">
        <v>185</v>
      </c>
      <c r="D17" s="279"/>
      <c r="E17" s="280"/>
    </row>
    <row r="18" spans="2:5" x14ac:dyDescent="0.25">
      <c r="B18" s="283" t="s">
        <v>114</v>
      </c>
      <c r="C18" s="284" t="s">
        <v>115</v>
      </c>
      <c r="D18" s="285" t="s">
        <v>116</v>
      </c>
      <c r="E18" s="286" t="s">
        <v>117</v>
      </c>
    </row>
    <row r="19" spans="2:5" x14ac:dyDescent="0.25">
      <c r="B19" s="287"/>
      <c r="C19" s="288"/>
      <c r="D19" s="279" t="s">
        <v>99</v>
      </c>
      <c r="E19" s="280" t="s">
        <v>99</v>
      </c>
    </row>
    <row r="20" spans="2:5" x14ac:dyDescent="0.25">
      <c r="B20" s="289"/>
      <c r="C20" s="290" t="s">
        <v>118</v>
      </c>
      <c r="D20" s="291"/>
      <c r="E20" s="292"/>
    </row>
    <row r="21" spans="2:5" x14ac:dyDescent="0.25">
      <c r="B21" s="293" t="s">
        <v>119</v>
      </c>
      <c r="C21" s="294" t="s">
        <v>120</v>
      </c>
      <c r="D21" s="315">
        <v>20</v>
      </c>
      <c r="E21" s="316">
        <v>20</v>
      </c>
    </row>
    <row r="22" spans="2:5" x14ac:dyDescent="0.25">
      <c r="B22" s="295" t="s">
        <v>121</v>
      </c>
      <c r="C22" s="296" t="s">
        <v>122</v>
      </c>
      <c r="D22" s="317">
        <v>1.5</v>
      </c>
      <c r="E22" s="318">
        <v>1.5</v>
      </c>
    </row>
    <row r="23" spans="2:5" x14ac:dyDescent="0.25">
      <c r="B23" s="295" t="s">
        <v>123</v>
      </c>
      <c r="C23" s="296" t="s">
        <v>124</v>
      </c>
      <c r="D23" s="317">
        <v>1</v>
      </c>
      <c r="E23" s="318">
        <v>1</v>
      </c>
    </row>
    <row r="24" spans="2:5" x14ac:dyDescent="0.25">
      <c r="B24" s="295" t="s">
        <v>125</v>
      </c>
      <c r="C24" s="296" t="s">
        <v>126</v>
      </c>
      <c r="D24" s="317">
        <v>0.2</v>
      </c>
      <c r="E24" s="318">
        <v>0.2</v>
      </c>
    </row>
    <row r="25" spans="2:5" x14ac:dyDescent="0.25">
      <c r="B25" s="295" t="s">
        <v>127</v>
      </c>
      <c r="C25" s="296" t="s">
        <v>128</v>
      </c>
      <c r="D25" s="317">
        <v>0.6</v>
      </c>
      <c r="E25" s="318">
        <v>0.6</v>
      </c>
    </row>
    <row r="26" spans="2:5" x14ac:dyDescent="0.25">
      <c r="B26" s="295" t="s">
        <v>129</v>
      </c>
      <c r="C26" s="296" t="s">
        <v>130</v>
      </c>
      <c r="D26" s="317">
        <v>2.5</v>
      </c>
      <c r="E26" s="318">
        <v>2.5</v>
      </c>
    </row>
    <row r="27" spans="2:5" x14ac:dyDescent="0.25">
      <c r="B27" s="295" t="s">
        <v>131</v>
      </c>
      <c r="C27" s="296" t="s">
        <v>132</v>
      </c>
      <c r="D27" s="317">
        <v>3</v>
      </c>
      <c r="E27" s="318">
        <v>3</v>
      </c>
    </row>
    <row r="28" spans="2:5" x14ac:dyDescent="0.25">
      <c r="B28" s="295" t="s">
        <v>133</v>
      </c>
      <c r="C28" s="296" t="s">
        <v>134</v>
      </c>
      <c r="D28" s="317">
        <v>8</v>
      </c>
      <c r="E28" s="318">
        <v>8</v>
      </c>
    </row>
    <row r="29" spans="2:5" ht="15.75" thickBot="1" x14ac:dyDescent="0.3">
      <c r="B29" s="297" t="s">
        <v>135</v>
      </c>
      <c r="C29" s="298" t="s">
        <v>136</v>
      </c>
      <c r="D29" s="319">
        <v>0</v>
      </c>
      <c r="E29" s="320">
        <v>0</v>
      </c>
    </row>
    <row r="30" spans="2:5" ht="15.75" thickBot="1" x14ac:dyDescent="0.3">
      <c r="B30" s="299" t="s">
        <v>137</v>
      </c>
      <c r="C30" s="300" t="s">
        <v>138</v>
      </c>
      <c r="D30" s="321">
        <v>36.799999999999997</v>
      </c>
      <c r="E30" s="321">
        <v>36.799999999999997</v>
      </c>
    </row>
    <row r="31" spans="2:5" ht="15.75" thickBot="1" x14ac:dyDescent="0.3">
      <c r="B31" s="278"/>
      <c r="C31" s="301" t="s">
        <v>139</v>
      </c>
      <c r="D31" s="322"/>
      <c r="E31" s="323"/>
    </row>
    <row r="32" spans="2:5" x14ac:dyDescent="0.25">
      <c r="B32" s="302" t="s">
        <v>140</v>
      </c>
      <c r="C32" s="303" t="s">
        <v>141</v>
      </c>
      <c r="D32" s="324">
        <v>17.91</v>
      </c>
      <c r="E32" s="325">
        <v>0</v>
      </c>
    </row>
    <row r="33" spans="2:5" x14ac:dyDescent="0.25">
      <c r="B33" s="295" t="s">
        <v>142</v>
      </c>
      <c r="C33" s="296" t="s">
        <v>143</v>
      </c>
      <c r="D33" s="317">
        <v>4.24</v>
      </c>
      <c r="E33" s="318">
        <v>0</v>
      </c>
    </row>
    <row r="34" spans="2:5" x14ac:dyDescent="0.25">
      <c r="B34" s="295" t="s">
        <v>144</v>
      </c>
      <c r="C34" s="296" t="s">
        <v>145</v>
      </c>
      <c r="D34" s="317">
        <v>0.91</v>
      </c>
      <c r="E34" s="318">
        <v>0.69</v>
      </c>
    </row>
    <row r="35" spans="2:5" x14ac:dyDescent="0.25">
      <c r="B35" s="295" t="s">
        <v>146</v>
      </c>
      <c r="C35" s="296" t="s">
        <v>147</v>
      </c>
      <c r="D35" s="317">
        <v>10.89</v>
      </c>
      <c r="E35" s="318">
        <v>8.33</v>
      </c>
    </row>
    <row r="36" spans="2:5" x14ac:dyDescent="0.25">
      <c r="B36" s="295" t="s">
        <v>148</v>
      </c>
      <c r="C36" s="296" t="s">
        <v>149</v>
      </c>
      <c r="D36" s="317">
        <v>0.08</v>
      </c>
      <c r="E36" s="318">
        <v>0.06</v>
      </c>
    </row>
    <row r="37" spans="2:5" x14ac:dyDescent="0.25">
      <c r="B37" s="295" t="s">
        <v>150</v>
      </c>
      <c r="C37" s="296" t="s">
        <v>151</v>
      </c>
      <c r="D37" s="317">
        <v>0.73</v>
      </c>
      <c r="E37" s="318">
        <v>0.56000000000000005</v>
      </c>
    </row>
    <row r="38" spans="2:5" x14ac:dyDescent="0.25">
      <c r="B38" s="295" t="s">
        <v>152</v>
      </c>
      <c r="C38" s="296" t="s">
        <v>153</v>
      </c>
      <c r="D38" s="317">
        <v>1.36</v>
      </c>
      <c r="E38" s="318">
        <v>0</v>
      </c>
    </row>
    <row r="39" spans="2:5" x14ac:dyDescent="0.25">
      <c r="B39" s="295" t="s">
        <v>154</v>
      </c>
      <c r="C39" s="296" t="s">
        <v>155</v>
      </c>
      <c r="D39" s="317">
        <v>0.12</v>
      </c>
      <c r="E39" s="318">
        <v>0.09</v>
      </c>
    </row>
    <row r="40" spans="2:5" x14ac:dyDescent="0.25">
      <c r="B40" s="295" t="s">
        <v>156</v>
      </c>
      <c r="C40" s="296" t="s">
        <v>157</v>
      </c>
      <c r="D40" s="317">
        <v>9.5399999999999991</v>
      </c>
      <c r="E40" s="318">
        <v>7.3</v>
      </c>
    </row>
    <row r="41" spans="2:5" ht="15.75" thickBot="1" x14ac:dyDescent="0.3">
      <c r="B41" s="297" t="s">
        <v>158</v>
      </c>
      <c r="C41" s="298" t="s">
        <v>159</v>
      </c>
      <c r="D41" s="319">
        <v>0.03</v>
      </c>
      <c r="E41" s="320">
        <v>0.02</v>
      </c>
    </row>
    <row r="42" spans="2:5" ht="15.75" thickBot="1" x14ac:dyDescent="0.3">
      <c r="B42" s="304" t="s">
        <v>160</v>
      </c>
      <c r="C42" s="305" t="s">
        <v>161</v>
      </c>
      <c r="D42" s="321">
        <v>45.809999999999995</v>
      </c>
      <c r="E42" s="321">
        <v>17.05</v>
      </c>
    </row>
    <row r="43" spans="2:5" ht="15.75" thickBot="1" x14ac:dyDescent="0.3">
      <c r="B43" s="306"/>
      <c r="C43" s="307" t="s">
        <v>162</v>
      </c>
      <c r="D43" s="326"/>
      <c r="E43" s="327"/>
    </row>
    <row r="44" spans="2:5" x14ac:dyDescent="0.25">
      <c r="B44" s="302" t="s">
        <v>163</v>
      </c>
      <c r="C44" s="303" t="s">
        <v>164</v>
      </c>
      <c r="D44" s="324">
        <v>5.46</v>
      </c>
      <c r="E44" s="325">
        <v>4.18</v>
      </c>
    </row>
    <row r="45" spans="2:5" x14ac:dyDescent="0.25">
      <c r="B45" s="295" t="s">
        <v>165</v>
      </c>
      <c r="C45" s="296" t="s">
        <v>166</v>
      </c>
      <c r="D45" s="317">
        <v>0.13</v>
      </c>
      <c r="E45" s="318">
        <v>0.1</v>
      </c>
    </row>
    <row r="46" spans="2:5" x14ac:dyDescent="0.25">
      <c r="B46" s="295" t="s">
        <v>167</v>
      </c>
      <c r="C46" s="296" t="s">
        <v>168</v>
      </c>
      <c r="D46" s="317">
        <v>3.68</v>
      </c>
      <c r="E46" s="318">
        <v>2.82</v>
      </c>
    </row>
    <row r="47" spans="2:5" x14ac:dyDescent="0.25">
      <c r="B47" s="295" t="s">
        <v>169</v>
      </c>
      <c r="C47" s="296" t="s">
        <v>170</v>
      </c>
      <c r="D47" s="317">
        <v>4.53</v>
      </c>
      <c r="E47" s="318">
        <v>3.47</v>
      </c>
    </row>
    <row r="48" spans="2:5" ht="15.75" thickBot="1" x14ac:dyDescent="0.3">
      <c r="B48" s="297" t="s">
        <v>171</v>
      </c>
      <c r="C48" s="298" t="s">
        <v>172</v>
      </c>
      <c r="D48" s="319">
        <v>0.46</v>
      </c>
      <c r="E48" s="320">
        <v>0.35</v>
      </c>
    </row>
    <row r="49" spans="2:8" ht="15.75" thickBot="1" x14ac:dyDescent="0.3">
      <c r="B49" s="304" t="s">
        <v>173</v>
      </c>
      <c r="C49" s="305" t="s">
        <v>174</v>
      </c>
      <c r="D49" s="321">
        <v>14.260000000000002</v>
      </c>
      <c r="E49" s="321">
        <v>10.92</v>
      </c>
    </row>
    <row r="50" spans="2:8" ht="15.75" thickBot="1" x14ac:dyDescent="0.3">
      <c r="B50" s="306"/>
      <c r="C50" s="307" t="s">
        <v>175</v>
      </c>
      <c r="D50" s="326"/>
      <c r="E50" s="327"/>
    </row>
    <row r="51" spans="2:8" x14ac:dyDescent="0.25">
      <c r="B51" s="302" t="s">
        <v>176</v>
      </c>
      <c r="C51" s="303" t="s">
        <v>177</v>
      </c>
      <c r="D51" s="324">
        <v>16.86</v>
      </c>
      <c r="E51" s="325">
        <v>6.27</v>
      </c>
    </row>
    <row r="52" spans="2:8" ht="26.25" thickBot="1" x14ac:dyDescent="0.3">
      <c r="B52" s="297" t="s">
        <v>178</v>
      </c>
      <c r="C52" s="308" t="s">
        <v>179</v>
      </c>
      <c r="D52" s="319">
        <v>0.48</v>
      </c>
      <c r="E52" s="320">
        <v>0.37</v>
      </c>
    </row>
    <row r="53" spans="2:8" ht="15.75" thickBot="1" x14ac:dyDescent="0.3">
      <c r="B53" s="304" t="s">
        <v>180</v>
      </c>
      <c r="C53" s="305" t="s">
        <v>181</v>
      </c>
      <c r="D53" s="328">
        <v>17.34</v>
      </c>
      <c r="E53" s="328">
        <v>6.64</v>
      </c>
    </row>
    <row r="54" spans="2:8" x14ac:dyDescent="0.25">
      <c r="B54" s="306"/>
      <c r="C54" s="309" t="s">
        <v>182</v>
      </c>
      <c r="D54" s="326"/>
      <c r="E54" s="327"/>
    </row>
    <row r="55" spans="2:8" x14ac:dyDescent="0.25">
      <c r="B55" s="310"/>
      <c r="C55" s="311" t="s">
        <v>183</v>
      </c>
      <c r="D55" s="329">
        <v>114.21</v>
      </c>
      <c r="E55" s="329">
        <v>71.41</v>
      </c>
    </row>
    <row r="56" spans="2:8" x14ac:dyDescent="0.25">
      <c r="C56" s="98"/>
      <c r="D56" s="99"/>
      <c r="E56" s="99"/>
      <c r="H56" s="136"/>
    </row>
    <row r="57" spans="2:8" x14ac:dyDescent="0.25">
      <c r="C57" s="98"/>
      <c r="D57" s="99"/>
      <c r="E57" s="99"/>
    </row>
    <row r="58" spans="2:8" x14ac:dyDescent="0.25">
      <c r="C58" t="s">
        <v>184</v>
      </c>
    </row>
    <row r="59" spans="2:8" x14ac:dyDescent="0.25">
      <c r="C59" t="s">
        <v>112</v>
      </c>
    </row>
  </sheetData>
  <mergeCells count="4">
    <mergeCell ref="B7:B8"/>
    <mergeCell ref="B9:B10"/>
    <mergeCell ref="C9:E9"/>
    <mergeCell ref="C7:E7"/>
  </mergeCells>
  <phoneticPr fontId="0" type="noConversion"/>
  <printOptions horizontalCentered="1"/>
  <pageMargins left="0.51181102362204722" right="0.51181102362204722" top="0.78740157480314965" bottom="0.78740157480314965" header="0.31496062992125984" footer="0.31496062992125984"/>
  <pageSetup paperSize="9" scale="80" firstPageNumber="59" orientation="portrait" useFirstPageNumber="1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topLeftCell="A5" zoomScale="60" zoomScaleNormal="100" workbookViewId="0">
      <selection activeCell="N33" sqref="N33"/>
    </sheetView>
  </sheetViews>
  <sheetFormatPr defaultRowHeight="15" x14ac:dyDescent="0.25"/>
  <cols>
    <col min="1" max="1" width="5.42578125" customWidth="1"/>
    <col min="2" max="2" width="20.140625" customWidth="1"/>
    <col min="3" max="3" width="29.42578125" customWidth="1"/>
    <col min="4" max="4" width="11.5703125" customWidth="1"/>
    <col min="5" max="5" width="10.42578125" customWidth="1"/>
  </cols>
  <sheetData>
    <row r="1" spans="1:7" x14ac:dyDescent="0.25">
      <c r="A1" s="396"/>
      <c r="B1" s="396"/>
      <c r="C1" s="396"/>
      <c r="D1" s="396"/>
      <c r="E1" s="396"/>
      <c r="F1" s="396"/>
      <c r="G1" s="396"/>
    </row>
    <row r="2" spans="1:7" x14ac:dyDescent="0.25">
      <c r="A2" s="396"/>
      <c r="B2" s="396"/>
      <c r="C2" s="396"/>
      <c r="D2" s="396"/>
      <c r="E2" s="396"/>
      <c r="F2" s="396"/>
      <c r="G2" s="396"/>
    </row>
    <row r="3" spans="1:7" x14ac:dyDescent="0.25">
      <c r="A3" s="396"/>
      <c r="B3" s="396"/>
      <c r="C3" s="396"/>
      <c r="D3" s="396"/>
      <c r="E3" s="396"/>
      <c r="F3" s="396"/>
      <c r="G3" s="396"/>
    </row>
    <row r="4" spans="1:7" x14ac:dyDescent="0.25">
      <c r="A4" s="396"/>
      <c r="B4" s="396"/>
      <c r="C4" s="396"/>
      <c r="D4" s="396"/>
      <c r="E4" s="396"/>
      <c r="F4" s="396"/>
      <c r="G4" s="396"/>
    </row>
    <row r="5" spans="1:7" x14ac:dyDescent="0.25">
      <c r="A5" s="396"/>
      <c r="B5" s="396"/>
      <c r="C5" s="396"/>
      <c r="D5" s="396"/>
      <c r="E5" s="396"/>
      <c r="F5" s="396"/>
      <c r="G5" s="396"/>
    </row>
    <row r="6" spans="1:7" x14ac:dyDescent="0.25">
      <c r="A6" s="396"/>
      <c r="B6" s="397" t="s">
        <v>1</v>
      </c>
      <c r="C6" s="398"/>
      <c r="D6" s="399"/>
      <c r="E6" s="400" t="s">
        <v>452</v>
      </c>
      <c r="F6" s="401"/>
      <c r="G6" s="396"/>
    </row>
    <row r="7" spans="1:7" x14ac:dyDescent="0.25">
      <c r="A7" s="396"/>
      <c r="B7" s="402" t="s">
        <v>256</v>
      </c>
      <c r="C7" s="574" t="s">
        <v>453</v>
      </c>
      <c r="D7" s="574"/>
      <c r="E7" s="574"/>
      <c r="F7" s="575"/>
      <c r="G7" s="396"/>
    </row>
    <row r="8" spans="1:7" x14ac:dyDescent="0.25">
      <c r="A8" s="396"/>
      <c r="B8" s="403" t="s">
        <v>257</v>
      </c>
      <c r="C8" s="576" t="s">
        <v>459</v>
      </c>
      <c r="D8" s="576"/>
      <c r="E8" s="576"/>
      <c r="F8" s="577"/>
      <c r="G8" s="396"/>
    </row>
    <row r="9" spans="1:7" x14ac:dyDescent="0.25">
      <c r="A9" s="396"/>
      <c r="B9" s="404"/>
      <c r="C9" s="578"/>
      <c r="D9" s="578"/>
      <c r="E9" s="578"/>
      <c r="F9" s="579"/>
      <c r="G9" s="396"/>
    </row>
    <row r="10" spans="1:7" x14ac:dyDescent="0.25">
      <c r="A10" s="396"/>
      <c r="B10" s="396"/>
      <c r="C10" s="396"/>
      <c r="D10" s="396"/>
      <c r="E10" s="396"/>
      <c r="F10" s="396"/>
      <c r="G10" s="396"/>
    </row>
    <row r="11" spans="1:7" x14ac:dyDescent="0.25">
      <c r="A11" s="396"/>
      <c r="B11" s="580" t="s">
        <v>258</v>
      </c>
      <c r="C11" s="580"/>
      <c r="D11" s="580"/>
      <c r="E11" s="580"/>
      <c r="F11" s="580"/>
      <c r="G11" s="396"/>
    </row>
    <row r="12" spans="1:7" x14ac:dyDescent="0.25">
      <c r="A12" s="396"/>
      <c r="B12" s="405"/>
      <c r="C12" s="396"/>
      <c r="D12" s="396"/>
      <c r="E12" s="396"/>
      <c r="F12" s="396"/>
      <c r="G12" s="396"/>
    </row>
    <row r="13" spans="1:7" ht="15" customHeight="1" x14ac:dyDescent="0.25">
      <c r="A13" s="396"/>
      <c r="B13" s="583" t="s">
        <v>8</v>
      </c>
      <c r="C13" s="583" t="s">
        <v>259</v>
      </c>
      <c r="D13" s="583" t="s">
        <v>260</v>
      </c>
      <c r="E13" s="585" t="s">
        <v>261</v>
      </c>
      <c r="F13" s="586"/>
      <c r="G13" s="396"/>
    </row>
    <row r="14" spans="1:7" x14ac:dyDescent="0.25">
      <c r="A14" s="396"/>
      <c r="B14" s="584"/>
      <c r="C14" s="584"/>
      <c r="D14" s="584"/>
      <c r="E14" s="587"/>
      <c r="F14" s="588"/>
      <c r="G14" s="396"/>
    </row>
    <row r="15" spans="1:7" x14ac:dyDescent="0.25">
      <c r="A15" s="396"/>
      <c r="B15" s="462">
        <v>1</v>
      </c>
      <c r="C15" s="463" t="s">
        <v>262</v>
      </c>
      <c r="D15" s="462" t="s">
        <v>263</v>
      </c>
      <c r="E15" s="469">
        <v>6.7650000000000002E-2</v>
      </c>
      <c r="F15" s="470"/>
      <c r="G15" s="396"/>
    </row>
    <row r="16" spans="1:7" x14ac:dyDescent="0.25">
      <c r="A16" s="396"/>
      <c r="B16" s="462">
        <v>2</v>
      </c>
      <c r="C16" s="463" t="s">
        <v>264</v>
      </c>
      <c r="D16" s="462" t="s">
        <v>265</v>
      </c>
      <c r="E16" s="471">
        <v>0.01</v>
      </c>
      <c r="F16" s="470"/>
      <c r="G16" s="396"/>
    </row>
    <row r="17" spans="1:7" x14ac:dyDescent="0.25">
      <c r="A17" s="396"/>
      <c r="B17" s="464">
        <v>3</v>
      </c>
      <c r="C17" s="465" t="s">
        <v>266</v>
      </c>
      <c r="D17" s="464"/>
      <c r="E17" s="472">
        <v>8.0999999999999996E-3</v>
      </c>
      <c r="F17" s="470"/>
      <c r="G17" s="396"/>
    </row>
    <row r="18" spans="1:7" x14ac:dyDescent="0.25">
      <c r="A18" s="396"/>
      <c r="B18" s="466" t="s">
        <v>267</v>
      </c>
      <c r="C18" s="466" t="s">
        <v>268</v>
      </c>
      <c r="D18" s="464" t="s">
        <v>269</v>
      </c>
      <c r="E18" s="473"/>
      <c r="F18" s="470">
        <v>3.5999999999999999E-3</v>
      </c>
      <c r="G18" s="396"/>
    </row>
    <row r="19" spans="1:7" x14ac:dyDescent="0.25">
      <c r="A19" s="396"/>
      <c r="B19" s="466" t="s">
        <v>270</v>
      </c>
      <c r="C19" s="466" t="s">
        <v>271</v>
      </c>
      <c r="D19" s="464" t="s">
        <v>272</v>
      </c>
      <c r="E19" s="472"/>
      <c r="F19" s="470">
        <v>4.0000000000000001E-3</v>
      </c>
      <c r="G19" s="396"/>
    </row>
    <row r="20" spans="1:7" x14ac:dyDescent="0.25">
      <c r="A20" s="396"/>
      <c r="B20" s="466" t="s">
        <v>273</v>
      </c>
      <c r="C20" s="466" t="s">
        <v>274</v>
      </c>
      <c r="D20" s="464" t="s">
        <v>275</v>
      </c>
      <c r="E20" s="473"/>
      <c r="F20" s="470">
        <v>5.0000000000000001E-4</v>
      </c>
      <c r="G20" s="396"/>
    </row>
    <row r="21" spans="1:7" x14ac:dyDescent="0.25">
      <c r="A21" s="396"/>
      <c r="B21" s="464">
        <v>4</v>
      </c>
      <c r="C21" s="467" t="s">
        <v>276</v>
      </c>
      <c r="D21" s="464" t="s">
        <v>277</v>
      </c>
      <c r="E21" s="472">
        <v>6.3E-2</v>
      </c>
      <c r="F21" s="470"/>
      <c r="G21" s="396"/>
    </row>
    <row r="22" spans="1:7" x14ac:dyDescent="0.25">
      <c r="A22" s="396"/>
      <c r="B22" s="468" t="s">
        <v>29</v>
      </c>
      <c r="C22" s="468" t="s">
        <v>278</v>
      </c>
      <c r="D22" s="462"/>
      <c r="E22" s="471"/>
      <c r="F22" s="470">
        <v>2.6499999999999999E-2</v>
      </c>
      <c r="G22" s="396"/>
    </row>
    <row r="23" spans="1:7" x14ac:dyDescent="0.25">
      <c r="A23" s="396"/>
      <c r="B23" s="468" t="s">
        <v>31</v>
      </c>
      <c r="C23" s="468" t="s">
        <v>279</v>
      </c>
      <c r="D23" s="462"/>
      <c r="E23" s="469"/>
      <c r="F23" s="470">
        <v>6.4999999999999997E-3</v>
      </c>
      <c r="G23" s="396"/>
    </row>
    <row r="24" spans="1:7" x14ac:dyDescent="0.25">
      <c r="A24" s="396"/>
      <c r="B24" s="468" t="s">
        <v>34</v>
      </c>
      <c r="C24" s="468" t="s">
        <v>280</v>
      </c>
      <c r="D24" s="462"/>
      <c r="E24" s="471"/>
      <c r="F24" s="470">
        <v>0.03</v>
      </c>
      <c r="G24" s="396"/>
    </row>
    <row r="25" spans="1:7" x14ac:dyDescent="0.25">
      <c r="A25" s="396"/>
      <c r="B25" s="468" t="s">
        <v>35</v>
      </c>
      <c r="C25" s="468" t="s">
        <v>281</v>
      </c>
      <c r="D25" s="462"/>
      <c r="E25" s="471"/>
      <c r="F25" s="470">
        <v>0</v>
      </c>
      <c r="G25" s="396"/>
    </row>
    <row r="26" spans="1:7" x14ac:dyDescent="0.25">
      <c r="A26" s="396"/>
      <c r="B26" s="462">
        <v>5</v>
      </c>
      <c r="C26" s="468" t="s">
        <v>282</v>
      </c>
      <c r="D26" s="462" t="s">
        <v>283</v>
      </c>
      <c r="E26" s="469">
        <v>7.8E-2</v>
      </c>
      <c r="F26" s="470"/>
      <c r="G26" s="396"/>
    </row>
    <row r="27" spans="1:7" ht="15.75" thickBot="1" x14ac:dyDescent="0.3">
      <c r="A27" s="396"/>
      <c r="B27" s="456"/>
      <c r="C27" s="474"/>
      <c r="D27" s="474"/>
      <c r="E27" s="474"/>
      <c r="F27" s="475"/>
      <c r="G27" s="396"/>
    </row>
    <row r="28" spans="1:7" ht="16.5" thickBot="1" x14ac:dyDescent="0.3">
      <c r="A28" s="396"/>
      <c r="B28" s="476" t="s">
        <v>284</v>
      </c>
      <c r="C28" s="477"/>
      <c r="D28" s="455"/>
      <c r="E28" s="581">
        <v>25</v>
      </c>
      <c r="F28" s="582"/>
      <c r="G28" s="396"/>
    </row>
    <row r="29" spans="1:7" x14ac:dyDescent="0.25">
      <c r="A29" s="396"/>
      <c r="B29" s="459"/>
      <c r="C29" s="457"/>
      <c r="D29" s="457"/>
      <c r="E29" s="458">
        <v>0.85</v>
      </c>
      <c r="F29" s="457"/>
      <c r="G29" s="396"/>
    </row>
    <row r="30" spans="1:7" x14ac:dyDescent="0.25">
      <c r="A30" s="396"/>
      <c r="B30" s="457"/>
      <c r="C30" s="460" t="s">
        <v>285</v>
      </c>
      <c r="D30" s="457"/>
      <c r="E30" s="461"/>
      <c r="F30" s="457"/>
      <c r="G30" s="396"/>
    </row>
    <row r="31" spans="1:7" x14ac:dyDescent="0.25">
      <c r="A31" s="396"/>
      <c r="B31" s="457"/>
      <c r="C31" s="457"/>
      <c r="D31" s="457"/>
      <c r="E31" s="457"/>
      <c r="F31" s="457"/>
      <c r="G31" s="396"/>
    </row>
    <row r="32" spans="1:7" x14ac:dyDescent="0.25">
      <c r="A32" s="396"/>
      <c r="B32" s="457"/>
      <c r="C32" s="457"/>
      <c r="D32" s="457"/>
      <c r="E32" s="457"/>
      <c r="F32" s="457"/>
      <c r="G32" s="396"/>
    </row>
    <row r="33" spans="1:7" x14ac:dyDescent="0.25">
      <c r="A33" s="396"/>
      <c r="B33" s="457"/>
      <c r="C33" s="457"/>
      <c r="D33" s="457"/>
      <c r="E33" s="457"/>
      <c r="F33" s="457"/>
      <c r="G33" s="396"/>
    </row>
    <row r="34" spans="1:7" x14ac:dyDescent="0.25">
      <c r="A34" s="396"/>
      <c r="B34" s="457"/>
      <c r="C34" s="457"/>
      <c r="D34" s="457"/>
      <c r="E34" s="457"/>
      <c r="F34" s="457"/>
      <c r="G34" s="396"/>
    </row>
    <row r="35" spans="1:7" x14ac:dyDescent="0.25">
      <c r="A35" s="396"/>
      <c r="B35" s="457"/>
      <c r="C35" s="457"/>
      <c r="D35" s="457"/>
      <c r="E35" s="457"/>
      <c r="F35" s="457"/>
      <c r="G35" s="396"/>
    </row>
    <row r="40" spans="1:7" x14ac:dyDescent="0.25">
      <c r="B40" s="453"/>
      <c r="C40" s="478" t="s">
        <v>454</v>
      </c>
      <c r="D40" s="454">
        <v>1.07575</v>
      </c>
      <c r="E40" s="453"/>
      <c r="F40" s="453"/>
    </row>
    <row r="41" spans="1:7" x14ac:dyDescent="0.25">
      <c r="B41" s="453"/>
      <c r="C41" s="479" t="s">
        <v>455</v>
      </c>
      <c r="D41" s="454">
        <v>1.01</v>
      </c>
      <c r="E41" s="453"/>
      <c r="F41" s="453"/>
    </row>
    <row r="42" spans="1:7" x14ac:dyDescent="0.25">
      <c r="B42" s="453"/>
      <c r="C42" s="479" t="s">
        <v>456</v>
      </c>
      <c r="D42" s="454">
        <v>1.0780000000000001</v>
      </c>
      <c r="E42" s="453"/>
      <c r="F42" s="453"/>
    </row>
    <row r="43" spans="1:7" x14ac:dyDescent="0.25">
      <c r="B43" s="453"/>
      <c r="C43" s="479" t="s">
        <v>457</v>
      </c>
      <c r="D43" s="454">
        <v>0.93700000000000006</v>
      </c>
      <c r="E43" s="453"/>
      <c r="F43" s="453"/>
    </row>
    <row r="44" spans="1:7" x14ac:dyDescent="0.25">
      <c r="B44" s="453"/>
      <c r="C44" s="479" t="s">
        <v>458</v>
      </c>
      <c r="D44" s="454">
        <v>25</v>
      </c>
      <c r="E44" s="453"/>
      <c r="F44" s="453"/>
    </row>
  </sheetData>
  <mergeCells count="8">
    <mergeCell ref="C7:F7"/>
    <mergeCell ref="C8:F9"/>
    <mergeCell ref="B11:F11"/>
    <mergeCell ref="E28:F28"/>
    <mergeCell ref="D13:D14"/>
    <mergeCell ref="E13:F14"/>
    <mergeCell ref="B13:B14"/>
    <mergeCell ref="C13:C14"/>
  </mergeCells>
  <printOptions horizontalCentered="1"/>
  <pageMargins left="0.51181102362204722" right="0.51181102362204722" top="0.78740157480314965" bottom="0.78740157480314965" header="0.31496062992125984" footer="0.31496062992125984"/>
  <pageSetup paperSize="9" firstPageNumber="60" orientation="portrait" useFirstPageNumber="1" horizontalDpi="0" verticalDpi="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CAPA</vt:lpstr>
      <vt:lpstr>PL ORÇAMENTÁRIA</vt:lpstr>
      <vt:lpstr>CRONOGRAMA</vt:lpstr>
      <vt:lpstr>ES 114,21%</vt:lpstr>
      <vt:lpstr>BDI 25%</vt:lpstr>
      <vt:lpstr>'BDI 25%'!Area_de_impressao</vt:lpstr>
      <vt:lpstr>CAPA!Area_de_impressao</vt:lpstr>
      <vt:lpstr>'PL ORÇAMENTÁRIA'!Area_de_impressao</vt:lpstr>
      <vt:lpstr>'PL ORÇAMENTÁRIA'!Titulos_de_impressao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BASE CAIXA</dc:title>
  <dc:creator>Dagmara</dc:creator>
  <cp:lastModifiedBy>Engª. Dagmara</cp:lastModifiedBy>
  <cp:lastPrinted>2017-05-04T18:53:17Z</cp:lastPrinted>
  <dcterms:created xsi:type="dcterms:W3CDTF">2013-07-19T12:26:29Z</dcterms:created>
  <dcterms:modified xsi:type="dcterms:W3CDTF">2017-05-04T18:53:19Z</dcterms:modified>
</cp:coreProperties>
</file>