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Coding\Project Golang\go-api-gdrive\download\"/>
    </mc:Choice>
  </mc:AlternateContent>
  <xr:revisionPtr revIDLastSave="0" documentId="13_ncr:1_{65998113-D0A3-414C-A664-D055F41C177C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1 AGUSTUS" sheetId="32" r:id="rId32"/>
    <sheet name="Rekapitulasi" sheetId="33" r:id="rId33"/>
  </sheets>
  <definedNames>
    <definedName name="_xlnm._FilterDatabase" localSheetId="32" hidden="1">Rekapitulasi!$A$1:$B$603</definedName>
    <definedName name="Z_CE9E6A1E_4616_4599_B194_DDEA4796D453_.wvu.FilterData" localSheetId="32" hidden="1">Rekapitulasi!$A$1:$B$479</definedName>
  </definedNames>
  <calcPr calcId="191029"/>
  <customWorkbookViews>
    <customWorkbookView name="Filter 1" guid="{CE9E6A1E-4616-4599-B194-DDEA4796D45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7" roundtripDataChecksum="psK911BLcJqzcD/VD8Bo0vIKXqmoEjHu3/bsAU8s8ws="/>
    </ext>
  </extLst>
</workbook>
</file>

<file path=xl/calcChain.xml><?xml version="1.0" encoding="utf-8"?>
<calcChain xmlns="http://schemas.openxmlformats.org/spreadsheetml/2006/main">
  <c r="O460" i="33" l="1"/>
  <c r="O459" i="33"/>
  <c r="M459" i="33"/>
  <c r="L459" i="33"/>
  <c r="J459" i="33"/>
  <c r="I459" i="33"/>
  <c r="F459" i="33"/>
  <c r="E459" i="33"/>
  <c r="O458" i="33"/>
  <c r="M458" i="33"/>
  <c r="L458" i="33"/>
  <c r="J458" i="33"/>
  <c r="I458" i="33"/>
  <c r="F458" i="33"/>
  <c r="E458" i="33"/>
  <c r="O457" i="33"/>
  <c r="O464" i="33" s="1"/>
  <c r="M457" i="33"/>
  <c r="L457" i="33"/>
  <c r="J457" i="33"/>
  <c r="I457" i="33"/>
  <c r="F457" i="33"/>
  <c r="E457" i="33"/>
  <c r="O456" i="33"/>
  <c r="M456" i="33"/>
  <c r="L456" i="33"/>
  <c r="L463" i="33" s="1"/>
  <c r="J456" i="33"/>
  <c r="I456" i="33"/>
  <c r="F456" i="33"/>
  <c r="E456" i="33"/>
  <c r="O455" i="33"/>
  <c r="N455" i="33"/>
  <c r="M455" i="33"/>
  <c r="L455" i="33"/>
  <c r="J455" i="33"/>
  <c r="I455" i="33"/>
  <c r="F455" i="33"/>
  <c r="E455" i="33"/>
  <c r="O454" i="33"/>
  <c r="M454" i="33"/>
  <c r="L454" i="33"/>
  <c r="L461" i="33" s="1"/>
  <c r="J454" i="33"/>
  <c r="I454" i="33"/>
  <c r="F454" i="33"/>
  <c r="E454" i="33"/>
  <c r="O453" i="33"/>
  <c r="M453" i="33"/>
  <c r="L453" i="33"/>
  <c r="J453" i="33"/>
  <c r="I453" i="33"/>
  <c r="F453" i="33"/>
  <c r="E453" i="33"/>
  <c r="N452" i="33"/>
  <c r="M452" i="33"/>
  <c r="L452" i="33"/>
  <c r="J452" i="33"/>
  <c r="I452" i="33"/>
  <c r="F452" i="33"/>
  <c r="E452" i="33"/>
  <c r="O444" i="33"/>
  <c r="M444" i="33"/>
  <c r="L444" i="33"/>
  <c r="J444" i="33"/>
  <c r="I444" i="33"/>
  <c r="F444" i="33"/>
  <c r="E444" i="33"/>
  <c r="O443" i="33"/>
  <c r="M443" i="33"/>
  <c r="L443" i="33"/>
  <c r="J443" i="33"/>
  <c r="I443" i="33"/>
  <c r="F443" i="33"/>
  <c r="E443" i="33"/>
  <c r="O442" i="33"/>
  <c r="M442" i="33"/>
  <c r="L442" i="33"/>
  <c r="J442" i="33"/>
  <c r="I442" i="33"/>
  <c r="F442" i="33"/>
  <c r="E442" i="33"/>
  <c r="O441" i="33"/>
  <c r="M441" i="33"/>
  <c r="L441" i="33"/>
  <c r="J441" i="33"/>
  <c r="I441" i="33"/>
  <c r="F441" i="33"/>
  <c r="E441" i="33"/>
  <c r="O440" i="33"/>
  <c r="N440" i="33"/>
  <c r="M440" i="33"/>
  <c r="L440" i="33"/>
  <c r="J440" i="33"/>
  <c r="I440" i="33"/>
  <c r="F440" i="33"/>
  <c r="E440" i="33"/>
  <c r="O439" i="33"/>
  <c r="O446" i="33" s="1"/>
  <c r="M439" i="33"/>
  <c r="L439" i="33"/>
  <c r="J439" i="33"/>
  <c r="I439" i="33"/>
  <c r="F439" i="33"/>
  <c r="E439" i="33"/>
  <c r="O438" i="33"/>
  <c r="M438" i="33"/>
  <c r="L438" i="33"/>
  <c r="J438" i="33"/>
  <c r="I438" i="33"/>
  <c r="F438" i="33"/>
  <c r="E438" i="33"/>
  <c r="N437" i="33"/>
  <c r="M437" i="33"/>
  <c r="L437" i="33"/>
  <c r="L445" i="33" s="1"/>
  <c r="J437" i="33"/>
  <c r="I437" i="33"/>
  <c r="F437" i="33"/>
  <c r="E437" i="33"/>
  <c r="O430" i="33"/>
  <c r="O429" i="33"/>
  <c r="M429" i="33"/>
  <c r="L429" i="33"/>
  <c r="J429" i="33"/>
  <c r="I429" i="33"/>
  <c r="F429" i="33"/>
  <c r="E429" i="33"/>
  <c r="O428" i="33"/>
  <c r="M428" i="33"/>
  <c r="L428" i="33"/>
  <c r="J428" i="33"/>
  <c r="I428" i="33"/>
  <c r="F428" i="33"/>
  <c r="E428" i="33"/>
  <c r="O427" i="33"/>
  <c r="O449" i="33" s="1"/>
  <c r="M427" i="33"/>
  <c r="L427" i="33"/>
  <c r="J427" i="33"/>
  <c r="I427" i="33"/>
  <c r="F427" i="33"/>
  <c r="E427" i="33"/>
  <c r="O426" i="33"/>
  <c r="M426" i="33"/>
  <c r="L426" i="33"/>
  <c r="L448" i="33" s="1"/>
  <c r="J426" i="33"/>
  <c r="I426" i="33"/>
  <c r="F426" i="33"/>
  <c r="E426" i="33"/>
  <c r="O425" i="33"/>
  <c r="N425" i="33"/>
  <c r="M425" i="33"/>
  <c r="L425" i="33"/>
  <c r="J425" i="33"/>
  <c r="I425" i="33"/>
  <c r="F425" i="33"/>
  <c r="E425" i="33"/>
  <c r="O424" i="33"/>
  <c r="M424" i="33"/>
  <c r="L424" i="33"/>
  <c r="J424" i="33"/>
  <c r="I424" i="33"/>
  <c r="F424" i="33"/>
  <c r="E424" i="33"/>
  <c r="O423" i="33"/>
  <c r="M423" i="33"/>
  <c r="L423" i="33"/>
  <c r="J423" i="33"/>
  <c r="I423" i="33"/>
  <c r="F423" i="33"/>
  <c r="E423" i="33"/>
  <c r="N422" i="33"/>
  <c r="M422" i="33"/>
  <c r="L422" i="33"/>
  <c r="J422" i="33"/>
  <c r="I422" i="33"/>
  <c r="F422" i="33"/>
  <c r="E422" i="33"/>
  <c r="O414" i="33"/>
  <c r="M414" i="33"/>
  <c r="L414" i="33"/>
  <c r="J414" i="33"/>
  <c r="I414" i="33"/>
  <c r="F414" i="33"/>
  <c r="E414" i="33"/>
  <c r="O413" i="33"/>
  <c r="M413" i="33"/>
  <c r="L413" i="33"/>
  <c r="J413" i="33"/>
  <c r="I413" i="33"/>
  <c r="F413" i="33"/>
  <c r="E413" i="33"/>
  <c r="O412" i="33"/>
  <c r="M412" i="33"/>
  <c r="L412" i="33"/>
  <c r="J412" i="33"/>
  <c r="I412" i="33"/>
  <c r="F412" i="33"/>
  <c r="E412" i="33"/>
  <c r="O411" i="33"/>
  <c r="O418" i="33" s="1"/>
  <c r="M411" i="33"/>
  <c r="L411" i="33"/>
  <c r="J411" i="33"/>
  <c r="I411" i="33"/>
  <c r="F411" i="33"/>
  <c r="E411" i="33"/>
  <c r="O410" i="33"/>
  <c r="N410" i="33"/>
  <c r="L410" i="33"/>
  <c r="J410" i="33"/>
  <c r="I410" i="33"/>
  <c r="F410" i="33"/>
  <c r="E410" i="33"/>
  <c r="O409" i="33"/>
  <c r="M409" i="33"/>
  <c r="L409" i="33"/>
  <c r="J409" i="33"/>
  <c r="I409" i="33"/>
  <c r="F409" i="33"/>
  <c r="E409" i="33"/>
  <c r="O408" i="33"/>
  <c r="M408" i="33"/>
  <c r="L408" i="33"/>
  <c r="J408" i="33"/>
  <c r="I408" i="33"/>
  <c r="F408" i="33"/>
  <c r="E408" i="33"/>
  <c r="N407" i="33"/>
  <c r="L407" i="33"/>
  <c r="J407" i="33"/>
  <c r="I407" i="33"/>
  <c r="F407" i="33"/>
  <c r="E407" i="33"/>
  <c r="O399" i="33"/>
  <c r="M399" i="33"/>
  <c r="L399" i="33"/>
  <c r="J399" i="33"/>
  <c r="I399" i="33"/>
  <c r="F399" i="33"/>
  <c r="E399" i="33"/>
  <c r="O398" i="33"/>
  <c r="O405" i="33" s="1"/>
  <c r="M398" i="33"/>
  <c r="L398" i="33"/>
  <c r="J398" i="33"/>
  <c r="I398" i="33"/>
  <c r="F398" i="33"/>
  <c r="E398" i="33"/>
  <c r="O397" i="33"/>
  <c r="M397" i="33"/>
  <c r="L397" i="33"/>
  <c r="J397" i="33"/>
  <c r="I397" i="33"/>
  <c r="F397" i="33"/>
  <c r="E397" i="33"/>
  <c r="O396" i="33"/>
  <c r="O403" i="33" s="1"/>
  <c r="M396" i="33"/>
  <c r="L396" i="33"/>
  <c r="L418" i="33" s="1"/>
  <c r="J396" i="33"/>
  <c r="I396" i="33"/>
  <c r="F396" i="33"/>
  <c r="E396" i="33"/>
  <c r="O395" i="33"/>
  <c r="O402" i="33" s="1"/>
  <c r="N395" i="33"/>
  <c r="M395" i="33"/>
  <c r="L395" i="33"/>
  <c r="L402" i="33" s="1"/>
  <c r="J395" i="33"/>
  <c r="I395" i="33"/>
  <c r="F395" i="33"/>
  <c r="E395" i="33"/>
  <c r="O394" i="33"/>
  <c r="M394" i="33"/>
  <c r="L394" i="33"/>
  <c r="L401" i="33" s="1"/>
  <c r="J394" i="33"/>
  <c r="I394" i="33"/>
  <c r="F394" i="33"/>
  <c r="E394" i="33"/>
  <c r="O393" i="33"/>
  <c r="O415" i="33" s="1"/>
  <c r="M393" i="33"/>
  <c r="L393" i="33"/>
  <c r="J393" i="33"/>
  <c r="I393" i="33"/>
  <c r="F393" i="33"/>
  <c r="E393" i="33"/>
  <c r="N392" i="33"/>
  <c r="M392" i="33"/>
  <c r="L392" i="33"/>
  <c r="J392" i="33"/>
  <c r="I392" i="33"/>
  <c r="F392" i="33"/>
  <c r="E392" i="33"/>
  <c r="O384" i="33"/>
  <c r="M384" i="33"/>
  <c r="L384" i="33"/>
  <c r="J384" i="33"/>
  <c r="I384" i="33"/>
  <c r="F384" i="33"/>
  <c r="E384" i="33"/>
  <c r="O383" i="33"/>
  <c r="M383" i="33"/>
  <c r="L383" i="33"/>
  <c r="J383" i="33"/>
  <c r="I383" i="33"/>
  <c r="F383" i="33"/>
  <c r="E383" i="33"/>
  <c r="O382" i="33"/>
  <c r="O389" i="33" s="1"/>
  <c r="M382" i="33"/>
  <c r="L382" i="33"/>
  <c r="J382" i="33"/>
  <c r="I382" i="33"/>
  <c r="F382" i="33"/>
  <c r="E382" i="33"/>
  <c r="O381" i="33"/>
  <c r="O388" i="33" s="1"/>
  <c r="M381" i="33"/>
  <c r="L381" i="33"/>
  <c r="J381" i="33"/>
  <c r="I381" i="33"/>
  <c r="F381" i="33"/>
  <c r="E381" i="33"/>
  <c r="O380" i="33"/>
  <c r="N380" i="33"/>
  <c r="M380" i="33"/>
  <c r="L380" i="33"/>
  <c r="J380" i="33"/>
  <c r="I380" i="33"/>
  <c r="F380" i="33"/>
  <c r="E380" i="33"/>
  <c r="O379" i="33"/>
  <c r="O386" i="33" s="1"/>
  <c r="M379" i="33"/>
  <c r="L379" i="33"/>
  <c r="J379" i="33"/>
  <c r="I379" i="33"/>
  <c r="F379" i="33"/>
  <c r="E379" i="33"/>
  <c r="O378" i="33"/>
  <c r="M378" i="33"/>
  <c r="L378" i="33"/>
  <c r="J378" i="33"/>
  <c r="I378" i="33"/>
  <c r="F378" i="33"/>
  <c r="E378" i="33"/>
  <c r="N377" i="33"/>
  <c r="M377" i="33"/>
  <c r="L377" i="33"/>
  <c r="J377" i="33"/>
  <c r="I377" i="33"/>
  <c r="F377" i="33"/>
  <c r="E377" i="33"/>
  <c r="L371" i="33"/>
  <c r="O369" i="33"/>
  <c r="M369" i="33"/>
  <c r="L369" i="33"/>
  <c r="J369" i="33"/>
  <c r="I369" i="33"/>
  <c r="F369" i="33"/>
  <c r="E369" i="33"/>
  <c r="O368" i="33"/>
  <c r="M368" i="33"/>
  <c r="L368" i="33"/>
  <c r="J368" i="33"/>
  <c r="I368" i="33"/>
  <c r="F368" i="33"/>
  <c r="E368" i="33"/>
  <c r="O367" i="33"/>
  <c r="M367" i="33"/>
  <c r="L367" i="33"/>
  <c r="J367" i="33"/>
  <c r="I367" i="33"/>
  <c r="F367" i="33"/>
  <c r="E367" i="33"/>
  <c r="O366" i="33"/>
  <c r="M366" i="33"/>
  <c r="L366" i="33"/>
  <c r="J366" i="33"/>
  <c r="I366" i="33"/>
  <c r="F366" i="33"/>
  <c r="E366" i="33"/>
  <c r="O365" i="33"/>
  <c r="N365" i="33"/>
  <c r="M365" i="33"/>
  <c r="L365" i="33"/>
  <c r="J365" i="33"/>
  <c r="I365" i="33"/>
  <c r="F365" i="33"/>
  <c r="E365" i="33"/>
  <c r="O364" i="33"/>
  <c r="M364" i="33"/>
  <c r="L364" i="33"/>
  <c r="L386" i="33" s="1"/>
  <c r="J364" i="33"/>
  <c r="I364" i="33"/>
  <c r="F364" i="33"/>
  <c r="E364" i="33"/>
  <c r="O363" i="33"/>
  <c r="M363" i="33"/>
  <c r="L363" i="33"/>
  <c r="J363" i="33"/>
  <c r="I363" i="33"/>
  <c r="F363" i="33"/>
  <c r="E363" i="33"/>
  <c r="N362" i="33"/>
  <c r="M362" i="33"/>
  <c r="L362" i="33"/>
  <c r="J362" i="33"/>
  <c r="I362" i="33"/>
  <c r="F362" i="33"/>
  <c r="E362" i="33"/>
  <c r="O359" i="33"/>
  <c r="O354" i="33"/>
  <c r="M354" i="33"/>
  <c r="L354" i="33"/>
  <c r="J354" i="33"/>
  <c r="I354" i="33"/>
  <c r="F354" i="33"/>
  <c r="E354" i="33"/>
  <c r="O353" i="33"/>
  <c r="M353" i="33"/>
  <c r="L353" i="33"/>
  <c r="J353" i="33"/>
  <c r="I353" i="33"/>
  <c r="F353" i="33"/>
  <c r="E353" i="33"/>
  <c r="O352" i="33"/>
  <c r="M352" i="33"/>
  <c r="L352" i="33"/>
  <c r="J352" i="33"/>
  <c r="I352" i="33"/>
  <c r="F352" i="33"/>
  <c r="E352" i="33"/>
  <c r="O351" i="33"/>
  <c r="O358" i="33" s="1"/>
  <c r="M351" i="33"/>
  <c r="L351" i="33"/>
  <c r="J351" i="33"/>
  <c r="I351" i="33"/>
  <c r="F351" i="33"/>
  <c r="E351" i="33"/>
  <c r="O350" i="33"/>
  <c r="N350" i="33"/>
  <c r="M350" i="33"/>
  <c r="L350" i="33"/>
  <c r="L357" i="33" s="1"/>
  <c r="J350" i="33"/>
  <c r="I350" i="33"/>
  <c r="F350" i="33"/>
  <c r="E350" i="33"/>
  <c r="O349" i="33"/>
  <c r="M349" i="33"/>
  <c r="L349" i="33"/>
  <c r="J349" i="33"/>
  <c r="I349" i="33"/>
  <c r="F349" i="33"/>
  <c r="E349" i="33"/>
  <c r="O348" i="33"/>
  <c r="M348" i="33"/>
  <c r="L348" i="33"/>
  <c r="J348" i="33"/>
  <c r="I348" i="33"/>
  <c r="F348" i="33"/>
  <c r="E348" i="33"/>
  <c r="N347" i="33"/>
  <c r="M347" i="33"/>
  <c r="L347" i="33"/>
  <c r="J347" i="33"/>
  <c r="I347" i="33"/>
  <c r="F347" i="33"/>
  <c r="E347" i="33"/>
  <c r="O339" i="33"/>
  <c r="M339" i="33"/>
  <c r="L339" i="33"/>
  <c r="J339" i="33"/>
  <c r="I339" i="33"/>
  <c r="F339" i="33"/>
  <c r="E339" i="33"/>
  <c r="O338" i="33"/>
  <c r="O345" i="33" s="1"/>
  <c r="M338" i="33"/>
  <c r="L338" i="33"/>
  <c r="J338" i="33"/>
  <c r="I338" i="33"/>
  <c r="F338" i="33"/>
  <c r="E338" i="33"/>
  <c r="O337" i="33"/>
  <c r="M337" i="33"/>
  <c r="L337" i="33"/>
  <c r="J337" i="33"/>
  <c r="I337" i="33"/>
  <c r="F337" i="33"/>
  <c r="E337" i="33"/>
  <c r="O336" i="33"/>
  <c r="M336" i="33"/>
  <c r="L336" i="33"/>
  <c r="L343" i="33" s="1"/>
  <c r="J336" i="33"/>
  <c r="I336" i="33"/>
  <c r="F336" i="33"/>
  <c r="E336" i="33"/>
  <c r="O335" i="33"/>
  <c r="O342" i="33" s="1"/>
  <c r="N335" i="33"/>
  <c r="M335" i="33"/>
  <c r="L335" i="33"/>
  <c r="L342" i="33" s="1"/>
  <c r="J335" i="33"/>
  <c r="I335" i="33"/>
  <c r="F335" i="33"/>
  <c r="E335" i="33"/>
  <c r="O334" i="33"/>
  <c r="M334" i="33"/>
  <c r="L334" i="33"/>
  <c r="L341" i="33" s="1"/>
  <c r="J334" i="33"/>
  <c r="I334" i="33"/>
  <c r="F334" i="33"/>
  <c r="E334" i="33"/>
  <c r="O333" i="33"/>
  <c r="M333" i="33"/>
  <c r="L333" i="33"/>
  <c r="J333" i="33"/>
  <c r="I333" i="33"/>
  <c r="F333" i="33"/>
  <c r="E333" i="33"/>
  <c r="N332" i="33"/>
  <c r="M332" i="33"/>
  <c r="L332" i="33"/>
  <c r="L340" i="33" s="1"/>
  <c r="J332" i="33"/>
  <c r="I332" i="33"/>
  <c r="F332" i="33"/>
  <c r="E332" i="33"/>
  <c r="O324" i="33"/>
  <c r="M324" i="33"/>
  <c r="L324" i="33"/>
  <c r="J324" i="33"/>
  <c r="I324" i="33"/>
  <c r="F324" i="33"/>
  <c r="E324" i="33"/>
  <c r="O323" i="33"/>
  <c r="M323" i="33"/>
  <c r="L323" i="33"/>
  <c r="J323" i="33"/>
  <c r="I323" i="33"/>
  <c r="F323" i="33"/>
  <c r="E323" i="33"/>
  <c r="O322" i="33"/>
  <c r="O329" i="33" s="1"/>
  <c r="M322" i="33"/>
  <c r="L322" i="33"/>
  <c r="J322" i="33"/>
  <c r="I322" i="33"/>
  <c r="F322" i="33"/>
  <c r="E322" i="33"/>
  <c r="O321" i="33"/>
  <c r="M321" i="33"/>
  <c r="L321" i="33"/>
  <c r="J321" i="33"/>
  <c r="I321" i="33"/>
  <c r="F321" i="33"/>
  <c r="E321" i="33"/>
  <c r="O320" i="33"/>
  <c r="N320" i="33"/>
  <c r="M320" i="33"/>
  <c r="L320" i="33"/>
  <c r="J320" i="33"/>
  <c r="I320" i="33"/>
  <c r="F320" i="33"/>
  <c r="E320" i="33"/>
  <c r="O319" i="33"/>
  <c r="O326" i="33" s="1"/>
  <c r="M319" i="33"/>
  <c r="L319" i="33"/>
  <c r="J319" i="33"/>
  <c r="I319" i="33"/>
  <c r="F319" i="33"/>
  <c r="E319" i="33"/>
  <c r="O318" i="33"/>
  <c r="M318" i="33"/>
  <c r="L318" i="33"/>
  <c r="J318" i="33"/>
  <c r="I318" i="33"/>
  <c r="F318" i="33"/>
  <c r="E318" i="33"/>
  <c r="N317" i="33"/>
  <c r="M317" i="33"/>
  <c r="L317" i="33"/>
  <c r="J317" i="33"/>
  <c r="I317" i="33"/>
  <c r="F317" i="33"/>
  <c r="E317" i="33"/>
  <c r="O309" i="33"/>
  <c r="M309" i="33"/>
  <c r="L309" i="33"/>
  <c r="J309" i="33"/>
  <c r="I309" i="33"/>
  <c r="F309" i="33"/>
  <c r="E309" i="33"/>
  <c r="O308" i="33"/>
  <c r="O315" i="33" s="1"/>
  <c r="M308" i="33"/>
  <c r="L308" i="33"/>
  <c r="J308" i="33"/>
  <c r="I308" i="33"/>
  <c r="F308" i="33"/>
  <c r="E308" i="33"/>
  <c r="O307" i="33"/>
  <c r="M307" i="33"/>
  <c r="L307" i="33"/>
  <c r="L329" i="33" s="1"/>
  <c r="J307" i="33"/>
  <c r="I307" i="33"/>
  <c r="F307" i="33"/>
  <c r="E307" i="33"/>
  <c r="O306" i="33"/>
  <c r="M306" i="33"/>
  <c r="L306" i="33"/>
  <c r="J306" i="33"/>
  <c r="I306" i="33"/>
  <c r="F306" i="33"/>
  <c r="E306" i="33"/>
  <c r="O305" i="33"/>
  <c r="N305" i="33"/>
  <c r="M305" i="33"/>
  <c r="L305" i="33"/>
  <c r="L312" i="33" s="1"/>
  <c r="J305" i="33"/>
  <c r="I305" i="33"/>
  <c r="F305" i="33"/>
  <c r="E305" i="33"/>
  <c r="O304" i="33"/>
  <c r="M304" i="33"/>
  <c r="L304" i="33"/>
  <c r="J304" i="33"/>
  <c r="I304" i="33"/>
  <c r="F304" i="33"/>
  <c r="E304" i="33"/>
  <c r="O303" i="33"/>
  <c r="M303" i="33"/>
  <c r="L303" i="33"/>
  <c r="J303" i="33"/>
  <c r="I303" i="33"/>
  <c r="F303" i="33"/>
  <c r="E303" i="33"/>
  <c r="N302" i="33"/>
  <c r="M302" i="33"/>
  <c r="L302" i="33"/>
  <c r="J302" i="33"/>
  <c r="I302" i="33"/>
  <c r="F302" i="33"/>
  <c r="E302" i="33"/>
  <c r="O301" i="33"/>
  <c r="O294" i="33"/>
  <c r="M294" i="33"/>
  <c r="L294" i="33"/>
  <c r="J294" i="33"/>
  <c r="I294" i="33"/>
  <c r="F294" i="33"/>
  <c r="E294" i="33"/>
  <c r="O293" i="33"/>
  <c r="M293" i="33"/>
  <c r="L293" i="33"/>
  <c r="J293" i="33"/>
  <c r="I293" i="33"/>
  <c r="F293" i="33"/>
  <c r="E293" i="33"/>
  <c r="O292" i="33"/>
  <c r="M292" i="33"/>
  <c r="L292" i="33"/>
  <c r="J292" i="33"/>
  <c r="I292" i="33"/>
  <c r="F292" i="33"/>
  <c r="E292" i="33"/>
  <c r="O291" i="33"/>
  <c r="O298" i="33" s="1"/>
  <c r="M291" i="33"/>
  <c r="L291" i="33"/>
  <c r="J291" i="33"/>
  <c r="I291" i="33"/>
  <c r="F291" i="33"/>
  <c r="E291" i="33"/>
  <c r="O290" i="33"/>
  <c r="O297" i="33" s="1"/>
  <c r="N290" i="33"/>
  <c r="M290" i="33"/>
  <c r="L290" i="33"/>
  <c r="J290" i="33"/>
  <c r="I290" i="33"/>
  <c r="F290" i="33"/>
  <c r="E290" i="33"/>
  <c r="O289" i="33"/>
  <c r="O296" i="33" s="1"/>
  <c r="M289" i="33"/>
  <c r="L289" i="33"/>
  <c r="J289" i="33"/>
  <c r="I289" i="33"/>
  <c r="F289" i="33"/>
  <c r="E289" i="33"/>
  <c r="O288" i="33"/>
  <c r="O295" i="33" s="1"/>
  <c r="M288" i="33"/>
  <c r="L288" i="33"/>
  <c r="J288" i="33"/>
  <c r="I288" i="33"/>
  <c r="F288" i="33"/>
  <c r="E288" i="33"/>
  <c r="N287" i="33"/>
  <c r="M287" i="33"/>
  <c r="L287" i="33"/>
  <c r="L295" i="33" s="1"/>
  <c r="J287" i="33"/>
  <c r="I287" i="33"/>
  <c r="F287" i="33"/>
  <c r="E287" i="33"/>
  <c r="O279" i="33"/>
  <c r="O286" i="33" s="1"/>
  <c r="M279" i="33"/>
  <c r="L279" i="33"/>
  <c r="J279" i="33"/>
  <c r="I279" i="33"/>
  <c r="F279" i="33"/>
  <c r="E279" i="33"/>
  <c r="O278" i="33"/>
  <c r="M278" i="33"/>
  <c r="L278" i="33"/>
  <c r="J278" i="33"/>
  <c r="I278" i="33"/>
  <c r="F278" i="33"/>
  <c r="E278" i="33"/>
  <c r="O277" i="33"/>
  <c r="O284" i="33" s="1"/>
  <c r="M277" i="33"/>
  <c r="L277" i="33"/>
  <c r="L284" i="33" s="1"/>
  <c r="J277" i="33"/>
  <c r="I277" i="33"/>
  <c r="F277" i="33"/>
  <c r="E277" i="33"/>
  <c r="O276" i="33"/>
  <c r="M276" i="33"/>
  <c r="L276" i="33"/>
  <c r="L283" i="33" s="1"/>
  <c r="J276" i="33"/>
  <c r="I276" i="33"/>
  <c r="F276" i="33"/>
  <c r="E276" i="33"/>
  <c r="O275" i="33"/>
  <c r="N275" i="33"/>
  <c r="M275" i="33"/>
  <c r="L275" i="33"/>
  <c r="L282" i="33" s="1"/>
  <c r="J275" i="33"/>
  <c r="I275" i="33"/>
  <c r="F275" i="33"/>
  <c r="E275" i="33"/>
  <c r="O274" i="33"/>
  <c r="M274" i="33"/>
  <c r="L274" i="33"/>
  <c r="J274" i="33"/>
  <c r="I274" i="33"/>
  <c r="F274" i="33"/>
  <c r="E274" i="33"/>
  <c r="O273" i="33"/>
  <c r="M273" i="33"/>
  <c r="L273" i="33"/>
  <c r="J273" i="33"/>
  <c r="I273" i="33"/>
  <c r="F273" i="33"/>
  <c r="E273" i="33"/>
  <c r="N272" i="33"/>
  <c r="M272" i="33"/>
  <c r="L272" i="33"/>
  <c r="J272" i="33"/>
  <c r="I272" i="33"/>
  <c r="F272" i="33"/>
  <c r="E272" i="33"/>
  <c r="O264" i="33"/>
  <c r="M264" i="33"/>
  <c r="L264" i="33"/>
  <c r="J264" i="33"/>
  <c r="I264" i="33"/>
  <c r="F264" i="33"/>
  <c r="E264" i="33"/>
  <c r="O263" i="33"/>
  <c r="M263" i="33"/>
  <c r="L263" i="33"/>
  <c r="J263" i="33"/>
  <c r="I263" i="33"/>
  <c r="F263" i="33"/>
  <c r="E263" i="33"/>
  <c r="O262" i="33"/>
  <c r="M262" i="33"/>
  <c r="L262" i="33"/>
  <c r="J262" i="33"/>
  <c r="I262" i="33"/>
  <c r="F262" i="33"/>
  <c r="E262" i="33"/>
  <c r="O261" i="33"/>
  <c r="O268" i="33" s="1"/>
  <c r="M261" i="33"/>
  <c r="L261" i="33"/>
  <c r="J261" i="33"/>
  <c r="I261" i="33"/>
  <c r="F261" i="33"/>
  <c r="E261" i="33"/>
  <c r="O260" i="33"/>
  <c r="N260" i="33"/>
  <c r="M260" i="33"/>
  <c r="L260" i="33"/>
  <c r="J260" i="33"/>
  <c r="I260" i="33"/>
  <c r="F260" i="33"/>
  <c r="E260" i="33"/>
  <c r="O259" i="33"/>
  <c r="M259" i="33"/>
  <c r="L259" i="33"/>
  <c r="J259" i="33"/>
  <c r="I259" i="33"/>
  <c r="F259" i="33"/>
  <c r="E259" i="33"/>
  <c r="O258" i="33"/>
  <c r="O265" i="33" s="1"/>
  <c r="M258" i="33"/>
  <c r="L258" i="33"/>
  <c r="J258" i="33"/>
  <c r="I258" i="33"/>
  <c r="F258" i="33"/>
  <c r="E258" i="33"/>
  <c r="N257" i="33"/>
  <c r="M257" i="33"/>
  <c r="L257" i="33"/>
  <c r="J257" i="33"/>
  <c r="I257" i="33"/>
  <c r="F257" i="33"/>
  <c r="E257" i="33"/>
  <c r="O251" i="33"/>
  <c r="L251" i="33"/>
  <c r="O249" i="33"/>
  <c r="M249" i="33"/>
  <c r="L249" i="33"/>
  <c r="J249" i="33"/>
  <c r="I249" i="33"/>
  <c r="F249" i="33"/>
  <c r="E249" i="33"/>
  <c r="O248" i="33"/>
  <c r="M248" i="33"/>
  <c r="L248" i="33"/>
  <c r="J248" i="33"/>
  <c r="I248" i="33"/>
  <c r="F248" i="33"/>
  <c r="E248" i="33"/>
  <c r="O247" i="33"/>
  <c r="O254" i="33" s="1"/>
  <c r="M247" i="33"/>
  <c r="L247" i="33"/>
  <c r="L254" i="33" s="1"/>
  <c r="J247" i="33"/>
  <c r="I247" i="33"/>
  <c r="F247" i="33"/>
  <c r="E247" i="33"/>
  <c r="O246" i="33"/>
  <c r="M246" i="33"/>
  <c r="L246" i="33"/>
  <c r="J246" i="33"/>
  <c r="I246" i="33"/>
  <c r="F246" i="33"/>
  <c r="E246" i="33"/>
  <c r="O245" i="33"/>
  <c r="N245" i="33"/>
  <c r="M245" i="33"/>
  <c r="L245" i="33"/>
  <c r="J245" i="33"/>
  <c r="I245" i="33"/>
  <c r="F245" i="33"/>
  <c r="E245" i="33"/>
  <c r="O244" i="33"/>
  <c r="M244" i="33"/>
  <c r="L244" i="33"/>
  <c r="J244" i="33"/>
  <c r="I244" i="33"/>
  <c r="F244" i="33"/>
  <c r="E244" i="33"/>
  <c r="O243" i="33"/>
  <c r="M243" i="33"/>
  <c r="L243" i="33"/>
  <c r="J243" i="33"/>
  <c r="I243" i="33"/>
  <c r="F243" i="33"/>
  <c r="E243" i="33"/>
  <c r="N242" i="33"/>
  <c r="M242" i="33"/>
  <c r="L242" i="33"/>
  <c r="J242" i="33"/>
  <c r="I242" i="33"/>
  <c r="F242" i="33"/>
  <c r="E242" i="33"/>
  <c r="O234" i="33"/>
  <c r="M234" i="33"/>
  <c r="L234" i="33"/>
  <c r="J234" i="33"/>
  <c r="I234" i="33"/>
  <c r="F234" i="33"/>
  <c r="E234" i="33"/>
  <c r="O233" i="33"/>
  <c r="O240" i="33" s="1"/>
  <c r="M233" i="33"/>
  <c r="L233" i="33"/>
  <c r="J233" i="33"/>
  <c r="I233" i="33"/>
  <c r="F233" i="33"/>
  <c r="E233" i="33"/>
  <c r="O232" i="33"/>
  <c r="M232" i="33"/>
  <c r="L232" i="33"/>
  <c r="J232" i="33"/>
  <c r="I232" i="33"/>
  <c r="F232" i="33"/>
  <c r="E232" i="33"/>
  <c r="O231" i="33"/>
  <c r="M231" i="33"/>
  <c r="L231" i="33"/>
  <c r="J231" i="33"/>
  <c r="I231" i="33"/>
  <c r="F231" i="33"/>
  <c r="E231" i="33"/>
  <c r="O230" i="33"/>
  <c r="O237" i="33" s="1"/>
  <c r="N230" i="33"/>
  <c r="M230" i="33"/>
  <c r="L230" i="33"/>
  <c r="L237" i="33" s="1"/>
  <c r="J230" i="33"/>
  <c r="I230" i="33"/>
  <c r="F230" i="33"/>
  <c r="E230" i="33"/>
  <c r="O229" i="33"/>
  <c r="M229" i="33"/>
  <c r="L229" i="33"/>
  <c r="L236" i="33" s="1"/>
  <c r="J229" i="33"/>
  <c r="I229" i="33"/>
  <c r="F229" i="33"/>
  <c r="E229" i="33"/>
  <c r="O228" i="33"/>
  <c r="O235" i="33" s="1"/>
  <c r="M228" i="33"/>
  <c r="L228" i="33"/>
  <c r="J228" i="33"/>
  <c r="I228" i="33"/>
  <c r="F228" i="33"/>
  <c r="E228" i="33"/>
  <c r="N227" i="33"/>
  <c r="M227" i="33"/>
  <c r="L227" i="33"/>
  <c r="L235" i="33" s="1"/>
  <c r="J227" i="33"/>
  <c r="I227" i="33"/>
  <c r="F227" i="33"/>
  <c r="E227" i="33"/>
  <c r="O219" i="33"/>
  <c r="M219" i="33"/>
  <c r="L219" i="33"/>
  <c r="J219" i="33"/>
  <c r="I219" i="33"/>
  <c r="F219" i="33"/>
  <c r="E219" i="33"/>
  <c r="O218" i="33"/>
  <c r="M218" i="33"/>
  <c r="L218" i="33"/>
  <c r="J218" i="33"/>
  <c r="I218" i="33"/>
  <c r="F218" i="33"/>
  <c r="E218" i="33"/>
  <c r="O217" i="33"/>
  <c r="M217" i="33"/>
  <c r="L217" i="33"/>
  <c r="J217" i="33"/>
  <c r="I217" i="33"/>
  <c r="F217" i="33"/>
  <c r="E217" i="33"/>
  <c r="O216" i="33"/>
  <c r="M216" i="33"/>
  <c r="L216" i="33"/>
  <c r="J216" i="33"/>
  <c r="I216" i="33"/>
  <c r="F216" i="33"/>
  <c r="E216" i="33"/>
  <c r="O215" i="33"/>
  <c r="N215" i="33"/>
  <c r="M215" i="33"/>
  <c r="L215" i="33"/>
  <c r="J215" i="33"/>
  <c r="I215" i="33"/>
  <c r="F215" i="33"/>
  <c r="E215" i="33"/>
  <c r="O214" i="33"/>
  <c r="M214" i="33"/>
  <c r="L214" i="33"/>
  <c r="L221" i="33" s="1"/>
  <c r="J214" i="33"/>
  <c r="I214" i="33"/>
  <c r="F214" i="33"/>
  <c r="E214" i="33"/>
  <c r="O213" i="33"/>
  <c r="M213" i="33"/>
  <c r="L213" i="33"/>
  <c r="J213" i="33"/>
  <c r="I213" i="33"/>
  <c r="F213" i="33"/>
  <c r="E213" i="33"/>
  <c r="N212" i="33"/>
  <c r="M212" i="33"/>
  <c r="L212" i="33"/>
  <c r="J212" i="33"/>
  <c r="I212" i="33"/>
  <c r="F212" i="33"/>
  <c r="E212" i="33"/>
  <c r="O204" i="33"/>
  <c r="M204" i="33"/>
  <c r="L204" i="33"/>
  <c r="J204" i="33"/>
  <c r="I204" i="33"/>
  <c r="F204" i="33"/>
  <c r="E204" i="33"/>
  <c r="O203" i="33"/>
  <c r="M203" i="33"/>
  <c r="L203" i="33"/>
  <c r="J203" i="33"/>
  <c r="I203" i="33"/>
  <c r="F203" i="33"/>
  <c r="E203" i="33"/>
  <c r="O202" i="33"/>
  <c r="M202" i="33"/>
  <c r="L202" i="33"/>
  <c r="J202" i="33"/>
  <c r="I202" i="33"/>
  <c r="F202" i="33"/>
  <c r="E202" i="33"/>
  <c r="O201" i="33"/>
  <c r="O208" i="33" s="1"/>
  <c r="M201" i="33"/>
  <c r="L201" i="33"/>
  <c r="J201" i="33"/>
  <c r="I201" i="33"/>
  <c r="F201" i="33"/>
  <c r="E201" i="33"/>
  <c r="O200" i="33"/>
  <c r="O207" i="33" s="1"/>
  <c r="N200" i="33"/>
  <c r="M200" i="33"/>
  <c r="L200" i="33"/>
  <c r="J200" i="33"/>
  <c r="I200" i="33"/>
  <c r="F200" i="33"/>
  <c r="E200" i="33"/>
  <c r="O199" i="33"/>
  <c r="O206" i="33" s="1"/>
  <c r="M199" i="33"/>
  <c r="L199" i="33"/>
  <c r="L206" i="33" s="1"/>
  <c r="J199" i="33"/>
  <c r="I199" i="33"/>
  <c r="F199" i="33"/>
  <c r="E199" i="33"/>
  <c r="O198" i="33"/>
  <c r="M198" i="33"/>
  <c r="L198" i="33"/>
  <c r="J198" i="33"/>
  <c r="I198" i="33"/>
  <c r="F198" i="33"/>
  <c r="E198" i="33"/>
  <c r="N197" i="33"/>
  <c r="M197" i="33"/>
  <c r="L197" i="33"/>
  <c r="L205" i="33" s="1"/>
  <c r="J197" i="33"/>
  <c r="I197" i="33"/>
  <c r="F197" i="33"/>
  <c r="E197" i="33"/>
  <c r="O189" i="33"/>
  <c r="M189" i="33"/>
  <c r="L189" i="33"/>
  <c r="J189" i="33"/>
  <c r="I189" i="33"/>
  <c r="F189" i="33"/>
  <c r="E189" i="33"/>
  <c r="O188" i="33"/>
  <c r="M188" i="33"/>
  <c r="L188" i="33"/>
  <c r="J188" i="33"/>
  <c r="I188" i="33"/>
  <c r="F188" i="33"/>
  <c r="E188" i="33"/>
  <c r="O187" i="33"/>
  <c r="M187" i="33"/>
  <c r="L187" i="33"/>
  <c r="J187" i="33"/>
  <c r="I187" i="33"/>
  <c r="F187" i="33"/>
  <c r="E187" i="33"/>
  <c r="O186" i="33"/>
  <c r="O193" i="33" s="1"/>
  <c r="M186" i="33"/>
  <c r="L186" i="33"/>
  <c r="J186" i="33"/>
  <c r="I186" i="33"/>
  <c r="F186" i="33"/>
  <c r="E186" i="33"/>
  <c r="O185" i="33"/>
  <c r="N185" i="33"/>
  <c r="M185" i="33"/>
  <c r="L185" i="33"/>
  <c r="L207" i="33" s="1"/>
  <c r="J185" i="33"/>
  <c r="I185" i="33"/>
  <c r="F185" i="33"/>
  <c r="E185" i="33"/>
  <c r="O184" i="33"/>
  <c r="O191" i="33" s="1"/>
  <c r="M184" i="33"/>
  <c r="L184" i="33"/>
  <c r="J184" i="33"/>
  <c r="I184" i="33"/>
  <c r="F184" i="33"/>
  <c r="E184" i="33"/>
  <c r="O183" i="33"/>
  <c r="M183" i="33"/>
  <c r="L183" i="33"/>
  <c r="J183" i="33"/>
  <c r="I183" i="33"/>
  <c r="F183" i="33"/>
  <c r="E183" i="33"/>
  <c r="N182" i="33"/>
  <c r="M182" i="33"/>
  <c r="L182" i="33"/>
  <c r="J182" i="33"/>
  <c r="I182" i="33"/>
  <c r="F182" i="33"/>
  <c r="E182" i="33"/>
  <c r="O174" i="33"/>
  <c r="O181" i="33" s="1"/>
  <c r="M174" i="33"/>
  <c r="L174" i="33"/>
  <c r="J174" i="33"/>
  <c r="I174" i="33"/>
  <c r="F174" i="33"/>
  <c r="E174" i="33"/>
  <c r="O173" i="33"/>
  <c r="M173" i="33"/>
  <c r="L173" i="33"/>
  <c r="J173" i="33"/>
  <c r="I173" i="33"/>
  <c r="F173" i="33"/>
  <c r="E173" i="33"/>
  <c r="O172" i="33"/>
  <c r="M172" i="33"/>
  <c r="L172" i="33"/>
  <c r="L179" i="33" s="1"/>
  <c r="J172" i="33"/>
  <c r="I172" i="33"/>
  <c r="F172" i="33"/>
  <c r="E172" i="33"/>
  <c r="O171" i="33"/>
  <c r="M171" i="33"/>
  <c r="L171" i="33"/>
  <c r="J171" i="33"/>
  <c r="I171" i="33"/>
  <c r="F171" i="33"/>
  <c r="E171" i="33"/>
  <c r="O170" i="33"/>
  <c r="N170" i="33"/>
  <c r="M170" i="33"/>
  <c r="L170" i="33"/>
  <c r="L177" i="33" s="1"/>
  <c r="J170" i="33"/>
  <c r="I170" i="33"/>
  <c r="F170" i="33"/>
  <c r="E170" i="33"/>
  <c r="O169" i="33"/>
  <c r="M169" i="33"/>
  <c r="L169" i="33"/>
  <c r="L191" i="33" s="1"/>
  <c r="J169" i="33"/>
  <c r="I169" i="33"/>
  <c r="F169" i="33"/>
  <c r="E169" i="33"/>
  <c r="O168" i="33"/>
  <c r="M168" i="33"/>
  <c r="L168" i="33"/>
  <c r="J168" i="33"/>
  <c r="I168" i="33"/>
  <c r="F168" i="33"/>
  <c r="E168" i="33"/>
  <c r="N167" i="33"/>
  <c r="M167" i="33"/>
  <c r="L167" i="33"/>
  <c r="J167" i="33"/>
  <c r="I167" i="33"/>
  <c r="F167" i="33"/>
  <c r="E167" i="33"/>
  <c r="O159" i="33"/>
  <c r="M159" i="33"/>
  <c r="L159" i="33"/>
  <c r="J159" i="33"/>
  <c r="I159" i="33"/>
  <c r="F159" i="33"/>
  <c r="E159" i="33"/>
  <c r="O158" i="33"/>
  <c r="M158" i="33"/>
  <c r="L158" i="33"/>
  <c r="J158" i="33"/>
  <c r="I158" i="33"/>
  <c r="F158" i="33"/>
  <c r="E158" i="33"/>
  <c r="O157" i="33"/>
  <c r="M157" i="33"/>
  <c r="L157" i="33"/>
  <c r="J157" i="33"/>
  <c r="I157" i="33"/>
  <c r="F157" i="33"/>
  <c r="E157" i="33"/>
  <c r="O156" i="33"/>
  <c r="O163" i="33" s="1"/>
  <c r="M156" i="33"/>
  <c r="L156" i="33"/>
  <c r="J156" i="33"/>
  <c r="I156" i="33"/>
  <c r="F156" i="33"/>
  <c r="E156" i="33"/>
  <c r="O155" i="33"/>
  <c r="N155" i="33"/>
  <c r="M155" i="33"/>
  <c r="L155" i="33"/>
  <c r="L162" i="33" s="1"/>
  <c r="J155" i="33"/>
  <c r="I155" i="33"/>
  <c r="F155" i="33"/>
  <c r="E155" i="33"/>
  <c r="O154" i="33"/>
  <c r="M154" i="33"/>
  <c r="L154" i="33"/>
  <c r="J154" i="33"/>
  <c r="I154" i="33"/>
  <c r="F154" i="33"/>
  <c r="E154" i="33"/>
  <c r="O153" i="33"/>
  <c r="M153" i="33"/>
  <c r="L153" i="33"/>
  <c r="J153" i="33"/>
  <c r="I153" i="33"/>
  <c r="F153" i="33"/>
  <c r="E153" i="33"/>
  <c r="N152" i="33"/>
  <c r="M152" i="33"/>
  <c r="L152" i="33"/>
  <c r="J152" i="33"/>
  <c r="I152" i="33"/>
  <c r="F152" i="33"/>
  <c r="E152" i="33"/>
  <c r="O144" i="33"/>
  <c r="M144" i="33"/>
  <c r="L144" i="33"/>
  <c r="J144" i="33"/>
  <c r="I144" i="33"/>
  <c r="F144" i="33"/>
  <c r="E144" i="33"/>
  <c r="O143" i="33"/>
  <c r="M143" i="33"/>
  <c r="L143" i="33"/>
  <c r="J143" i="33"/>
  <c r="I143" i="33"/>
  <c r="F143" i="33"/>
  <c r="E143" i="33"/>
  <c r="O142" i="33"/>
  <c r="M142" i="33"/>
  <c r="L142" i="33"/>
  <c r="J142" i="33"/>
  <c r="I142" i="33"/>
  <c r="F142" i="33"/>
  <c r="E142" i="33"/>
  <c r="O141" i="33"/>
  <c r="M141" i="33"/>
  <c r="L141" i="33"/>
  <c r="J141" i="33"/>
  <c r="I141" i="33"/>
  <c r="F141" i="33"/>
  <c r="E141" i="33"/>
  <c r="O140" i="33"/>
  <c r="O147" i="33" s="1"/>
  <c r="N140" i="33"/>
  <c r="M140" i="33"/>
  <c r="L140" i="33"/>
  <c r="J140" i="33"/>
  <c r="I140" i="33"/>
  <c r="F140" i="33"/>
  <c r="E140" i="33"/>
  <c r="O139" i="33"/>
  <c r="O146" i="33" s="1"/>
  <c r="M139" i="33"/>
  <c r="L139" i="33"/>
  <c r="L146" i="33" s="1"/>
  <c r="J139" i="33"/>
  <c r="I139" i="33"/>
  <c r="F139" i="33"/>
  <c r="E139" i="33"/>
  <c r="O138" i="33"/>
  <c r="M138" i="33"/>
  <c r="L138" i="33"/>
  <c r="J138" i="33"/>
  <c r="I138" i="33"/>
  <c r="F138" i="33"/>
  <c r="E138" i="33"/>
  <c r="N137" i="33"/>
  <c r="M137" i="33"/>
  <c r="L137" i="33"/>
  <c r="L145" i="33" s="1"/>
  <c r="J137" i="33"/>
  <c r="I137" i="33"/>
  <c r="F137" i="33"/>
  <c r="E137" i="33"/>
  <c r="O129" i="33"/>
  <c r="M129" i="33"/>
  <c r="L129" i="33"/>
  <c r="J129" i="33"/>
  <c r="I129" i="33"/>
  <c r="F129" i="33"/>
  <c r="E129" i="33"/>
  <c r="O128" i="33"/>
  <c r="M128" i="33"/>
  <c r="L128" i="33"/>
  <c r="J128" i="33"/>
  <c r="I128" i="33"/>
  <c r="F128" i="33"/>
  <c r="E128" i="33"/>
  <c r="O127" i="33"/>
  <c r="M127" i="33"/>
  <c r="L127" i="33"/>
  <c r="J127" i="33"/>
  <c r="I127" i="33"/>
  <c r="F127" i="33"/>
  <c r="E127" i="33"/>
  <c r="O126" i="33"/>
  <c r="M126" i="33"/>
  <c r="L126" i="33"/>
  <c r="J126" i="33"/>
  <c r="I126" i="33"/>
  <c r="F126" i="33"/>
  <c r="E126" i="33"/>
  <c r="O125" i="33"/>
  <c r="O132" i="33" s="1"/>
  <c r="N125" i="33"/>
  <c r="M125" i="33"/>
  <c r="L125" i="33"/>
  <c r="J125" i="33"/>
  <c r="I125" i="33"/>
  <c r="F125" i="33"/>
  <c r="E125" i="33"/>
  <c r="O124" i="33"/>
  <c r="O131" i="33" s="1"/>
  <c r="M124" i="33"/>
  <c r="L124" i="33"/>
  <c r="L131" i="33" s="1"/>
  <c r="J124" i="33"/>
  <c r="I124" i="33"/>
  <c r="F124" i="33"/>
  <c r="E124" i="33"/>
  <c r="O123" i="33"/>
  <c r="M123" i="33"/>
  <c r="L123" i="33"/>
  <c r="J123" i="33"/>
  <c r="I123" i="33"/>
  <c r="F123" i="33"/>
  <c r="E123" i="33"/>
  <c r="N122" i="33"/>
  <c r="M122" i="33"/>
  <c r="L122" i="33"/>
  <c r="J122" i="33"/>
  <c r="I122" i="33"/>
  <c r="F122" i="33"/>
  <c r="E122" i="33"/>
  <c r="O114" i="33"/>
  <c r="M114" i="33"/>
  <c r="L114" i="33"/>
  <c r="J114" i="33"/>
  <c r="I114" i="33"/>
  <c r="F114" i="33"/>
  <c r="E114" i="33"/>
  <c r="O113" i="33"/>
  <c r="M113" i="33"/>
  <c r="L113" i="33"/>
  <c r="J113" i="33"/>
  <c r="I113" i="33"/>
  <c r="F113" i="33"/>
  <c r="E113" i="33"/>
  <c r="O112" i="33"/>
  <c r="M112" i="33"/>
  <c r="L112" i="33"/>
  <c r="J112" i="33"/>
  <c r="I112" i="33"/>
  <c r="F112" i="33"/>
  <c r="E112" i="33"/>
  <c r="O111" i="33"/>
  <c r="M111" i="33"/>
  <c r="L111" i="33"/>
  <c r="J111" i="33"/>
  <c r="I111" i="33"/>
  <c r="F111" i="33"/>
  <c r="E111" i="33"/>
  <c r="O110" i="33"/>
  <c r="N110" i="33"/>
  <c r="M110" i="33"/>
  <c r="L110" i="33"/>
  <c r="J110" i="33"/>
  <c r="I110" i="33"/>
  <c r="F110" i="33"/>
  <c r="E110" i="33"/>
  <c r="O109" i="33"/>
  <c r="M109" i="33"/>
  <c r="L109" i="33"/>
  <c r="J109" i="33"/>
  <c r="I109" i="33"/>
  <c r="F109" i="33"/>
  <c r="E109" i="33"/>
  <c r="O108" i="33"/>
  <c r="M108" i="33"/>
  <c r="L108" i="33"/>
  <c r="J108" i="33"/>
  <c r="I108" i="33"/>
  <c r="F108" i="33"/>
  <c r="E108" i="33"/>
  <c r="N107" i="33"/>
  <c r="M107" i="33"/>
  <c r="L107" i="33"/>
  <c r="J107" i="33"/>
  <c r="I107" i="33"/>
  <c r="F107" i="33"/>
  <c r="E107" i="33"/>
  <c r="O99" i="33"/>
  <c r="M99" i="33"/>
  <c r="L99" i="33"/>
  <c r="J99" i="33"/>
  <c r="I99" i="33"/>
  <c r="F99" i="33"/>
  <c r="E99" i="33"/>
  <c r="O98" i="33"/>
  <c r="M98" i="33"/>
  <c r="L98" i="33"/>
  <c r="J98" i="33"/>
  <c r="I98" i="33"/>
  <c r="F98" i="33"/>
  <c r="E98" i="33"/>
  <c r="O97" i="33"/>
  <c r="M97" i="33"/>
  <c r="L97" i="33"/>
  <c r="L104" i="33" s="1"/>
  <c r="J97" i="33"/>
  <c r="I97" i="33"/>
  <c r="F97" i="33"/>
  <c r="E97" i="33"/>
  <c r="O96" i="33"/>
  <c r="M96" i="33"/>
  <c r="L96" i="33"/>
  <c r="J96" i="33"/>
  <c r="I96" i="33"/>
  <c r="F96" i="33"/>
  <c r="E96" i="33"/>
  <c r="O95" i="33"/>
  <c r="N95" i="33"/>
  <c r="M95" i="33"/>
  <c r="L95" i="33"/>
  <c r="J95" i="33"/>
  <c r="I95" i="33"/>
  <c r="F95" i="33"/>
  <c r="E95" i="33"/>
  <c r="O94" i="33"/>
  <c r="M94" i="33"/>
  <c r="L94" i="33"/>
  <c r="J94" i="33"/>
  <c r="I94" i="33"/>
  <c r="F94" i="33"/>
  <c r="E94" i="33"/>
  <c r="O93" i="33"/>
  <c r="M93" i="33"/>
  <c r="L93" i="33"/>
  <c r="J93" i="33"/>
  <c r="I93" i="33"/>
  <c r="F93" i="33"/>
  <c r="E93" i="33"/>
  <c r="N92" i="33"/>
  <c r="M92" i="33"/>
  <c r="L92" i="33"/>
  <c r="J92" i="33"/>
  <c r="I92" i="33"/>
  <c r="F92" i="33"/>
  <c r="E92" i="33"/>
  <c r="O84" i="33"/>
  <c r="M84" i="33"/>
  <c r="L84" i="33"/>
  <c r="J84" i="33"/>
  <c r="I84" i="33"/>
  <c r="F84" i="33"/>
  <c r="E84" i="33"/>
  <c r="O83" i="33"/>
  <c r="M83" i="33"/>
  <c r="L83" i="33"/>
  <c r="J83" i="33"/>
  <c r="I83" i="33"/>
  <c r="F83" i="33"/>
  <c r="E83" i="33"/>
  <c r="O82" i="33"/>
  <c r="M82" i="33"/>
  <c r="L82" i="33"/>
  <c r="J82" i="33"/>
  <c r="I82" i="33"/>
  <c r="F82" i="33"/>
  <c r="E82" i="33"/>
  <c r="O81" i="33"/>
  <c r="M81" i="33"/>
  <c r="L81" i="33"/>
  <c r="J81" i="33"/>
  <c r="I81" i="33"/>
  <c r="F81" i="33"/>
  <c r="E81" i="33"/>
  <c r="O80" i="33"/>
  <c r="N80" i="33"/>
  <c r="M80" i="33"/>
  <c r="L80" i="33"/>
  <c r="J80" i="33"/>
  <c r="I80" i="33"/>
  <c r="F80" i="33"/>
  <c r="E80" i="33"/>
  <c r="O79" i="33"/>
  <c r="M79" i="33"/>
  <c r="L79" i="33"/>
  <c r="L86" i="33" s="1"/>
  <c r="J79" i="33"/>
  <c r="I79" i="33"/>
  <c r="F79" i="33"/>
  <c r="E79" i="33"/>
  <c r="O78" i="33"/>
  <c r="M78" i="33"/>
  <c r="L78" i="33"/>
  <c r="J78" i="33"/>
  <c r="I78" i="33"/>
  <c r="F78" i="33"/>
  <c r="E78" i="33"/>
  <c r="N77" i="33"/>
  <c r="M77" i="33"/>
  <c r="L77" i="33"/>
  <c r="J77" i="33"/>
  <c r="I77" i="33"/>
  <c r="F77" i="33"/>
  <c r="E77" i="33"/>
  <c r="O69" i="33"/>
  <c r="M69" i="33"/>
  <c r="L69" i="33"/>
  <c r="J69" i="33"/>
  <c r="I69" i="33"/>
  <c r="F69" i="33"/>
  <c r="E69" i="33"/>
  <c r="O68" i="33"/>
  <c r="M68" i="33"/>
  <c r="L68" i="33"/>
  <c r="J68" i="33"/>
  <c r="I68" i="33"/>
  <c r="F68" i="33"/>
  <c r="E68" i="33"/>
  <c r="O67" i="33"/>
  <c r="M67" i="33"/>
  <c r="L67" i="33"/>
  <c r="J67" i="33"/>
  <c r="I67" i="33"/>
  <c r="F67" i="33"/>
  <c r="E67" i="33"/>
  <c r="O66" i="33"/>
  <c r="M66" i="33"/>
  <c r="L66" i="33"/>
  <c r="J66" i="33"/>
  <c r="I66" i="33"/>
  <c r="F66" i="33"/>
  <c r="E66" i="33"/>
  <c r="O65" i="33"/>
  <c r="O72" i="33" s="1"/>
  <c r="N65" i="33"/>
  <c r="M65" i="33"/>
  <c r="L65" i="33"/>
  <c r="J65" i="33"/>
  <c r="I65" i="33"/>
  <c r="F65" i="33"/>
  <c r="E65" i="33"/>
  <c r="O64" i="33"/>
  <c r="M64" i="33"/>
  <c r="L64" i="33"/>
  <c r="J64" i="33"/>
  <c r="I64" i="33"/>
  <c r="F64" i="33"/>
  <c r="E64" i="33"/>
  <c r="O63" i="33"/>
  <c r="M63" i="33"/>
  <c r="L63" i="33"/>
  <c r="J63" i="33"/>
  <c r="I63" i="33"/>
  <c r="F63" i="33"/>
  <c r="E63" i="33"/>
  <c r="N62" i="33"/>
  <c r="M62" i="33"/>
  <c r="L62" i="33"/>
  <c r="J62" i="33"/>
  <c r="I62" i="33"/>
  <c r="F62" i="33"/>
  <c r="E62" i="33"/>
  <c r="O57" i="33"/>
  <c r="O55" i="33"/>
  <c r="O54" i="33"/>
  <c r="O61" i="33" s="1"/>
  <c r="M54" i="33"/>
  <c r="L54" i="33"/>
  <c r="J54" i="33"/>
  <c r="I54" i="33"/>
  <c r="F54" i="33"/>
  <c r="E54" i="33"/>
  <c r="O53" i="33"/>
  <c r="O60" i="33" s="1"/>
  <c r="M53" i="33"/>
  <c r="L53" i="33"/>
  <c r="J53" i="33"/>
  <c r="I53" i="33"/>
  <c r="F53" i="33"/>
  <c r="E53" i="33"/>
  <c r="O52" i="33"/>
  <c r="M52" i="33"/>
  <c r="L52" i="33"/>
  <c r="L59" i="33" s="1"/>
  <c r="J52" i="33"/>
  <c r="I52" i="33"/>
  <c r="F52" i="33"/>
  <c r="E52" i="33"/>
  <c r="O51" i="33"/>
  <c r="M51" i="33"/>
  <c r="L51" i="33"/>
  <c r="L73" i="33" s="1"/>
  <c r="J51" i="33"/>
  <c r="I51" i="33"/>
  <c r="F51" i="33"/>
  <c r="E51" i="33"/>
  <c r="O50" i="33"/>
  <c r="N50" i="33"/>
  <c r="M50" i="33"/>
  <c r="L50" i="33"/>
  <c r="J50" i="33"/>
  <c r="I50" i="33"/>
  <c r="F50" i="33"/>
  <c r="E50" i="33"/>
  <c r="O49" i="33"/>
  <c r="M49" i="33"/>
  <c r="L49" i="33"/>
  <c r="J49" i="33"/>
  <c r="I49" i="33"/>
  <c r="F49" i="33"/>
  <c r="E49" i="33"/>
  <c r="O48" i="33"/>
  <c r="M48" i="33"/>
  <c r="L48" i="33"/>
  <c r="J48" i="33"/>
  <c r="I48" i="33"/>
  <c r="F48" i="33"/>
  <c r="E48" i="33"/>
  <c r="N47" i="33"/>
  <c r="M47" i="33"/>
  <c r="L47" i="33"/>
  <c r="J47" i="33"/>
  <c r="I47" i="33"/>
  <c r="F47" i="33"/>
  <c r="E47" i="33"/>
  <c r="O39" i="33"/>
  <c r="M39" i="33"/>
  <c r="L39" i="33"/>
  <c r="J39" i="33"/>
  <c r="I39" i="33"/>
  <c r="F39" i="33"/>
  <c r="E39" i="33"/>
  <c r="O38" i="33"/>
  <c r="M38" i="33"/>
  <c r="L38" i="33"/>
  <c r="J38" i="33"/>
  <c r="I38" i="33"/>
  <c r="F38" i="33"/>
  <c r="E38" i="33"/>
  <c r="O37" i="33"/>
  <c r="O44" i="33" s="1"/>
  <c r="M37" i="33"/>
  <c r="L37" i="33"/>
  <c r="J37" i="33"/>
  <c r="I37" i="33"/>
  <c r="F37" i="33"/>
  <c r="E37" i="33"/>
  <c r="O36" i="33"/>
  <c r="M36" i="33"/>
  <c r="L36" i="33"/>
  <c r="J36" i="33"/>
  <c r="I36" i="33"/>
  <c r="F36" i="33"/>
  <c r="E36" i="33"/>
  <c r="O35" i="33"/>
  <c r="N35" i="33"/>
  <c r="M35" i="33"/>
  <c r="L35" i="33"/>
  <c r="J35" i="33"/>
  <c r="I35" i="33"/>
  <c r="F35" i="33"/>
  <c r="E35" i="33"/>
  <c r="O34" i="33"/>
  <c r="O41" i="33" s="1"/>
  <c r="M34" i="33"/>
  <c r="L34" i="33"/>
  <c r="L41" i="33" s="1"/>
  <c r="J34" i="33"/>
  <c r="I34" i="33"/>
  <c r="F34" i="33"/>
  <c r="E34" i="33"/>
  <c r="O33" i="33"/>
  <c r="M33" i="33"/>
  <c r="L33" i="33"/>
  <c r="J33" i="33"/>
  <c r="I33" i="33"/>
  <c r="F33" i="33"/>
  <c r="E33" i="33"/>
  <c r="Q32" i="33"/>
  <c r="P32" i="33"/>
  <c r="N32" i="33"/>
  <c r="M32" i="33"/>
  <c r="L32" i="33"/>
  <c r="L40" i="33" s="1"/>
  <c r="J32" i="33"/>
  <c r="I32" i="33"/>
  <c r="F32" i="33"/>
  <c r="E32" i="33"/>
  <c r="O24" i="33"/>
  <c r="M24" i="33"/>
  <c r="L24" i="33"/>
  <c r="J24" i="33"/>
  <c r="I24" i="33"/>
  <c r="F24" i="33"/>
  <c r="E24" i="33"/>
  <c r="O23" i="33"/>
  <c r="M23" i="33"/>
  <c r="L23" i="33"/>
  <c r="J23" i="33"/>
  <c r="I23" i="33"/>
  <c r="F23" i="33"/>
  <c r="E23" i="33"/>
  <c r="O22" i="33"/>
  <c r="M22" i="33"/>
  <c r="L22" i="33"/>
  <c r="J22" i="33"/>
  <c r="I22" i="33"/>
  <c r="F22" i="33"/>
  <c r="E22" i="33"/>
  <c r="O21" i="33"/>
  <c r="O28" i="33" s="1"/>
  <c r="M21" i="33"/>
  <c r="L21" i="33"/>
  <c r="L28" i="33" s="1"/>
  <c r="J21" i="33"/>
  <c r="I21" i="33"/>
  <c r="F21" i="33"/>
  <c r="E21" i="33"/>
  <c r="O20" i="33"/>
  <c r="N20" i="33"/>
  <c r="M20" i="33"/>
  <c r="L20" i="33"/>
  <c r="L27" i="33" s="1"/>
  <c r="J20" i="33"/>
  <c r="I20" i="33"/>
  <c r="F20" i="33"/>
  <c r="E20" i="33"/>
  <c r="O19" i="33"/>
  <c r="M19" i="33"/>
  <c r="L19" i="33"/>
  <c r="J19" i="33"/>
  <c r="I19" i="33"/>
  <c r="F19" i="33"/>
  <c r="E19" i="33"/>
  <c r="O18" i="33"/>
  <c r="M18" i="33"/>
  <c r="L18" i="33"/>
  <c r="J18" i="33"/>
  <c r="I18" i="33"/>
  <c r="F18" i="33"/>
  <c r="E18" i="33"/>
  <c r="N17" i="33"/>
  <c r="M17" i="33"/>
  <c r="L17" i="33"/>
  <c r="J17" i="33"/>
  <c r="I17" i="33"/>
  <c r="F17" i="33"/>
  <c r="E17" i="33"/>
  <c r="O9" i="33"/>
  <c r="O31" i="33" s="1"/>
  <c r="M9" i="33"/>
  <c r="L9" i="33"/>
  <c r="J9" i="33"/>
  <c r="I9" i="33"/>
  <c r="F9" i="33"/>
  <c r="E9" i="33"/>
  <c r="O8" i="33"/>
  <c r="M8" i="33"/>
  <c r="L8" i="33"/>
  <c r="J8" i="33"/>
  <c r="I8" i="33"/>
  <c r="F8" i="33"/>
  <c r="E8" i="33"/>
  <c r="O7" i="33"/>
  <c r="M7" i="33"/>
  <c r="L7" i="33"/>
  <c r="J7" i="33"/>
  <c r="I7" i="33"/>
  <c r="F7" i="33"/>
  <c r="E7" i="33"/>
  <c r="O6" i="33"/>
  <c r="M6" i="33"/>
  <c r="L6" i="33"/>
  <c r="J6" i="33"/>
  <c r="I6" i="33"/>
  <c r="F6" i="33"/>
  <c r="E6" i="33"/>
  <c r="O5" i="33"/>
  <c r="N5" i="33"/>
  <c r="M5" i="33"/>
  <c r="L5" i="33"/>
  <c r="J5" i="33"/>
  <c r="I5" i="33"/>
  <c r="F5" i="33"/>
  <c r="E5" i="33"/>
  <c r="O4" i="33"/>
  <c r="O26" i="33" s="1"/>
  <c r="M4" i="33"/>
  <c r="L4" i="33"/>
  <c r="J4" i="33"/>
  <c r="I4" i="33"/>
  <c r="F4" i="33"/>
  <c r="E4" i="33"/>
  <c r="O3" i="33"/>
  <c r="M3" i="33"/>
  <c r="L3" i="33"/>
  <c r="J3" i="33"/>
  <c r="I3" i="33"/>
  <c r="F3" i="33"/>
  <c r="E3" i="33"/>
  <c r="N2" i="33"/>
  <c r="M2" i="33"/>
  <c r="L2" i="33"/>
  <c r="L25" i="33" s="1"/>
  <c r="J2" i="33"/>
  <c r="I2" i="33"/>
  <c r="F2" i="33"/>
  <c r="E2" i="33"/>
  <c r="D123" i="32"/>
  <c r="D122" i="32"/>
  <c r="D121" i="32"/>
  <c r="D120" i="32"/>
  <c r="D119" i="32"/>
  <c r="D118" i="32"/>
  <c r="O107" i="32" s="1"/>
  <c r="D117" i="32"/>
  <c r="O106" i="32" s="1"/>
  <c r="D116" i="32"/>
  <c r="D115" i="32"/>
  <c r="O104" i="32" s="1"/>
  <c r="D114" i="32"/>
  <c r="D113" i="32"/>
  <c r="O102" i="32" s="1"/>
  <c r="Q112" i="32"/>
  <c r="P112" i="32"/>
  <c r="O112" i="32"/>
  <c r="N112" i="32"/>
  <c r="D112" i="32"/>
  <c r="D111" i="32"/>
  <c r="O100" i="32" s="1"/>
  <c r="F107" i="32"/>
  <c r="H107" i="32" s="1"/>
  <c r="B107" i="32"/>
  <c r="D107" i="32" s="1"/>
  <c r="H106" i="32"/>
  <c r="F106" i="32"/>
  <c r="B106" i="32"/>
  <c r="D106" i="32" s="1"/>
  <c r="O105" i="32"/>
  <c r="F105" i="32"/>
  <c r="H105" i="32" s="1"/>
  <c r="B105" i="32"/>
  <c r="D105" i="32" s="1"/>
  <c r="S104" i="32"/>
  <c r="S105" i="32" s="1"/>
  <c r="S107" i="32" s="1"/>
  <c r="H104" i="32"/>
  <c r="F104" i="32"/>
  <c r="B104" i="32"/>
  <c r="D104" i="32" s="1"/>
  <c r="O103" i="32"/>
  <c r="B103" i="32"/>
  <c r="D103" i="32" s="1"/>
  <c r="F102" i="32"/>
  <c r="H102" i="32" s="1"/>
  <c r="B102" i="32"/>
  <c r="D102" i="32" s="1"/>
  <c r="O101" i="32"/>
  <c r="F101" i="32"/>
  <c r="H101" i="32" s="1"/>
  <c r="B101" i="32"/>
  <c r="D101" i="32" s="1"/>
  <c r="D100" i="32"/>
  <c r="B100" i="32"/>
  <c r="D92" i="32"/>
  <c r="D91" i="32"/>
  <c r="D90" i="32"/>
  <c r="D89" i="32"/>
  <c r="D88" i="32"/>
  <c r="D87" i="32"/>
  <c r="O76" i="32" s="1"/>
  <c r="D86" i="32"/>
  <c r="O75" i="32" s="1"/>
  <c r="D85" i="32"/>
  <c r="O74" i="32" s="1"/>
  <c r="D84" i="32"/>
  <c r="O73" i="32" s="1"/>
  <c r="D83" i="32"/>
  <c r="D82" i="32"/>
  <c r="Q81" i="32"/>
  <c r="P81" i="32"/>
  <c r="O81" i="32"/>
  <c r="N81" i="32"/>
  <c r="D81" i="32"/>
  <c r="D80" i="32"/>
  <c r="O69" i="32" s="1"/>
  <c r="F76" i="32"/>
  <c r="H76" i="32" s="1"/>
  <c r="B76" i="32"/>
  <c r="D76" i="32" s="1"/>
  <c r="F75" i="32"/>
  <c r="H75" i="32" s="1"/>
  <c r="B75" i="32"/>
  <c r="D75" i="32" s="1"/>
  <c r="S74" i="32"/>
  <c r="S76" i="32" s="1"/>
  <c r="H74" i="32"/>
  <c r="F74" i="32"/>
  <c r="D74" i="32"/>
  <c r="B74" i="32"/>
  <c r="S73" i="32"/>
  <c r="H73" i="32"/>
  <c r="F73" i="32"/>
  <c r="B73" i="32"/>
  <c r="D73" i="32" s="1"/>
  <c r="O72" i="32"/>
  <c r="D72" i="32"/>
  <c r="B72" i="32"/>
  <c r="O71" i="32"/>
  <c r="F71" i="32"/>
  <c r="H71" i="32" s="1"/>
  <c r="B71" i="32"/>
  <c r="D71" i="32" s="1"/>
  <c r="F82" i="32" s="1"/>
  <c r="O70" i="32"/>
  <c r="F81" i="32" s="1"/>
  <c r="H70" i="32"/>
  <c r="F70" i="32"/>
  <c r="B70" i="32"/>
  <c r="D70" i="32" s="1"/>
  <c r="B69" i="32"/>
  <c r="D69" i="32" s="1"/>
  <c r="D61" i="32"/>
  <c r="D60" i="32"/>
  <c r="D59" i="32"/>
  <c r="D58" i="32"/>
  <c r="D57" i="32"/>
  <c r="D56" i="32"/>
  <c r="D55" i="32"/>
  <c r="D54" i="32"/>
  <c r="O43" i="32" s="1"/>
  <c r="F54" i="32" s="1"/>
  <c r="D53" i="32"/>
  <c r="D52" i="32"/>
  <c r="O41" i="32" s="1"/>
  <c r="F52" i="32" s="1"/>
  <c r="D51" i="32"/>
  <c r="O40" i="32" s="1"/>
  <c r="Q50" i="32"/>
  <c r="P50" i="32"/>
  <c r="O50" i="32"/>
  <c r="N50" i="32"/>
  <c r="D50" i="32"/>
  <c r="O39" i="32" s="1"/>
  <c r="F50" i="32" s="1"/>
  <c r="D49" i="32"/>
  <c r="O38" i="32" s="1"/>
  <c r="S45" i="32"/>
  <c r="O45" i="32"/>
  <c r="H45" i="32"/>
  <c r="F45" i="32"/>
  <c r="B45" i="32"/>
  <c r="D45" i="32" s="1"/>
  <c r="F56" i="32" s="1"/>
  <c r="O44" i="32"/>
  <c r="H44" i="32"/>
  <c r="F44" i="32"/>
  <c r="B44" i="32"/>
  <c r="D44" i="32" s="1"/>
  <c r="F43" i="32"/>
  <c r="H43" i="32" s="1"/>
  <c r="D43" i="32"/>
  <c r="B43" i="32"/>
  <c r="S42" i="32"/>
  <c r="S43" i="32" s="1"/>
  <c r="O42" i="32"/>
  <c r="F42" i="32"/>
  <c r="H42" i="32" s="1"/>
  <c r="B42" i="32"/>
  <c r="D42" i="32" s="1"/>
  <c r="D41" i="32"/>
  <c r="B41" i="32"/>
  <c r="F40" i="32"/>
  <c r="H40" i="32" s="1"/>
  <c r="D40" i="32"/>
  <c r="B40" i="32"/>
  <c r="H39" i="32"/>
  <c r="F39" i="32"/>
  <c r="B39" i="32"/>
  <c r="D39" i="32" s="1"/>
  <c r="B38" i="32"/>
  <c r="D38" i="32" s="1"/>
  <c r="D30" i="32"/>
  <c r="D29" i="32"/>
  <c r="D28" i="32"/>
  <c r="D27" i="32"/>
  <c r="D26" i="32"/>
  <c r="D25" i="32"/>
  <c r="D24" i="32"/>
  <c r="O13" i="32" s="1"/>
  <c r="D23" i="32"/>
  <c r="D22" i="32"/>
  <c r="O11" i="32" s="1"/>
  <c r="D21" i="32"/>
  <c r="D20" i="32"/>
  <c r="O9" i="32" s="1"/>
  <c r="Q19" i="32"/>
  <c r="P19" i="32"/>
  <c r="O19" i="32"/>
  <c r="N19" i="32"/>
  <c r="D19" i="32"/>
  <c r="O8" i="32" s="1"/>
  <c r="D18" i="32"/>
  <c r="O7" i="32" s="1"/>
  <c r="O14" i="32"/>
  <c r="F14" i="32"/>
  <c r="H14" i="32" s="1"/>
  <c r="B14" i="32"/>
  <c r="D14" i="32" s="1"/>
  <c r="F13" i="32"/>
  <c r="H13" i="32" s="1"/>
  <c r="B13" i="32"/>
  <c r="D13" i="32" s="1"/>
  <c r="O12" i="32"/>
  <c r="F23" i="32" s="1"/>
  <c r="F12" i="32"/>
  <c r="H12" i="32" s="1"/>
  <c r="D12" i="32"/>
  <c r="B12" i="32"/>
  <c r="S11" i="32"/>
  <c r="S12" i="32" s="1"/>
  <c r="S14" i="32" s="1"/>
  <c r="F11" i="32"/>
  <c r="H11" i="32" s="1"/>
  <c r="B11" i="32"/>
  <c r="D11" i="32" s="1"/>
  <c r="O10" i="32"/>
  <c r="F21" i="32" s="1"/>
  <c r="D10" i="32"/>
  <c r="B10" i="32"/>
  <c r="F9" i="32"/>
  <c r="H9" i="32" s="1"/>
  <c r="B9" i="32"/>
  <c r="D9" i="32" s="1"/>
  <c r="H8" i="32"/>
  <c r="F8" i="32"/>
  <c r="D8" i="32"/>
  <c r="B8" i="32"/>
  <c r="B7" i="32"/>
  <c r="D7" i="32" s="1"/>
  <c r="D123" i="31"/>
  <c r="D122" i="31"/>
  <c r="D121" i="31"/>
  <c r="D120" i="31"/>
  <c r="D119" i="31"/>
  <c r="D118" i="31"/>
  <c r="D117" i="31"/>
  <c r="O106" i="31" s="1"/>
  <c r="D116" i="31"/>
  <c r="O105" i="31" s="1"/>
  <c r="D115" i="31"/>
  <c r="O104" i="31" s="1"/>
  <c r="D114" i="31"/>
  <c r="D113" i="31"/>
  <c r="O102" i="31" s="1"/>
  <c r="Q112" i="31"/>
  <c r="P112" i="31"/>
  <c r="O112" i="31"/>
  <c r="N112" i="31"/>
  <c r="D112" i="31"/>
  <c r="O101" i="31" s="1"/>
  <c r="F112" i="31" s="1"/>
  <c r="D111" i="31"/>
  <c r="O100" i="31" s="1"/>
  <c r="O107" i="31"/>
  <c r="H107" i="31"/>
  <c r="F107" i="31"/>
  <c r="B107" i="31"/>
  <c r="D107" i="31" s="1"/>
  <c r="F106" i="31"/>
  <c r="H106" i="31" s="1"/>
  <c r="D106" i="31"/>
  <c r="B106" i="31"/>
  <c r="F105" i="31"/>
  <c r="H105" i="31" s="1"/>
  <c r="D105" i="31"/>
  <c r="B105" i="31"/>
  <c r="S104" i="31"/>
  <c r="S105" i="31" s="1"/>
  <c r="S107" i="31" s="1"/>
  <c r="F104" i="31"/>
  <c r="H104" i="31" s="1"/>
  <c r="B104" i="31"/>
  <c r="D104" i="31" s="1"/>
  <c r="O103" i="31"/>
  <c r="B103" i="31"/>
  <c r="D103" i="31" s="1"/>
  <c r="F102" i="31"/>
  <c r="H102" i="31" s="1"/>
  <c r="D102" i="31"/>
  <c r="B102" i="31"/>
  <c r="F101" i="31"/>
  <c r="H101" i="31" s="1"/>
  <c r="B101" i="31"/>
  <c r="D101" i="31" s="1"/>
  <c r="B100" i="31"/>
  <c r="D100" i="31" s="1"/>
  <c r="D92" i="31"/>
  <c r="D464" i="33" s="1"/>
  <c r="D91" i="31"/>
  <c r="D463" i="33" s="1"/>
  <c r="D90" i="31"/>
  <c r="D89" i="31"/>
  <c r="D88" i="31"/>
  <c r="D87" i="31"/>
  <c r="D86" i="31"/>
  <c r="D85" i="31"/>
  <c r="D84" i="31"/>
  <c r="D83" i="31"/>
  <c r="D82" i="31"/>
  <c r="D454" i="33" s="1"/>
  <c r="Q81" i="31"/>
  <c r="P81" i="31"/>
  <c r="O81" i="31"/>
  <c r="N81" i="31"/>
  <c r="D81" i="31"/>
  <c r="D80" i="31"/>
  <c r="O69" i="31" s="1"/>
  <c r="O76" i="31"/>
  <c r="H76" i="31"/>
  <c r="N459" i="33" s="1"/>
  <c r="F76" i="31"/>
  <c r="D76" i="31"/>
  <c r="B76" i="31"/>
  <c r="O75" i="31"/>
  <c r="F75" i="31"/>
  <c r="H75" i="31" s="1"/>
  <c r="B75" i="31"/>
  <c r="D75" i="31" s="1"/>
  <c r="O74" i="31"/>
  <c r="C457" i="33" s="1"/>
  <c r="F74" i="31"/>
  <c r="H74" i="31" s="1"/>
  <c r="B74" i="31"/>
  <c r="D74" i="31" s="1"/>
  <c r="S73" i="31"/>
  <c r="S74" i="31" s="1"/>
  <c r="S76" i="31" s="1"/>
  <c r="F73" i="31"/>
  <c r="H73" i="31" s="1"/>
  <c r="B73" i="31"/>
  <c r="D73" i="31" s="1"/>
  <c r="B72" i="31"/>
  <c r="D72" i="31" s="1"/>
  <c r="H71" i="31"/>
  <c r="F71" i="31"/>
  <c r="D71" i="31"/>
  <c r="B71" i="31"/>
  <c r="F70" i="31"/>
  <c r="H70" i="31" s="1"/>
  <c r="B70" i="31"/>
  <c r="D70" i="31" s="1"/>
  <c r="B69" i="31"/>
  <c r="D69" i="31" s="1"/>
  <c r="D61" i="31"/>
  <c r="D60" i="31"/>
  <c r="D59" i="31"/>
  <c r="D58" i="31"/>
  <c r="D57" i="31"/>
  <c r="D56" i="31"/>
  <c r="O45" i="31" s="1"/>
  <c r="D55" i="31"/>
  <c r="D54" i="31"/>
  <c r="O43" i="31" s="1"/>
  <c r="D53" i="31"/>
  <c r="O42" i="31" s="1"/>
  <c r="D52" i="31"/>
  <c r="D51" i="31"/>
  <c r="O40" i="31" s="1"/>
  <c r="F51" i="31" s="1"/>
  <c r="Q50" i="31"/>
  <c r="P50" i="31"/>
  <c r="O50" i="31"/>
  <c r="N50" i="31"/>
  <c r="D50" i="31"/>
  <c r="O39" i="31" s="1"/>
  <c r="D49" i="31"/>
  <c r="O38" i="31" s="1"/>
  <c r="F45" i="31"/>
  <c r="H45" i="31" s="1"/>
  <c r="B45" i="31"/>
  <c r="D45" i="31" s="1"/>
  <c r="F56" i="31" s="1"/>
  <c r="O44" i="31"/>
  <c r="H44" i="31"/>
  <c r="F44" i="31"/>
  <c r="B44" i="31"/>
  <c r="D44" i="31" s="1"/>
  <c r="F43" i="31"/>
  <c r="H43" i="31" s="1"/>
  <c r="D43" i="31"/>
  <c r="B43" i="31"/>
  <c r="S42" i="31"/>
  <c r="S43" i="31" s="1"/>
  <c r="S45" i="31" s="1"/>
  <c r="H42" i="31"/>
  <c r="F42" i="31"/>
  <c r="B42" i="31"/>
  <c r="D42" i="31" s="1"/>
  <c r="O41" i="31"/>
  <c r="D41" i="31"/>
  <c r="F52" i="31" s="1"/>
  <c r="B41" i="31"/>
  <c r="F40" i="31"/>
  <c r="H40" i="31" s="1"/>
  <c r="B40" i="31"/>
  <c r="D40" i="31" s="1"/>
  <c r="F39" i="31"/>
  <c r="H39" i="31" s="1"/>
  <c r="B39" i="31"/>
  <c r="D39" i="31" s="1"/>
  <c r="D38" i="31"/>
  <c r="B38" i="31"/>
  <c r="D30" i="31"/>
  <c r="D29" i="31"/>
  <c r="D28" i="31"/>
  <c r="D27" i="31"/>
  <c r="D26" i="31"/>
  <c r="D25" i="31"/>
  <c r="O14" i="31" s="1"/>
  <c r="D24" i="31"/>
  <c r="O13" i="31" s="1"/>
  <c r="F24" i="31" s="1"/>
  <c r="D23" i="31"/>
  <c r="O12" i="31" s="1"/>
  <c r="D22" i="31"/>
  <c r="D21" i="31"/>
  <c r="D20" i="31"/>
  <c r="Q19" i="31"/>
  <c r="P19" i="31"/>
  <c r="O19" i="31"/>
  <c r="N19" i="31"/>
  <c r="D19" i="31"/>
  <c r="O8" i="31" s="1"/>
  <c r="D18" i="31"/>
  <c r="H14" i="31"/>
  <c r="F14" i="31"/>
  <c r="B14" i="31"/>
  <c r="D14" i="31" s="1"/>
  <c r="H13" i="31"/>
  <c r="F13" i="31"/>
  <c r="D13" i="31"/>
  <c r="B13" i="31"/>
  <c r="F12" i="31"/>
  <c r="H12" i="31" s="1"/>
  <c r="D12" i="31"/>
  <c r="F23" i="31" s="1"/>
  <c r="B12" i="31"/>
  <c r="S11" i="31"/>
  <c r="S12" i="31" s="1"/>
  <c r="S14" i="31" s="1"/>
  <c r="O11" i="31"/>
  <c r="H11" i="31"/>
  <c r="F11" i="31"/>
  <c r="B11" i="31"/>
  <c r="D11" i="31" s="1"/>
  <c r="O10" i="31"/>
  <c r="D10" i="31"/>
  <c r="B10" i="31"/>
  <c r="O9" i="31"/>
  <c r="F9" i="31"/>
  <c r="H9" i="31" s="1"/>
  <c r="B9" i="31"/>
  <c r="D9" i="31" s="1"/>
  <c r="F8" i="31"/>
  <c r="H8" i="31" s="1"/>
  <c r="B8" i="31"/>
  <c r="D8" i="31" s="1"/>
  <c r="O7" i="31"/>
  <c r="B7" i="31"/>
  <c r="D7" i="31" s="1"/>
  <c r="D123" i="30"/>
  <c r="D122" i="30"/>
  <c r="D121" i="30"/>
  <c r="D120" i="30"/>
  <c r="D119" i="30"/>
  <c r="D118" i="30"/>
  <c r="O107" i="30" s="1"/>
  <c r="F118" i="30" s="1"/>
  <c r="D117" i="30"/>
  <c r="O106" i="30" s="1"/>
  <c r="D116" i="30"/>
  <c r="O105" i="30" s="1"/>
  <c r="D115" i="30"/>
  <c r="O104" i="30" s="1"/>
  <c r="D114" i="30"/>
  <c r="O103" i="30" s="1"/>
  <c r="D113" i="30"/>
  <c r="O102" i="30" s="1"/>
  <c r="Q112" i="30"/>
  <c r="P112" i="30"/>
  <c r="O112" i="30"/>
  <c r="N112" i="30"/>
  <c r="D112" i="30"/>
  <c r="D111" i="30"/>
  <c r="F107" i="30"/>
  <c r="H107" i="30" s="1"/>
  <c r="B107" i="30"/>
  <c r="D107" i="30" s="1"/>
  <c r="H106" i="30"/>
  <c r="F106" i="30"/>
  <c r="B106" i="30"/>
  <c r="D106" i="30" s="1"/>
  <c r="F105" i="30"/>
  <c r="H105" i="30" s="1"/>
  <c r="B105" i="30"/>
  <c r="D105" i="30" s="1"/>
  <c r="F116" i="30" s="1"/>
  <c r="S104" i="30"/>
  <c r="S105" i="30" s="1"/>
  <c r="S107" i="30" s="1"/>
  <c r="H104" i="30"/>
  <c r="F104" i="30"/>
  <c r="B104" i="30"/>
  <c r="D104" i="30" s="1"/>
  <c r="D103" i="30"/>
  <c r="B103" i="30"/>
  <c r="F102" i="30"/>
  <c r="H102" i="30" s="1"/>
  <c r="B102" i="30"/>
  <c r="D102" i="30" s="1"/>
  <c r="O101" i="30"/>
  <c r="F112" i="30" s="1"/>
  <c r="F101" i="30"/>
  <c r="H101" i="30" s="1"/>
  <c r="B101" i="30"/>
  <c r="D101" i="30" s="1"/>
  <c r="O100" i="30"/>
  <c r="D100" i="30"/>
  <c r="B100" i="30"/>
  <c r="D92" i="30"/>
  <c r="D91" i="30"/>
  <c r="D448" i="33" s="1"/>
  <c r="D90" i="30"/>
  <c r="D89" i="30"/>
  <c r="D88" i="30"/>
  <c r="D87" i="30"/>
  <c r="D86" i="30"/>
  <c r="D85" i="30"/>
  <c r="O74" i="30" s="1"/>
  <c r="F85" i="30" s="1"/>
  <c r="D84" i="30"/>
  <c r="D83" i="30"/>
  <c r="D82" i="30"/>
  <c r="Q81" i="30"/>
  <c r="P81" i="30"/>
  <c r="O81" i="30"/>
  <c r="N81" i="30"/>
  <c r="D81" i="30"/>
  <c r="D438" i="33" s="1"/>
  <c r="D80" i="30"/>
  <c r="O69" i="30" s="1"/>
  <c r="O76" i="30"/>
  <c r="F76" i="30"/>
  <c r="H76" i="30" s="1"/>
  <c r="D76" i="30"/>
  <c r="K444" i="33" s="1"/>
  <c r="B76" i="30"/>
  <c r="F75" i="30"/>
  <c r="H75" i="30" s="1"/>
  <c r="N443" i="33" s="1"/>
  <c r="B75" i="30"/>
  <c r="D75" i="30" s="1"/>
  <c r="F74" i="30"/>
  <c r="H74" i="30" s="1"/>
  <c r="B74" i="30"/>
  <c r="D74" i="30" s="1"/>
  <c r="S73" i="30"/>
  <c r="S74" i="30" s="1"/>
  <c r="S76" i="30" s="1"/>
  <c r="O73" i="30"/>
  <c r="H73" i="30"/>
  <c r="F73" i="30"/>
  <c r="B73" i="30"/>
  <c r="D73" i="30" s="1"/>
  <c r="O72" i="30"/>
  <c r="F83" i="30" s="1"/>
  <c r="D72" i="30"/>
  <c r="B72" i="30"/>
  <c r="O71" i="30"/>
  <c r="H71" i="30"/>
  <c r="F71" i="30"/>
  <c r="B71" i="30"/>
  <c r="D71" i="30" s="1"/>
  <c r="F70" i="30"/>
  <c r="H70" i="30" s="1"/>
  <c r="B70" i="30"/>
  <c r="D70" i="30" s="1"/>
  <c r="B69" i="30"/>
  <c r="D69" i="30" s="1"/>
  <c r="D61" i="30"/>
  <c r="D60" i="30"/>
  <c r="D59" i="30"/>
  <c r="D58" i="30"/>
  <c r="D57" i="30"/>
  <c r="D56" i="30"/>
  <c r="D55" i="30"/>
  <c r="D54" i="30"/>
  <c r="O43" i="30" s="1"/>
  <c r="D53" i="30"/>
  <c r="O42" i="30" s="1"/>
  <c r="F53" i="30" s="1"/>
  <c r="D52" i="30"/>
  <c r="O41" i="30" s="1"/>
  <c r="D51" i="30"/>
  <c r="Q50" i="30"/>
  <c r="P50" i="30"/>
  <c r="O50" i="30"/>
  <c r="N50" i="30"/>
  <c r="D50" i="30"/>
  <c r="O39" i="30" s="1"/>
  <c r="D49" i="30"/>
  <c r="O38" i="30" s="1"/>
  <c r="O45" i="30"/>
  <c r="F45" i="30"/>
  <c r="H45" i="30" s="1"/>
  <c r="B45" i="30"/>
  <c r="D45" i="30" s="1"/>
  <c r="O44" i="30"/>
  <c r="F44" i="30"/>
  <c r="H44" i="30" s="1"/>
  <c r="D44" i="30"/>
  <c r="B44" i="30"/>
  <c r="H43" i="30"/>
  <c r="F43" i="30"/>
  <c r="B43" i="30"/>
  <c r="D43" i="30" s="1"/>
  <c r="F54" i="30" s="1"/>
  <c r="S42" i="30"/>
  <c r="S43" i="30" s="1"/>
  <c r="S45" i="30" s="1"/>
  <c r="H42" i="30"/>
  <c r="F42" i="30"/>
  <c r="D42" i="30"/>
  <c r="B42" i="30"/>
  <c r="B41" i="30"/>
  <c r="D41" i="30" s="1"/>
  <c r="O40" i="30"/>
  <c r="F40" i="30"/>
  <c r="H40" i="30" s="1"/>
  <c r="B40" i="30"/>
  <c r="D40" i="30" s="1"/>
  <c r="H39" i="30"/>
  <c r="F39" i="30"/>
  <c r="B39" i="30"/>
  <c r="D39" i="30" s="1"/>
  <c r="B38" i="30"/>
  <c r="D38" i="30" s="1"/>
  <c r="D30" i="30"/>
  <c r="D29" i="30"/>
  <c r="D28" i="30"/>
  <c r="D27" i="30"/>
  <c r="D26" i="30"/>
  <c r="D25" i="30"/>
  <c r="O14" i="30" s="1"/>
  <c r="D24" i="30"/>
  <c r="O13" i="30" s="1"/>
  <c r="D23" i="30"/>
  <c r="O12" i="30" s="1"/>
  <c r="D22" i="30"/>
  <c r="O11" i="30" s="1"/>
  <c r="D21" i="30"/>
  <c r="D20" i="30"/>
  <c r="O9" i="30" s="1"/>
  <c r="Q19" i="30"/>
  <c r="P19" i="30"/>
  <c r="O19" i="30"/>
  <c r="N19" i="30"/>
  <c r="F19" i="30"/>
  <c r="D19" i="30"/>
  <c r="O8" i="30" s="1"/>
  <c r="D18" i="30"/>
  <c r="F14" i="30"/>
  <c r="H14" i="30" s="1"/>
  <c r="D14" i="30"/>
  <c r="B14" i="30"/>
  <c r="F13" i="30"/>
  <c r="H13" i="30" s="1"/>
  <c r="B13" i="30"/>
  <c r="D13" i="30" s="1"/>
  <c r="H12" i="30"/>
  <c r="F12" i="30"/>
  <c r="B12" i="30"/>
  <c r="D12" i="30" s="1"/>
  <c r="S11" i="30"/>
  <c r="S12" i="30" s="1"/>
  <c r="S14" i="30" s="1"/>
  <c r="F11" i="30"/>
  <c r="H11" i="30" s="1"/>
  <c r="D11" i="30"/>
  <c r="B11" i="30"/>
  <c r="O10" i="30"/>
  <c r="B10" i="30"/>
  <c r="D10" i="30" s="1"/>
  <c r="F9" i="30"/>
  <c r="H9" i="30" s="1"/>
  <c r="D9" i="30"/>
  <c r="B9" i="30"/>
  <c r="F8" i="30"/>
  <c r="H8" i="30" s="1"/>
  <c r="D8" i="30"/>
  <c r="B8" i="30"/>
  <c r="O7" i="30"/>
  <c r="B7" i="30"/>
  <c r="D7" i="30" s="1"/>
  <c r="D123" i="29"/>
  <c r="D122" i="29"/>
  <c r="D121" i="29"/>
  <c r="D120" i="29"/>
  <c r="D119" i="29"/>
  <c r="D118" i="29"/>
  <c r="O107" i="29" s="1"/>
  <c r="D117" i="29"/>
  <c r="O106" i="29" s="1"/>
  <c r="D116" i="29"/>
  <c r="D115" i="29"/>
  <c r="D114" i="29"/>
  <c r="D113" i="29"/>
  <c r="O102" i="29" s="1"/>
  <c r="F113" i="29" s="1"/>
  <c r="Q112" i="29"/>
  <c r="P112" i="29"/>
  <c r="O112" i="29"/>
  <c r="N112" i="29"/>
  <c r="D112" i="29"/>
  <c r="O101" i="29" s="1"/>
  <c r="D111" i="29"/>
  <c r="F107" i="29"/>
  <c r="H107" i="29" s="1"/>
  <c r="B107" i="29"/>
  <c r="D107" i="29" s="1"/>
  <c r="F106" i="29"/>
  <c r="H106" i="29" s="1"/>
  <c r="B106" i="29"/>
  <c r="D106" i="29" s="1"/>
  <c r="S105" i="29"/>
  <c r="S107" i="29" s="1"/>
  <c r="O105" i="29"/>
  <c r="F105" i="29"/>
  <c r="H105" i="29" s="1"/>
  <c r="B105" i="29"/>
  <c r="D105" i="29" s="1"/>
  <c r="S104" i="29"/>
  <c r="O104" i="29"/>
  <c r="F104" i="29"/>
  <c r="H104" i="29" s="1"/>
  <c r="B104" i="29"/>
  <c r="D104" i="29" s="1"/>
  <c r="O103" i="29"/>
  <c r="B103" i="29"/>
  <c r="D103" i="29" s="1"/>
  <c r="F102" i="29"/>
  <c r="H102" i="29" s="1"/>
  <c r="D102" i="29"/>
  <c r="B102" i="29"/>
  <c r="F101" i="29"/>
  <c r="H101" i="29" s="1"/>
  <c r="B101" i="29"/>
  <c r="D101" i="29" s="1"/>
  <c r="O100" i="29"/>
  <c r="D100" i="29"/>
  <c r="B100" i="29"/>
  <c r="D92" i="29"/>
  <c r="D91" i="29"/>
  <c r="D90" i="29"/>
  <c r="D89" i="29"/>
  <c r="D88" i="29"/>
  <c r="D87" i="29"/>
  <c r="O76" i="29" s="1"/>
  <c r="D86" i="29"/>
  <c r="D85" i="29"/>
  <c r="O74" i="29" s="1"/>
  <c r="D84" i="29"/>
  <c r="D83" i="29"/>
  <c r="D82" i="29"/>
  <c r="Q81" i="29"/>
  <c r="P81" i="29"/>
  <c r="O81" i="29"/>
  <c r="N81" i="29"/>
  <c r="D81" i="29"/>
  <c r="O70" i="29" s="1"/>
  <c r="D80" i="29"/>
  <c r="F76" i="29"/>
  <c r="H76" i="29" s="1"/>
  <c r="B76" i="29"/>
  <c r="D76" i="29" s="1"/>
  <c r="F75" i="29"/>
  <c r="H75" i="29" s="1"/>
  <c r="B75" i="29"/>
  <c r="D75" i="29" s="1"/>
  <c r="F74" i="29"/>
  <c r="H74" i="29" s="1"/>
  <c r="B74" i="29"/>
  <c r="D74" i="29" s="1"/>
  <c r="S73" i="29"/>
  <c r="S74" i="29" s="1"/>
  <c r="S76" i="29" s="1"/>
  <c r="O73" i="29"/>
  <c r="F73" i="29"/>
  <c r="H73" i="29" s="1"/>
  <c r="B73" i="29"/>
  <c r="D73" i="29" s="1"/>
  <c r="B72" i="29"/>
  <c r="D72" i="29" s="1"/>
  <c r="F71" i="29"/>
  <c r="H71" i="29" s="1"/>
  <c r="D71" i="29"/>
  <c r="B71" i="29"/>
  <c r="F70" i="29"/>
  <c r="H70" i="29" s="1"/>
  <c r="D70" i="29"/>
  <c r="B70" i="29"/>
  <c r="O69" i="29"/>
  <c r="B69" i="29"/>
  <c r="D69" i="29" s="1"/>
  <c r="D61" i="29"/>
  <c r="D60" i="29"/>
  <c r="D59" i="29"/>
  <c r="D58" i="29"/>
  <c r="D57" i="29"/>
  <c r="D56" i="29"/>
  <c r="O45" i="29" s="1"/>
  <c r="D55" i="29"/>
  <c r="O44" i="29" s="1"/>
  <c r="F54" i="29"/>
  <c r="D54" i="29"/>
  <c r="O43" i="29" s="1"/>
  <c r="D53" i="29"/>
  <c r="D52" i="29"/>
  <c r="O41" i="29" s="1"/>
  <c r="F52" i="29" s="1"/>
  <c r="D51" i="29"/>
  <c r="O40" i="29" s="1"/>
  <c r="Q50" i="29"/>
  <c r="P50" i="29"/>
  <c r="O50" i="29"/>
  <c r="N50" i="29"/>
  <c r="D50" i="29"/>
  <c r="O39" i="29" s="1"/>
  <c r="F50" i="29" s="1"/>
  <c r="D49" i="29"/>
  <c r="O38" i="29" s="1"/>
  <c r="H45" i="29"/>
  <c r="F45" i="29"/>
  <c r="B45" i="29"/>
  <c r="D45" i="29" s="1"/>
  <c r="F44" i="29"/>
  <c r="H44" i="29" s="1"/>
  <c r="B44" i="29"/>
  <c r="D44" i="29" s="1"/>
  <c r="H43" i="29"/>
  <c r="F43" i="29"/>
  <c r="B43" i="29"/>
  <c r="D43" i="29" s="1"/>
  <c r="S42" i="29"/>
  <c r="S43" i="29" s="1"/>
  <c r="S45" i="29" s="1"/>
  <c r="O42" i="29"/>
  <c r="H42" i="29"/>
  <c r="F42" i="29"/>
  <c r="B42" i="29"/>
  <c r="D42" i="29" s="1"/>
  <c r="B41" i="29"/>
  <c r="D41" i="29" s="1"/>
  <c r="F40" i="29"/>
  <c r="H40" i="29" s="1"/>
  <c r="D40" i="29"/>
  <c r="B40" i="29"/>
  <c r="F39" i="29"/>
  <c r="H39" i="29" s="1"/>
  <c r="D39" i="29"/>
  <c r="B39" i="29"/>
  <c r="B38" i="29"/>
  <c r="D38" i="29" s="1"/>
  <c r="D30" i="29"/>
  <c r="D29" i="29"/>
  <c r="D28" i="29"/>
  <c r="D27" i="29"/>
  <c r="D26" i="29"/>
  <c r="D25" i="29"/>
  <c r="O14" i="29" s="1"/>
  <c r="D24" i="29"/>
  <c r="D23" i="29"/>
  <c r="O12" i="29" s="1"/>
  <c r="D22" i="29"/>
  <c r="O11" i="29" s="1"/>
  <c r="D21" i="29"/>
  <c r="O10" i="29" s="1"/>
  <c r="D20" i="29"/>
  <c r="O9" i="29" s="1"/>
  <c r="Q19" i="29"/>
  <c r="P19" i="29"/>
  <c r="O19" i="29"/>
  <c r="N19" i="29"/>
  <c r="F19" i="29"/>
  <c r="D19" i="29"/>
  <c r="O8" i="29" s="1"/>
  <c r="D18" i="29"/>
  <c r="F14" i="29"/>
  <c r="H14" i="29" s="1"/>
  <c r="D14" i="29"/>
  <c r="B14" i="29"/>
  <c r="O13" i="29"/>
  <c r="F13" i="29"/>
  <c r="H13" i="29" s="1"/>
  <c r="D13" i="29"/>
  <c r="B13" i="29"/>
  <c r="H12" i="29"/>
  <c r="F12" i="29"/>
  <c r="B12" i="29"/>
  <c r="D12" i="29" s="1"/>
  <c r="S11" i="29"/>
  <c r="S12" i="29" s="1"/>
  <c r="S14" i="29" s="1"/>
  <c r="F11" i="29"/>
  <c r="H11" i="29" s="1"/>
  <c r="D11" i="29"/>
  <c r="F22" i="29" s="1"/>
  <c r="B11" i="29"/>
  <c r="B10" i="29"/>
  <c r="D10" i="29" s="1"/>
  <c r="F9" i="29"/>
  <c r="H9" i="29" s="1"/>
  <c r="B9" i="29"/>
  <c r="D9" i="29" s="1"/>
  <c r="F8" i="29"/>
  <c r="H8" i="29" s="1"/>
  <c r="B8" i="29"/>
  <c r="D8" i="29" s="1"/>
  <c r="O7" i="29"/>
  <c r="F18" i="29" s="1"/>
  <c r="B7" i="29"/>
  <c r="D7" i="29" s="1"/>
  <c r="D123" i="28"/>
  <c r="D122" i="28"/>
  <c r="D121" i="28"/>
  <c r="D120" i="28"/>
  <c r="D119" i="28"/>
  <c r="D118" i="28"/>
  <c r="D117" i="28"/>
  <c r="O106" i="28" s="1"/>
  <c r="D116" i="28"/>
  <c r="O105" i="28" s="1"/>
  <c r="F116" i="28" s="1"/>
  <c r="D115" i="28"/>
  <c r="O104" i="28" s="1"/>
  <c r="D114" i="28"/>
  <c r="O103" i="28" s="1"/>
  <c r="D113" i="28"/>
  <c r="O102" i="28" s="1"/>
  <c r="F113" i="28" s="1"/>
  <c r="Q112" i="28"/>
  <c r="P112" i="28"/>
  <c r="O112" i="28"/>
  <c r="N112" i="28"/>
  <c r="D112" i="28"/>
  <c r="O101" i="28" s="1"/>
  <c r="D111" i="28"/>
  <c r="O100" i="28" s="1"/>
  <c r="O107" i="28"/>
  <c r="F107" i="28"/>
  <c r="H107" i="28" s="1"/>
  <c r="B107" i="28"/>
  <c r="D107" i="28" s="1"/>
  <c r="F106" i="28"/>
  <c r="H106" i="28" s="1"/>
  <c r="D106" i="28"/>
  <c r="F117" i="28" s="1"/>
  <c r="B106" i="28"/>
  <c r="F105" i="28"/>
  <c r="H105" i="28" s="1"/>
  <c r="B105" i="28"/>
  <c r="D105" i="28" s="1"/>
  <c r="S104" i="28"/>
  <c r="S105" i="28" s="1"/>
  <c r="S107" i="28" s="1"/>
  <c r="F104" i="28"/>
  <c r="H104" i="28" s="1"/>
  <c r="B104" i="28"/>
  <c r="D104" i="28" s="1"/>
  <c r="F115" i="28" s="1"/>
  <c r="B103" i="28"/>
  <c r="D103" i="28" s="1"/>
  <c r="F102" i="28"/>
  <c r="H102" i="28" s="1"/>
  <c r="B102" i="28"/>
  <c r="D102" i="28" s="1"/>
  <c r="F101" i="28"/>
  <c r="H101" i="28" s="1"/>
  <c r="B101" i="28"/>
  <c r="D101" i="28" s="1"/>
  <c r="D100" i="28"/>
  <c r="F111" i="28" s="1"/>
  <c r="B100" i="28"/>
  <c r="D92" i="28"/>
  <c r="D91" i="28"/>
  <c r="D90" i="28"/>
  <c r="D89" i="28"/>
  <c r="D88" i="28"/>
  <c r="D87" i="28"/>
  <c r="D86" i="28"/>
  <c r="D85" i="28"/>
  <c r="D84" i="28"/>
  <c r="D83" i="28"/>
  <c r="D82" i="28"/>
  <c r="Q81" i="28"/>
  <c r="P81" i="28"/>
  <c r="O81" i="28"/>
  <c r="N81" i="28"/>
  <c r="D81" i="28"/>
  <c r="O70" i="28" s="1"/>
  <c r="D80" i="28"/>
  <c r="F76" i="28"/>
  <c r="H76" i="28" s="1"/>
  <c r="B76" i="28"/>
  <c r="D76" i="28" s="1"/>
  <c r="F75" i="28"/>
  <c r="H75" i="28" s="1"/>
  <c r="B75" i="28"/>
  <c r="D75" i="28" s="1"/>
  <c r="H74" i="28"/>
  <c r="F74" i="28"/>
  <c r="B74" i="28"/>
  <c r="D74" i="28" s="1"/>
  <c r="S73" i="28"/>
  <c r="S74" i="28" s="1"/>
  <c r="S76" i="28" s="1"/>
  <c r="O73" i="28"/>
  <c r="F73" i="28"/>
  <c r="H73" i="28" s="1"/>
  <c r="B73" i="28"/>
  <c r="D73" i="28" s="1"/>
  <c r="B72" i="28"/>
  <c r="D72" i="28" s="1"/>
  <c r="F71" i="28"/>
  <c r="H71" i="28" s="1"/>
  <c r="D71" i="28"/>
  <c r="K409" i="33" s="1"/>
  <c r="B71" i="28"/>
  <c r="F70" i="28"/>
  <c r="H70" i="28" s="1"/>
  <c r="N408" i="33" s="1"/>
  <c r="D70" i="28"/>
  <c r="B70" i="28"/>
  <c r="O69" i="28"/>
  <c r="B69" i="28"/>
  <c r="D69" i="28" s="1"/>
  <c r="D61" i="28"/>
  <c r="D60" i="28"/>
  <c r="D59" i="28"/>
  <c r="D58" i="28"/>
  <c r="D57" i="28"/>
  <c r="D56" i="28"/>
  <c r="D55" i="28"/>
  <c r="O44" i="28" s="1"/>
  <c r="D54" i="28"/>
  <c r="O43" i="28" s="1"/>
  <c r="D53" i="28"/>
  <c r="O42" i="28" s="1"/>
  <c r="D52" i="28"/>
  <c r="O41" i="28" s="1"/>
  <c r="D51" i="28"/>
  <c r="O40" i="28" s="1"/>
  <c r="F51" i="28" s="1"/>
  <c r="Q50" i="28"/>
  <c r="P50" i="28"/>
  <c r="O50" i="28"/>
  <c r="N50" i="28"/>
  <c r="D50" i="28"/>
  <c r="O39" i="28" s="1"/>
  <c r="D49" i="28"/>
  <c r="O45" i="28"/>
  <c r="F56" i="28" s="1"/>
  <c r="F45" i="28"/>
  <c r="H45" i="28" s="1"/>
  <c r="D45" i="28"/>
  <c r="B45" i="28"/>
  <c r="F44" i="28"/>
  <c r="H44" i="28" s="1"/>
  <c r="B44" i="28"/>
  <c r="D44" i="28" s="1"/>
  <c r="F55" i="28" s="1"/>
  <c r="S43" i="28"/>
  <c r="S45" i="28" s="1"/>
  <c r="F43" i="28"/>
  <c r="H43" i="28" s="1"/>
  <c r="B43" i="28"/>
  <c r="D43" i="28" s="1"/>
  <c r="S42" i="28"/>
  <c r="H42" i="28"/>
  <c r="F42" i="28"/>
  <c r="B42" i="28"/>
  <c r="D42" i="28" s="1"/>
  <c r="B41" i="28"/>
  <c r="D41" i="28" s="1"/>
  <c r="F40" i="28"/>
  <c r="H40" i="28" s="1"/>
  <c r="B40" i="28"/>
  <c r="D40" i="28" s="1"/>
  <c r="F39" i="28"/>
  <c r="H39" i="28" s="1"/>
  <c r="B39" i="28"/>
  <c r="D39" i="28" s="1"/>
  <c r="O38" i="28"/>
  <c r="B38" i="28"/>
  <c r="D38" i="28" s="1"/>
  <c r="F49" i="28" s="1"/>
  <c r="D30" i="28"/>
  <c r="D29" i="28"/>
  <c r="D28" i="28"/>
  <c r="D27" i="28"/>
  <c r="D26" i="28"/>
  <c r="D25" i="28"/>
  <c r="O14" i="28" s="1"/>
  <c r="D24" i="28"/>
  <c r="O13" i="28" s="1"/>
  <c r="D23" i="28"/>
  <c r="O12" i="28" s="1"/>
  <c r="D22" i="28"/>
  <c r="O11" i="28" s="1"/>
  <c r="D21" i="28"/>
  <c r="D20" i="28"/>
  <c r="O9" i="28" s="1"/>
  <c r="Q19" i="28"/>
  <c r="P19" i="28"/>
  <c r="O19" i="28"/>
  <c r="N19" i="28"/>
  <c r="D19" i="28"/>
  <c r="O8" i="28" s="1"/>
  <c r="D18" i="28"/>
  <c r="O7" i="28" s="1"/>
  <c r="F18" i="28" s="1"/>
  <c r="F14" i="28"/>
  <c r="H14" i="28" s="1"/>
  <c r="D14" i="28"/>
  <c r="B14" i="28"/>
  <c r="F13" i="28"/>
  <c r="H13" i="28" s="1"/>
  <c r="B13" i="28"/>
  <c r="D13" i="28" s="1"/>
  <c r="S12" i="28"/>
  <c r="S14" i="28" s="1"/>
  <c r="H12" i="28"/>
  <c r="F12" i="28"/>
  <c r="B12" i="28"/>
  <c r="D12" i="28" s="1"/>
  <c r="S11" i="28"/>
  <c r="F11" i="28"/>
  <c r="H11" i="28" s="1"/>
  <c r="D11" i="28"/>
  <c r="B11" i="28"/>
  <c r="O10" i="28"/>
  <c r="F21" i="28" s="1"/>
  <c r="B10" i="28"/>
  <c r="D10" i="28" s="1"/>
  <c r="F9" i="28"/>
  <c r="H9" i="28" s="1"/>
  <c r="B9" i="28"/>
  <c r="D9" i="28" s="1"/>
  <c r="F8" i="28"/>
  <c r="H8" i="28" s="1"/>
  <c r="B8" i="28"/>
  <c r="D8" i="28" s="1"/>
  <c r="B7" i="28"/>
  <c r="D7" i="28" s="1"/>
  <c r="D123" i="27"/>
  <c r="D122" i="27"/>
  <c r="D121" i="27"/>
  <c r="D120" i="27"/>
  <c r="D119" i="27"/>
  <c r="D118" i="27"/>
  <c r="O107" i="27" s="1"/>
  <c r="D117" i="27"/>
  <c r="D116" i="27"/>
  <c r="O105" i="27" s="1"/>
  <c r="D115" i="27"/>
  <c r="O104" i="27" s="1"/>
  <c r="F115" i="27" s="1"/>
  <c r="D114" i="27"/>
  <c r="O103" i="27" s="1"/>
  <c r="D113" i="27"/>
  <c r="Q112" i="27"/>
  <c r="P112" i="27"/>
  <c r="O112" i="27"/>
  <c r="N112" i="27"/>
  <c r="D112" i="27"/>
  <c r="O101" i="27" s="1"/>
  <c r="D111" i="27"/>
  <c r="O100" i="27" s="1"/>
  <c r="F107" i="27"/>
  <c r="H107" i="27" s="1"/>
  <c r="B107" i="27"/>
  <c r="D107" i="27" s="1"/>
  <c r="O106" i="27"/>
  <c r="F117" i="27" s="1"/>
  <c r="F106" i="27"/>
  <c r="H106" i="27" s="1"/>
  <c r="D106" i="27"/>
  <c r="B106" i="27"/>
  <c r="F105" i="27"/>
  <c r="H105" i="27" s="1"/>
  <c r="B105" i="27"/>
  <c r="D105" i="27" s="1"/>
  <c r="S104" i="27"/>
  <c r="S105" i="27" s="1"/>
  <c r="S107" i="27" s="1"/>
  <c r="F104" i="27"/>
  <c r="H104" i="27" s="1"/>
  <c r="B104" i="27"/>
  <c r="D104" i="27" s="1"/>
  <c r="D103" i="27"/>
  <c r="B103" i="27"/>
  <c r="O102" i="27"/>
  <c r="H102" i="27"/>
  <c r="F102" i="27"/>
  <c r="D102" i="27"/>
  <c r="F113" i="27" s="1"/>
  <c r="B102" i="27"/>
  <c r="F101" i="27"/>
  <c r="H101" i="27" s="1"/>
  <c r="B101" i="27"/>
  <c r="D101" i="27" s="1"/>
  <c r="B100" i="27"/>
  <c r="D100" i="27" s="1"/>
  <c r="D92" i="27"/>
  <c r="D91" i="27"/>
  <c r="D90" i="27"/>
  <c r="D89" i="27"/>
  <c r="D401" i="33" s="1"/>
  <c r="D88" i="27"/>
  <c r="D87" i="27"/>
  <c r="D86" i="27"/>
  <c r="D85" i="27"/>
  <c r="D84" i="27"/>
  <c r="D83" i="27"/>
  <c r="D82" i="27"/>
  <c r="Q81" i="27"/>
  <c r="P81" i="27"/>
  <c r="O81" i="27"/>
  <c r="N81" i="27"/>
  <c r="D81" i="27"/>
  <c r="D80" i="27"/>
  <c r="F76" i="27"/>
  <c r="H76" i="27" s="1"/>
  <c r="N399" i="33" s="1"/>
  <c r="D76" i="27"/>
  <c r="B76" i="27"/>
  <c r="O75" i="27"/>
  <c r="F75" i="27"/>
  <c r="H75" i="27" s="1"/>
  <c r="B75" i="27"/>
  <c r="D75" i="27" s="1"/>
  <c r="O74" i="27"/>
  <c r="F74" i="27"/>
  <c r="H74" i="27" s="1"/>
  <c r="B74" i="27"/>
  <c r="D74" i="27" s="1"/>
  <c r="K397" i="33" s="1"/>
  <c r="S73" i="27"/>
  <c r="S74" i="27" s="1"/>
  <c r="S76" i="27" s="1"/>
  <c r="O73" i="27"/>
  <c r="H73" i="27"/>
  <c r="F73" i="27"/>
  <c r="D73" i="27"/>
  <c r="B73" i="27"/>
  <c r="B72" i="27"/>
  <c r="D72" i="27" s="1"/>
  <c r="K395" i="33" s="1"/>
  <c r="F71" i="27"/>
  <c r="H71" i="27" s="1"/>
  <c r="N394" i="33" s="1"/>
  <c r="B71" i="27"/>
  <c r="D71" i="27" s="1"/>
  <c r="O70" i="27"/>
  <c r="H70" i="27"/>
  <c r="F70" i="27"/>
  <c r="D70" i="27"/>
  <c r="B70" i="27"/>
  <c r="O69" i="27"/>
  <c r="B69" i="27"/>
  <c r="D69" i="27" s="1"/>
  <c r="D61" i="27"/>
  <c r="D60" i="27"/>
  <c r="D59" i="27"/>
  <c r="D58" i="27"/>
  <c r="D57" i="27"/>
  <c r="D56" i="27"/>
  <c r="O45" i="27" s="1"/>
  <c r="D55" i="27"/>
  <c r="O44" i="27" s="1"/>
  <c r="F55" i="27" s="1"/>
  <c r="D54" i="27"/>
  <c r="O43" i="27" s="1"/>
  <c r="F54" i="27" s="1"/>
  <c r="D53" i="27"/>
  <c r="O42" i="27" s="1"/>
  <c r="D52" i="27"/>
  <c r="D51" i="27"/>
  <c r="O40" i="27" s="1"/>
  <c r="Q50" i="27"/>
  <c r="P50" i="27"/>
  <c r="O50" i="27"/>
  <c r="N50" i="27"/>
  <c r="D50" i="27"/>
  <c r="O39" i="27" s="1"/>
  <c r="D49" i="27"/>
  <c r="O38" i="27" s="1"/>
  <c r="F45" i="27"/>
  <c r="H45" i="27" s="1"/>
  <c r="B45" i="27"/>
  <c r="D45" i="27" s="1"/>
  <c r="F44" i="27"/>
  <c r="H44" i="27" s="1"/>
  <c r="B44" i="27"/>
  <c r="D44" i="27" s="1"/>
  <c r="H43" i="27"/>
  <c r="F43" i="27"/>
  <c r="D43" i="27"/>
  <c r="B43" i="27"/>
  <c r="S42" i="27"/>
  <c r="S43" i="27" s="1"/>
  <c r="S45" i="27" s="1"/>
  <c r="H42" i="27"/>
  <c r="F42" i="27"/>
  <c r="D42" i="27"/>
  <c r="B42" i="27"/>
  <c r="O41" i="27"/>
  <c r="B41" i="27"/>
  <c r="D41" i="27" s="1"/>
  <c r="F40" i="27"/>
  <c r="H40" i="27" s="1"/>
  <c r="B40" i="27"/>
  <c r="D40" i="27" s="1"/>
  <c r="H39" i="27"/>
  <c r="F39" i="27"/>
  <c r="D39" i="27"/>
  <c r="B39" i="27"/>
  <c r="B38" i="27"/>
  <c r="D38" i="27" s="1"/>
  <c r="D30" i="27"/>
  <c r="D29" i="27"/>
  <c r="D28" i="27"/>
  <c r="D27" i="27"/>
  <c r="D26" i="27"/>
  <c r="D25" i="27"/>
  <c r="O14" i="27" s="1"/>
  <c r="F25" i="27" s="1"/>
  <c r="D24" i="27"/>
  <c r="O13" i="27" s="1"/>
  <c r="F24" i="27" s="1"/>
  <c r="D23" i="27"/>
  <c r="O12" i="27" s="1"/>
  <c r="F23" i="27" s="1"/>
  <c r="D22" i="27"/>
  <c r="O11" i="27" s="1"/>
  <c r="D21" i="27"/>
  <c r="O10" i="27" s="1"/>
  <c r="D20" i="27"/>
  <c r="Q19" i="27"/>
  <c r="P19" i="27"/>
  <c r="O19" i="27"/>
  <c r="N19" i="27"/>
  <c r="D19" i="27"/>
  <c r="O8" i="27" s="1"/>
  <c r="D18" i="27"/>
  <c r="O7" i="27" s="1"/>
  <c r="F14" i="27"/>
  <c r="H14" i="27" s="1"/>
  <c r="B14" i="27"/>
  <c r="D14" i="27" s="1"/>
  <c r="F13" i="27"/>
  <c r="H13" i="27" s="1"/>
  <c r="D13" i="27"/>
  <c r="B13" i="27"/>
  <c r="F12" i="27"/>
  <c r="H12" i="27" s="1"/>
  <c r="D12" i="27"/>
  <c r="B12" i="27"/>
  <c r="S11" i="27"/>
  <c r="S12" i="27" s="1"/>
  <c r="S14" i="27" s="1"/>
  <c r="F11" i="27"/>
  <c r="H11" i="27" s="1"/>
  <c r="B11" i="27"/>
  <c r="D11" i="27" s="1"/>
  <c r="D10" i="27"/>
  <c r="B10" i="27"/>
  <c r="O9" i="27"/>
  <c r="F20" i="27" s="1"/>
  <c r="H9" i="27"/>
  <c r="F9" i="27"/>
  <c r="D9" i="27"/>
  <c r="B9" i="27"/>
  <c r="F8" i="27"/>
  <c r="H8" i="27" s="1"/>
  <c r="B8" i="27"/>
  <c r="D8" i="27" s="1"/>
  <c r="B7" i="27"/>
  <c r="D7" i="27" s="1"/>
  <c r="D123" i="26"/>
  <c r="D122" i="26"/>
  <c r="D121" i="26"/>
  <c r="D120" i="26"/>
  <c r="D119" i="26"/>
  <c r="D118" i="26"/>
  <c r="D117" i="26"/>
  <c r="O106" i="26" s="1"/>
  <c r="D116" i="26"/>
  <c r="D115" i="26"/>
  <c r="D114" i="26"/>
  <c r="O103" i="26" s="1"/>
  <c r="D113" i="26"/>
  <c r="Q112" i="26"/>
  <c r="P112" i="26"/>
  <c r="O112" i="26"/>
  <c r="N112" i="26"/>
  <c r="D112" i="26"/>
  <c r="D111" i="26"/>
  <c r="O107" i="26"/>
  <c r="F107" i="26"/>
  <c r="H107" i="26" s="1"/>
  <c r="B107" i="26"/>
  <c r="D107" i="26" s="1"/>
  <c r="F118" i="26" s="1"/>
  <c r="F106" i="26"/>
  <c r="H106" i="26" s="1"/>
  <c r="B106" i="26"/>
  <c r="D106" i="26" s="1"/>
  <c r="S105" i="26"/>
  <c r="S107" i="26" s="1"/>
  <c r="O105" i="26"/>
  <c r="F105" i="26"/>
  <c r="H105" i="26" s="1"/>
  <c r="B105" i="26"/>
  <c r="D105" i="26" s="1"/>
  <c r="S104" i="26"/>
  <c r="O104" i="26"/>
  <c r="F104" i="26"/>
  <c r="H104" i="26" s="1"/>
  <c r="B104" i="26"/>
  <c r="D104" i="26" s="1"/>
  <c r="D103" i="26"/>
  <c r="B103" i="26"/>
  <c r="O102" i="26"/>
  <c r="F102" i="26"/>
  <c r="H102" i="26" s="1"/>
  <c r="B102" i="26"/>
  <c r="D102" i="26" s="1"/>
  <c r="O101" i="26"/>
  <c r="F101" i="26"/>
  <c r="H101" i="26" s="1"/>
  <c r="B101" i="26"/>
  <c r="D101" i="26" s="1"/>
  <c r="O100" i="26"/>
  <c r="B100" i="26"/>
  <c r="D100" i="26" s="1"/>
  <c r="F111" i="26" s="1"/>
  <c r="D92" i="26"/>
  <c r="D91" i="26"/>
  <c r="D90" i="26"/>
  <c r="D89" i="26"/>
  <c r="D88" i="26"/>
  <c r="D385" i="33" s="1"/>
  <c r="D87" i="26"/>
  <c r="D86" i="26"/>
  <c r="D85" i="26"/>
  <c r="D84" i="26"/>
  <c r="D83" i="26"/>
  <c r="D82" i="26"/>
  <c r="Q81" i="26"/>
  <c r="P81" i="26"/>
  <c r="O81" i="26"/>
  <c r="N81" i="26"/>
  <c r="D81" i="26"/>
  <c r="D80" i="26"/>
  <c r="F76" i="26"/>
  <c r="H76" i="26" s="1"/>
  <c r="D76" i="26"/>
  <c r="K384" i="33" s="1"/>
  <c r="B76" i="26"/>
  <c r="O75" i="26"/>
  <c r="F75" i="26"/>
  <c r="H75" i="26" s="1"/>
  <c r="B75" i="26"/>
  <c r="D75" i="26" s="1"/>
  <c r="O74" i="26"/>
  <c r="F74" i="26"/>
  <c r="H74" i="26" s="1"/>
  <c r="B74" i="26"/>
  <c r="D74" i="26" s="1"/>
  <c r="F85" i="26" s="1"/>
  <c r="S73" i="26"/>
  <c r="S74" i="26" s="1"/>
  <c r="S76" i="26" s="1"/>
  <c r="O73" i="26"/>
  <c r="H73" i="26"/>
  <c r="F73" i="26"/>
  <c r="D73" i="26"/>
  <c r="B73" i="26"/>
  <c r="B72" i="26"/>
  <c r="D72" i="26" s="1"/>
  <c r="O71" i="26"/>
  <c r="F71" i="26"/>
  <c r="H71" i="26" s="1"/>
  <c r="B71" i="26"/>
  <c r="D71" i="26" s="1"/>
  <c r="H70" i="26"/>
  <c r="F70" i="26"/>
  <c r="D70" i="26"/>
  <c r="B70" i="26"/>
  <c r="O69" i="26"/>
  <c r="B69" i="26"/>
  <c r="D69" i="26" s="1"/>
  <c r="D61" i="26"/>
  <c r="D60" i="26"/>
  <c r="D59" i="26"/>
  <c r="D58" i="26"/>
  <c r="D57" i="26"/>
  <c r="D56" i="26"/>
  <c r="O45" i="26" s="1"/>
  <c r="D55" i="26"/>
  <c r="O44" i="26" s="1"/>
  <c r="D54" i="26"/>
  <c r="D53" i="26"/>
  <c r="O42" i="26" s="1"/>
  <c r="D52" i="26"/>
  <c r="O41" i="26" s="1"/>
  <c r="F52" i="26" s="1"/>
  <c r="D51" i="26"/>
  <c r="O40" i="26" s="1"/>
  <c r="Q50" i="26"/>
  <c r="P50" i="26"/>
  <c r="O50" i="26"/>
  <c r="N50" i="26"/>
  <c r="D50" i="26"/>
  <c r="O39" i="26" s="1"/>
  <c r="F50" i="26" s="1"/>
  <c r="D49" i="26"/>
  <c r="O38" i="26" s="1"/>
  <c r="F49" i="26" s="1"/>
  <c r="H45" i="26"/>
  <c r="F45" i="26"/>
  <c r="D45" i="26"/>
  <c r="B45" i="26"/>
  <c r="F44" i="26"/>
  <c r="H44" i="26" s="1"/>
  <c r="B44" i="26"/>
  <c r="D44" i="26" s="1"/>
  <c r="O43" i="26"/>
  <c r="F54" i="26" s="1"/>
  <c r="F43" i="26"/>
  <c r="H43" i="26" s="1"/>
  <c r="B43" i="26"/>
  <c r="D43" i="26" s="1"/>
  <c r="S42" i="26"/>
  <c r="S43" i="26" s="1"/>
  <c r="S45" i="26" s="1"/>
  <c r="F42" i="26"/>
  <c r="H42" i="26" s="1"/>
  <c r="B42" i="26"/>
  <c r="D42" i="26" s="1"/>
  <c r="B41" i="26"/>
  <c r="D41" i="26" s="1"/>
  <c r="F40" i="26"/>
  <c r="H40" i="26" s="1"/>
  <c r="B40" i="26"/>
  <c r="D40" i="26" s="1"/>
  <c r="F39" i="26"/>
  <c r="H39" i="26" s="1"/>
  <c r="D39" i="26"/>
  <c r="B39" i="26"/>
  <c r="B38" i="26"/>
  <c r="D38" i="26" s="1"/>
  <c r="D30" i="26"/>
  <c r="D29" i="26"/>
  <c r="D28" i="26"/>
  <c r="D27" i="26"/>
  <c r="D26" i="26"/>
  <c r="D25" i="26"/>
  <c r="O14" i="26" s="1"/>
  <c r="D24" i="26"/>
  <c r="D23" i="26"/>
  <c r="O12" i="26" s="1"/>
  <c r="D22" i="26"/>
  <c r="O11" i="26" s="1"/>
  <c r="D21" i="26"/>
  <c r="O10" i="26" s="1"/>
  <c r="D20" i="26"/>
  <c r="O9" i="26" s="1"/>
  <c r="F20" i="26" s="1"/>
  <c r="Q19" i="26"/>
  <c r="P19" i="26"/>
  <c r="O19" i="26"/>
  <c r="N19" i="26"/>
  <c r="D19" i="26"/>
  <c r="O8" i="26" s="1"/>
  <c r="D18" i="26"/>
  <c r="O7" i="26" s="1"/>
  <c r="F14" i="26"/>
  <c r="H14" i="26" s="1"/>
  <c r="D14" i="26"/>
  <c r="B14" i="26"/>
  <c r="O13" i="26"/>
  <c r="H13" i="26"/>
  <c r="F13" i="26"/>
  <c r="D13" i="26"/>
  <c r="B13" i="26"/>
  <c r="S12" i="26"/>
  <c r="S14" i="26" s="1"/>
  <c r="F12" i="26"/>
  <c r="H12" i="26" s="1"/>
  <c r="D12" i="26"/>
  <c r="B12" i="26"/>
  <c r="S11" i="26"/>
  <c r="F11" i="26"/>
  <c r="H11" i="26" s="1"/>
  <c r="B11" i="26"/>
  <c r="D11" i="26" s="1"/>
  <c r="F22" i="26" s="1"/>
  <c r="B10" i="26"/>
  <c r="D10" i="26" s="1"/>
  <c r="F9" i="26"/>
  <c r="H9" i="26" s="1"/>
  <c r="B9" i="26"/>
  <c r="D9" i="26" s="1"/>
  <c r="F8" i="26"/>
  <c r="H8" i="26" s="1"/>
  <c r="D8" i="26"/>
  <c r="B8" i="26"/>
  <c r="B7" i="26"/>
  <c r="D7" i="26" s="1"/>
  <c r="D123" i="25"/>
  <c r="D122" i="25"/>
  <c r="D121" i="25"/>
  <c r="D120" i="25"/>
  <c r="D119" i="25"/>
  <c r="D118" i="25"/>
  <c r="D117" i="25"/>
  <c r="O106" i="25" s="1"/>
  <c r="D116" i="25"/>
  <c r="D115" i="25"/>
  <c r="O104" i="25" s="1"/>
  <c r="D114" i="25"/>
  <c r="O103" i="25" s="1"/>
  <c r="F114" i="25" s="1"/>
  <c r="D113" i="25"/>
  <c r="O102" i="25" s="1"/>
  <c r="Q112" i="25"/>
  <c r="P112" i="25"/>
  <c r="O112" i="25"/>
  <c r="N112" i="25"/>
  <c r="D112" i="25"/>
  <c r="O101" i="25" s="1"/>
  <c r="F112" i="25" s="1"/>
  <c r="D111" i="25"/>
  <c r="O100" i="25" s="1"/>
  <c r="S107" i="25"/>
  <c r="O107" i="25"/>
  <c r="F118" i="25" s="1"/>
  <c r="F107" i="25"/>
  <c r="H107" i="25" s="1"/>
  <c r="B107" i="25"/>
  <c r="D107" i="25" s="1"/>
  <c r="H106" i="25"/>
  <c r="F106" i="25"/>
  <c r="B106" i="25"/>
  <c r="D106" i="25" s="1"/>
  <c r="S105" i="25"/>
  <c r="O105" i="25"/>
  <c r="F116" i="25" s="1"/>
  <c r="F105" i="25"/>
  <c r="H105" i="25" s="1"/>
  <c r="B105" i="25"/>
  <c r="D105" i="25" s="1"/>
  <c r="S104" i="25"/>
  <c r="F104" i="25"/>
  <c r="H104" i="25" s="1"/>
  <c r="B104" i="25"/>
  <c r="D104" i="25" s="1"/>
  <c r="B103" i="25"/>
  <c r="D103" i="25" s="1"/>
  <c r="H102" i="25"/>
  <c r="F102" i="25"/>
  <c r="B102" i="25"/>
  <c r="D102" i="25" s="1"/>
  <c r="F101" i="25"/>
  <c r="H101" i="25" s="1"/>
  <c r="B101" i="25"/>
  <c r="D101" i="25" s="1"/>
  <c r="B100" i="25"/>
  <c r="D100" i="25" s="1"/>
  <c r="D92" i="25"/>
  <c r="D91" i="25"/>
  <c r="D90" i="25"/>
  <c r="D89" i="25"/>
  <c r="D88" i="25"/>
  <c r="D370" i="33" s="1"/>
  <c r="D87" i="25"/>
  <c r="D86" i="25"/>
  <c r="D85" i="25"/>
  <c r="D84" i="25"/>
  <c r="D83" i="25"/>
  <c r="D82" i="25"/>
  <c r="Q81" i="25"/>
  <c r="P81" i="25"/>
  <c r="O81" i="25"/>
  <c r="N81" i="25"/>
  <c r="D81" i="25"/>
  <c r="O70" i="25" s="1"/>
  <c r="D80" i="25"/>
  <c r="O69" i="25" s="1"/>
  <c r="O76" i="25"/>
  <c r="H76" i="25"/>
  <c r="F76" i="25"/>
  <c r="D76" i="25"/>
  <c r="B76" i="25"/>
  <c r="F75" i="25"/>
  <c r="H75" i="25" s="1"/>
  <c r="B75" i="25"/>
  <c r="D75" i="25" s="1"/>
  <c r="H74" i="25"/>
  <c r="F74" i="25"/>
  <c r="B74" i="25"/>
  <c r="D74" i="25" s="1"/>
  <c r="S73" i="25"/>
  <c r="S74" i="25" s="1"/>
  <c r="S76" i="25" s="1"/>
  <c r="O73" i="25"/>
  <c r="F73" i="25"/>
  <c r="H73" i="25" s="1"/>
  <c r="D73" i="25"/>
  <c r="B73" i="25"/>
  <c r="D72" i="25"/>
  <c r="B72" i="25"/>
  <c r="F71" i="25"/>
  <c r="H71" i="25" s="1"/>
  <c r="B71" i="25"/>
  <c r="D71" i="25" s="1"/>
  <c r="F70" i="25"/>
  <c r="H70" i="25" s="1"/>
  <c r="N363" i="33" s="1"/>
  <c r="B70" i="25"/>
  <c r="D70" i="25" s="1"/>
  <c r="B69" i="25"/>
  <c r="D69" i="25" s="1"/>
  <c r="D61" i="25"/>
  <c r="D60" i="25"/>
  <c r="D59" i="25"/>
  <c r="D58" i="25"/>
  <c r="D57" i="25"/>
  <c r="D56" i="25"/>
  <c r="O45" i="25" s="1"/>
  <c r="D55" i="25"/>
  <c r="D54" i="25"/>
  <c r="O43" i="25" s="1"/>
  <c r="F54" i="25" s="1"/>
  <c r="D53" i="25"/>
  <c r="O42" i="25" s="1"/>
  <c r="F53" i="25" s="1"/>
  <c r="D52" i="25"/>
  <c r="O41" i="25" s="1"/>
  <c r="D51" i="25"/>
  <c r="O40" i="25" s="1"/>
  <c r="Q50" i="25"/>
  <c r="P50" i="25"/>
  <c r="O50" i="25"/>
  <c r="N50" i="25"/>
  <c r="D50" i="25"/>
  <c r="O39" i="25" s="1"/>
  <c r="D49" i="25"/>
  <c r="S45" i="25"/>
  <c r="F45" i="25"/>
  <c r="H45" i="25" s="1"/>
  <c r="D45" i="25"/>
  <c r="B45" i="25"/>
  <c r="O44" i="25"/>
  <c r="H44" i="25"/>
  <c r="F44" i="25"/>
  <c r="D44" i="25"/>
  <c r="B44" i="25"/>
  <c r="F43" i="25"/>
  <c r="H43" i="25" s="1"/>
  <c r="B43" i="25"/>
  <c r="D43" i="25" s="1"/>
  <c r="S42" i="25"/>
  <c r="S43" i="25" s="1"/>
  <c r="F42" i="25"/>
  <c r="H42" i="25" s="1"/>
  <c r="D42" i="25"/>
  <c r="B42" i="25"/>
  <c r="B41" i="25"/>
  <c r="D41" i="25" s="1"/>
  <c r="F40" i="25"/>
  <c r="H40" i="25" s="1"/>
  <c r="B40" i="25"/>
  <c r="D40" i="25" s="1"/>
  <c r="F39" i="25"/>
  <c r="H39" i="25" s="1"/>
  <c r="D39" i="25"/>
  <c r="B39" i="25"/>
  <c r="O38" i="25"/>
  <c r="B38" i="25"/>
  <c r="D38" i="25" s="1"/>
  <c r="D30" i="25"/>
  <c r="D29" i="25"/>
  <c r="D28" i="25"/>
  <c r="D27" i="25"/>
  <c r="D26" i="25"/>
  <c r="D25" i="25"/>
  <c r="O14" i="25" s="1"/>
  <c r="D24" i="25"/>
  <c r="D23" i="25"/>
  <c r="O12" i="25" s="1"/>
  <c r="D22" i="25"/>
  <c r="O11" i="25" s="1"/>
  <c r="D21" i="25"/>
  <c r="O10" i="25" s="1"/>
  <c r="F21" i="25" s="1"/>
  <c r="D20" i="25"/>
  <c r="O9" i="25" s="1"/>
  <c r="Q19" i="25"/>
  <c r="P19" i="25"/>
  <c r="O19" i="25"/>
  <c r="N19" i="25"/>
  <c r="D19" i="25"/>
  <c r="O8" i="25" s="1"/>
  <c r="D18" i="25"/>
  <c r="O7" i="25" s="1"/>
  <c r="F18" i="25" s="1"/>
  <c r="F14" i="25"/>
  <c r="H14" i="25" s="1"/>
  <c r="B14" i="25"/>
  <c r="D14" i="25" s="1"/>
  <c r="O13" i="25"/>
  <c r="F24" i="25" s="1"/>
  <c r="H13" i="25"/>
  <c r="F13" i="25"/>
  <c r="D13" i="25"/>
  <c r="B13" i="25"/>
  <c r="F12" i="25"/>
  <c r="H12" i="25" s="1"/>
  <c r="B12" i="25"/>
  <c r="D12" i="25" s="1"/>
  <c r="S11" i="25"/>
  <c r="S12" i="25" s="1"/>
  <c r="S14" i="25" s="1"/>
  <c r="H11" i="25"/>
  <c r="F11" i="25"/>
  <c r="B11" i="25"/>
  <c r="D11" i="25" s="1"/>
  <c r="F22" i="25" s="1"/>
  <c r="B10" i="25"/>
  <c r="D10" i="25" s="1"/>
  <c r="F9" i="25"/>
  <c r="H9" i="25" s="1"/>
  <c r="B9" i="25"/>
  <c r="D9" i="25" s="1"/>
  <c r="F8" i="25"/>
  <c r="H8" i="25" s="1"/>
  <c r="B8" i="25"/>
  <c r="D8" i="25" s="1"/>
  <c r="B7" i="25"/>
  <c r="D7" i="25" s="1"/>
  <c r="D123" i="24"/>
  <c r="D122" i="24"/>
  <c r="D121" i="24"/>
  <c r="D120" i="24"/>
  <c r="D119" i="24"/>
  <c r="D118" i="24"/>
  <c r="O107" i="24" s="1"/>
  <c r="F118" i="24" s="1"/>
  <c r="D117" i="24"/>
  <c r="O106" i="24" s="1"/>
  <c r="D116" i="24"/>
  <c r="O105" i="24" s="1"/>
  <c r="D115" i="24"/>
  <c r="F114" i="24"/>
  <c r="D114" i="24"/>
  <c r="D113" i="24"/>
  <c r="O102" i="24" s="1"/>
  <c r="Q112" i="24"/>
  <c r="P112" i="24"/>
  <c r="O112" i="24"/>
  <c r="N112" i="24"/>
  <c r="D112" i="24"/>
  <c r="D111" i="24"/>
  <c r="O100" i="24" s="1"/>
  <c r="F111" i="24" s="1"/>
  <c r="S107" i="24"/>
  <c r="H107" i="24"/>
  <c r="F107" i="24"/>
  <c r="B107" i="24"/>
  <c r="D107" i="24" s="1"/>
  <c r="H106" i="24"/>
  <c r="F106" i="24"/>
  <c r="B106" i="24"/>
  <c r="D106" i="24" s="1"/>
  <c r="S105" i="24"/>
  <c r="F105" i="24"/>
  <c r="H105" i="24" s="1"/>
  <c r="D105" i="24"/>
  <c r="B105" i="24"/>
  <c r="S104" i="24"/>
  <c r="O104" i="24"/>
  <c r="F104" i="24"/>
  <c r="H104" i="24" s="1"/>
  <c r="D104" i="24"/>
  <c r="B104" i="24"/>
  <c r="O103" i="24"/>
  <c r="D103" i="24"/>
  <c r="B103" i="24"/>
  <c r="F102" i="24"/>
  <c r="H102" i="24" s="1"/>
  <c r="B102" i="24"/>
  <c r="D102" i="24" s="1"/>
  <c r="F113" i="24" s="1"/>
  <c r="O101" i="24"/>
  <c r="F101" i="24"/>
  <c r="H101" i="24" s="1"/>
  <c r="B101" i="24"/>
  <c r="D101" i="24" s="1"/>
  <c r="D100" i="24"/>
  <c r="B100" i="24"/>
  <c r="D92" i="24"/>
  <c r="D91" i="24"/>
  <c r="D90" i="24"/>
  <c r="D89" i="24"/>
  <c r="D88" i="24"/>
  <c r="D87" i="24"/>
  <c r="D86" i="24"/>
  <c r="D85" i="24"/>
  <c r="D84" i="24"/>
  <c r="D83" i="24"/>
  <c r="D82" i="24"/>
  <c r="O71" i="24" s="1"/>
  <c r="C349" i="33" s="1"/>
  <c r="Q81" i="24"/>
  <c r="P81" i="24"/>
  <c r="O81" i="24"/>
  <c r="N81" i="24"/>
  <c r="D81" i="24"/>
  <c r="D80" i="24"/>
  <c r="O76" i="24"/>
  <c r="H76" i="24"/>
  <c r="F76" i="24"/>
  <c r="B76" i="24"/>
  <c r="D76" i="24" s="1"/>
  <c r="O75" i="24"/>
  <c r="F75" i="24"/>
  <c r="H75" i="24" s="1"/>
  <c r="B75" i="24"/>
  <c r="D75" i="24" s="1"/>
  <c r="F74" i="24"/>
  <c r="H74" i="24" s="1"/>
  <c r="B74" i="24"/>
  <c r="D74" i="24" s="1"/>
  <c r="S73" i="24"/>
  <c r="S74" i="24" s="1"/>
  <c r="S76" i="24" s="1"/>
  <c r="F73" i="24"/>
  <c r="H73" i="24" s="1"/>
  <c r="B73" i="24"/>
  <c r="D73" i="24" s="1"/>
  <c r="K351" i="33" s="1"/>
  <c r="O72" i="24"/>
  <c r="B72" i="24"/>
  <c r="D72" i="24" s="1"/>
  <c r="F71" i="24"/>
  <c r="H71" i="24" s="1"/>
  <c r="B71" i="24"/>
  <c r="D71" i="24" s="1"/>
  <c r="O70" i="24"/>
  <c r="H70" i="24"/>
  <c r="F70" i="24"/>
  <c r="B70" i="24"/>
  <c r="D70" i="24" s="1"/>
  <c r="O69" i="24"/>
  <c r="B69" i="24"/>
  <c r="D69" i="24" s="1"/>
  <c r="D61" i="24"/>
  <c r="D60" i="24"/>
  <c r="D59" i="24"/>
  <c r="D58" i="24"/>
  <c r="D57" i="24"/>
  <c r="D56" i="24"/>
  <c r="O45" i="24" s="1"/>
  <c r="F56" i="24" s="1"/>
  <c r="D55" i="24"/>
  <c r="O44" i="24" s="1"/>
  <c r="D54" i="24"/>
  <c r="D53" i="24"/>
  <c r="O42" i="24" s="1"/>
  <c r="D52" i="24"/>
  <c r="D51" i="24"/>
  <c r="O40" i="24" s="1"/>
  <c r="Q50" i="24"/>
  <c r="P50" i="24"/>
  <c r="O50" i="24"/>
  <c r="N50" i="24"/>
  <c r="D50" i="24"/>
  <c r="D49" i="24"/>
  <c r="O38" i="24" s="1"/>
  <c r="F49" i="24" s="1"/>
  <c r="S45" i="24"/>
  <c r="H45" i="24"/>
  <c r="F45" i="24"/>
  <c r="B45" i="24"/>
  <c r="D45" i="24" s="1"/>
  <c r="F44" i="24"/>
  <c r="H44" i="24" s="1"/>
  <c r="B44" i="24"/>
  <c r="D44" i="24" s="1"/>
  <c r="O43" i="24"/>
  <c r="F43" i="24"/>
  <c r="H43" i="24" s="1"/>
  <c r="D43" i="24"/>
  <c r="F54" i="24" s="1"/>
  <c r="B43" i="24"/>
  <c r="S42" i="24"/>
  <c r="S43" i="24" s="1"/>
  <c r="H42" i="24"/>
  <c r="F42" i="24"/>
  <c r="D42" i="24"/>
  <c r="B42" i="24"/>
  <c r="O41" i="24"/>
  <c r="F52" i="24" s="1"/>
  <c r="D41" i="24"/>
  <c r="B41" i="24"/>
  <c r="H40" i="24"/>
  <c r="F40" i="24"/>
  <c r="B40" i="24"/>
  <c r="D40" i="24" s="1"/>
  <c r="O39" i="24"/>
  <c r="F50" i="24" s="1"/>
  <c r="F39" i="24"/>
  <c r="H39" i="24" s="1"/>
  <c r="D39" i="24"/>
  <c r="B39" i="24"/>
  <c r="D38" i="24"/>
  <c r="B38" i="24"/>
  <c r="D30" i="24"/>
  <c r="D29" i="24"/>
  <c r="D28" i="24"/>
  <c r="D27" i="24"/>
  <c r="D26" i="24"/>
  <c r="D25" i="24"/>
  <c r="D24" i="24"/>
  <c r="O13" i="24" s="1"/>
  <c r="D23" i="24"/>
  <c r="O12" i="24" s="1"/>
  <c r="F23" i="24" s="1"/>
  <c r="D22" i="24"/>
  <c r="O11" i="24" s="1"/>
  <c r="D21" i="24"/>
  <c r="O10" i="24" s="1"/>
  <c r="D20" i="24"/>
  <c r="O9" i="24" s="1"/>
  <c r="F20" i="24" s="1"/>
  <c r="Q19" i="24"/>
  <c r="P19" i="24"/>
  <c r="O19" i="24"/>
  <c r="N19" i="24"/>
  <c r="D19" i="24"/>
  <c r="D18" i="24"/>
  <c r="O7" i="24" s="1"/>
  <c r="F18" i="24" s="1"/>
  <c r="O14" i="24"/>
  <c r="H14" i="24"/>
  <c r="F14" i="24"/>
  <c r="B14" i="24"/>
  <c r="D14" i="24" s="1"/>
  <c r="H13" i="24"/>
  <c r="F13" i="24"/>
  <c r="B13" i="24"/>
  <c r="D13" i="24" s="1"/>
  <c r="F12" i="24"/>
  <c r="H12" i="24" s="1"/>
  <c r="D12" i="24"/>
  <c r="B12" i="24"/>
  <c r="S11" i="24"/>
  <c r="S12" i="24" s="1"/>
  <c r="S14" i="24" s="1"/>
  <c r="F11" i="24"/>
  <c r="H11" i="24" s="1"/>
  <c r="B11" i="24"/>
  <c r="D11" i="24" s="1"/>
  <c r="B10" i="24"/>
  <c r="D10" i="24" s="1"/>
  <c r="F9" i="24"/>
  <c r="H9" i="24" s="1"/>
  <c r="B9" i="24"/>
  <c r="D9" i="24" s="1"/>
  <c r="O8" i="24"/>
  <c r="F8" i="24"/>
  <c r="H8" i="24" s="1"/>
  <c r="B8" i="24"/>
  <c r="D8" i="24" s="1"/>
  <c r="B7" i="24"/>
  <c r="D7" i="24" s="1"/>
  <c r="D123" i="23"/>
  <c r="D122" i="23"/>
  <c r="D121" i="23"/>
  <c r="D120" i="23"/>
  <c r="D119" i="23"/>
  <c r="D118" i="23"/>
  <c r="O107" i="23" s="1"/>
  <c r="D117" i="23"/>
  <c r="O106" i="23" s="1"/>
  <c r="F117" i="23" s="1"/>
  <c r="D116" i="23"/>
  <c r="O105" i="23" s="1"/>
  <c r="D115" i="23"/>
  <c r="O104" i="23" s="1"/>
  <c r="D114" i="23"/>
  <c r="O103" i="23" s="1"/>
  <c r="F113" i="23"/>
  <c r="D113" i="23"/>
  <c r="O102" i="23" s="1"/>
  <c r="Q112" i="23"/>
  <c r="P112" i="23"/>
  <c r="O112" i="23"/>
  <c r="N112" i="23"/>
  <c r="D112" i="23"/>
  <c r="D111" i="23"/>
  <c r="O100" i="23" s="1"/>
  <c r="H107" i="23"/>
  <c r="F107" i="23"/>
  <c r="B107" i="23"/>
  <c r="D107" i="23" s="1"/>
  <c r="F118" i="23" s="1"/>
  <c r="H106" i="23"/>
  <c r="F106" i="23"/>
  <c r="B106" i="23"/>
  <c r="D106" i="23" s="1"/>
  <c r="F105" i="23"/>
  <c r="H105" i="23" s="1"/>
  <c r="B105" i="23"/>
  <c r="D105" i="23" s="1"/>
  <c r="S104" i="23"/>
  <c r="S105" i="23" s="1"/>
  <c r="S107" i="23" s="1"/>
  <c r="H104" i="23"/>
  <c r="F104" i="23"/>
  <c r="B104" i="23"/>
  <c r="D104" i="23" s="1"/>
  <c r="B103" i="23"/>
  <c r="D103" i="23" s="1"/>
  <c r="H102" i="23"/>
  <c r="F102" i="23"/>
  <c r="D102" i="23"/>
  <c r="B102" i="23"/>
  <c r="O101" i="23"/>
  <c r="F101" i="23"/>
  <c r="H101" i="23" s="1"/>
  <c r="B101" i="23"/>
  <c r="D101" i="23" s="1"/>
  <c r="B100" i="23"/>
  <c r="D100" i="23" s="1"/>
  <c r="D92" i="23"/>
  <c r="D91" i="23"/>
  <c r="D343" i="33" s="1"/>
  <c r="D90" i="23"/>
  <c r="D89" i="23"/>
  <c r="D88" i="23"/>
  <c r="D87" i="23"/>
  <c r="D86" i="23"/>
  <c r="D85" i="23"/>
  <c r="O74" i="23" s="1"/>
  <c r="C337" i="33" s="1"/>
  <c r="D84" i="23"/>
  <c r="D83" i="23"/>
  <c r="O72" i="23" s="1"/>
  <c r="D82" i="23"/>
  <c r="Q81" i="23"/>
  <c r="P81" i="23"/>
  <c r="O81" i="23"/>
  <c r="N81" i="23"/>
  <c r="D81" i="23"/>
  <c r="D80" i="23"/>
  <c r="S76" i="23"/>
  <c r="O76" i="23"/>
  <c r="H76" i="23"/>
  <c r="F76" i="23"/>
  <c r="B76" i="23"/>
  <c r="D76" i="23" s="1"/>
  <c r="K339" i="33" s="1"/>
  <c r="F75" i="23"/>
  <c r="H75" i="23" s="1"/>
  <c r="B75" i="23"/>
  <c r="D75" i="23" s="1"/>
  <c r="F74" i="23"/>
  <c r="H74" i="23" s="1"/>
  <c r="D74" i="23"/>
  <c r="B74" i="23"/>
  <c r="S73" i="23"/>
  <c r="S74" i="23" s="1"/>
  <c r="O73" i="23"/>
  <c r="F73" i="23"/>
  <c r="H73" i="23" s="1"/>
  <c r="B73" i="23"/>
  <c r="D73" i="23" s="1"/>
  <c r="B72" i="23"/>
  <c r="D72" i="23" s="1"/>
  <c r="K335" i="33" s="1"/>
  <c r="O71" i="23"/>
  <c r="F71" i="23"/>
  <c r="H71" i="23" s="1"/>
  <c r="B71" i="23"/>
  <c r="D71" i="23" s="1"/>
  <c r="K334" i="33" s="1"/>
  <c r="F70" i="23"/>
  <c r="H70" i="23" s="1"/>
  <c r="B70" i="23"/>
  <c r="D70" i="23" s="1"/>
  <c r="B69" i="23"/>
  <c r="D69" i="23" s="1"/>
  <c r="D61" i="23"/>
  <c r="D60" i="23"/>
  <c r="D59" i="23"/>
  <c r="D58" i="23"/>
  <c r="D57" i="23"/>
  <c r="D56" i="23"/>
  <c r="O45" i="23" s="1"/>
  <c r="D55" i="23"/>
  <c r="D54" i="23"/>
  <c r="D53" i="23"/>
  <c r="O42" i="23" s="1"/>
  <c r="D52" i="23"/>
  <c r="O41" i="23" s="1"/>
  <c r="F52" i="23" s="1"/>
  <c r="D51" i="23"/>
  <c r="O40" i="23" s="1"/>
  <c r="Q50" i="23"/>
  <c r="P50" i="23"/>
  <c r="O50" i="23"/>
  <c r="N50" i="23"/>
  <c r="D50" i="23"/>
  <c r="O39" i="23" s="1"/>
  <c r="F50" i="23" s="1"/>
  <c r="D49" i="23"/>
  <c r="O38" i="23" s="1"/>
  <c r="H45" i="23"/>
  <c r="F45" i="23"/>
  <c r="B45" i="23"/>
  <c r="D45" i="23" s="1"/>
  <c r="O44" i="23"/>
  <c r="F44" i="23"/>
  <c r="H44" i="23" s="1"/>
  <c r="B44" i="23"/>
  <c r="D44" i="23" s="1"/>
  <c r="S43" i="23"/>
  <c r="S45" i="23" s="1"/>
  <c r="O43" i="23"/>
  <c r="F43" i="23"/>
  <c r="H43" i="23" s="1"/>
  <c r="B43" i="23"/>
  <c r="D43" i="23" s="1"/>
  <c r="S42" i="23"/>
  <c r="F42" i="23"/>
  <c r="H42" i="23" s="1"/>
  <c r="B42" i="23"/>
  <c r="D42" i="23" s="1"/>
  <c r="B41" i="23"/>
  <c r="D41" i="23" s="1"/>
  <c r="H40" i="23"/>
  <c r="F40" i="23"/>
  <c r="B40" i="23"/>
  <c r="D40" i="23" s="1"/>
  <c r="F39" i="23"/>
  <c r="H39" i="23" s="1"/>
  <c r="B39" i="23"/>
  <c r="D39" i="23" s="1"/>
  <c r="B38" i="23"/>
  <c r="D38" i="23" s="1"/>
  <c r="D30" i="23"/>
  <c r="D29" i="23"/>
  <c r="D28" i="23"/>
  <c r="D27" i="23"/>
  <c r="D26" i="23"/>
  <c r="D25" i="23"/>
  <c r="F24" i="23"/>
  <c r="D24" i="23"/>
  <c r="D23" i="23"/>
  <c r="O12" i="23" s="1"/>
  <c r="D22" i="23"/>
  <c r="D21" i="23"/>
  <c r="D20" i="23"/>
  <c r="O9" i="23" s="1"/>
  <c r="F20" i="23" s="1"/>
  <c r="Q19" i="23"/>
  <c r="P19" i="23"/>
  <c r="O19" i="23"/>
  <c r="N19" i="23"/>
  <c r="D19" i="23"/>
  <c r="D18" i="23"/>
  <c r="O14" i="23"/>
  <c r="F25" i="23" s="1"/>
  <c r="F14" i="23"/>
  <c r="H14" i="23" s="1"/>
  <c r="B14" i="23"/>
  <c r="D14" i="23" s="1"/>
  <c r="O13" i="23"/>
  <c r="F13" i="23"/>
  <c r="H13" i="23" s="1"/>
  <c r="B13" i="23"/>
  <c r="D13" i="23" s="1"/>
  <c r="S12" i="23"/>
  <c r="S14" i="23" s="1"/>
  <c r="F12" i="23"/>
  <c r="H12" i="23" s="1"/>
  <c r="D12" i="23"/>
  <c r="B12" i="23"/>
  <c r="S11" i="23"/>
  <c r="O11" i="23"/>
  <c r="F11" i="23"/>
  <c r="H11" i="23" s="1"/>
  <c r="B11" i="23"/>
  <c r="D11" i="23" s="1"/>
  <c r="O10" i="23"/>
  <c r="B10" i="23"/>
  <c r="D10" i="23" s="1"/>
  <c r="F9" i="23"/>
  <c r="H9" i="23" s="1"/>
  <c r="B9" i="23"/>
  <c r="D9" i="23" s="1"/>
  <c r="O8" i="23"/>
  <c r="F8" i="23"/>
  <c r="H8" i="23" s="1"/>
  <c r="B8" i="23"/>
  <c r="D8" i="23" s="1"/>
  <c r="O7" i="23"/>
  <c r="B7" i="23"/>
  <c r="D7" i="23" s="1"/>
  <c r="D123" i="22"/>
  <c r="D122" i="22"/>
  <c r="D121" i="22"/>
  <c r="D120" i="22"/>
  <c r="D119" i="22"/>
  <c r="D118" i="22"/>
  <c r="O107" i="22" s="1"/>
  <c r="F118" i="22" s="1"/>
  <c r="D117" i="22"/>
  <c r="O106" i="22" s="1"/>
  <c r="D116" i="22"/>
  <c r="O105" i="22" s="1"/>
  <c r="F116" i="22" s="1"/>
  <c r="D115" i="22"/>
  <c r="O104" i="22" s="1"/>
  <c r="D114" i="22"/>
  <c r="O103" i="22" s="1"/>
  <c r="D113" i="22"/>
  <c r="O102" i="22" s="1"/>
  <c r="Q112" i="22"/>
  <c r="P112" i="22"/>
  <c r="O112" i="22"/>
  <c r="N112" i="22"/>
  <c r="D112" i="22"/>
  <c r="O101" i="22" s="1"/>
  <c r="D111" i="22"/>
  <c r="O100" i="22" s="1"/>
  <c r="F107" i="22"/>
  <c r="H107" i="22" s="1"/>
  <c r="B107" i="22"/>
  <c r="D107" i="22" s="1"/>
  <c r="F106" i="22"/>
  <c r="H106" i="22" s="1"/>
  <c r="B106" i="22"/>
  <c r="D106" i="22" s="1"/>
  <c r="F105" i="22"/>
  <c r="H105" i="22" s="1"/>
  <c r="D105" i="22"/>
  <c r="B105" i="22"/>
  <c r="S104" i="22"/>
  <c r="S105" i="22" s="1"/>
  <c r="S107" i="22" s="1"/>
  <c r="F104" i="22"/>
  <c r="H104" i="22" s="1"/>
  <c r="B104" i="22"/>
  <c r="D104" i="22" s="1"/>
  <c r="D103" i="22"/>
  <c r="B103" i="22"/>
  <c r="F102" i="22"/>
  <c r="H102" i="22" s="1"/>
  <c r="B102" i="22"/>
  <c r="D102" i="22" s="1"/>
  <c r="F101" i="22"/>
  <c r="H101" i="22" s="1"/>
  <c r="B101" i="22"/>
  <c r="D101" i="22" s="1"/>
  <c r="D100" i="22"/>
  <c r="B100" i="22"/>
  <c r="D92" i="22"/>
  <c r="D91" i="22"/>
  <c r="D90" i="22"/>
  <c r="D89" i="22"/>
  <c r="D88" i="22"/>
  <c r="D87" i="22"/>
  <c r="D86" i="22"/>
  <c r="D85" i="22"/>
  <c r="D84" i="22"/>
  <c r="O73" i="22" s="1"/>
  <c r="D83" i="22"/>
  <c r="D82" i="22"/>
  <c r="Q81" i="22"/>
  <c r="P81" i="22"/>
  <c r="O81" i="22"/>
  <c r="N81" i="22"/>
  <c r="D81" i="22"/>
  <c r="D80" i="22"/>
  <c r="S76" i="22"/>
  <c r="O76" i="22"/>
  <c r="H76" i="22"/>
  <c r="F76" i="22"/>
  <c r="B76" i="22"/>
  <c r="D76" i="22" s="1"/>
  <c r="F75" i="22"/>
  <c r="H75" i="22" s="1"/>
  <c r="N323" i="33" s="1"/>
  <c r="B75" i="22"/>
  <c r="D75" i="22" s="1"/>
  <c r="F74" i="22"/>
  <c r="H74" i="22" s="1"/>
  <c r="D74" i="22"/>
  <c r="B74" i="22"/>
  <c r="S73" i="22"/>
  <c r="S74" i="22" s="1"/>
  <c r="F73" i="22"/>
  <c r="H73" i="22" s="1"/>
  <c r="B73" i="22"/>
  <c r="D73" i="22" s="1"/>
  <c r="D72" i="22"/>
  <c r="B72" i="22"/>
  <c r="O71" i="22"/>
  <c r="F71" i="22"/>
  <c r="H71" i="22" s="1"/>
  <c r="N319" i="33" s="1"/>
  <c r="B71" i="22"/>
  <c r="D71" i="22" s="1"/>
  <c r="O70" i="22"/>
  <c r="F70" i="22"/>
  <c r="H70" i="22" s="1"/>
  <c r="B70" i="22"/>
  <c r="D70" i="22" s="1"/>
  <c r="O69" i="22"/>
  <c r="C317" i="33" s="1"/>
  <c r="D69" i="22"/>
  <c r="B69" i="22"/>
  <c r="D61" i="22"/>
  <c r="D60" i="22"/>
  <c r="D59" i="22"/>
  <c r="D58" i="22"/>
  <c r="D57" i="22"/>
  <c r="D56" i="22"/>
  <c r="O45" i="22" s="1"/>
  <c r="F56" i="22" s="1"/>
  <c r="D55" i="22"/>
  <c r="D54" i="22"/>
  <c r="O43" i="22" s="1"/>
  <c r="D53" i="22"/>
  <c r="O42" i="22" s="1"/>
  <c r="D52" i="22"/>
  <c r="D51" i="22"/>
  <c r="O40" i="22" s="1"/>
  <c r="Q50" i="22"/>
  <c r="P50" i="22"/>
  <c r="O50" i="22"/>
  <c r="N50" i="22"/>
  <c r="D50" i="22"/>
  <c r="O39" i="22" s="1"/>
  <c r="D49" i="22"/>
  <c r="O38" i="22" s="1"/>
  <c r="F45" i="22"/>
  <c r="H45" i="22" s="1"/>
  <c r="B45" i="22"/>
  <c r="D45" i="22" s="1"/>
  <c r="O44" i="22"/>
  <c r="F55" i="22" s="1"/>
  <c r="F44" i="22"/>
  <c r="H44" i="22" s="1"/>
  <c r="B44" i="22"/>
  <c r="D44" i="22" s="1"/>
  <c r="H43" i="22"/>
  <c r="F43" i="22"/>
  <c r="B43" i="22"/>
  <c r="D43" i="22" s="1"/>
  <c r="F54" i="22" s="1"/>
  <c r="S42" i="22"/>
  <c r="S43" i="22" s="1"/>
  <c r="S45" i="22" s="1"/>
  <c r="H42" i="22"/>
  <c r="F42" i="22"/>
  <c r="B42" i="22"/>
  <c r="D42" i="22" s="1"/>
  <c r="F53" i="22" s="1"/>
  <c r="O41" i="22"/>
  <c r="B41" i="22"/>
  <c r="D41" i="22" s="1"/>
  <c r="F40" i="22"/>
  <c r="H40" i="22" s="1"/>
  <c r="B40" i="22"/>
  <c r="D40" i="22" s="1"/>
  <c r="H39" i="22"/>
  <c r="F39" i="22"/>
  <c r="D39" i="22"/>
  <c r="B39" i="22"/>
  <c r="D38" i="22"/>
  <c r="B38" i="22"/>
  <c r="D30" i="22"/>
  <c r="D29" i="22"/>
  <c r="D28" i="22"/>
  <c r="D27" i="22"/>
  <c r="D26" i="22"/>
  <c r="D25" i="22"/>
  <c r="D24" i="22"/>
  <c r="O13" i="22" s="1"/>
  <c r="D23" i="22"/>
  <c r="O12" i="22" s="1"/>
  <c r="D22" i="22"/>
  <c r="O11" i="22" s="1"/>
  <c r="D21" i="22"/>
  <c r="O10" i="22" s="1"/>
  <c r="D20" i="22"/>
  <c r="O9" i="22" s="1"/>
  <c r="Q19" i="22"/>
  <c r="P19" i="22"/>
  <c r="O19" i="22"/>
  <c r="N19" i="22"/>
  <c r="D19" i="22"/>
  <c r="D18" i="22"/>
  <c r="O7" i="22" s="1"/>
  <c r="O14" i="22"/>
  <c r="F25" i="22" s="1"/>
  <c r="F14" i="22"/>
  <c r="H14" i="22" s="1"/>
  <c r="B14" i="22"/>
  <c r="D14" i="22" s="1"/>
  <c r="H13" i="22"/>
  <c r="F13" i="22"/>
  <c r="B13" i="22"/>
  <c r="D13" i="22" s="1"/>
  <c r="F24" i="22" s="1"/>
  <c r="H12" i="22"/>
  <c r="F12" i="22"/>
  <c r="D12" i="22"/>
  <c r="B12" i="22"/>
  <c r="S11" i="22"/>
  <c r="S12" i="22" s="1"/>
  <c r="S14" i="22" s="1"/>
  <c r="H11" i="22"/>
  <c r="F11" i="22"/>
  <c r="D11" i="22"/>
  <c r="B11" i="22"/>
  <c r="D10" i="22"/>
  <c r="B10" i="22"/>
  <c r="H9" i="22"/>
  <c r="F9" i="22"/>
  <c r="B9" i="22"/>
  <c r="D9" i="22" s="1"/>
  <c r="O8" i="22"/>
  <c r="H8" i="22"/>
  <c r="F8" i="22"/>
  <c r="B8" i="22"/>
  <c r="D8" i="22" s="1"/>
  <c r="B7" i="22"/>
  <c r="D7" i="22" s="1"/>
  <c r="D123" i="21"/>
  <c r="D122" i="21"/>
  <c r="D121" i="21"/>
  <c r="D120" i="21"/>
  <c r="D119" i="21"/>
  <c r="D118" i="21"/>
  <c r="D117" i="21"/>
  <c r="D116" i="21"/>
  <c r="O105" i="21" s="1"/>
  <c r="D115" i="21"/>
  <c r="O104" i="21" s="1"/>
  <c r="D114" i="21"/>
  <c r="O103" i="21" s="1"/>
  <c r="D113" i="21"/>
  <c r="Q112" i="21"/>
  <c r="P112" i="21"/>
  <c r="O112" i="21"/>
  <c r="N112" i="21"/>
  <c r="D112" i="21"/>
  <c r="D111" i="21"/>
  <c r="O100" i="21" s="1"/>
  <c r="O107" i="21"/>
  <c r="F107" i="21"/>
  <c r="H107" i="21" s="1"/>
  <c r="B107" i="21"/>
  <c r="D107" i="21" s="1"/>
  <c r="O106" i="21"/>
  <c r="F106" i="21"/>
  <c r="H106" i="21" s="1"/>
  <c r="B106" i="21"/>
  <c r="D106" i="21" s="1"/>
  <c r="F117" i="21" s="1"/>
  <c r="F105" i="21"/>
  <c r="H105" i="21" s="1"/>
  <c r="D105" i="21"/>
  <c r="F116" i="21" s="1"/>
  <c r="B105" i="21"/>
  <c r="S104" i="21"/>
  <c r="S105" i="21" s="1"/>
  <c r="S107" i="21" s="1"/>
  <c r="H104" i="21"/>
  <c r="F104" i="21"/>
  <c r="B104" i="21"/>
  <c r="D104" i="21" s="1"/>
  <c r="D103" i="21"/>
  <c r="B103" i="21"/>
  <c r="O102" i="21"/>
  <c r="F113" i="21" s="1"/>
  <c r="H102" i="21"/>
  <c r="F102" i="21"/>
  <c r="B102" i="21"/>
  <c r="D102" i="21" s="1"/>
  <c r="O101" i="21"/>
  <c r="F101" i="21"/>
  <c r="H101" i="21" s="1"/>
  <c r="B101" i="21"/>
  <c r="D101" i="21" s="1"/>
  <c r="D100" i="21"/>
  <c r="B100" i="21"/>
  <c r="D92" i="21"/>
  <c r="D314" i="33" s="1"/>
  <c r="D91" i="21"/>
  <c r="D90" i="21"/>
  <c r="D89" i="21"/>
  <c r="D311" i="33" s="1"/>
  <c r="D88" i="21"/>
  <c r="D87" i="21"/>
  <c r="D86" i="21"/>
  <c r="O75" i="21" s="1"/>
  <c r="D85" i="21"/>
  <c r="O74" i="21" s="1"/>
  <c r="D84" i="21"/>
  <c r="D83" i="21"/>
  <c r="D82" i="21"/>
  <c r="Q81" i="21"/>
  <c r="P81" i="21"/>
  <c r="O81" i="21"/>
  <c r="N81" i="21"/>
  <c r="D81" i="21"/>
  <c r="D80" i="21"/>
  <c r="O76" i="21"/>
  <c r="H76" i="21"/>
  <c r="F76" i="21"/>
  <c r="B76" i="21"/>
  <c r="D76" i="21" s="1"/>
  <c r="F75" i="21"/>
  <c r="H75" i="21" s="1"/>
  <c r="N308" i="33" s="1"/>
  <c r="B75" i="21"/>
  <c r="D75" i="21" s="1"/>
  <c r="K308" i="33" s="1"/>
  <c r="F74" i="21"/>
  <c r="H74" i="21" s="1"/>
  <c r="B74" i="21"/>
  <c r="D74" i="21" s="1"/>
  <c r="S73" i="21"/>
  <c r="S74" i="21" s="1"/>
  <c r="S76" i="21" s="1"/>
  <c r="F73" i="21"/>
  <c r="H73" i="21" s="1"/>
  <c r="B73" i="21"/>
  <c r="D73" i="21" s="1"/>
  <c r="B72" i="21"/>
  <c r="D72" i="21" s="1"/>
  <c r="K305" i="33" s="1"/>
  <c r="F71" i="21"/>
  <c r="H71" i="21" s="1"/>
  <c r="B71" i="21"/>
  <c r="D71" i="21" s="1"/>
  <c r="H70" i="21"/>
  <c r="F70" i="21"/>
  <c r="B70" i="21"/>
  <c r="D70" i="21" s="1"/>
  <c r="O69" i="21"/>
  <c r="B69" i="21"/>
  <c r="D69" i="21" s="1"/>
  <c r="D61" i="21"/>
  <c r="D60" i="21"/>
  <c r="D59" i="21"/>
  <c r="D58" i="21"/>
  <c r="D57" i="21"/>
  <c r="D56" i="21"/>
  <c r="D55" i="21"/>
  <c r="O44" i="21" s="1"/>
  <c r="F55" i="21" s="1"/>
  <c r="D54" i="21"/>
  <c r="D53" i="21"/>
  <c r="O42" i="21" s="1"/>
  <c r="D52" i="21"/>
  <c r="O41" i="21" s="1"/>
  <c r="D51" i="21"/>
  <c r="O40" i="21" s="1"/>
  <c r="Q50" i="21"/>
  <c r="P50" i="21"/>
  <c r="O50" i="21"/>
  <c r="N50" i="21"/>
  <c r="D50" i="21"/>
  <c r="O39" i="21" s="1"/>
  <c r="D49" i="21"/>
  <c r="O38" i="21" s="1"/>
  <c r="O45" i="21"/>
  <c r="F56" i="21" s="1"/>
  <c r="F45" i="21"/>
  <c r="H45" i="21" s="1"/>
  <c r="B45" i="21"/>
  <c r="D45" i="21" s="1"/>
  <c r="F44" i="21"/>
  <c r="H44" i="21" s="1"/>
  <c r="B44" i="21"/>
  <c r="D44" i="21" s="1"/>
  <c r="S43" i="21"/>
  <c r="S45" i="21" s="1"/>
  <c r="O43" i="21"/>
  <c r="F43" i="21"/>
  <c r="H43" i="21" s="1"/>
  <c r="B43" i="21"/>
  <c r="D43" i="21" s="1"/>
  <c r="S42" i="21"/>
  <c r="F42" i="21"/>
  <c r="H42" i="21" s="1"/>
  <c r="B42" i="21"/>
  <c r="D42" i="21" s="1"/>
  <c r="B41" i="21"/>
  <c r="D41" i="21" s="1"/>
  <c r="F52" i="21" s="1"/>
  <c r="F40" i="21"/>
  <c r="H40" i="21" s="1"/>
  <c r="B40" i="21"/>
  <c r="D40" i="21" s="1"/>
  <c r="H39" i="21"/>
  <c r="F39" i="21"/>
  <c r="B39" i="21"/>
  <c r="D39" i="21" s="1"/>
  <c r="B38" i="21"/>
  <c r="D38" i="21" s="1"/>
  <c r="D30" i="21"/>
  <c r="D29" i="21"/>
  <c r="D28" i="21"/>
  <c r="D27" i="21"/>
  <c r="D26" i="21"/>
  <c r="D25" i="21"/>
  <c r="O14" i="21" s="1"/>
  <c r="F25" i="21" s="1"/>
  <c r="D24" i="21"/>
  <c r="O13" i="21" s="1"/>
  <c r="F24" i="21" s="1"/>
  <c r="F23" i="21"/>
  <c r="D23" i="21"/>
  <c r="O12" i="21" s="1"/>
  <c r="D22" i="21"/>
  <c r="D21" i="21"/>
  <c r="D20" i="21"/>
  <c r="O9" i="21" s="1"/>
  <c r="Q19" i="21"/>
  <c r="P19" i="21"/>
  <c r="O19" i="21"/>
  <c r="N19" i="21"/>
  <c r="D19" i="21"/>
  <c r="D18" i="21"/>
  <c r="O7" i="21" s="1"/>
  <c r="F14" i="21"/>
  <c r="H14" i="21" s="1"/>
  <c r="B14" i="21"/>
  <c r="D14" i="21" s="1"/>
  <c r="F13" i="21"/>
  <c r="H13" i="21" s="1"/>
  <c r="B13" i="21"/>
  <c r="D13" i="21" s="1"/>
  <c r="H12" i="21"/>
  <c r="F12" i="21"/>
  <c r="D12" i="21"/>
  <c r="B12" i="21"/>
  <c r="S11" i="21"/>
  <c r="S12" i="21" s="1"/>
  <c r="S14" i="21" s="1"/>
  <c r="O11" i="21"/>
  <c r="F11" i="21"/>
  <c r="H11" i="21" s="1"/>
  <c r="B11" i="21"/>
  <c r="D11" i="21" s="1"/>
  <c r="O10" i="21"/>
  <c r="F21" i="21" s="1"/>
  <c r="B10" i="21"/>
  <c r="D10" i="21" s="1"/>
  <c r="H9" i="21"/>
  <c r="F9" i="21"/>
  <c r="B9" i="21"/>
  <c r="D9" i="21" s="1"/>
  <c r="F20" i="21" s="1"/>
  <c r="O8" i="21"/>
  <c r="F8" i="21"/>
  <c r="H8" i="21" s="1"/>
  <c r="D8" i="21"/>
  <c r="B8" i="21"/>
  <c r="D7" i="21"/>
  <c r="B7" i="21"/>
  <c r="D123" i="20"/>
  <c r="D122" i="20"/>
  <c r="D121" i="20"/>
  <c r="D120" i="20"/>
  <c r="D119" i="20"/>
  <c r="D118" i="20"/>
  <c r="O107" i="20" s="1"/>
  <c r="F118" i="20" s="1"/>
  <c r="D117" i="20"/>
  <c r="O106" i="20" s="1"/>
  <c r="D116" i="20"/>
  <c r="O105" i="20" s="1"/>
  <c r="D115" i="20"/>
  <c r="O104" i="20" s="1"/>
  <c r="D114" i="20"/>
  <c r="D113" i="20"/>
  <c r="O102" i="20" s="1"/>
  <c r="F113" i="20" s="1"/>
  <c r="Q112" i="20"/>
  <c r="P112" i="20"/>
  <c r="O112" i="20"/>
  <c r="N112" i="20"/>
  <c r="D112" i="20"/>
  <c r="D111" i="20"/>
  <c r="F107" i="20"/>
  <c r="H107" i="20" s="1"/>
  <c r="B107" i="20"/>
  <c r="D107" i="20" s="1"/>
  <c r="F106" i="20"/>
  <c r="H106" i="20" s="1"/>
  <c r="B106" i="20"/>
  <c r="D106" i="20" s="1"/>
  <c r="F105" i="20"/>
  <c r="H105" i="20" s="1"/>
  <c r="B105" i="20"/>
  <c r="D105" i="20" s="1"/>
  <c r="S104" i="20"/>
  <c r="S105" i="20" s="1"/>
  <c r="S107" i="20" s="1"/>
  <c r="F104" i="20"/>
  <c r="H104" i="20" s="1"/>
  <c r="D104" i="20"/>
  <c r="B104" i="20"/>
  <c r="O103" i="20"/>
  <c r="D103" i="20"/>
  <c r="B103" i="20"/>
  <c r="F102" i="20"/>
  <c r="H102" i="20" s="1"/>
  <c r="B102" i="20"/>
  <c r="D102" i="20" s="1"/>
  <c r="O101" i="20"/>
  <c r="H101" i="20"/>
  <c r="F101" i="20"/>
  <c r="D101" i="20"/>
  <c r="B101" i="20"/>
  <c r="O100" i="20"/>
  <c r="B100" i="20"/>
  <c r="D100" i="20" s="1"/>
  <c r="D92" i="20"/>
  <c r="D91" i="20"/>
  <c r="D90" i="20"/>
  <c r="D89" i="20"/>
  <c r="D296" i="33" s="1"/>
  <c r="D88" i="20"/>
  <c r="D87" i="20"/>
  <c r="O76" i="20" s="1"/>
  <c r="D86" i="20"/>
  <c r="D85" i="20"/>
  <c r="D84" i="20"/>
  <c r="D83" i="20"/>
  <c r="D82" i="20"/>
  <c r="D289" i="33" s="1"/>
  <c r="Q81" i="20"/>
  <c r="P81" i="20"/>
  <c r="O81" i="20"/>
  <c r="N81" i="20"/>
  <c r="D81" i="20"/>
  <c r="F80" i="20"/>
  <c r="D80" i="20"/>
  <c r="H76" i="20"/>
  <c r="F76" i="20"/>
  <c r="B76" i="20"/>
  <c r="D76" i="20" s="1"/>
  <c r="F75" i="20"/>
  <c r="H75" i="20" s="1"/>
  <c r="B75" i="20"/>
  <c r="D75" i="20" s="1"/>
  <c r="F74" i="20"/>
  <c r="H74" i="20" s="1"/>
  <c r="B74" i="20"/>
  <c r="D74" i="20" s="1"/>
  <c r="S73" i="20"/>
  <c r="S74" i="20" s="1"/>
  <c r="S76" i="20" s="1"/>
  <c r="O73" i="20"/>
  <c r="F73" i="20"/>
  <c r="H73" i="20" s="1"/>
  <c r="B73" i="20"/>
  <c r="D73" i="20" s="1"/>
  <c r="O72" i="20"/>
  <c r="D72" i="20"/>
  <c r="B72" i="20"/>
  <c r="O71" i="20"/>
  <c r="F71" i="20"/>
  <c r="H71" i="20" s="1"/>
  <c r="N289" i="33" s="1"/>
  <c r="B71" i="20"/>
  <c r="D71" i="20" s="1"/>
  <c r="F70" i="20"/>
  <c r="H70" i="20" s="1"/>
  <c r="B70" i="20"/>
  <c r="D70" i="20" s="1"/>
  <c r="O69" i="20"/>
  <c r="D69" i="20"/>
  <c r="B69" i="20"/>
  <c r="D61" i="20"/>
  <c r="D60" i="20"/>
  <c r="D59" i="20"/>
  <c r="D58" i="20"/>
  <c r="D57" i="20"/>
  <c r="D56" i="20"/>
  <c r="O45" i="20" s="1"/>
  <c r="D55" i="20"/>
  <c r="O44" i="20" s="1"/>
  <c r="D54" i="20"/>
  <c r="D53" i="20"/>
  <c r="O42" i="20" s="1"/>
  <c r="D52" i="20"/>
  <c r="D51" i="20"/>
  <c r="O40" i="20" s="1"/>
  <c r="F51" i="20" s="1"/>
  <c r="Q50" i="20"/>
  <c r="P50" i="20"/>
  <c r="O50" i="20"/>
  <c r="N50" i="20"/>
  <c r="D50" i="20"/>
  <c r="D49" i="20"/>
  <c r="O38" i="20" s="1"/>
  <c r="H45" i="20"/>
  <c r="F45" i="20"/>
  <c r="D45" i="20"/>
  <c r="B45" i="20"/>
  <c r="H44" i="20"/>
  <c r="F44" i="20"/>
  <c r="B44" i="20"/>
  <c r="D44" i="20" s="1"/>
  <c r="S43" i="20"/>
  <c r="S45" i="20" s="1"/>
  <c r="O43" i="20"/>
  <c r="F54" i="20" s="1"/>
  <c r="F43" i="20"/>
  <c r="H43" i="20" s="1"/>
  <c r="D43" i="20"/>
  <c r="B43" i="20"/>
  <c r="S42" i="20"/>
  <c r="F42" i="20"/>
  <c r="H42" i="20" s="1"/>
  <c r="B42" i="20"/>
  <c r="D42" i="20" s="1"/>
  <c r="O41" i="20"/>
  <c r="B41" i="20"/>
  <c r="D41" i="20" s="1"/>
  <c r="F40" i="20"/>
  <c r="H40" i="20" s="1"/>
  <c r="B40" i="20"/>
  <c r="D40" i="20" s="1"/>
  <c r="O39" i="20"/>
  <c r="F39" i="20"/>
  <c r="H39" i="20" s="1"/>
  <c r="B39" i="20"/>
  <c r="D39" i="20" s="1"/>
  <c r="B38" i="20"/>
  <c r="D38" i="20" s="1"/>
  <c r="D30" i="20"/>
  <c r="D29" i="20"/>
  <c r="D28" i="20"/>
  <c r="D27" i="20"/>
  <c r="D26" i="20"/>
  <c r="D25" i="20"/>
  <c r="O14" i="20" s="1"/>
  <c r="F25" i="20" s="1"/>
  <c r="D24" i="20"/>
  <c r="O13" i="20" s="1"/>
  <c r="D23" i="20"/>
  <c r="D22" i="20"/>
  <c r="O11" i="20" s="1"/>
  <c r="D21" i="20"/>
  <c r="O10" i="20" s="1"/>
  <c r="D20" i="20"/>
  <c r="O9" i="20" s="1"/>
  <c r="Q19" i="20"/>
  <c r="P19" i="20"/>
  <c r="O19" i="20"/>
  <c r="N19" i="20"/>
  <c r="D19" i="20"/>
  <c r="O8" i="20" s="1"/>
  <c r="D18" i="20"/>
  <c r="O7" i="20" s="1"/>
  <c r="F14" i="20"/>
  <c r="H14" i="20" s="1"/>
  <c r="D14" i="20"/>
  <c r="B14" i="20"/>
  <c r="F13" i="20"/>
  <c r="H13" i="20" s="1"/>
  <c r="B13" i="20"/>
  <c r="D13" i="20" s="1"/>
  <c r="S12" i="20"/>
  <c r="S14" i="20" s="1"/>
  <c r="O12" i="20"/>
  <c r="F12" i="20"/>
  <c r="H12" i="20" s="1"/>
  <c r="B12" i="20"/>
  <c r="D12" i="20" s="1"/>
  <c r="S11" i="20"/>
  <c r="F11" i="20"/>
  <c r="H11" i="20" s="1"/>
  <c r="B11" i="20"/>
  <c r="D11" i="20" s="1"/>
  <c r="B10" i="20"/>
  <c r="D10" i="20" s="1"/>
  <c r="F9" i="20"/>
  <c r="H9" i="20" s="1"/>
  <c r="B9" i="20"/>
  <c r="D9" i="20" s="1"/>
  <c r="F8" i="20"/>
  <c r="H8" i="20" s="1"/>
  <c r="B8" i="20"/>
  <c r="D8" i="20" s="1"/>
  <c r="B7" i="20"/>
  <c r="D7" i="20" s="1"/>
  <c r="F18" i="20" s="1"/>
  <c r="D123" i="19"/>
  <c r="D122" i="19"/>
  <c r="D121" i="19"/>
  <c r="D120" i="19"/>
  <c r="D119" i="19"/>
  <c r="D118" i="19"/>
  <c r="O107" i="19" s="1"/>
  <c r="D117" i="19"/>
  <c r="O106" i="19" s="1"/>
  <c r="D116" i="19"/>
  <c r="O105" i="19" s="1"/>
  <c r="F116" i="19" s="1"/>
  <c r="D115" i="19"/>
  <c r="F114" i="19"/>
  <c r="D114" i="19"/>
  <c r="D113" i="19"/>
  <c r="Q112" i="19"/>
  <c r="P112" i="19"/>
  <c r="O112" i="19"/>
  <c r="N112" i="19"/>
  <c r="D112" i="19"/>
  <c r="O101" i="19" s="1"/>
  <c r="F112" i="19" s="1"/>
  <c r="D111" i="19"/>
  <c r="H107" i="19"/>
  <c r="F107" i="19"/>
  <c r="B107" i="19"/>
  <c r="D107" i="19" s="1"/>
  <c r="F106" i="19"/>
  <c r="H106" i="19" s="1"/>
  <c r="B106" i="19"/>
  <c r="D106" i="19" s="1"/>
  <c r="F105" i="19"/>
  <c r="H105" i="19" s="1"/>
  <c r="B105" i="19"/>
  <c r="D105" i="19" s="1"/>
  <c r="S104" i="19"/>
  <c r="S105" i="19" s="1"/>
  <c r="S107" i="19" s="1"/>
  <c r="O104" i="19"/>
  <c r="F115" i="19" s="1"/>
  <c r="F104" i="19"/>
  <c r="H104" i="19" s="1"/>
  <c r="D104" i="19"/>
  <c r="B104" i="19"/>
  <c r="O103" i="19"/>
  <c r="B103" i="19"/>
  <c r="D103" i="19" s="1"/>
  <c r="O102" i="19"/>
  <c r="F113" i="19" s="1"/>
  <c r="F102" i="19"/>
  <c r="H102" i="19" s="1"/>
  <c r="B102" i="19"/>
  <c r="D102" i="19" s="1"/>
  <c r="F101" i="19"/>
  <c r="H101" i="19" s="1"/>
  <c r="B101" i="19"/>
  <c r="D101" i="19" s="1"/>
  <c r="O100" i="19"/>
  <c r="B100" i="19"/>
  <c r="D100" i="19" s="1"/>
  <c r="D92" i="19"/>
  <c r="D91" i="19"/>
  <c r="D90" i="19"/>
  <c r="D89" i="19"/>
  <c r="D88" i="19"/>
  <c r="D87" i="19"/>
  <c r="D86" i="19"/>
  <c r="D85" i="19"/>
  <c r="D84" i="19"/>
  <c r="O73" i="19" s="1"/>
  <c r="D83" i="19"/>
  <c r="D82" i="19"/>
  <c r="O71" i="19" s="1"/>
  <c r="Q81" i="19"/>
  <c r="P81" i="19"/>
  <c r="O81" i="19"/>
  <c r="N81" i="19"/>
  <c r="D81" i="19"/>
  <c r="D80" i="19"/>
  <c r="O69" i="19" s="1"/>
  <c r="O76" i="19"/>
  <c r="F76" i="19"/>
  <c r="H76" i="19" s="1"/>
  <c r="B76" i="19"/>
  <c r="D76" i="19" s="1"/>
  <c r="O75" i="19"/>
  <c r="F75" i="19"/>
  <c r="H75" i="19" s="1"/>
  <c r="B75" i="19"/>
  <c r="D75" i="19" s="1"/>
  <c r="O74" i="19"/>
  <c r="F74" i="19"/>
  <c r="H74" i="19" s="1"/>
  <c r="N277" i="33" s="1"/>
  <c r="B74" i="19"/>
  <c r="D74" i="19" s="1"/>
  <c r="S73" i="19"/>
  <c r="S74" i="19" s="1"/>
  <c r="S76" i="19" s="1"/>
  <c r="F73" i="19"/>
  <c r="H73" i="19" s="1"/>
  <c r="B73" i="19"/>
  <c r="D73" i="19" s="1"/>
  <c r="B72" i="19"/>
  <c r="D72" i="19" s="1"/>
  <c r="H71" i="19"/>
  <c r="F71" i="19"/>
  <c r="B71" i="19"/>
  <c r="D71" i="19" s="1"/>
  <c r="K274" i="33" s="1"/>
  <c r="F70" i="19"/>
  <c r="H70" i="19" s="1"/>
  <c r="B70" i="19"/>
  <c r="D70" i="19" s="1"/>
  <c r="K273" i="33" s="1"/>
  <c r="D69" i="19"/>
  <c r="B69" i="19"/>
  <c r="D61" i="19"/>
  <c r="D60" i="19"/>
  <c r="D59" i="19"/>
  <c r="D58" i="19"/>
  <c r="D57" i="19"/>
  <c r="D56" i="19"/>
  <c r="D55" i="19"/>
  <c r="O44" i="19" s="1"/>
  <c r="D54" i="19"/>
  <c r="D53" i="19"/>
  <c r="O42" i="19" s="1"/>
  <c r="D52" i="19"/>
  <c r="D51" i="19"/>
  <c r="O40" i="19" s="1"/>
  <c r="F51" i="19" s="1"/>
  <c r="Q50" i="19"/>
  <c r="P50" i="19"/>
  <c r="O50" i="19"/>
  <c r="N50" i="19"/>
  <c r="D50" i="19"/>
  <c r="O39" i="19" s="1"/>
  <c r="D49" i="19"/>
  <c r="O38" i="19" s="1"/>
  <c r="S45" i="19"/>
  <c r="O45" i="19"/>
  <c r="F56" i="19" s="1"/>
  <c r="H45" i="19"/>
  <c r="F45" i="19"/>
  <c r="D45" i="19"/>
  <c r="B45" i="19"/>
  <c r="H44" i="19"/>
  <c r="F44" i="19"/>
  <c r="B44" i="19"/>
  <c r="D44" i="19" s="1"/>
  <c r="S43" i="19"/>
  <c r="O43" i="19"/>
  <c r="F43" i="19"/>
  <c r="H43" i="19" s="1"/>
  <c r="D43" i="19"/>
  <c r="B43" i="19"/>
  <c r="S42" i="19"/>
  <c r="F42" i="19"/>
  <c r="H42" i="19" s="1"/>
  <c r="B42" i="19"/>
  <c r="D42" i="19" s="1"/>
  <c r="O41" i="19"/>
  <c r="B41" i="19"/>
  <c r="D41" i="19" s="1"/>
  <c r="F52" i="19" s="1"/>
  <c r="F40" i="19"/>
  <c r="H40" i="19" s="1"/>
  <c r="B40" i="19"/>
  <c r="D40" i="19" s="1"/>
  <c r="F39" i="19"/>
  <c r="H39" i="19" s="1"/>
  <c r="B39" i="19"/>
  <c r="D39" i="19" s="1"/>
  <c r="B38" i="19"/>
  <c r="D38" i="19" s="1"/>
  <c r="D30" i="19"/>
  <c r="D29" i="19"/>
  <c r="D28" i="19"/>
  <c r="D27" i="19"/>
  <c r="D26" i="19"/>
  <c r="D25" i="19"/>
  <c r="O14" i="19" s="1"/>
  <c r="F25" i="19" s="1"/>
  <c r="D24" i="19"/>
  <c r="D23" i="19"/>
  <c r="O12" i="19" s="1"/>
  <c r="F23" i="19" s="1"/>
  <c r="D22" i="19"/>
  <c r="O11" i="19" s="1"/>
  <c r="D21" i="19"/>
  <c r="O10" i="19" s="1"/>
  <c r="D20" i="19"/>
  <c r="O9" i="19" s="1"/>
  <c r="Q19" i="19"/>
  <c r="P19" i="19"/>
  <c r="O19" i="19"/>
  <c r="N19" i="19"/>
  <c r="D19" i="19"/>
  <c r="D18" i="19"/>
  <c r="O7" i="19" s="1"/>
  <c r="F14" i="19"/>
  <c r="H14" i="19" s="1"/>
  <c r="B14" i="19"/>
  <c r="D14" i="19" s="1"/>
  <c r="O13" i="19"/>
  <c r="F24" i="19" s="1"/>
  <c r="F13" i="19"/>
  <c r="H13" i="19" s="1"/>
  <c r="B13" i="19"/>
  <c r="D13" i="19" s="1"/>
  <c r="F12" i="19"/>
  <c r="H12" i="19" s="1"/>
  <c r="B12" i="19"/>
  <c r="D12" i="19" s="1"/>
  <c r="S11" i="19"/>
  <c r="S12" i="19" s="1"/>
  <c r="S14" i="19" s="1"/>
  <c r="F11" i="19"/>
  <c r="H11" i="19" s="1"/>
  <c r="B11" i="19"/>
  <c r="D11" i="19" s="1"/>
  <c r="B10" i="19"/>
  <c r="D10" i="19" s="1"/>
  <c r="F9" i="19"/>
  <c r="H9" i="19" s="1"/>
  <c r="B9" i="19"/>
  <c r="D9" i="19" s="1"/>
  <c r="O8" i="19"/>
  <c r="F8" i="19"/>
  <c r="H8" i="19" s="1"/>
  <c r="B8" i="19"/>
  <c r="D8" i="19" s="1"/>
  <c r="D7" i="19"/>
  <c r="B7" i="19"/>
  <c r="D123" i="18"/>
  <c r="D122" i="18"/>
  <c r="D121" i="18"/>
  <c r="D120" i="18"/>
  <c r="D119" i="18"/>
  <c r="D118" i="18"/>
  <c r="O107" i="18" s="1"/>
  <c r="F117" i="18"/>
  <c r="D117" i="18"/>
  <c r="O106" i="18" s="1"/>
  <c r="D116" i="18"/>
  <c r="O105" i="18" s="1"/>
  <c r="D115" i="18"/>
  <c r="D114" i="18"/>
  <c r="D113" i="18"/>
  <c r="Q112" i="18"/>
  <c r="P112" i="18"/>
  <c r="O112" i="18"/>
  <c r="N112" i="18"/>
  <c r="D112" i="18"/>
  <c r="O101" i="18" s="1"/>
  <c r="D111" i="18"/>
  <c r="O100" i="18" s="1"/>
  <c r="F107" i="18"/>
  <c r="H107" i="18" s="1"/>
  <c r="B107" i="18"/>
  <c r="D107" i="18" s="1"/>
  <c r="H106" i="18"/>
  <c r="F106" i="18"/>
  <c r="D106" i="18"/>
  <c r="B106" i="18"/>
  <c r="H105" i="18"/>
  <c r="F105" i="18"/>
  <c r="B105" i="18"/>
  <c r="D105" i="18" s="1"/>
  <c r="S104" i="18"/>
  <c r="S105" i="18" s="1"/>
  <c r="S107" i="18" s="1"/>
  <c r="O104" i="18"/>
  <c r="F115" i="18" s="1"/>
  <c r="H104" i="18"/>
  <c r="F104" i="18"/>
  <c r="D104" i="18"/>
  <c r="B104" i="18"/>
  <c r="O103" i="18"/>
  <c r="B103" i="18"/>
  <c r="D103" i="18" s="1"/>
  <c r="O102" i="18"/>
  <c r="F102" i="18"/>
  <c r="H102" i="18" s="1"/>
  <c r="B102" i="18"/>
  <c r="D102" i="18" s="1"/>
  <c r="H101" i="18"/>
  <c r="F101" i="18"/>
  <c r="B101" i="18"/>
  <c r="D101" i="18" s="1"/>
  <c r="B100" i="18"/>
  <c r="D100" i="18" s="1"/>
  <c r="D92" i="18"/>
  <c r="D91" i="18"/>
  <c r="D90" i="18"/>
  <c r="D89" i="18"/>
  <c r="D88" i="18"/>
  <c r="D87" i="18"/>
  <c r="O76" i="18" s="1"/>
  <c r="D86" i="18"/>
  <c r="O75" i="18" s="1"/>
  <c r="F85" i="18"/>
  <c r="D85" i="18"/>
  <c r="O74" i="18" s="1"/>
  <c r="D84" i="18"/>
  <c r="D83" i="18"/>
  <c r="D82" i="18"/>
  <c r="O71" i="18" s="1"/>
  <c r="C259" i="33" s="1"/>
  <c r="Q81" i="18"/>
  <c r="P81" i="18"/>
  <c r="O81" i="18"/>
  <c r="N81" i="18"/>
  <c r="D81" i="18"/>
  <c r="D80" i="18"/>
  <c r="O69" i="18" s="1"/>
  <c r="F76" i="18"/>
  <c r="H76" i="18" s="1"/>
  <c r="B76" i="18"/>
  <c r="D76" i="18" s="1"/>
  <c r="F75" i="18"/>
  <c r="H75" i="18" s="1"/>
  <c r="N263" i="33" s="1"/>
  <c r="D75" i="18"/>
  <c r="B75" i="18"/>
  <c r="F74" i="18"/>
  <c r="H74" i="18" s="1"/>
  <c r="B74" i="18"/>
  <c r="D74" i="18" s="1"/>
  <c r="S73" i="18"/>
  <c r="S74" i="18" s="1"/>
  <c r="S76" i="18" s="1"/>
  <c r="H73" i="18"/>
  <c r="F73" i="18"/>
  <c r="B73" i="18"/>
  <c r="D73" i="18" s="1"/>
  <c r="D72" i="18"/>
  <c r="B72" i="18"/>
  <c r="H71" i="18"/>
  <c r="F71" i="18"/>
  <c r="B71" i="18"/>
  <c r="D71" i="18" s="1"/>
  <c r="K259" i="33" s="1"/>
  <c r="H70" i="18"/>
  <c r="F70" i="18"/>
  <c r="B70" i="18"/>
  <c r="D70" i="18" s="1"/>
  <c r="D69" i="18"/>
  <c r="B69" i="18"/>
  <c r="D61" i="18"/>
  <c r="D60" i="18"/>
  <c r="D59" i="18"/>
  <c r="D58" i="18"/>
  <c r="D57" i="18"/>
  <c r="D56" i="18"/>
  <c r="D55" i="18"/>
  <c r="O44" i="18" s="1"/>
  <c r="D54" i="18"/>
  <c r="D53" i="18"/>
  <c r="D52" i="18"/>
  <c r="O41" i="18" s="1"/>
  <c r="F52" i="18" s="1"/>
  <c r="D51" i="18"/>
  <c r="O40" i="18" s="1"/>
  <c r="Q50" i="18"/>
  <c r="P50" i="18"/>
  <c r="O50" i="18"/>
  <c r="N50" i="18"/>
  <c r="D50" i="18"/>
  <c r="D49" i="18"/>
  <c r="O38" i="18" s="1"/>
  <c r="F49" i="18" s="1"/>
  <c r="O45" i="18"/>
  <c r="F56" i="18" s="1"/>
  <c r="H45" i="18"/>
  <c r="F45" i="18"/>
  <c r="D45" i="18"/>
  <c r="B45" i="18"/>
  <c r="F44" i="18"/>
  <c r="H44" i="18" s="1"/>
  <c r="B44" i="18"/>
  <c r="D44" i="18" s="1"/>
  <c r="S43" i="18"/>
  <c r="S45" i="18" s="1"/>
  <c r="O43" i="18"/>
  <c r="F54" i="18" s="1"/>
  <c r="F43" i="18"/>
  <c r="H43" i="18" s="1"/>
  <c r="D43" i="18"/>
  <c r="B43" i="18"/>
  <c r="S42" i="18"/>
  <c r="O42" i="18"/>
  <c r="F53" i="18" s="1"/>
  <c r="F42" i="18"/>
  <c r="H42" i="18" s="1"/>
  <c r="B42" i="18"/>
  <c r="D42" i="18" s="1"/>
  <c r="D41" i="18"/>
  <c r="B41" i="18"/>
  <c r="F40" i="18"/>
  <c r="H40" i="18" s="1"/>
  <c r="B40" i="18"/>
  <c r="D40" i="18" s="1"/>
  <c r="O39" i="18"/>
  <c r="F50" i="18" s="1"/>
  <c r="F39" i="18"/>
  <c r="H39" i="18" s="1"/>
  <c r="B39" i="18"/>
  <c r="D39" i="18" s="1"/>
  <c r="D38" i="18"/>
  <c r="B38" i="18"/>
  <c r="D30" i="18"/>
  <c r="D29" i="18"/>
  <c r="D28" i="18"/>
  <c r="D27" i="18"/>
  <c r="D26" i="18"/>
  <c r="D25" i="18"/>
  <c r="O14" i="18" s="1"/>
  <c r="D24" i="18"/>
  <c r="O13" i="18" s="1"/>
  <c r="D23" i="18"/>
  <c r="D22" i="18"/>
  <c r="O11" i="18" s="1"/>
  <c r="D21" i="18"/>
  <c r="O10" i="18" s="1"/>
  <c r="D20" i="18"/>
  <c r="O9" i="18" s="1"/>
  <c r="F20" i="18" s="1"/>
  <c r="Q19" i="18"/>
  <c r="P19" i="18"/>
  <c r="O19" i="18"/>
  <c r="N19" i="18"/>
  <c r="D19" i="18"/>
  <c r="D18" i="18"/>
  <c r="O7" i="18" s="1"/>
  <c r="F14" i="18"/>
  <c r="H14" i="18" s="1"/>
  <c r="B14" i="18"/>
  <c r="D14" i="18" s="1"/>
  <c r="F13" i="18"/>
  <c r="H13" i="18" s="1"/>
  <c r="B13" i="18"/>
  <c r="D13" i="18" s="1"/>
  <c r="O12" i="18"/>
  <c r="F12" i="18"/>
  <c r="H12" i="18" s="1"/>
  <c r="B12" i="18"/>
  <c r="D12" i="18" s="1"/>
  <c r="F23" i="18" s="1"/>
  <c r="S11" i="18"/>
  <c r="S12" i="18" s="1"/>
  <c r="S14" i="18" s="1"/>
  <c r="H11" i="18"/>
  <c r="F11" i="18"/>
  <c r="B11" i="18"/>
  <c r="D11" i="18" s="1"/>
  <c r="B10" i="18"/>
  <c r="D10" i="18" s="1"/>
  <c r="F9" i="18"/>
  <c r="H9" i="18" s="1"/>
  <c r="B9" i="18"/>
  <c r="D9" i="18" s="1"/>
  <c r="O8" i="18"/>
  <c r="F19" i="18" s="1"/>
  <c r="H8" i="18"/>
  <c r="F8" i="18"/>
  <c r="B8" i="18"/>
  <c r="D8" i="18" s="1"/>
  <c r="B7" i="18"/>
  <c r="D7" i="18" s="1"/>
  <c r="F18" i="18" s="1"/>
  <c r="D123" i="17"/>
  <c r="D122" i="17"/>
  <c r="D121" i="17"/>
  <c r="D120" i="17"/>
  <c r="D119" i="17"/>
  <c r="D118" i="17"/>
  <c r="O107" i="17" s="1"/>
  <c r="F118" i="17" s="1"/>
  <c r="D117" i="17"/>
  <c r="D116" i="17"/>
  <c r="O105" i="17" s="1"/>
  <c r="D115" i="17"/>
  <c r="O104" i="17" s="1"/>
  <c r="D114" i="17"/>
  <c r="O103" i="17" s="1"/>
  <c r="D113" i="17"/>
  <c r="O102" i="17" s="1"/>
  <c r="Q112" i="17"/>
  <c r="P112" i="17"/>
  <c r="O112" i="17"/>
  <c r="N112" i="17"/>
  <c r="D112" i="17"/>
  <c r="O101" i="17" s="1"/>
  <c r="D111" i="17"/>
  <c r="O100" i="17" s="1"/>
  <c r="F111" i="17" s="1"/>
  <c r="F107" i="17"/>
  <c r="H107" i="17" s="1"/>
  <c r="B107" i="17"/>
  <c r="D107" i="17" s="1"/>
  <c r="O106" i="17"/>
  <c r="F106" i="17"/>
  <c r="H106" i="17" s="1"/>
  <c r="B106" i="17"/>
  <c r="D106" i="17" s="1"/>
  <c r="H105" i="17"/>
  <c r="F105" i="17"/>
  <c r="B105" i="17"/>
  <c r="D105" i="17" s="1"/>
  <c r="S104" i="17"/>
  <c r="S105" i="17" s="1"/>
  <c r="S107" i="17" s="1"/>
  <c r="F104" i="17"/>
  <c r="H104" i="17" s="1"/>
  <c r="B104" i="17"/>
  <c r="D104" i="17" s="1"/>
  <c r="B103" i="17"/>
  <c r="D103" i="17" s="1"/>
  <c r="F102" i="17"/>
  <c r="H102" i="17" s="1"/>
  <c r="B102" i="17"/>
  <c r="D102" i="17" s="1"/>
  <c r="F101" i="17"/>
  <c r="H101" i="17" s="1"/>
  <c r="B101" i="17"/>
  <c r="D101" i="17" s="1"/>
  <c r="F112" i="17" s="1"/>
  <c r="B100" i="17"/>
  <c r="D100" i="17" s="1"/>
  <c r="D92" i="17"/>
  <c r="D91" i="17"/>
  <c r="D90" i="17"/>
  <c r="D89" i="17"/>
  <c r="D88" i="17"/>
  <c r="D87" i="17"/>
  <c r="O76" i="17" s="1"/>
  <c r="D86" i="17"/>
  <c r="O75" i="17" s="1"/>
  <c r="D85" i="17"/>
  <c r="D84" i="17"/>
  <c r="D83" i="17"/>
  <c r="D82" i="17"/>
  <c r="Q81" i="17"/>
  <c r="P81" i="17"/>
  <c r="O81" i="17"/>
  <c r="N81" i="17"/>
  <c r="D81" i="17"/>
  <c r="D80" i="17"/>
  <c r="F76" i="17"/>
  <c r="H76" i="17" s="1"/>
  <c r="B76" i="17"/>
  <c r="D76" i="17" s="1"/>
  <c r="H75" i="17"/>
  <c r="F75" i="17"/>
  <c r="D75" i="17"/>
  <c r="B75" i="17"/>
  <c r="F74" i="17"/>
  <c r="H74" i="17" s="1"/>
  <c r="B74" i="17"/>
  <c r="D74" i="17" s="1"/>
  <c r="S73" i="17"/>
  <c r="S74" i="17" s="1"/>
  <c r="S76" i="17" s="1"/>
  <c r="F73" i="17"/>
  <c r="H73" i="17" s="1"/>
  <c r="B73" i="17"/>
  <c r="D73" i="17" s="1"/>
  <c r="B72" i="17"/>
  <c r="D72" i="17" s="1"/>
  <c r="K245" i="33" s="1"/>
  <c r="O71" i="17"/>
  <c r="H71" i="17"/>
  <c r="F71" i="17"/>
  <c r="B71" i="17"/>
  <c r="D71" i="17" s="1"/>
  <c r="F70" i="17"/>
  <c r="H70" i="17" s="1"/>
  <c r="B70" i="17"/>
  <c r="D70" i="17" s="1"/>
  <c r="B69" i="17"/>
  <c r="D69" i="17" s="1"/>
  <c r="D61" i="17"/>
  <c r="D60" i="17"/>
  <c r="D59" i="17"/>
  <c r="D58" i="17"/>
  <c r="D57" i="17"/>
  <c r="D56" i="17"/>
  <c r="O45" i="17" s="1"/>
  <c r="D55" i="17"/>
  <c r="O44" i="17" s="1"/>
  <c r="D54" i="17"/>
  <c r="O43" i="17" s="1"/>
  <c r="F54" i="17" s="1"/>
  <c r="D53" i="17"/>
  <c r="D52" i="17"/>
  <c r="D51" i="17"/>
  <c r="Q50" i="17"/>
  <c r="P50" i="17"/>
  <c r="O50" i="17"/>
  <c r="N50" i="17"/>
  <c r="D50" i="17"/>
  <c r="O39" i="17" s="1"/>
  <c r="F50" i="17" s="1"/>
  <c r="D49" i="17"/>
  <c r="O38" i="17" s="1"/>
  <c r="F45" i="17"/>
  <c r="H45" i="17" s="1"/>
  <c r="B45" i="17"/>
  <c r="D45" i="17" s="1"/>
  <c r="F44" i="17"/>
  <c r="H44" i="17" s="1"/>
  <c r="D44" i="17"/>
  <c r="B44" i="17"/>
  <c r="S43" i="17"/>
  <c r="S45" i="17" s="1"/>
  <c r="F43" i="17"/>
  <c r="H43" i="17" s="1"/>
  <c r="B43" i="17"/>
  <c r="D43" i="17" s="1"/>
  <c r="S42" i="17"/>
  <c r="O42" i="17"/>
  <c r="F53" i="17" s="1"/>
  <c r="F42" i="17"/>
  <c r="H42" i="17" s="1"/>
  <c r="D42" i="17"/>
  <c r="B42" i="17"/>
  <c r="O41" i="17"/>
  <c r="B41" i="17"/>
  <c r="D41" i="17" s="1"/>
  <c r="O40" i="17"/>
  <c r="F40" i="17"/>
  <c r="H40" i="17" s="1"/>
  <c r="B40" i="17"/>
  <c r="D40" i="17" s="1"/>
  <c r="F39" i="17"/>
  <c r="H39" i="17" s="1"/>
  <c r="D39" i="17"/>
  <c r="B39" i="17"/>
  <c r="B38" i="17"/>
  <c r="D38" i="17" s="1"/>
  <c r="D30" i="17"/>
  <c r="D29" i="17"/>
  <c r="D28" i="17"/>
  <c r="D27" i="17"/>
  <c r="D26" i="17"/>
  <c r="D25" i="17"/>
  <c r="D24" i="17"/>
  <c r="O13" i="17" s="1"/>
  <c r="D23" i="17"/>
  <c r="O12" i="17" s="1"/>
  <c r="F23" i="17" s="1"/>
  <c r="D22" i="17"/>
  <c r="O11" i="17" s="1"/>
  <c r="D21" i="17"/>
  <c r="O10" i="17" s="1"/>
  <c r="F20" i="17"/>
  <c r="D20" i="17"/>
  <c r="O9" i="17" s="1"/>
  <c r="Q19" i="17"/>
  <c r="P19" i="17"/>
  <c r="O19" i="17"/>
  <c r="N19" i="17"/>
  <c r="D19" i="17"/>
  <c r="O8" i="17" s="1"/>
  <c r="D18" i="17"/>
  <c r="O7" i="17" s="1"/>
  <c r="F18" i="17" s="1"/>
  <c r="O14" i="17"/>
  <c r="F25" i="17" s="1"/>
  <c r="F14" i="17"/>
  <c r="H14" i="17" s="1"/>
  <c r="B14" i="17"/>
  <c r="D14" i="17" s="1"/>
  <c r="F13" i="17"/>
  <c r="H13" i="17" s="1"/>
  <c r="B13" i="17"/>
  <c r="D13" i="17" s="1"/>
  <c r="S12" i="17"/>
  <c r="S14" i="17" s="1"/>
  <c r="F12" i="17"/>
  <c r="H12" i="17" s="1"/>
  <c r="B12" i="17"/>
  <c r="D12" i="17" s="1"/>
  <c r="S11" i="17"/>
  <c r="F11" i="17"/>
  <c r="H11" i="17" s="1"/>
  <c r="D11" i="17"/>
  <c r="B11" i="17"/>
  <c r="D10" i="17"/>
  <c r="B10" i="17"/>
  <c r="F9" i="17"/>
  <c r="H9" i="17" s="1"/>
  <c r="B9" i="17"/>
  <c r="D9" i="17" s="1"/>
  <c r="F8" i="17"/>
  <c r="H8" i="17" s="1"/>
  <c r="D8" i="17"/>
  <c r="B8" i="17"/>
  <c r="D7" i="17"/>
  <c r="B7" i="17"/>
  <c r="D123" i="16"/>
  <c r="D122" i="16"/>
  <c r="D121" i="16"/>
  <c r="D120" i="16"/>
  <c r="D119" i="16"/>
  <c r="D118" i="16"/>
  <c r="O107" i="16" s="1"/>
  <c r="D117" i="16"/>
  <c r="O106" i="16" s="1"/>
  <c r="D116" i="16"/>
  <c r="D115" i="16"/>
  <c r="O104" i="16" s="1"/>
  <c r="F115" i="16" s="1"/>
  <c r="D114" i="16"/>
  <c r="O103" i="16" s="1"/>
  <c r="F114" i="16" s="1"/>
  <c r="D113" i="16"/>
  <c r="O102" i="16" s="1"/>
  <c r="F113" i="16" s="1"/>
  <c r="Q112" i="16"/>
  <c r="P112" i="16"/>
  <c r="O112" i="16"/>
  <c r="N112" i="16"/>
  <c r="D112" i="16"/>
  <c r="O101" i="16" s="1"/>
  <c r="D111" i="16"/>
  <c r="F107" i="16"/>
  <c r="H107" i="16" s="1"/>
  <c r="D107" i="16"/>
  <c r="F118" i="16" s="1"/>
  <c r="B107" i="16"/>
  <c r="F106" i="16"/>
  <c r="H106" i="16" s="1"/>
  <c r="B106" i="16"/>
  <c r="D106" i="16" s="1"/>
  <c r="O105" i="16"/>
  <c r="F105" i="16"/>
  <c r="H105" i="16" s="1"/>
  <c r="B105" i="16"/>
  <c r="D105" i="16" s="1"/>
  <c r="F116" i="16" s="1"/>
  <c r="S104" i="16"/>
  <c r="S105" i="16" s="1"/>
  <c r="S107" i="16" s="1"/>
  <c r="H104" i="16"/>
  <c r="F104" i="16"/>
  <c r="B104" i="16"/>
  <c r="D104" i="16" s="1"/>
  <c r="D103" i="16"/>
  <c r="B103" i="16"/>
  <c r="H102" i="16"/>
  <c r="F102" i="16"/>
  <c r="B102" i="16"/>
  <c r="D102" i="16" s="1"/>
  <c r="F101" i="16"/>
  <c r="H101" i="16" s="1"/>
  <c r="B101" i="16"/>
  <c r="D101" i="16" s="1"/>
  <c r="O100" i="16"/>
  <c r="F111" i="16" s="1"/>
  <c r="D100" i="16"/>
  <c r="B100" i="16"/>
  <c r="D92" i="16"/>
  <c r="D91" i="16"/>
  <c r="D90" i="16"/>
  <c r="D89" i="16"/>
  <c r="D88" i="16"/>
  <c r="D87" i="16"/>
  <c r="D86" i="16"/>
  <c r="D85" i="16"/>
  <c r="D84" i="16"/>
  <c r="D83" i="16"/>
  <c r="D82" i="16"/>
  <c r="Q81" i="16"/>
  <c r="P81" i="16"/>
  <c r="O81" i="16"/>
  <c r="N81" i="16"/>
  <c r="D81" i="16"/>
  <c r="D80" i="16"/>
  <c r="F76" i="16"/>
  <c r="H76" i="16" s="1"/>
  <c r="D76" i="16"/>
  <c r="K234" i="33" s="1"/>
  <c r="B76" i="16"/>
  <c r="O75" i="16"/>
  <c r="F75" i="16"/>
  <c r="H75" i="16" s="1"/>
  <c r="B75" i="16"/>
  <c r="D75" i="16" s="1"/>
  <c r="O74" i="16"/>
  <c r="F74" i="16"/>
  <c r="H74" i="16" s="1"/>
  <c r="N232" i="33" s="1"/>
  <c r="D74" i="16"/>
  <c r="B74" i="16"/>
  <c r="S73" i="16"/>
  <c r="S74" i="16" s="1"/>
  <c r="S76" i="16" s="1"/>
  <c r="O73" i="16"/>
  <c r="F73" i="16"/>
  <c r="H73" i="16" s="1"/>
  <c r="B73" i="16"/>
  <c r="D73" i="16" s="1"/>
  <c r="O72" i="16"/>
  <c r="B72" i="16"/>
  <c r="D72" i="16" s="1"/>
  <c r="K230" i="33" s="1"/>
  <c r="F71" i="16"/>
  <c r="H71" i="16" s="1"/>
  <c r="B71" i="16"/>
  <c r="D71" i="16" s="1"/>
  <c r="O70" i="16"/>
  <c r="F70" i="16"/>
  <c r="H70" i="16" s="1"/>
  <c r="B70" i="16"/>
  <c r="D70" i="16" s="1"/>
  <c r="O69" i="16"/>
  <c r="B69" i="16"/>
  <c r="D69" i="16" s="1"/>
  <c r="D61" i="16"/>
  <c r="D60" i="16"/>
  <c r="D59" i="16"/>
  <c r="D58" i="16"/>
  <c r="D57" i="16"/>
  <c r="D56" i="16"/>
  <c r="O45" i="16" s="1"/>
  <c r="D55" i="16"/>
  <c r="O44" i="16" s="1"/>
  <c r="D54" i="16"/>
  <c r="O43" i="16" s="1"/>
  <c r="D53" i="16"/>
  <c r="O42" i="16" s="1"/>
  <c r="F53" i="16" s="1"/>
  <c r="D52" i="16"/>
  <c r="O41" i="16" s="1"/>
  <c r="F51" i="16"/>
  <c r="D51" i="16"/>
  <c r="Q50" i="16"/>
  <c r="P50" i="16"/>
  <c r="O50" i="16"/>
  <c r="N50" i="16"/>
  <c r="D50" i="16"/>
  <c r="O39" i="16" s="1"/>
  <c r="F50" i="16" s="1"/>
  <c r="D49" i="16"/>
  <c r="O38" i="16" s="1"/>
  <c r="H45" i="16"/>
  <c r="F45" i="16"/>
  <c r="B45" i="16"/>
  <c r="D45" i="16" s="1"/>
  <c r="F44" i="16"/>
  <c r="H44" i="16" s="1"/>
  <c r="B44" i="16"/>
  <c r="D44" i="16" s="1"/>
  <c r="S43" i="16"/>
  <c r="S45" i="16" s="1"/>
  <c r="H43" i="16"/>
  <c r="F43" i="16"/>
  <c r="B43" i="16"/>
  <c r="D43" i="16" s="1"/>
  <c r="S42" i="16"/>
  <c r="F42" i="16"/>
  <c r="H42" i="16" s="1"/>
  <c r="B42" i="16"/>
  <c r="D42" i="16" s="1"/>
  <c r="B41" i="16"/>
  <c r="D41" i="16" s="1"/>
  <c r="O40" i="16"/>
  <c r="H40" i="16"/>
  <c r="F40" i="16"/>
  <c r="B40" i="16"/>
  <c r="D40" i="16" s="1"/>
  <c r="F39" i="16"/>
  <c r="H39" i="16" s="1"/>
  <c r="B39" i="16"/>
  <c r="D39" i="16" s="1"/>
  <c r="B38" i="16"/>
  <c r="D38" i="16" s="1"/>
  <c r="D30" i="16"/>
  <c r="D29" i="16"/>
  <c r="D28" i="16"/>
  <c r="D27" i="16"/>
  <c r="D26" i="16"/>
  <c r="D25" i="16"/>
  <c r="D24" i="16"/>
  <c r="D23" i="16"/>
  <c r="O12" i="16" s="1"/>
  <c r="F23" i="16" s="1"/>
  <c r="D22" i="16"/>
  <c r="O11" i="16" s="1"/>
  <c r="F22" i="16" s="1"/>
  <c r="D21" i="16"/>
  <c r="D20" i="16"/>
  <c r="O9" i="16" s="1"/>
  <c r="Q19" i="16"/>
  <c r="P19" i="16"/>
  <c r="O19" i="16"/>
  <c r="N19" i="16"/>
  <c r="D19" i="16"/>
  <c r="D18" i="16"/>
  <c r="O7" i="16" s="1"/>
  <c r="F18" i="16" s="1"/>
  <c r="O14" i="16"/>
  <c r="F14" i="16"/>
  <c r="H14" i="16" s="1"/>
  <c r="B14" i="16"/>
  <c r="D14" i="16" s="1"/>
  <c r="O13" i="16"/>
  <c r="F13" i="16"/>
  <c r="H13" i="16" s="1"/>
  <c r="B13" i="16"/>
  <c r="D13" i="16" s="1"/>
  <c r="F12" i="16"/>
  <c r="H12" i="16" s="1"/>
  <c r="D12" i="16"/>
  <c r="B12" i="16"/>
  <c r="S11" i="16"/>
  <c r="S12" i="16" s="1"/>
  <c r="S14" i="16" s="1"/>
  <c r="F11" i="16"/>
  <c r="H11" i="16" s="1"/>
  <c r="B11" i="16"/>
  <c r="D11" i="16" s="1"/>
  <c r="O10" i="16"/>
  <c r="F21" i="16" s="1"/>
  <c r="B10" i="16"/>
  <c r="D10" i="16" s="1"/>
  <c r="F9" i="16"/>
  <c r="H9" i="16" s="1"/>
  <c r="B9" i="16"/>
  <c r="D9" i="16" s="1"/>
  <c r="O8" i="16"/>
  <c r="F8" i="16"/>
  <c r="H8" i="16" s="1"/>
  <c r="B8" i="16"/>
  <c r="D8" i="16" s="1"/>
  <c r="B7" i="16"/>
  <c r="D7" i="16" s="1"/>
  <c r="D123" i="15"/>
  <c r="D122" i="15"/>
  <c r="D121" i="15"/>
  <c r="D120" i="15"/>
  <c r="D119" i="15"/>
  <c r="D118" i="15"/>
  <c r="D117" i="15"/>
  <c r="O106" i="15" s="1"/>
  <c r="D116" i="15"/>
  <c r="D115" i="15"/>
  <c r="O104" i="15" s="1"/>
  <c r="D114" i="15"/>
  <c r="O103" i="15" s="1"/>
  <c r="D113" i="15"/>
  <c r="Q112" i="15"/>
  <c r="P112" i="15"/>
  <c r="O112" i="15"/>
  <c r="N112" i="15"/>
  <c r="D112" i="15"/>
  <c r="O101" i="15" s="1"/>
  <c r="D111" i="15"/>
  <c r="O100" i="15" s="1"/>
  <c r="F111" i="15" s="1"/>
  <c r="O107" i="15"/>
  <c r="F118" i="15" s="1"/>
  <c r="F107" i="15"/>
  <c r="H107" i="15" s="1"/>
  <c r="B107" i="15"/>
  <c r="D107" i="15" s="1"/>
  <c r="F106" i="15"/>
  <c r="H106" i="15" s="1"/>
  <c r="B106" i="15"/>
  <c r="D106" i="15" s="1"/>
  <c r="O105" i="15"/>
  <c r="F105" i="15"/>
  <c r="H105" i="15" s="1"/>
  <c r="B105" i="15"/>
  <c r="D105" i="15" s="1"/>
  <c r="S104" i="15"/>
  <c r="S105" i="15" s="1"/>
  <c r="S107" i="15" s="1"/>
  <c r="F104" i="15"/>
  <c r="H104" i="15" s="1"/>
  <c r="B104" i="15"/>
  <c r="D104" i="15" s="1"/>
  <c r="B103" i="15"/>
  <c r="D103" i="15" s="1"/>
  <c r="O102" i="15"/>
  <c r="H102" i="15"/>
  <c r="F102" i="15"/>
  <c r="B102" i="15"/>
  <c r="D102" i="15" s="1"/>
  <c r="H101" i="15"/>
  <c r="F101" i="15"/>
  <c r="B101" i="15"/>
  <c r="D101" i="15" s="1"/>
  <c r="D100" i="15"/>
  <c r="B100" i="15"/>
  <c r="D92" i="15"/>
  <c r="D91" i="15"/>
  <c r="D90" i="15"/>
  <c r="D89" i="15"/>
  <c r="D88" i="15"/>
  <c r="D87" i="15"/>
  <c r="O76" i="15" s="1"/>
  <c r="D86" i="15"/>
  <c r="D85" i="15"/>
  <c r="O74" i="15" s="1"/>
  <c r="D84" i="15"/>
  <c r="D83" i="15"/>
  <c r="D82" i="15"/>
  <c r="Q81" i="15"/>
  <c r="P81" i="15"/>
  <c r="O81" i="15"/>
  <c r="N81" i="15"/>
  <c r="D81" i="15"/>
  <c r="D80" i="15"/>
  <c r="F76" i="15"/>
  <c r="H76" i="15" s="1"/>
  <c r="B76" i="15"/>
  <c r="D76" i="15" s="1"/>
  <c r="K219" i="33" s="1"/>
  <c r="H75" i="15"/>
  <c r="F75" i="15"/>
  <c r="B75" i="15"/>
  <c r="D75" i="15" s="1"/>
  <c r="F74" i="15"/>
  <c r="H74" i="15" s="1"/>
  <c r="B74" i="15"/>
  <c r="D74" i="15" s="1"/>
  <c r="S73" i="15"/>
  <c r="S74" i="15" s="1"/>
  <c r="S76" i="15" s="1"/>
  <c r="O73" i="15"/>
  <c r="F73" i="15"/>
  <c r="H73" i="15" s="1"/>
  <c r="N216" i="33" s="1"/>
  <c r="B73" i="15"/>
  <c r="D73" i="15" s="1"/>
  <c r="O72" i="15"/>
  <c r="F83" i="15" s="1"/>
  <c r="D72" i="15"/>
  <c r="B72" i="15"/>
  <c r="F71" i="15"/>
  <c r="H71" i="15" s="1"/>
  <c r="B71" i="15"/>
  <c r="D71" i="15" s="1"/>
  <c r="O70" i="15"/>
  <c r="F70" i="15"/>
  <c r="H70" i="15" s="1"/>
  <c r="N213" i="33" s="1"/>
  <c r="B70" i="15"/>
  <c r="D70" i="15" s="1"/>
  <c r="B69" i="15"/>
  <c r="D69" i="15" s="1"/>
  <c r="D61" i="15"/>
  <c r="D60" i="15"/>
  <c r="D59" i="15"/>
  <c r="D58" i="15"/>
  <c r="D57" i="15"/>
  <c r="D56" i="15"/>
  <c r="O45" i="15" s="1"/>
  <c r="F56" i="15" s="1"/>
  <c r="D55" i="15"/>
  <c r="O44" i="15" s="1"/>
  <c r="D54" i="15"/>
  <c r="O43" i="15" s="1"/>
  <c r="D53" i="15"/>
  <c r="D52" i="15"/>
  <c r="O41" i="15" s="1"/>
  <c r="D51" i="15"/>
  <c r="Q50" i="15"/>
  <c r="P50" i="15"/>
  <c r="O50" i="15"/>
  <c r="N50" i="15"/>
  <c r="D50" i="15"/>
  <c r="D49" i="15"/>
  <c r="F45" i="15"/>
  <c r="H45" i="15" s="1"/>
  <c r="B45" i="15"/>
  <c r="D45" i="15" s="1"/>
  <c r="F44" i="15"/>
  <c r="H44" i="15" s="1"/>
  <c r="B44" i="15"/>
  <c r="D44" i="15" s="1"/>
  <c r="F43" i="15"/>
  <c r="H43" i="15" s="1"/>
  <c r="B43" i="15"/>
  <c r="D43" i="15" s="1"/>
  <c r="S42" i="15"/>
  <c r="S43" i="15" s="1"/>
  <c r="S45" i="15" s="1"/>
  <c r="O42" i="15"/>
  <c r="H42" i="15"/>
  <c r="F42" i="15"/>
  <c r="B42" i="15"/>
  <c r="D42" i="15" s="1"/>
  <c r="B41" i="15"/>
  <c r="D41" i="15" s="1"/>
  <c r="O40" i="15"/>
  <c r="F51" i="15" s="1"/>
  <c r="F40" i="15"/>
  <c r="H40" i="15" s="1"/>
  <c r="B40" i="15"/>
  <c r="D40" i="15" s="1"/>
  <c r="O39" i="15"/>
  <c r="F39" i="15"/>
  <c r="H39" i="15" s="1"/>
  <c r="B39" i="15"/>
  <c r="D39" i="15" s="1"/>
  <c r="O38" i="15"/>
  <c r="F49" i="15" s="1"/>
  <c r="D38" i="15"/>
  <c r="B38" i="15"/>
  <c r="D30" i="15"/>
  <c r="D29" i="15"/>
  <c r="D28" i="15"/>
  <c r="D27" i="15"/>
  <c r="D26" i="15"/>
  <c r="D25" i="15"/>
  <c r="O14" i="15" s="1"/>
  <c r="D24" i="15"/>
  <c r="O13" i="15" s="1"/>
  <c r="F24" i="15" s="1"/>
  <c r="D23" i="15"/>
  <c r="O12" i="15" s="1"/>
  <c r="D22" i="15"/>
  <c r="D21" i="15"/>
  <c r="D20" i="15"/>
  <c r="O9" i="15" s="1"/>
  <c r="Q19" i="15"/>
  <c r="P19" i="15"/>
  <c r="O19" i="15"/>
  <c r="N19" i="15"/>
  <c r="D19" i="15"/>
  <c r="O8" i="15" s="1"/>
  <c r="F19" i="15" s="1"/>
  <c r="D18" i="15"/>
  <c r="O7" i="15" s="1"/>
  <c r="S14" i="15"/>
  <c r="F14" i="15"/>
  <c r="H14" i="15" s="1"/>
  <c r="B14" i="15"/>
  <c r="D14" i="15" s="1"/>
  <c r="F25" i="15" s="1"/>
  <c r="H13" i="15"/>
  <c r="F13" i="15"/>
  <c r="B13" i="15"/>
  <c r="D13" i="15" s="1"/>
  <c r="F12" i="15"/>
  <c r="H12" i="15" s="1"/>
  <c r="B12" i="15"/>
  <c r="D12" i="15" s="1"/>
  <c r="F23" i="15" s="1"/>
  <c r="S11" i="15"/>
  <c r="S12" i="15" s="1"/>
  <c r="O11" i="15"/>
  <c r="F22" i="15" s="1"/>
  <c r="F11" i="15"/>
  <c r="H11" i="15" s="1"/>
  <c r="B11" i="15"/>
  <c r="D11" i="15" s="1"/>
  <c r="O10" i="15"/>
  <c r="F21" i="15" s="1"/>
  <c r="B10" i="15"/>
  <c r="D10" i="15" s="1"/>
  <c r="F9" i="15"/>
  <c r="H9" i="15" s="1"/>
  <c r="B9" i="15"/>
  <c r="D9" i="15" s="1"/>
  <c r="F8" i="15"/>
  <c r="H8" i="15" s="1"/>
  <c r="B8" i="15"/>
  <c r="D8" i="15" s="1"/>
  <c r="B7" i="15"/>
  <c r="D7" i="15" s="1"/>
  <c r="D123" i="14"/>
  <c r="D122" i="14"/>
  <c r="D121" i="14"/>
  <c r="D120" i="14"/>
  <c r="D119" i="14"/>
  <c r="D118" i="14"/>
  <c r="O107" i="14" s="1"/>
  <c r="D117" i="14"/>
  <c r="D116" i="14"/>
  <c r="O105" i="14" s="1"/>
  <c r="D115" i="14"/>
  <c r="O104" i="14" s="1"/>
  <c r="D114" i="14"/>
  <c r="O103" i="14" s="1"/>
  <c r="D113" i="14"/>
  <c r="Q112" i="14"/>
  <c r="P112" i="14"/>
  <c r="O112" i="14"/>
  <c r="N112" i="14"/>
  <c r="D112" i="14"/>
  <c r="O101" i="14" s="1"/>
  <c r="D111" i="14"/>
  <c r="O100" i="14" s="1"/>
  <c r="F107" i="14"/>
  <c r="H107" i="14" s="1"/>
  <c r="B107" i="14"/>
  <c r="D107" i="14" s="1"/>
  <c r="O106" i="14"/>
  <c r="F106" i="14"/>
  <c r="H106" i="14" s="1"/>
  <c r="B106" i="14"/>
  <c r="D106" i="14" s="1"/>
  <c r="S105" i="14"/>
  <c r="S107" i="14" s="1"/>
  <c r="F105" i="14"/>
  <c r="H105" i="14" s="1"/>
  <c r="B105" i="14"/>
  <c r="D105" i="14" s="1"/>
  <c r="S104" i="14"/>
  <c r="H104" i="14"/>
  <c r="F104" i="14"/>
  <c r="D104" i="14"/>
  <c r="F115" i="14" s="1"/>
  <c r="B104" i="14"/>
  <c r="B103" i="14"/>
  <c r="D103" i="14" s="1"/>
  <c r="O102" i="14"/>
  <c r="F102" i="14"/>
  <c r="H102" i="14" s="1"/>
  <c r="D102" i="14"/>
  <c r="B102" i="14"/>
  <c r="H101" i="14"/>
  <c r="F101" i="14"/>
  <c r="B101" i="14"/>
  <c r="D101" i="14" s="1"/>
  <c r="F112" i="14" s="1"/>
  <c r="B100" i="14"/>
  <c r="D100" i="14" s="1"/>
  <c r="D92" i="14"/>
  <c r="D209" i="33" s="1"/>
  <c r="D91" i="14"/>
  <c r="D208" i="33" s="1"/>
  <c r="D90" i="14"/>
  <c r="D89" i="14"/>
  <c r="D88" i="14"/>
  <c r="D87" i="14"/>
  <c r="D86" i="14"/>
  <c r="D85" i="14"/>
  <c r="D84" i="14"/>
  <c r="O73" i="14" s="1"/>
  <c r="D83" i="14"/>
  <c r="D82" i="14"/>
  <c r="Q81" i="14"/>
  <c r="P81" i="14"/>
  <c r="O81" i="14"/>
  <c r="N81" i="14"/>
  <c r="D81" i="14"/>
  <c r="O70" i="14" s="1"/>
  <c r="D80" i="14"/>
  <c r="O69" i="14" s="1"/>
  <c r="O76" i="14"/>
  <c r="H76" i="14"/>
  <c r="F76" i="14"/>
  <c r="B76" i="14"/>
  <c r="D76" i="14" s="1"/>
  <c r="F75" i="14"/>
  <c r="H75" i="14" s="1"/>
  <c r="B75" i="14"/>
  <c r="D75" i="14" s="1"/>
  <c r="K203" i="33" s="1"/>
  <c r="F74" i="14"/>
  <c r="H74" i="14" s="1"/>
  <c r="D74" i="14"/>
  <c r="B74" i="14"/>
  <c r="S73" i="14"/>
  <c r="S74" i="14" s="1"/>
  <c r="S76" i="14" s="1"/>
  <c r="F73" i="14"/>
  <c r="H73" i="14" s="1"/>
  <c r="B73" i="14"/>
  <c r="D73" i="14" s="1"/>
  <c r="O72" i="14"/>
  <c r="B72" i="14"/>
  <c r="D72" i="14" s="1"/>
  <c r="K200" i="33" s="1"/>
  <c r="H71" i="14"/>
  <c r="N199" i="33" s="1"/>
  <c r="F71" i="14"/>
  <c r="B71" i="14"/>
  <c r="D71" i="14" s="1"/>
  <c r="F70" i="14"/>
  <c r="H70" i="14" s="1"/>
  <c r="B70" i="14"/>
  <c r="D70" i="14" s="1"/>
  <c r="B69" i="14"/>
  <c r="D69" i="14" s="1"/>
  <c r="D61" i="14"/>
  <c r="D60" i="14"/>
  <c r="D59" i="14"/>
  <c r="D58" i="14"/>
  <c r="D57" i="14"/>
  <c r="D56" i="14"/>
  <c r="O45" i="14" s="1"/>
  <c r="F56" i="14" s="1"/>
  <c r="D55" i="14"/>
  <c r="O44" i="14" s="1"/>
  <c r="F55" i="14" s="1"/>
  <c r="F54" i="14"/>
  <c r="D54" i="14"/>
  <c r="O43" i="14" s="1"/>
  <c r="D53" i="14"/>
  <c r="O42" i="14" s="1"/>
  <c r="D52" i="14"/>
  <c r="O41" i="14" s="1"/>
  <c r="D51" i="14"/>
  <c r="Q50" i="14"/>
  <c r="P50" i="14"/>
  <c r="O50" i="14"/>
  <c r="N50" i="14"/>
  <c r="D50" i="14"/>
  <c r="O39" i="14" s="1"/>
  <c r="D49" i="14"/>
  <c r="F45" i="14"/>
  <c r="H45" i="14" s="1"/>
  <c r="B45" i="14"/>
  <c r="D45" i="14" s="1"/>
  <c r="F44" i="14"/>
  <c r="H44" i="14" s="1"/>
  <c r="B44" i="14"/>
  <c r="D44" i="14" s="1"/>
  <c r="F43" i="14"/>
  <c r="H43" i="14" s="1"/>
  <c r="B43" i="14"/>
  <c r="D43" i="14" s="1"/>
  <c r="S42" i="14"/>
  <c r="S43" i="14" s="1"/>
  <c r="S45" i="14" s="1"/>
  <c r="F42" i="14"/>
  <c r="H42" i="14" s="1"/>
  <c r="B42" i="14"/>
  <c r="D42" i="14" s="1"/>
  <c r="B41" i="14"/>
  <c r="D41" i="14" s="1"/>
  <c r="O40" i="14"/>
  <c r="F51" i="14" s="1"/>
  <c r="H40" i="14"/>
  <c r="F40" i="14"/>
  <c r="D40" i="14"/>
  <c r="B40" i="14"/>
  <c r="F39" i="14"/>
  <c r="H39" i="14" s="1"/>
  <c r="B39" i="14"/>
  <c r="D39" i="14" s="1"/>
  <c r="O38" i="14"/>
  <c r="B38" i="14"/>
  <c r="D38" i="14" s="1"/>
  <c r="D30" i="14"/>
  <c r="D29" i="14"/>
  <c r="D28" i="14"/>
  <c r="D27" i="14"/>
  <c r="D26" i="14"/>
  <c r="D25" i="14"/>
  <c r="D24" i="14"/>
  <c r="O13" i="14" s="1"/>
  <c r="D23" i="14"/>
  <c r="D22" i="14"/>
  <c r="O11" i="14" s="1"/>
  <c r="F22" i="14" s="1"/>
  <c r="D21" i="14"/>
  <c r="D20" i="14"/>
  <c r="O9" i="14" s="1"/>
  <c r="Q19" i="14"/>
  <c r="P19" i="14"/>
  <c r="O19" i="14"/>
  <c r="N19" i="14"/>
  <c r="F19" i="14"/>
  <c r="D19" i="14"/>
  <c r="D18" i="14"/>
  <c r="O14" i="14"/>
  <c r="H14" i="14"/>
  <c r="F14" i="14"/>
  <c r="B14" i="14"/>
  <c r="D14" i="14" s="1"/>
  <c r="H13" i="14"/>
  <c r="F13" i="14"/>
  <c r="B13" i="14"/>
  <c r="D13" i="14" s="1"/>
  <c r="O12" i="14"/>
  <c r="F12" i="14"/>
  <c r="H12" i="14" s="1"/>
  <c r="B12" i="14"/>
  <c r="D12" i="14" s="1"/>
  <c r="S11" i="14"/>
  <c r="S12" i="14" s="1"/>
  <c r="S14" i="14" s="1"/>
  <c r="H11" i="14"/>
  <c r="F11" i="14"/>
  <c r="B11" i="14"/>
  <c r="D11" i="14" s="1"/>
  <c r="O10" i="14"/>
  <c r="B10" i="14"/>
  <c r="D10" i="14" s="1"/>
  <c r="F9" i="14"/>
  <c r="H9" i="14" s="1"/>
  <c r="B9" i="14"/>
  <c r="D9" i="14" s="1"/>
  <c r="O8" i="14"/>
  <c r="F8" i="14"/>
  <c r="H8" i="14" s="1"/>
  <c r="B8" i="14"/>
  <c r="D8" i="14" s="1"/>
  <c r="O7" i="14"/>
  <c r="B7" i="14"/>
  <c r="D7" i="14" s="1"/>
  <c r="D123" i="13"/>
  <c r="D122" i="13"/>
  <c r="D121" i="13"/>
  <c r="D120" i="13"/>
  <c r="D119" i="13"/>
  <c r="D118" i="13"/>
  <c r="D117" i="13"/>
  <c r="D116" i="13"/>
  <c r="D115" i="13"/>
  <c r="O104" i="13" s="1"/>
  <c r="F115" i="13" s="1"/>
  <c r="D114" i="13"/>
  <c r="O103" i="13" s="1"/>
  <c r="F114" i="13" s="1"/>
  <c r="D113" i="13"/>
  <c r="O102" i="13" s="1"/>
  <c r="Q112" i="13"/>
  <c r="P112" i="13"/>
  <c r="O112" i="13"/>
  <c r="N112" i="13"/>
  <c r="D112" i="13"/>
  <c r="O101" i="13" s="1"/>
  <c r="D111" i="13"/>
  <c r="O100" i="13" s="1"/>
  <c r="F111" i="13" s="1"/>
  <c r="O107" i="13"/>
  <c r="F107" i="13"/>
  <c r="H107" i="13" s="1"/>
  <c r="B107" i="13"/>
  <c r="D107" i="13" s="1"/>
  <c r="O106" i="13"/>
  <c r="F106" i="13"/>
  <c r="H106" i="13" s="1"/>
  <c r="B106" i="13"/>
  <c r="D106" i="13" s="1"/>
  <c r="O105" i="13"/>
  <c r="F105" i="13"/>
  <c r="H105" i="13" s="1"/>
  <c r="B105" i="13"/>
  <c r="D105" i="13" s="1"/>
  <c r="F116" i="13" s="1"/>
  <c r="S104" i="13"/>
  <c r="S105" i="13" s="1"/>
  <c r="S107" i="13" s="1"/>
  <c r="F104" i="13"/>
  <c r="H104" i="13" s="1"/>
  <c r="B104" i="13"/>
  <c r="D104" i="13" s="1"/>
  <c r="B103" i="13"/>
  <c r="D103" i="13" s="1"/>
  <c r="H102" i="13"/>
  <c r="F102" i="13"/>
  <c r="B102" i="13"/>
  <c r="D102" i="13" s="1"/>
  <c r="F101" i="13"/>
  <c r="H101" i="13" s="1"/>
  <c r="B101" i="13"/>
  <c r="D101" i="13" s="1"/>
  <c r="D100" i="13"/>
  <c r="B100" i="13"/>
  <c r="D92" i="13"/>
  <c r="D91" i="13"/>
  <c r="D90" i="13"/>
  <c r="D89" i="13"/>
  <c r="D88" i="13"/>
  <c r="D87" i="13"/>
  <c r="O76" i="13" s="1"/>
  <c r="D86" i="13"/>
  <c r="D85" i="13"/>
  <c r="O74" i="13" s="1"/>
  <c r="D84" i="13"/>
  <c r="O73" i="13" s="1"/>
  <c r="D83" i="13"/>
  <c r="D82" i="13"/>
  <c r="Q81" i="13"/>
  <c r="P81" i="13"/>
  <c r="O81" i="13"/>
  <c r="N81" i="13"/>
  <c r="D81" i="13"/>
  <c r="O70" i="13" s="1"/>
  <c r="D80" i="13"/>
  <c r="F76" i="13"/>
  <c r="H76" i="13" s="1"/>
  <c r="B76" i="13"/>
  <c r="D76" i="13" s="1"/>
  <c r="K189" i="33" s="1"/>
  <c r="F75" i="13"/>
  <c r="H75" i="13" s="1"/>
  <c r="N188" i="33" s="1"/>
  <c r="B75" i="13"/>
  <c r="D75" i="13" s="1"/>
  <c r="F74" i="13"/>
  <c r="H74" i="13" s="1"/>
  <c r="B74" i="13"/>
  <c r="D74" i="13" s="1"/>
  <c r="S73" i="13"/>
  <c r="S74" i="13" s="1"/>
  <c r="S76" i="13" s="1"/>
  <c r="F73" i="13"/>
  <c r="H73" i="13" s="1"/>
  <c r="B73" i="13"/>
  <c r="D73" i="13" s="1"/>
  <c r="K186" i="33" s="1"/>
  <c r="O72" i="13"/>
  <c r="F83" i="13" s="1"/>
  <c r="B72" i="13"/>
  <c r="D72" i="13" s="1"/>
  <c r="F71" i="13"/>
  <c r="H71" i="13" s="1"/>
  <c r="B71" i="13"/>
  <c r="D71" i="13" s="1"/>
  <c r="F70" i="13"/>
  <c r="H70" i="13" s="1"/>
  <c r="B70" i="13"/>
  <c r="D70" i="13" s="1"/>
  <c r="B69" i="13"/>
  <c r="D69" i="13" s="1"/>
  <c r="K182" i="33" s="1"/>
  <c r="D61" i="13"/>
  <c r="D60" i="13"/>
  <c r="D59" i="13"/>
  <c r="D58" i="13"/>
  <c r="D57" i="13"/>
  <c r="D56" i="13"/>
  <c r="O45" i="13" s="1"/>
  <c r="D55" i="13"/>
  <c r="O44" i="13" s="1"/>
  <c r="F55" i="13" s="1"/>
  <c r="D54" i="13"/>
  <c r="O43" i="13" s="1"/>
  <c r="D53" i="13"/>
  <c r="O42" i="13" s="1"/>
  <c r="D52" i="13"/>
  <c r="D51" i="13"/>
  <c r="O40" i="13" s="1"/>
  <c r="Q50" i="13"/>
  <c r="P50" i="13"/>
  <c r="O50" i="13"/>
  <c r="N50" i="13"/>
  <c r="D50" i="13"/>
  <c r="O39" i="13" s="1"/>
  <c r="F50" i="13" s="1"/>
  <c r="D49" i="13"/>
  <c r="O38" i="13" s="1"/>
  <c r="F45" i="13"/>
  <c r="H45" i="13" s="1"/>
  <c r="B45" i="13"/>
  <c r="D45" i="13" s="1"/>
  <c r="F44" i="13"/>
  <c r="H44" i="13" s="1"/>
  <c r="B44" i="13"/>
  <c r="D44" i="13" s="1"/>
  <c r="F43" i="13"/>
  <c r="H43" i="13" s="1"/>
  <c r="B43" i="13"/>
  <c r="D43" i="13" s="1"/>
  <c r="S42" i="13"/>
  <c r="S43" i="13" s="1"/>
  <c r="S45" i="13" s="1"/>
  <c r="F42" i="13"/>
  <c r="H42" i="13" s="1"/>
  <c r="B42" i="13"/>
  <c r="D42" i="13" s="1"/>
  <c r="O41" i="13"/>
  <c r="D41" i="13"/>
  <c r="F52" i="13" s="1"/>
  <c r="B41" i="13"/>
  <c r="F40" i="13"/>
  <c r="H40" i="13" s="1"/>
  <c r="B40" i="13"/>
  <c r="D40" i="13" s="1"/>
  <c r="F39" i="13"/>
  <c r="H39" i="13" s="1"/>
  <c r="B39" i="13"/>
  <c r="D39" i="13" s="1"/>
  <c r="B38" i="13"/>
  <c r="D38" i="13" s="1"/>
  <c r="D30" i="13"/>
  <c r="D29" i="13"/>
  <c r="D28" i="13"/>
  <c r="D27" i="13"/>
  <c r="D26" i="13"/>
  <c r="D25" i="13"/>
  <c r="D24" i="13"/>
  <c r="O13" i="13" s="1"/>
  <c r="D23" i="13"/>
  <c r="F22" i="13"/>
  <c r="D22" i="13"/>
  <c r="O11" i="13" s="1"/>
  <c r="D21" i="13"/>
  <c r="O10" i="13" s="1"/>
  <c r="F21" i="13" s="1"/>
  <c r="D20" i="13"/>
  <c r="Q19" i="13"/>
  <c r="P19" i="13"/>
  <c r="O19" i="13"/>
  <c r="N19" i="13"/>
  <c r="D19" i="13"/>
  <c r="O8" i="13" s="1"/>
  <c r="D18" i="13"/>
  <c r="O7" i="13" s="1"/>
  <c r="O14" i="13"/>
  <c r="F25" i="13" s="1"/>
  <c r="F14" i="13"/>
  <c r="H14" i="13" s="1"/>
  <c r="B14" i="13"/>
  <c r="D14" i="13" s="1"/>
  <c r="F13" i="13"/>
  <c r="H13" i="13" s="1"/>
  <c r="B13" i="13"/>
  <c r="D13" i="13" s="1"/>
  <c r="O12" i="13"/>
  <c r="F12" i="13"/>
  <c r="H12" i="13" s="1"/>
  <c r="B12" i="13"/>
  <c r="D12" i="13" s="1"/>
  <c r="F23" i="13" s="1"/>
  <c r="S11" i="13"/>
  <c r="S12" i="13" s="1"/>
  <c r="S14" i="13" s="1"/>
  <c r="H11" i="13"/>
  <c r="F11" i="13"/>
  <c r="B11" i="13"/>
  <c r="D11" i="13" s="1"/>
  <c r="D10" i="13"/>
  <c r="B10" i="13"/>
  <c r="O9" i="13"/>
  <c r="F9" i="13"/>
  <c r="H9" i="13" s="1"/>
  <c r="B9" i="13"/>
  <c r="D9" i="13" s="1"/>
  <c r="F8" i="13"/>
  <c r="H8" i="13" s="1"/>
  <c r="B8" i="13"/>
  <c r="D8" i="13" s="1"/>
  <c r="D7" i="13"/>
  <c r="B7" i="13"/>
  <c r="D123" i="12"/>
  <c r="D122" i="12"/>
  <c r="D121" i="12"/>
  <c r="D120" i="12"/>
  <c r="D119" i="12"/>
  <c r="D118" i="12"/>
  <c r="D117" i="12"/>
  <c r="D116" i="12"/>
  <c r="D115" i="12"/>
  <c r="O104" i="12" s="1"/>
  <c r="D114" i="12"/>
  <c r="D113" i="12"/>
  <c r="O102" i="12" s="1"/>
  <c r="Q112" i="12"/>
  <c r="P112" i="12"/>
  <c r="O112" i="12"/>
  <c r="N112" i="12"/>
  <c r="D112" i="12"/>
  <c r="O101" i="12" s="1"/>
  <c r="D111" i="12"/>
  <c r="O100" i="12" s="1"/>
  <c r="O107" i="12"/>
  <c r="F107" i="12"/>
  <c r="H107" i="12" s="1"/>
  <c r="B107" i="12"/>
  <c r="D107" i="12" s="1"/>
  <c r="O106" i="12"/>
  <c r="F117" i="12" s="1"/>
  <c r="F106" i="12"/>
  <c r="H106" i="12" s="1"/>
  <c r="B106" i="12"/>
  <c r="D106" i="12" s="1"/>
  <c r="O105" i="12"/>
  <c r="F105" i="12"/>
  <c r="H105" i="12" s="1"/>
  <c r="D105" i="12"/>
  <c r="B105" i="12"/>
  <c r="S104" i="12"/>
  <c r="S105" i="12" s="1"/>
  <c r="S107" i="12" s="1"/>
  <c r="F104" i="12"/>
  <c r="H104" i="12" s="1"/>
  <c r="B104" i="12"/>
  <c r="D104" i="12" s="1"/>
  <c r="O103" i="12"/>
  <c r="B103" i="12"/>
  <c r="D103" i="12" s="1"/>
  <c r="F102" i="12"/>
  <c r="H102" i="12" s="1"/>
  <c r="B102" i="12"/>
  <c r="D102" i="12" s="1"/>
  <c r="F101" i="12"/>
  <c r="H101" i="12" s="1"/>
  <c r="B101" i="12"/>
  <c r="D101" i="12" s="1"/>
  <c r="B100" i="12"/>
  <c r="D100" i="12" s="1"/>
  <c r="D92" i="12"/>
  <c r="D91" i="12"/>
  <c r="D90" i="12"/>
  <c r="D89" i="12"/>
  <c r="D88" i="12"/>
  <c r="D87" i="12"/>
  <c r="D86" i="12"/>
  <c r="O75" i="12" s="1"/>
  <c r="F85" i="12"/>
  <c r="D85" i="12"/>
  <c r="O74" i="12" s="1"/>
  <c r="D84" i="12"/>
  <c r="D83" i="12"/>
  <c r="D82" i="12"/>
  <c r="Q81" i="12"/>
  <c r="P81" i="12"/>
  <c r="O81" i="12"/>
  <c r="N81" i="12"/>
  <c r="D81" i="12"/>
  <c r="O70" i="12" s="1"/>
  <c r="D80" i="12"/>
  <c r="O69" i="12" s="1"/>
  <c r="H76" i="12"/>
  <c r="F76" i="12"/>
  <c r="B76" i="12"/>
  <c r="D76" i="12" s="1"/>
  <c r="F75" i="12"/>
  <c r="H75" i="12" s="1"/>
  <c r="N173" i="33" s="1"/>
  <c r="B75" i="12"/>
  <c r="D75" i="12" s="1"/>
  <c r="F74" i="12"/>
  <c r="H74" i="12" s="1"/>
  <c r="B74" i="12"/>
  <c r="D74" i="12" s="1"/>
  <c r="S73" i="12"/>
  <c r="S74" i="12" s="1"/>
  <c r="S76" i="12" s="1"/>
  <c r="O73" i="12"/>
  <c r="F73" i="12"/>
  <c r="H73" i="12" s="1"/>
  <c r="B73" i="12"/>
  <c r="D73" i="12" s="1"/>
  <c r="O72" i="12"/>
  <c r="B72" i="12"/>
  <c r="D72" i="12" s="1"/>
  <c r="O71" i="12"/>
  <c r="H71" i="12"/>
  <c r="F71" i="12"/>
  <c r="B71" i="12"/>
  <c r="D71" i="12" s="1"/>
  <c r="H70" i="12"/>
  <c r="F70" i="12"/>
  <c r="B70" i="12"/>
  <c r="D70" i="12" s="1"/>
  <c r="D69" i="12"/>
  <c r="B69" i="12"/>
  <c r="D61" i="12"/>
  <c r="D60" i="12"/>
  <c r="D59" i="12"/>
  <c r="D58" i="12"/>
  <c r="D57" i="12"/>
  <c r="D56" i="12"/>
  <c r="O45" i="12" s="1"/>
  <c r="D55" i="12"/>
  <c r="D54" i="12"/>
  <c r="O43" i="12" s="1"/>
  <c r="D53" i="12"/>
  <c r="D52" i="12"/>
  <c r="D51" i="12"/>
  <c r="O40" i="12" s="1"/>
  <c r="F51" i="12" s="1"/>
  <c r="Q50" i="12"/>
  <c r="P50" i="12"/>
  <c r="O50" i="12"/>
  <c r="N50" i="12"/>
  <c r="D50" i="12"/>
  <c r="O39" i="12" s="1"/>
  <c r="F50" i="12" s="1"/>
  <c r="D49" i="12"/>
  <c r="F45" i="12"/>
  <c r="H45" i="12" s="1"/>
  <c r="B45" i="12"/>
  <c r="D45" i="12" s="1"/>
  <c r="F56" i="12" s="1"/>
  <c r="O44" i="12"/>
  <c r="F55" i="12" s="1"/>
  <c r="F44" i="12"/>
  <c r="H44" i="12" s="1"/>
  <c r="B44" i="12"/>
  <c r="D44" i="12" s="1"/>
  <c r="F43" i="12"/>
  <c r="H43" i="12" s="1"/>
  <c r="D43" i="12"/>
  <c r="B43" i="12"/>
  <c r="S42" i="12"/>
  <c r="S43" i="12" s="1"/>
  <c r="S45" i="12" s="1"/>
  <c r="O42" i="12"/>
  <c r="F53" i="12" s="1"/>
  <c r="H42" i="12"/>
  <c r="F42" i="12"/>
  <c r="B42" i="12"/>
  <c r="D42" i="12" s="1"/>
  <c r="O41" i="12"/>
  <c r="D41" i="12"/>
  <c r="F52" i="12" s="1"/>
  <c r="B41" i="12"/>
  <c r="H40" i="12"/>
  <c r="F40" i="12"/>
  <c r="B40" i="12"/>
  <c r="D40" i="12" s="1"/>
  <c r="F39" i="12"/>
  <c r="H39" i="12" s="1"/>
  <c r="B39" i="12"/>
  <c r="D39" i="12" s="1"/>
  <c r="O38" i="12"/>
  <c r="D38" i="12"/>
  <c r="B38" i="12"/>
  <c r="D30" i="12"/>
  <c r="D29" i="12"/>
  <c r="D28" i="12"/>
  <c r="D27" i="12"/>
  <c r="D26" i="12"/>
  <c r="D25" i="12"/>
  <c r="O14" i="12" s="1"/>
  <c r="D24" i="12"/>
  <c r="O13" i="12" s="1"/>
  <c r="D23" i="12"/>
  <c r="O12" i="12" s="1"/>
  <c r="F23" i="12" s="1"/>
  <c r="D22" i="12"/>
  <c r="O11" i="12" s="1"/>
  <c r="D21" i="12"/>
  <c r="D20" i="12"/>
  <c r="Q19" i="12"/>
  <c r="P19" i="12"/>
  <c r="O19" i="12"/>
  <c r="N19" i="12"/>
  <c r="D19" i="12"/>
  <c r="O8" i="12" s="1"/>
  <c r="D18" i="12"/>
  <c r="O7" i="12" s="1"/>
  <c r="F14" i="12"/>
  <c r="H14" i="12" s="1"/>
  <c r="B14" i="12"/>
  <c r="D14" i="12" s="1"/>
  <c r="F13" i="12"/>
  <c r="H13" i="12" s="1"/>
  <c r="B13" i="12"/>
  <c r="D13" i="12" s="1"/>
  <c r="H12" i="12"/>
  <c r="F12" i="12"/>
  <c r="B12" i="12"/>
  <c r="D12" i="12" s="1"/>
  <c r="S11" i="12"/>
  <c r="S12" i="12" s="1"/>
  <c r="S14" i="12" s="1"/>
  <c r="F11" i="12"/>
  <c r="H11" i="12" s="1"/>
  <c r="B11" i="12"/>
  <c r="D11" i="12" s="1"/>
  <c r="O10" i="12"/>
  <c r="F21" i="12" s="1"/>
  <c r="D10" i="12"/>
  <c r="B10" i="12"/>
  <c r="O9" i="12"/>
  <c r="F9" i="12"/>
  <c r="H9" i="12" s="1"/>
  <c r="B9" i="12"/>
  <c r="D9" i="12" s="1"/>
  <c r="F8" i="12"/>
  <c r="H8" i="12" s="1"/>
  <c r="B8" i="12"/>
  <c r="D8" i="12" s="1"/>
  <c r="B7" i="12"/>
  <c r="D7" i="12" s="1"/>
  <c r="D123" i="11"/>
  <c r="D122" i="11"/>
  <c r="D121" i="11"/>
  <c r="D120" i="11"/>
  <c r="D119" i="11"/>
  <c r="D118" i="11"/>
  <c r="D117" i="11"/>
  <c r="D116" i="11"/>
  <c r="D115" i="11"/>
  <c r="O104" i="11" s="1"/>
  <c r="D114" i="11"/>
  <c r="D113" i="11"/>
  <c r="O102" i="11" s="1"/>
  <c r="F113" i="11" s="1"/>
  <c r="Q112" i="11"/>
  <c r="P112" i="11"/>
  <c r="O112" i="11"/>
  <c r="N112" i="11"/>
  <c r="D112" i="11"/>
  <c r="D111" i="11"/>
  <c r="O107" i="11"/>
  <c r="F107" i="11"/>
  <c r="H107" i="11" s="1"/>
  <c r="B107" i="11"/>
  <c r="D107" i="11" s="1"/>
  <c r="O106" i="11"/>
  <c r="F106" i="11"/>
  <c r="H106" i="11" s="1"/>
  <c r="B106" i="11"/>
  <c r="D106" i="11" s="1"/>
  <c r="O105" i="11"/>
  <c r="F105" i="11"/>
  <c r="H105" i="11" s="1"/>
  <c r="B105" i="11"/>
  <c r="D105" i="11" s="1"/>
  <c r="S104" i="11"/>
  <c r="S105" i="11" s="1"/>
  <c r="S107" i="11" s="1"/>
  <c r="F104" i="11"/>
  <c r="H104" i="11" s="1"/>
  <c r="B104" i="11"/>
  <c r="D104" i="11" s="1"/>
  <c r="O103" i="11"/>
  <c r="B103" i="11"/>
  <c r="D103" i="11" s="1"/>
  <c r="H102" i="11"/>
  <c r="F102" i="11"/>
  <c r="B102" i="11"/>
  <c r="D102" i="11" s="1"/>
  <c r="O101" i="11"/>
  <c r="F101" i="11"/>
  <c r="H101" i="11" s="1"/>
  <c r="B101" i="11"/>
  <c r="D101" i="11" s="1"/>
  <c r="O100" i="11"/>
  <c r="B100" i="11"/>
  <c r="D100" i="11" s="1"/>
  <c r="D92" i="11"/>
  <c r="D91" i="11"/>
  <c r="D90" i="11"/>
  <c r="D89" i="11"/>
  <c r="D88" i="11"/>
  <c r="D160" i="33" s="1"/>
  <c r="D87" i="11"/>
  <c r="D86" i="11"/>
  <c r="D85" i="11"/>
  <c r="O74" i="11" s="1"/>
  <c r="D84" i="11"/>
  <c r="D83" i="11"/>
  <c r="D82" i="11"/>
  <c r="Q81" i="11"/>
  <c r="P81" i="11"/>
  <c r="O81" i="11"/>
  <c r="N81" i="11"/>
  <c r="D81" i="11"/>
  <c r="O70" i="11" s="1"/>
  <c r="D80" i="11"/>
  <c r="F76" i="11"/>
  <c r="H76" i="11" s="1"/>
  <c r="B76" i="11"/>
  <c r="D76" i="11" s="1"/>
  <c r="H75" i="11"/>
  <c r="F75" i="11"/>
  <c r="B75" i="11"/>
  <c r="D75" i="11" s="1"/>
  <c r="F74" i="11"/>
  <c r="H74" i="11" s="1"/>
  <c r="B74" i="11"/>
  <c r="D74" i="11" s="1"/>
  <c r="S73" i="11"/>
  <c r="S74" i="11" s="1"/>
  <c r="S76" i="11" s="1"/>
  <c r="O73" i="11"/>
  <c r="H73" i="11"/>
  <c r="F73" i="11"/>
  <c r="B73" i="11"/>
  <c r="D73" i="11" s="1"/>
  <c r="O72" i="11"/>
  <c r="B72" i="11"/>
  <c r="D72" i="11" s="1"/>
  <c r="K155" i="33" s="1"/>
  <c r="F71" i="11"/>
  <c r="H71" i="11" s="1"/>
  <c r="D71" i="11"/>
  <c r="B71" i="11"/>
  <c r="H70" i="11"/>
  <c r="F70" i="11"/>
  <c r="B70" i="11"/>
  <c r="D70" i="11" s="1"/>
  <c r="D69" i="11"/>
  <c r="B69" i="11"/>
  <c r="D61" i="11"/>
  <c r="D60" i="11"/>
  <c r="D59" i="11"/>
  <c r="D58" i="11"/>
  <c r="D57" i="11"/>
  <c r="D56" i="11"/>
  <c r="D55" i="11"/>
  <c r="D54" i="11"/>
  <c r="O43" i="11" s="1"/>
  <c r="D53" i="11"/>
  <c r="O42" i="11" s="1"/>
  <c r="F53" i="11" s="1"/>
  <c r="D52" i="11"/>
  <c r="O41" i="11" s="1"/>
  <c r="F52" i="11" s="1"/>
  <c r="D51" i="11"/>
  <c r="O40" i="11" s="1"/>
  <c r="Q50" i="11"/>
  <c r="P50" i="11"/>
  <c r="O50" i="11"/>
  <c r="N50" i="11"/>
  <c r="D50" i="11"/>
  <c r="O39" i="11" s="1"/>
  <c r="D49" i="11"/>
  <c r="O38" i="11" s="1"/>
  <c r="O45" i="11"/>
  <c r="F45" i="11"/>
  <c r="H45" i="11" s="1"/>
  <c r="B45" i="11"/>
  <c r="D45" i="11" s="1"/>
  <c r="O44" i="11"/>
  <c r="H44" i="11"/>
  <c r="F44" i="11"/>
  <c r="B44" i="11"/>
  <c r="D44" i="11" s="1"/>
  <c r="F43" i="11"/>
  <c r="H43" i="11" s="1"/>
  <c r="B43" i="11"/>
  <c r="D43" i="11" s="1"/>
  <c r="F54" i="11" s="1"/>
  <c r="S42" i="11"/>
  <c r="S43" i="11" s="1"/>
  <c r="S45" i="11" s="1"/>
  <c r="F42" i="11"/>
  <c r="H42" i="11" s="1"/>
  <c r="B42" i="11"/>
  <c r="D42" i="11" s="1"/>
  <c r="B41" i="11"/>
  <c r="D41" i="11" s="1"/>
  <c r="F40" i="11"/>
  <c r="H40" i="11" s="1"/>
  <c r="B40" i="11"/>
  <c r="D40" i="11" s="1"/>
  <c r="F39" i="11"/>
  <c r="H39" i="11" s="1"/>
  <c r="B39" i="11"/>
  <c r="D39" i="11" s="1"/>
  <c r="D38" i="11"/>
  <c r="B38" i="11"/>
  <c r="D30" i="11"/>
  <c r="D29" i="11"/>
  <c r="D28" i="11"/>
  <c r="D27" i="11"/>
  <c r="D26" i="11"/>
  <c r="D25" i="11"/>
  <c r="O14" i="11" s="1"/>
  <c r="F25" i="11" s="1"/>
  <c r="D24" i="11"/>
  <c r="O13" i="11" s="1"/>
  <c r="D23" i="11"/>
  <c r="O12" i="11" s="1"/>
  <c r="F23" i="11" s="1"/>
  <c r="D22" i="11"/>
  <c r="O11" i="11" s="1"/>
  <c r="D21" i="11"/>
  <c r="O10" i="11" s="1"/>
  <c r="D20" i="11"/>
  <c r="Q19" i="11"/>
  <c r="P19" i="11"/>
  <c r="O19" i="11"/>
  <c r="N19" i="11"/>
  <c r="D19" i="11"/>
  <c r="O8" i="11" s="1"/>
  <c r="F19" i="11" s="1"/>
  <c r="D18" i="11"/>
  <c r="O7" i="11" s="1"/>
  <c r="F14" i="11"/>
  <c r="H14" i="11" s="1"/>
  <c r="B14" i="11"/>
  <c r="D14" i="11" s="1"/>
  <c r="H13" i="11"/>
  <c r="F13" i="11"/>
  <c r="B13" i="11"/>
  <c r="D13" i="11" s="1"/>
  <c r="F12" i="11"/>
  <c r="H12" i="11" s="1"/>
  <c r="D12" i="11"/>
  <c r="B12" i="11"/>
  <c r="S11" i="11"/>
  <c r="S12" i="11" s="1"/>
  <c r="S14" i="11" s="1"/>
  <c r="F11" i="11"/>
  <c r="H11" i="11" s="1"/>
  <c r="B11" i="11"/>
  <c r="D11" i="11" s="1"/>
  <c r="B10" i="11"/>
  <c r="D10" i="11" s="1"/>
  <c r="O9" i="11"/>
  <c r="F20" i="11" s="1"/>
  <c r="H9" i="11"/>
  <c r="F9" i="11"/>
  <c r="B9" i="11"/>
  <c r="D9" i="11" s="1"/>
  <c r="F8" i="11"/>
  <c r="H8" i="11" s="1"/>
  <c r="B8" i="11"/>
  <c r="D8" i="11" s="1"/>
  <c r="B7" i="11"/>
  <c r="D7" i="11" s="1"/>
  <c r="D123" i="10"/>
  <c r="D122" i="10"/>
  <c r="D121" i="10"/>
  <c r="D120" i="10"/>
  <c r="D119" i="10"/>
  <c r="D118" i="10"/>
  <c r="O107" i="10" s="1"/>
  <c r="D117" i="10"/>
  <c r="O106" i="10" s="1"/>
  <c r="F116" i="10"/>
  <c r="D116" i="10"/>
  <c r="O105" i="10" s="1"/>
  <c r="F115" i="10"/>
  <c r="D115" i="10"/>
  <c r="O104" i="10" s="1"/>
  <c r="D114" i="10"/>
  <c r="D113" i="10"/>
  <c r="Q112" i="10"/>
  <c r="P112" i="10"/>
  <c r="O112" i="10"/>
  <c r="N112" i="10"/>
  <c r="D112" i="10"/>
  <c r="O101" i="10" s="1"/>
  <c r="D111" i="10"/>
  <c r="O100" i="10" s="1"/>
  <c r="F111" i="10" s="1"/>
  <c r="F107" i="10"/>
  <c r="H107" i="10" s="1"/>
  <c r="D107" i="10"/>
  <c r="B107" i="10"/>
  <c r="H106" i="10"/>
  <c r="F106" i="10"/>
  <c r="B106" i="10"/>
  <c r="D106" i="10" s="1"/>
  <c r="F105" i="10"/>
  <c r="H105" i="10" s="1"/>
  <c r="B105" i="10"/>
  <c r="D105" i="10" s="1"/>
  <c r="S104" i="10"/>
  <c r="S105" i="10" s="1"/>
  <c r="S107" i="10" s="1"/>
  <c r="F104" i="10"/>
  <c r="H104" i="10" s="1"/>
  <c r="B104" i="10"/>
  <c r="D104" i="10" s="1"/>
  <c r="O103" i="10"/>
  <c r="B103" i="10"/>
  <c r="D103" i="10" s="1"/>
  <c r="O102" i="10"/>
  <c r="H102" i="10"/>
  <c r="F102" i="10"/>
  <c r="B102" i="10"/>
  <c r="D102" i="10" s="1"/>
  <c r="F113" i="10" s="1"/>
  <c r="F101" i="10"/>
  <c r="H101" i="10" s="1"/>
  <c r="B101" i="10"/>
  <c r="D101" i="10" s="1"/>
  <c r="B100" i="10"/>
  <c r="D100" i="10" s="1"/>
  <c r="D92" i="10"/>
  <c r="D91" i="10"/>
  <c r="D148" i="33" s="1"/>
  <c r="D90" i="10"/>
  <c r="D147" i="33" s="1"/>
  <c r="D89" i="10"/>
  <c r="D88" i="10"/>
  <c r="D87" i="10"/>
  <c r="D86" i="10"/>
  <c r="D85" i="10"/>
  <c r="D84" i="10"/>
  <c r="D83" i="10"/>
  <c r="D82" i="10"/>
  <c r="D139" i="33" s="1"/>
  <c r="G139" i="33" s="1"/>
  <c r="Q81" i="10"/>
  <c r="P81" i="10"/>
  <c r="O81" i="10"/>
  <c r="N81" i="10"/>
  <c r="D81" i="10"/>
  <c r="D80" i="10"/>
  <c r="O76" i="10"/>
  <c r="F76" i="10"/>
  <c r="H76" i="10" s="1"/>
  <c r="D76" i="10"/>
  <c r="B76" i="10"/>
  <c r="O75" i="10"/>
  <c r="F75" i="10"/>
  <c r="H75" i="10" s="1"/>
  <c r="B75" i="10"/>
  <c r="D75" i="10" s="1"/>
  <c r="O74" i="10"/>
  <c r="H74" i="10"/>
  <c r="F74" i="10"/>
  <c r="B74" i="10"/>
  <c r="D74" i="10" s="1"/>
  <c r="S73" i="10"/>
  <c r="S74" i="10" s="1"/>
  <c r="S76" i="10" s="1"/>
  <c r="F73" i="10"/>
  <c r="H73" i="10" s="1"/>
  <c r="B73" i="10"/>
  <c r="D73" i="10" s="1"/>
  <c r="K141" i="33" s="1"/>
  <c r="B72" i="10"/>
  <c r="D72" i="10" s="1"/>
  <c r="H71" i="10"/>
  <c r="F71" i="10"/>
  <c r="B71" i="10"/>
  <c r="D71" i="10" s="1"/>
  <c r="O70" i="10"/>
  <c r="F70" i="10"/>
  <c r="H70" i="10" s="1"/>
  <c r="B70" i="10"/>
  <c r="D70" i="10" s="1"/>
  <c r="B69" i="10"/>
  <c r="D69" i="10" s="1"/>
  <c r="K137" i="33" s="1"/>
  <c r="D61" i="10"/>
  <c r="D60" i="10"/>
  <c r="D59" i="10"/>
  <c r="D58" i="10"/>
  <c r="D57" i="10"/>
  <c r="D56" i="10"/>
  <c r="O45" i="10" s="1"/>
  <c r="I55" i="10"/>
  <c r="D55" i="10"/>
  <c r="O44" i="10" s="1"/>
  <c r="F55" i="10" s="1"/>
  <c r="J54" i="10"/>
  <c r="I54" i="10"/>
  <c r="D54" i="10"/>
  <c r="O43" i="10" s="1"/>
  <c r="D53" i="10"/>
  <c r="O42" i="10" s="1"/>
  <c r="D52" i="10"/>
  <c r="O41" i="10" s="1"/>
  <c r="F52" i="10" s="1"/>
  <c r="D51" i="10"/>
  <c r="O40" i="10" s="1"/>
  <c r="Q50" i="10"/>
  <c r="P50" i="10"/>
  <c r="O50" i="10"/>
  <c r="N50" i="10"/>
  <c r="D50" i="10"/>
  <c r="D49" i="10"/>
  <c r="O38" i="10" s="1"/>
  <c r="F45" i="10"/>
  <c r="H45" i="10" s="1"/>
  <c r="B45" i="10"/>
  <c r="D45" i="10" s="1"/>
  <c r="H44" i="10"/>
  <c r="F44" i="10"/>
  <c r="D44" i="10"/>
  <c r="B44" i="10"/>
  <c r="F43" i="10"/>
  <c r="H43" i="10" s="1"/>
  <c r="B43" i="10"/>
  <c r="D43" i="10" s="1"/>
  <c r="S42" i="10"/>
  <c r="S43" i="10" s="1"/>
  <c r="S45" i="10" s="1"/>
  <c r="H42" i="10"/>
  <c r="F42" i="10"/>
  <c r="B42" i="10"/>
  <c r="D42" i="10" s="1"/>
  <c r="B41" i="10"/>
  <c r="D41" i="10" s="1"/>
  <c r="H40" i="10"/>
  <c r="F40" i="10"/>
  <c r="B40" i="10"/>
  <c r="D40" i="10" s="1"/>
  <c r="O39" i="10"/>
  <c r="H39" i="10"/>
  <c r="F39" i="10"/>
  <c r="B39" i="10"/>
  <c r="D39" i="10" s="1"/>
  <c r="B38" i="10"/>
  <c r="D38" i="10" s="1"/>
  <c r="D30" i="10"/>
  <c r="D29" i="10"/>
  <c r="D28" i="10"/>
  <c r="D27" i="10"/>
  <c r="D26" i="10"/>
  <c r="D25" i="10"/>
  <c r="D24" i="10"/>
  <c r="O13" i="10" s="1"/>
  <c r="D23" i="10"/>
  <c r="O12" i="10" s="1"/>
  <c r="F23" i="10" s="1"/>
  <c r="D22" i="10"/>
  <c r="O11" i="10" s="1"/>
  <c r="D21" i="10"/>
  <c r="O10" i="10" s="1"/>
  <c r="F21" i="10" s="1"/>
  <c r="D20" i="10"/>
  <c r="O9" i="10" s="1"/>
  <c r="Q19" i="10"/>
  <c r="P19" i="10"/>
  <c r="O19" i="10"/>
  <c r="N19" i="10"/>
  <c r="D19" i="10"/>
  <c r="O8" i="10" s="1"/>
  <c r="D18" i="10"/>
  <c r="O7" i="10" s="1"/>
  <c r="O14" i="10"/>
  <c r="H14" i="10"/>
  <c r="F14" i="10"/>
  <c r="B14" i="10"/>
  <c r="D14" i="10" s="1"/>
  <c r="F13" i="10"/>
  <c r="H13" i="10" s="1"/>
  <c r="B13" i="10"/>
  <c r="D13" i="10" s="1"/>
  <c r="S12" i="10"/>
  <c r="S14" i="10" s="1"/>
  <c r="F12" i="10"/>
  <c r="H12" i="10" s="1"/>
  <c r="B12" i="10"/>
  <c r="D12" i="10" s="1"/>
  <c r="S11" i="10"/>
  <c r="F11" i="10"/>
  <c r="H11" i="10" s="1"/>
  <c r="B11" i="10"/>
  <c r="D11" i="10" s="1"/>
  <c r="D10" i="10"/>
  <c r="B10" i="10"/>
  <c r="F9" i="10"/>
  <c r="H9" i="10" s="1"/>
  <c r="B9" i="10"/>
  <c r="D9" i="10" s="1"/>
  <c r="F8" i="10"/>
  <c r="H8" i="10" s="1"/>
  <c r="D8" i="10"/>
  <c r="B8" i="10"/>
  <c r="D7" i="10"/>
  <c r="B7" i="10"/>
  <c r="D123" i="9"/>
  <c r="D122" i="9"/>
  <c r="D121" i="9"/>
  <c r="D120" i="9"/>
  <c r="D119" i="9"/>
  <c r="D118" i="9"/>
  <c r="O107" i="9" s="1"/>
  <c r="D117" i="9"/>
  <c r="O106" i="9" s="1"/>
  <c r="D116" i="9"/>
  <c r="O105" i="9" s="1"/>
  <c r="F116" i="9" s="1"/>
  <c r="D115" i="9"/>
  <c r="O104" i="9" s="1"/>
  <c r="D114" i="9"/>
  <c r="O103" i="9" s="1"/>
  <c r="D113" i="9"/>
  <c r="O102" i="9" s="1"/>
  <c r="Q112" i="9"/>
  <c r="P112" i="9"/>
  <c r="O112" i="9"/>
  <c r="N112" i="9"/>
  <c r="D112" i="9"/>
  <c r="O101" i="9" s="1"/>
  <c r="D111" i="9"/>
  <c r="O100" i="9" s="1"/>
  <c r="F107" i="9"/>
  <c r="H107" i="9" s="1"/>
  <c r="B107" i="9"/>
  <c r="D107" i="9" s="1"/>
  <c r="F106" i="9"/>
  <c r="H106" i="9" s="1"/>
  <c r="B106" i="9"/>
  <c r="D106" i="9" s="1"/>
  <c r="S105" i="9"/>
  <c r="S107" i="9" s="1"/>
  <c r="H105" i="9"/>
  <c r="F105" i="9"/>
  <c r="B105" i="9"/>
  <c r="D105" i="9" s="1"/>
  <c r="S104" i="9"/>
  <c r="F104" i="9"/>
  <c r="H104" i="9" s="1"/>
  <c r="B104" i="9"/>
  <c r="D104" i="9" s="1"/>
  <c r="B103" i="9"/>
  <c r="D103" i="9" s="1"/>
  <c r="H102" i="9"/>
  <c r="F102" i="9"/>
  <c r="B102" i="9"/>
  <c r="D102" i="9" s="1"/>
  <c r="F101" i="9"/>
  <c r="H101" i="9" s="1"/>
  <c r="B101" i="9"/>
  <c r="D101" i="9" s="1"/>
  <c r="B100" i="9"/>
  <c r="D100" i="9" s="1"/>
  <c r="D92" i="9"/>
  <c r="D91" i="9"/>
  <c r="D90" i="9"/>
  <c r="D89" i="9"/>
  <c r="D88" i="9"/>
  <c r="D130" i="33" s="1"/>
  <c r="D87" i="9"/>
  <c r="D86" i="9"/>
  <c r="O75" i="9" s="1"/>
  <c r="D85" i="9"/>
  <c r="D84" i="9"/>
  <c r="D83" i="9"/>
  <c r="D82" i="9"/>
  <c r="Q81" i="9"/>
  <c r="P81" i="9"/>
  <c r="O81" i="9"/>
  <c r="N81" i="9"/>
  <c r="D81" i="9"/>
  <c r="O70" i="9" s="1"/>
  <c r="F81" i="9" s="1"/>
  <c r="D80" i="9"/>
  <c r="D122" i="33" s="1"/>
  <c r="G122" i="33" s="1"/>
  <c r="S76" i="9"/>
  <c r="O76" i="9"/>
  <c r="F76" i="9"/>
  <c r="H76" i="9" s="1"/>
  <c r="B76" i="9"/>
  <c r="D76" i="9" s="1"/>
  <c r="F75" i="9"/>
  <c r="H75" i="9" s="1"/>
  <c r="B75" i="9"/>
  <c r="D75" i="9" s="1"/>
  <c r="S74" i="9"/>
  <c r="F74" i="9"/>
  <c r="H74" i="9" s="1"/>
  <c r="B74" i="9"/>
  <c r="D74" i="9" s="1"/>
  <c r="S73" i="9"/>
  <c r="O73" i="9"/>
  <c r="F73" i="9"/>
  <c r="H73" i="9" s="1"/>
  <c r="B73" i="9"/>
  <c r="D73" i="9" s="1"/>
  <c r="O72" i="9"/>
  <c r="D72" i="9"/>
  <c r="B72" i="9"/>
  <c r="F71" i="9"/>
  <c r="H71" i="9" s="1"/>
  <c r="B71" i="9"/>
  <c r="D71" i="9" s="1"/>
  <c r="F70" i="9"/>
  <c r="H70" i="9" s="1"/>
  <c r="B70" i="9"/>
  <c r="D70" i="9" s="1"/>
  <c r="B69" i="9"/>
  <c r="D69" i="9" s="1"/>
  <c r="D61" i="9"/>
  <c r="D60" i="9"/>
  <c r="D59" i="9"/>
  <c r="D58" i="9"/>
  <c r="D57" i="9"/>
  <c r="D56" i="9"/>
  <c r="O45" i="9" s="1"/>
  <c r="D55" i="9"/>
  <c r="O44" i="9" s="1"/>
  <c r="D54" i="9"/>
  <c r="D53" i="9"/>
  <c r="O42" i="9" s="1"/>
  <c r="D52" i="9"/>
  <c r="O41" i="9" s="1"/>
  <c r="D51" i="9"/>
  <c r="O40" i="9" s="1"/>
  <c r="F51" i="9" s="1"/>
  <c r="Q50" i="9"/>
  <c r="P50" i="9"/>
  <c r="O50" i="9"/>
  <c r="N50" i="9"/>
  <c r="D50" i="9"/>
  <c r="D49" i="9"/>
  <c r="O38" i="9" s="1"/>
  <c r="H45" i="9"/>
  <c r="F45" i="9"/>
  <c r="D45" i="9"/>
  <c r="B45" i="9"/>
  <c r="F44" i="9"/>
  <c r="H44" i="9" s="1"/>
  <c r="B44" i="9"/>
  <c r="D44" i="9" s="1"/>
  <c r="S43" i="9"/>
  <c r="S45" i="9" s="1"/>
  <c r="O43" i="9"/>
  <c r="H43" i="9"/>
  <c r="F43" i="9"/>
  <c r="B43" i="9"/>
  <c r="D43" i="9" s="1"/>
  <c r="S42" i="9"/>
  <c r="F42" i="9"/>
  <c r="H42" i="9" s="1"/>
  <c r="D42" i="9"/>
  <c r="B42" i="9"/>
  <c r="B41" i="9"/>
  <c r="D41" i="9" s="1"/>
  <c r="F40" i="9"/>
  <c r="H40" i="9" s="1"/>
  <c r="B40" i="9"/>
  <c r="D40" i="9" s="1"/>
  <c r="O39" i="9"/>
  <c r="H39" i="9"/>
  <c r="F39" i="9"/>
  <c r="B39" i="9"/>
  <c r="D39" i="9" s="1"/>
  <c r="B38" i="9"/>
  <c r="D38" i="9" s="1"/>
  <c r="F49" i="9" s="1"/>
  <c r="D30" i="9"/>
  <c r="D29" i="9"/>
  <c r="D28" i="9"/>
  <c r="D27" i="9"/>
  <c r="D26" i="9"/>
  <c r="D25" i="9"/>
  <c r="O14" i="9" s="1"/>
  <c r="F25" i="9" s="1"/>
  <c r="D24" i="9"/>
  <c r="O13" i="9" s="1"/>
  <c r="D23" i="9"/>
  <c r="O12" i="9" s="1"/>
  <c r="F23" i="9" s="1"/>
  <c r="D22" i="9"/>
  <c r="O11" i="9" s="1"/>
  <c r="D21" i="9"/>
  <c r="O10" i="9" s="1"/>
  <c r="D20" i="9"/>
  <c r="O9" i="9" s="1"/>
  <c r="F20" i="9" s="1"/>
  <c r="Q19" i="9"/>
  <c r="P19" i="9"/>
  <c r="O19" i="9"/>
  <c r="N19" i="9"/>
  <c r="D19" i="9"/>
  <c r="O8" i="9" s="1"/>
  <c r="F19" i="9" s="1"/>
  <c r="D18" i="9"/>
  <c r="S14" i="9"/>
  <c r="F14" i="9"/>
  <c r="H14" i="9" s="1"/>
  <c r="B14" i="9"/>
  <c r="D14" i="9" s="1"/>
  <c r="F13" i="9"/>
  <c r="H13" i="9" s="1"/>
  <c r="B13" i="9"/>
  <c r="D13" i="9" s="1"/>
  <c r="F12" i="9"/>
  <c r="H12" i="9" s="1"/>
  <c r="B12" i="9"/>
  <c r="D12" i="9" s="1"/>
  <c r="S11" i="9"/>
  <c r="S12" i="9" s="1"/>
  <c r="F11" i="9"/>
  <c r="H11" i="9" s="1"/>
  <c r="B11" i="9"/>
  <c r="D11" i="9" s="1"/>
  <c r="B10" i="9"/>
  <c r="D10" i="9" s="1"/>
  <c r="F9" i="9"/>
  <c r="H9" i="9" s="1"/>
  <c r="B9" i="9"/>
  <c r="D9" i="9" s="1"/>
  <c r="F8" i="9"/>
  <c r="H8" i="9" s="1"/>
  <c r="D8" i="9"/>
  <c r="B8" i="9"/>
  <c r="O7" i="9"/>
  <c r="B7" i="9"/>
  <c r="D7" i="9" s="1"/>
  <c r="D123" i="8"/>
  <c r="D122" i="8"/>
  <c r="D121" i="8"/>
  <c r="D120" i="8"/>
  <c r="D119" i="8"/>
  <c r="D118" i="8"/>
  <c r="O107" i="8" s="1"/>
  <c r="F118" i="8" s="1"/>
  <c r="D117" i="8"/>
  <c r="O106" i="8" s="1"/>
  <c r="F117" i="8" s="1"/>
  <c r="D116" i="8"/>
  <c r="O105" i="8" s="1"/>
  <c r="D115" i="8"/>
  <c r="O104" i="8" s="1"/>
  <c r="D114" i="8"/>
  <c r="O103" i="8" s="1"/>
  <c r="F114" i="8" s="1"/>
  <c r="D113" i="8"/>
  <c r="Q112" i="8"/>
  <c r="P112" i="8"/>
  <c r="O112" i="8"/>
  <c r="N112" i="8"/>
  <c r="D112" i="8"/>
  <c r="O101" i="8" s="1"/>
  <c r="D111" i="8"/>
  <c r="O100" i="8" s="1"/>
  <c r="F107" i="8"/>
  <c r="H107" i="8" s="1"/>
  <c r="B107" i="8"/>
  <c r="D107" i="8" s="1"/>
  <c r="F106" i="8"/>
  <c r="H106" i="8" s="1"/>
  <c r="B106" i="8"/>
  <c r="D106" i="8" s="1"/>
  <c r="F105" i="8"/>
  <c r="H105" i="8" s="1"/>
  <c r="I105" i="8" s="1"/>
  <c r="B105" i="8"/>
  <c r="D105" i="8" s="1"/>
  <c r="F116" i="8" s="1"/>
  <c r="S104" i="8"/>
  <c r="S105" i="8" s="1"/>
  <c r="S107" i="8" s="1"/>
  <c r="F104" i="8"/>
  <c r="H104" i="8" s="1"/>
  <c r="B104" i="8"/>
  <c r="D104" i="8" s="1"/>
  <c r="F115" i="8" s="1"/>
  <c r="B103" i="8"/>
  <c r="D103" i="8" s="1"/>
  <c r="O102" i="8"/>
  <c r="H102" i="8"/>
  <c r="F102" i="8"/>
  <c r="B102" i="8"/>
  <c r="D102" i="8" s="1"/>
  <c r="F101" i="8"/>
  <c r="H101" i="8" s="1"/>
  <c r="B101" i="8"/>
  <c r="D101" i="8" s="1"/>
  <c r="F112" i="8" s="1"/>
  <c r="D100" i="8"/>
  <c r="B100" i="8"/>
  <c r="D92" i="8"/>
  <c r="D119" i="33" s="1"/>
  <c r="D91" i="8"/>
  <c r="D90" i="8"/>
  <c r="D117" i="33" s="1"/>
  <c r="D89" i="8"/>
  <c r="D88" i="8"/>
  <c r="D87" i="8"/>
  <c r="O76" i="8" s="1"/>
  <c r="D86" i="8"/>
  <c r="D85" i="8"/>
  <c r="O74" i="8" s="1"/>
  <c r="I84" i="8"/>
  <c r="D84" i="8"/>
  <c r="O73" i="8" s="1"/>
  <c r="F84" i="8" s="1"/>
  <c r="D83" i="8"/>
  <c r="D82" i="8"/>
  <c r="Q81" i="8"/>
  <c r="P81" i="8"/>
  <c r="O81" i="8"/>
  <c r="N81" i="8"/>
  <c r="D81" i="8"/>
  <c r="O70" i="8" s="1"/>
  <c r="D80" i="8"/>
  <c r="O69" i="8" s="1"/>
  <c r="F76" i="8"/>
  <c r="H76" i="8" s="1"/>
  <c r="D76" i="8"/>
  <c r="K114" i="33" s="1"/>
  <c r="B76" i="8"/>
  <c r="H75" i="8"/>
  <c r="F75" i="8"/>
  <c r="B75" i="8"/>
  <c r="D75" i="8" s="1"/>
  <c r="F74" i="8"/>
  <c r="H74" i="8" s="1"/>
  <c r="B74" i="8"/>
  <c r="D74" i="8" s="1"/>
  <c r="S73" i="8"/>
  <c r="S74" i="8" s="1"/>
  <c r="S76" i="8" s="1"/>
  <c r="H73" i="8"/>
  <c r="F73" i="8"/>
  <c r="B73" i="8"/>
  <c r="D73" i="8" s="1"/>
  <c r="O72" i="8"/>
  <c r="B72" i="8"/>
  <c r="D72" i="8" s="1"/>
  <c r="O71" i="8"/>
  <c r="C109" i="33" s="1"/>
  <c r="F71" i="8"/>
  <c r="H71" i="8" s="1"/>
  <c r="D71" i="8"/>
  <c r="B71" i="8"/>
  <c r="F70" i="8"/>
  <c r="H70" i="8" s="1"/>
  <c r="D70" i="8"/>
  <c r="B70" i="8"/>
  <c r="B69" i="8"/>
  <c r="D69" i="8" s="1"/>
  <c r="D61" i="8"/>
  <c r="D60" i="8"/>
  <c r="D59" i="8"/>
  <c r="D58" i="8"/>
  <c r="D57" i="8"/>
  <c r="D56" i="8"/>
  <c r="O45" i="8" s="1"/>
  <c r="D55" i="8"/>
  <c r="D54" i="8"/>
  <c r="D53" i="8"/>
  <c r="O42" i="8" s="1"/>
  <c r="D52" i="8"/>
  <c r="O41" i="8" s="1"/>
  <c r="D51" i="8"/>
  <c r="O40" i="8" s="1"/>
  <c r="F51" i="8" s="1"/>
  <c r="Q50" i="8"/>
  <c r="P50" i="8"/>
  <c r="O50" i="8"/>
  <c r="N50" i="8"/>
  <c r="D50" i="8"/>
  <c r="O39" i="8" s="1"/>
  <c r="F49" i="8"/>
  <c r="D49" i="8"/>
  <c r="F45" i="8"/>
  <c r="H45" i="8" s="1"/>
  <c r="D45" i="8"/>
  <c r="B45" i="8"/>
  <c r="O44" i="8"/>
  <c r="F44" i="8"/>
  <c r="H44" i="8" s="1"/>
  <c r="B44" i="8"/>
  <c r="D44" i="8" s="1"/>
  <c r="O43" i="8"/>
  <c r="F43" i="8"/>
  <c r="H43" i="8" s="1"/>
  <c r="D43" i="8"/>
  <c r="B43" i="8"/>
  <c r="S42" i="8"/>
  <c r="S43" i="8" s="1"/>
  <c r="S45" i="8" s="1"/>
  <c r="F42" i="8"/>
  <c r="H42" i="8" s="1"/>
  <c r="B42" i="8"/>
  <c r="D42" i="8" s="1"/>
  <c r="B41" i="8"/>
  <c r="D41" i="8" s="1"/>
  <c r="H40" i="8"/>
  <c r="F40" i="8"/>
  <c r="B40" i="8"/>
  <c r="D40" i="8" s="1"/>
  <c r="F39" i="8"/>
  <c r="H39" i="8" s="1"/>
  <c r="B39" i="8"/>
  <c r="D39" i="8" s="1"/>
  <c r="F50" i="8" s="1"/>
  <c r="O38" i="8"/>
  <c r="D38" i="8"/>
  <c r="B38" i="8"/>
  <c r="D30" i="8"/>
  <c r="D29" i="8"/>
  <c r="D28" i="8"/>
  <c r="D27" i="8"/>
  <c r="D26" i="8"/>
  <c r="D25" i="8"/>
  <c r="O14" i="8" s="1"/>
  <c r="D24" i="8"/>
  <c r="O13" i="8" s="1"/>
  <c r="D23" i="8"/>
  <c r="O12" i="8" s="1"/>
  <c r="D22" i="8"/>
  <c r="D21" i="8"/>
  <c r="O10" i="8" s="1"/>
  <c r="D20" i="8"/>
  <c r="Q19" i="8"/>
  <c r="P19" i="8"/>
  <c r="O19" i="8"/>
  <c r="N19" i="8"/>
  <c r="D19" i="8"/>
  <c r="D18" i="8"/>
  <c r="H14" i="8"/>
  <c r="F14" i="8"/>
  <c r="B14" i="8"/>
  <c r="D14" i="8" s="1"/>
  <c r="F13" i="8"/>
  <c r="H13" i="8" s="1"/>
  <c r="D13" i="8"/>
  <c r="F24" i="8" s="1"/>
  <c r="B13" i="8"/>
  <c r="F12" i="8"/>
  <c r="H12" i="8" s="1"/>
  <c r="B12" i="8"/>
  <c r="D12" i="8" s="1"/>
  <c r="S11" i="8"/>
  <c r="S12" i="8" s="1"/>
  <c r="S14" i="8" s="1"/>
  <c r="O11" i="8"/>
  <c r="F11" i="8"/>
  <c r="H11" i="8" s="1"/>
  <c r="B11" i="8"/>
  <c r="D11" i="8" s="1"/>
  <c r="B10" i="8"/>
  <c r="D10" i="8" s="1"/>
  <c r="O9" i="8"/>
  <c r="F20" i="8" s="1"/>
  <c r="H9" i="8"/>
  <c r="F9" i="8"/>
  <c r="D9" i="8"/>
  <c r="B9" i="8"/>
  <c r="O8" i="8"/>
  <c r="F8" i="8"/>
  <c r="H8" i="8" s="1"/>
  <c r="B8" i="8"/>
  <c r="D8" i="8" s="1"/>
  <c r="O7" i="8"/>
  <c r="D7" i="8"/>
  <c r="B7" i="8"/>
  <c r="D123" i="7"/>
  <c r="D122" i="7"/>
  <c r="D121" i="7"/>
  <c r="D120" i="7"/>
  <c r="D119" i="7"/>
  <c r="D118" i="7"/>
  <c r="O107" i="7" s="1"/>
  <c r="F118" i="7" s="1"/>
  <c r="D117" i="7"/>
  <c r="F116" i="7"/>
  <c r="D116" i="7"/>
  <c r="O105" i="7" s="1"/>
  <c r="D115" i="7"/>
  <c r="D114" i="7"/>
  <c r="O103" i="7" s="1"/>
  <c r="D113" i="7"/>
  <c r="Q112" i="7"/>
  <c r="P112" i="7"/>
  <c r="O112" i="7"/>
  <c r="N112" i="7"/>
  <c r="D112" i="7"/>
  <c r="D111" i="7"/>
  <c r="F107" i="7"/>
  <c r="H107" i="7" s="1"/>
  <c r="D107" i="7"/>
  <c r="B107" i="7"/>
  <c r="O106" i="7"/>
  <c r="F117" i="7" s="1"/>
  <c r="F106" i="7"/>
  <c r="H106" i="7" s="1"/>
  <c r="B106" i="7"/>
  <c r="D106" i="7" s="1"/>
  <c r="F105" i="7"/>
  <c r="H105" i="7" s="1"/>
  <c r="B105" i="7"/>
  <c r="D105" i="7" s="1"/>
  <c r="S104" i="7"/>
  <c r="S105" i="7" s="1"/>
  <c r="S107" i="7" s="1"/>
  <c r="O104" i="7"/>
  <c r="F115" i="7" s="1"/>
  <c r="H104" i="7"/>
  <c r="F104" i="7"/>
  <c r="B104" i="7"/>
  <c r="D104" i="7" s="1"/>
  <c r="B103" i="7"/>
  <c r="D103" i="7" s="1"/>
  <c r="O102" i="7"/>
  <c r="F102" i="7"/>
  <c r="H102" i="7" s="1"/>
  <c r="B102" i="7"/>
  <c r="D102" i="7" s="1"/>
  <c r="O101" i="7"/>
  <c r="F101" i="7"/>
  <c r="H101" i="7" s="1"/>
  <c r="B101" i="7"/>
  <c r="D101" i="7" s="1"/>
  <c r="O100" i="7"/>
  <c r="B100" i="7"/>
  <c r="D100" i="7" s="1"/>
  <c r="F111" i="7" s="1"/>
  <c r="D92" i="7"/>
  <c r="D91" i="7"/>
  <c r="D90" i="7"/>
  <c r="D102" i="33" s="1"/>
  <c r="D89" i="7"/>
  <c r="D101" i="33" s="1"/>
  <c r="D88" i="7"/>
  <c r="D100" i="33" s="1"/>
  <c r="D87" i="7"/>
  <c r="O76" i="7" s="1"/>
  <c r="D86" i="7"/>
  <c r="D85" i="7"/>
  <c r="D84" i="7"/>
  <c r="D83" i="7"/>
  <c r="D82" i="7"/>
  <c r="D94" i="33" s="1"/>
  <c r="G94" i="33" s="1"/>
  <c r="Q81" i="7"/>
  <c r="P81" i="7"/>
  <c r="O81" i="7"/>
  <c r="N81" i="7"/>
  <c r="D81" i="7"/>
  <c r="D80" i="7"/>
  <c r="D92" i="33" s="1"/>
  <c r="F76" i="7"/>
  <c r="H76" i="7" s="1"/>
  <c r="B76" i="7"/>
  <c r="D76" i="7" s="1"/>
  <c r="O75" i="7"/>
  <c r="H75" i="7"/>
  <c r="F75" i="7"/>
  <c r="B75" i="7"/>
  <c r="D75" i="7" s="1"/>
  <c r="S74" i="7"/>
  <c r="S76" i="7" s="1"/>
  <c r="O74" i="7"/>
  <c r="H74" i="7"/>
  <c r="F74" i="7"/>
  <c r="B74" i="7"/>
  <c r="D74" i="7" s="1"/>
  <c r="S73" i="7"/>
  <c r="F73" i="7"/>
  <c r="H73" i="7" s="1"/>
  <c r="N96" i="33" s="1"/>
  <c r="D73" i="7"/>
  <c r="K96" i="33" s="1"/>
  <c r="B73" i="7"/>
  <c r="B72" i="7"/>
  <c r="D72" i="7" s="1"/>
  <c r="F71" i="7"/>
  <c r="H71" i="7" s="1"/>
  <c r="D71" i="7"/>
  <c r="B71" i="7"/>
  <c r="F70" i="7"/>
  <c r="H70" i="7" s="1"/>
  <c r="D70" i="7"/>
  <c r="B70" i="7"/>
  <c r="B69" i="7"/>
  <c r="D69" i="7" s="1"/>
  <c r="D61" i="7"/>
  <c r="D60" i="7"/>
  <c r="D59" i="7"/>
  <c r="D58" i="7"/>
  <c r="D57" i="7"/>
  <c r="D56" i="7"/>
  <c r="O45" i="7" s="1"/>
  <c r="D55" i="7"/>
  <c r="D54" i="7"/>
  <c r="O43" i="7" s="1"/>
  <c r="D53" i="7"/>
  <c r="O42" i="7" s="1"/>
  <c r="D52" i="7"/>
  <c r="D51" i="7"/>
  <c r="O40" i="7" s="1"/>
  <c r="Q50" i="7"/>
  <c r="P50" i="7"/>
  <c r="O50" i="7"/>
  <c r="N50" i="7"/>
  <c r="D50" i="7"/>
  <c r="O39" i="7" s="1"/>
  <c r="F50" i="7" s="1"/>
  <c r="D49" i="7"/>
  <c r="O38" i="7" s="1"/>
  <c r="F45" i="7"/>
  <c r="H45" i="7" s="1"/>
  <c r="B45" i="7"/>
  <c r="D45" i="7" s="1"/>
  <c r="O44" i="7"/>
  <c r="H44" i="7"/>
  <c r="F44" i="7"/>
  <c r="D44" i="7"/>
  <c r="B44" i="7"/>
  <c r="F43" i="7"/>
  <c r="H43" i="7" s="1"/>
  <c r="B43" i="7"/>
  <c r="D43" i="7" s="1"/>
  <c r="S42" i="7"/>
  <c r="S43" i="7" s="1"/>
  <c r="S45" i="7" s="1"/>
  <c r="F42" i="7"/>
  <c r="H42" i="7" s="1"/>
  <c r="D42" i="7"/>
  <c r="B42" i="7"/>
  <c r="O41" i="7"/>
  <c r="B41" i="7"/>
  <c r="D41" i="7" s="1"/>
  <c r="F52" i="7" s="1"/>
  <c r="F40" i="7"/>
  <c r="H40" i="7" s="1"/>
  <c r="B40" i="7"/>
  <c r="D40" i="7" s="1"/>
  <c r="F39" i="7"/>
  <c r="H39" i="7" s="1"/>
  <c r="D39" i="7"/>
  <c r="B39" i="7"/>
  <c r="B38" i="7"/>
  <c r="D38" i="7" s="1"/>
  <c r="D30" i="7"/>
  <c r="D29" i="7"/>
  <c r="D28" i="7"/>
  <c r="D27" i="7"/>
  <c r="D26" i="7"/>
  <c r="D25" i="7"/>
  <c r="D24" i="7"/>
  <c r="O13" i="7" s="1"/>
  <c r="D23" i="7"/>
  <c r="O12" i="7" s="1"/>
  <c r="F23" i="7" s="1"/>
  <c r="D22" i="7"/>
  <c r="O11" i="7" s="1"/>
  <c r="D21" i="7"/>
  <c r="O10" i="7" s="1"/>
  <c r="D20" i="7"/>
  <c r="Q19" i="7"/>
  <c r="P19" i="7"/>
  <c r="O19" i="7"/>
  <c r="N19" i="7"/>
  <c r="D19" i="7"/>
  <c r="O8" i="7" s="1"/>
  <c r="D18" i="7"/>
  <c r="O14" i="7"/>
  <c r="F25" i="7" s="1"/>
  <c r="F14" i="7"/>
  <c r="H14" i="7" s="1"/>
  <c r="B14" i="7"/>
  <c r="D14" i="7" s="1"/>
  <c r="F13" i="7"/>
  <c r="H13" i="7" s="1"/>
  <c r="B13" i="7"/>
  <c r="D13" i="7" s="1"/>
  <c r="F12" i="7"/>
  <c r="H12" i="7" s="1"/>
  <c r="B12" i="7"/>
  <c r="D12" i="7" s="1"/>
  <c r="S11" i="7"/>
  <c r="S12" i="7" s="1"/>
  <c r="S14" i="7" s="1"/>
  <c r="F11" i="7"/>
  <c r="H11" i="7" s="1"/>
  <c r="B11" i="7"/>
  <c r="D11" i="7" s="1"/>
  <c r="D10" i="7"/>
  <c r="B10" i="7"/>
  <c r="O9" i="7"/>
  <c r="F9" i="7"/>
  <c r="H9" i="7" s="1"/>
  <c r="B9" i="7"/>
  <c r="D9" i="7" s="1"/>
  <c r="F8" i="7"/>
  <c r="H8" i="7" s="1"/>
  <c r="B8" i="7"/>
  <c r="D8" i="7" s="1"/>
  <c r="O7" i="7"/>
  <c r="B7" i="7"/>
  <c r="D7" i="7" s="1"/>
  <c r="D123" i="6"/>
  <c r="D122" i="6"/>
  <c r="D121" i="6"/>
  <c r="D120" i="6"/>
  <c r="D119" i="6"/>
  <c r="D118" i="6"/>
  <c r="D117" i="6"/>
  <c r="O106" i="6" s="1"/>
  <c r="F117" i="6" s="1"/>
  <c r="D116" i="6"/>
  <c r="O105" i="6" s="1"/>
  <c r="D115" i="6"/>
  <c r="D114" i="6"/>
  <c r="O103" i="6" s="1"/>
  <c r="D113" i="6"/>
  <c r="O102" i="6" s="1"/>
  <c r="Q112" i="6"/>
  <c r="P112" i="6"/>
  <c r="O112" i="6"/>
  <c r="N112" i="6"/>
  <c r="D112" i="6"/>
  <c r="O101" i="6" s="1"/>
  <c r="D111" i="6"/>
  <c r="O107" i="6"/>
  <c r="F107" i="6"/>
  <c r="H107" i="6" s="1"/>
  <c r="B107" i="6"/>
  <c r="D107" i="6" s="1"/>
  <c r="F118" i="6" s="1"/>
  <c r="F106" i="6"/>
  <c r="H106" i="6" s="1"/>
  <c r="B106" i="6"/>
  <c r="D106" i="6" s="1"/>
  <c r="F105" i="6"/>
  <c r="H105" i="6" s="1"/>
  <c r="B105" i="6"/>
  <c r="D105" i="6" s="1"/>
  <c r="S104" i="6"/>
  <c r="S105" i="6" s="1"/>
  <c r="S107" i="6" s="1"/>
  <c r="O104" i="6"/>
  <c r="F115" i="6" s="1"/>
  <c r="H104" i="6"/>
  <c r="I104" i="6" s="1"/>
  <c r="I114" i="6" s="1"/>
  <c r="F104" i="6"/>
  <c r="B104" i="6"/>
  <c r="D104" i="6" s="1"/>
  <c r="B103" i="6"/>
  <c r="D103" i="6" s="1"/>
  <c r="F102" i="6"/>
  <c r="H102" i="6" s="1"/>
  <c r="B102" i="6"/>
  <c r="D102" i="6" s="1"/>
  <c r="F101" i="6"/>
  <c r="H101" i="6" s="1"/>
  <c r="B101" i="6"/>
  <c r="D101" i="6" s="1"/>
  <c r="O100" i="6"/>
  <c r="B100" i="6"/>
  <c r="D100" i="6" s="1"/>
  <c r="F111" i="6" s="1"/>
  <c r="D92" i="6"/>
  <c r="D91" i="6"/>
  <c r="D90" i="6"/>
  <c r="D89" i="6"/>
  <c r="D88" i="6"/>
  <c r="D87" i="6"/>
  <c r="D86" i="6"/>
  <c r="D85" i="6"/>
  <c r="D84" i="6"/>
  <c r="I83" i="6"/>
  <c r="D83" i="6"/>
  <c r="O72" i="6" s="1"/>
  <c r="D82" i="6"/>
  <c r="Q81" i="6"/>
  <c r="P81" i="6"/>
  <c r="O81" i="6"/>
  <c r="N81" i="6"/>
  <c r="D81" i="6"/>
  <c r="D80" i="6"/>
  <c r="O69" i="6" s="1"/>
  <c r="F76" i="6"/>
  <c r="H76" i="6" s="1"/>
  <c r="B76" i="6"/>
  <c r="D76" i="6" s="1"/>
  <c r="O75" i="6"/>
  <c r="F75" i="6"/>
  <c r="H75" i="6" s="1"/>
  <c r="B75" i="6"/>
  <c r="D75" i="6" s="1"/>
  <c r="O74" i="6"/>
  <c r="H74" i="6"/>
  <c r="F74" i="6"/>
  <c r="B74" i="6"/>
  <c r="D74" i="6" s="1"/>
  <c r="F85" i="6" s="1"/>
  <c r="S73" i="6"/>
  <c r="S74" i="6" s="1"/>
  <c r="S76" i="6" s="1"/>
  <c r="H73" i="6"/>
  <c r="F73" i="6"/>
  <c r="B73" i="6"/>
  <c r="D73" i="6" s="1"/>
  <c r="D72" i="6"/>
  <c r="B72" i="6"/>
  <c r="F71" i="6"/>
  <c r="H71" i="6" s="1"/>
  <c r="B71" i="6"/>
  <c r="D71" i="6" s="1"/>
  <c r="F70" i="6"/>
  <c r="H70" i="6" s="1"/>
  <c r="B70" i="6"/>
  <c r="D70" i="6" s="1"/>
  <c r="B69" i="6"/>
  <c r="D69" i="6" s="1"/>
  <c r="D61" i="6"/>
  <c r="D60" i="6"/>
  <c r="D59" i="6"/>
  <c r="D58" i="6"/>
  <c r="D57" i="6"/>
  <c r="D56" i="6"/>
  <c r="D55" i="6"/>
  <c r="O44" i="6" s="1"/>
  <c r="K54" i="6"/>
  <c r="D54" i="6"/>
  <c r="O43" i="6" s="1"/>
  <c r="F54" i="6" s="1"/>
  <c r="D53" i="6"/>
  <c r="O42" i="6" s="1"/>
  <c r="D52" i="6"/>
  <c r="O41" i="6" s="1"/>
  <c r="F52" i="6" s="1"/>
  <c r="D51" i="6"/>
  <c r="O40" i="6" s="1"/>
  <c r="Q50" i="6"/>
  <c r="P50" i="6"/>
  <c r="O50" i="6"/>
  <c r="N50" i="6"/>
  <c r="D50" i="6"/>
  <c r="O39" i="6" s="1"/>
  <c r="D49" i="6"/>
  <c r="O38" i="6" s="1"/>
  <c r="F49" i="6" s="1"/>
  <c r="O45" i="6"/>
  <c r="F56" i="6" s="1"/>
  <c r="H45" i="6"/>
  <c r="F45" i="6"/>
  <c r="B45" i="6"/>
  <c r="D45" i="6" s="1"/>
  <c r="H44" i="6"/>
  <c r="F44" i="6"/>
  <c r="B44" i="6"/>
  <c r="D44" i="6" s="1"/>
  <c r="H43" i="6"/>
  <c r="F43" i="6"/>
  <c r="B43" i="6"/>
  <c r="D43" i="6" s="1"/>
  <c r="S42" i="6"/>
  <c r="S43" i="6" s="1"/>
  <c r="S45" i="6" s="1"/>
  <c r="H42" i="6"/>
  <c r="F42" i="6"/>
  <c r="D42" i="6"/>
  <c r="B42" i="6"/>
  <c r="B41" i="6"/>
  <c r="D41" i="6" s="1"/>
  <c r="F40" i="6"/>
  <c r="H40" i="6" s="1"/>
  <c r="D40" i="6"/>
  <c r="B40" i="6"/>
  <c r="H39" i="6"/>
  <c r="F39" i="6"/>
  <c r="D39" i="6"/>
  <c r="B39" i="6"/>
  <c r="B38" i="6"/>
  <c r="D38" i="6" s="1"/>
  <c r="D30" i="6"/>
  <c r="D29" i="6"/>
  <c r="D28" i="6"/>
  <c r="D27" i="6"/>
  <c r="D26" i="6"/>
  <c r="D25" i="6"/>
  <c r="O14" i="6" s="1"/>
  <c r="F25" i="6" s="1"/>
  <c r="D24" i="6"/>
  <c r="D23" i="6"/>
  <c r="D22" i="6"/>
  <c r="O11" i="6" s="1"/>
  <c r="F21" i="6"/>
  <c r="D21" i="6"/>
  <c r="O10" i="6" s="1"/>
  <c r="D20" i="6"/>
  <c r="O9" i="6" s="1"/>
  <c r="Q19" i="6"/>
  <c r="P19" i="6"/>
  <c r="O19" i="6"/>
  <c r="N19" i="6"/>
  <c r="D19" i="6"/>
  <c r="O8" i="6" s="1"/>
  <c r="D18" i="6"/>
  <c r="O7" i="6" s="1"/>
  <c r="F14" i="6"/>
  <c r="H14" i="6" s="1"/>
  <c r="D14" i="6"/>
  <c r="B14" i="6"/>
  <c r="O13" i="6"/>
  <c r="F13" i="6"/>
  <c r="H13" i="6" s="1"/>
  <c r="D13" i="6"/>
  <c r="F24" i="6" s="1"/>
  <c r="B13" i="6"/>
  <c r="O12" i="6"/>
  <c r="H12" i="6"/>
  <c r="F12" i="6"/>
  <c r="B12" i="6"/>
  <c r="D12" i="6" s="1"/>
  <c r="F23" i="6" s="1"/>
  <c r="S11" i="6"/>
  <c r="S12" i="6" s="1"/>
  <c r="S14" i="6" s="1"/>
  <c r="F11" i="6"/>
  <c r="H11" i="6" s="1"/>
  <c r="D11" i="6"/>
  <c r="B11" i="6"/>
  <c r="B10" i="6"/>
  <c r="D10" i="6" s="1"/>
  <c r="F9" i="6"/>
  <c r="H9" i="6" s="1"/>
  <c r="B9" i="6"/>
  <c r="D9" i="6" s="1"/>
  <c r="F8" i="6"/>
  <c r="H8" i="6" s="1"/>
  <c r="D8" i="6"/>
  <c r="B8" i="6"/>
  <c r="B7" i="6"/>
  <c r="D7" i="6" s="1"/>
  <c r="D123" i="5"/>
  <c r="D122" i="5"/>
  <c r="D121" i="5"/>
  <c r="D120" i="5"/>
  <c r="D119" i="5"/>
  <c r="D118" i="5"/>
  <c r="O107" i="5" s="1"/>
  <c r="D117" i="5"/>
  <c r="O106" i="5" s="1"/>
  <c r="D116" i="5"/>
  <c r="O105" i="5" s="1"/>
  <c r="D115" i="5"/>
  <c r="D114" i="5"/>
  <c r="O103" i="5" s="1"/>
  <c r="D113" i="5"/>
  <c r="O102" i="5" s="1"/>
  <c r="F113" i="5" s="1"/>
  <c r="Q112" i="5"/>
  <c r="P112" i="5"/>
  <c r="O112" i="5"/>
  <c r="N112" i="5"/>
  <c r="D112" i="5"/>
  <c r="D111" i="5"/>
  <c r="O100" i="5" s="1"/>
  <c r="F107" i="5"/>
  <c r="H107" i="5" s="1"/>
  <c r="B107" i="5"/>
  <c r="D107" i="5" s="1"/>
  <c r="H106" i="5"/>
  <c r="I106" i="5" s="1"/>
  <c r="F106" i="5"/>
  <c r="D106" i="5"/>
  <c r="B106" i="5"/>
  <c r="S105" i="5"/>
  <c r="S107" i="5" s="1"/>
  <c r="F105" i="5"/>
  <c r="H105" i="5" s="1"/>
  <c r="D105" i="5"/>
  <c r="B105" i="5"/>
  <c r="S104" i="5"/>
  <c r="O104" i="5"/>
  <c r="F115" i="5" s="1"/>
  <c r="F104" i="5"/>
  <c r="H104" i="5" s="1"/>
  <c r="B104" i="5"/>
  <c r="D104" i="5" s="1"/>
  <c r="B103" i="5"/>
  <c r="D103" i="5" s="1"/>
  <c r="F102" i="5"/>
  <c r="H102" i="5" s="1"/>
  <c r="B102" i="5"/>
  <c r="D102" i="5" s="1"/>
  <c r="O101" i="5"/>
  <c r="F101" i="5"/>
  <c r="H101" i="5" s="1"/>
  <c r="D101" i="5"/>
  <c r="F112" i="5" s="1"/>
  <c r="B101" i="5"/>
  <c r="B100" i="5"/>
  <c r="D100" i="5" s="1"/>
  <c r="D92" i="5"/>
  <c r="D91" i="5"/>
  <c r="D90" i="5"/>
  <c r="D89" i="5"/>
  <c r="D88" i="5"/>
  <c r="D87" i="5"/>
  <c r="D86" i="5"/>
  <c r="I85" i="5"/>
  <c r="D85" i="5"/>
  <c r="O74" i="5" s="1"/>
  <c r="D84" i="5"/>
  <c r="D83" i="5"/>
  <c r="O72" i="5" s="1"/>
  <c r="D82" i="5"/>
  <c r="Q81" i="5"/>
  <c r="P81" i="5"/>
  <c r="O81" i="5"/>
  <c r="N81" i="5"/>
  <c r="D81" i="5"/>
  <c r="D80" i="5"/>
  <c r="O69" i="5" s="1"/>
  <c r="F80" i="5" s="1"/>
  <c r="O76" i="5"/>
  <c r="H76" i="5"/>
  <c r="F76" i="5"/>
  <c r="B76" i="5"/>
  <c r="D76" i="5" s="1"/>
  <c r="O75" i="5"/>
  <c r="H75" i="5"/>
  <c r="F75" i="5"/>
  <c r="D75" i="5"/>
  <c r="B75" i="5"/>
  <c r="H74" i="5"/>
  <c r="F74" i="5"/>
  <c r="B74" i="5"/>
  <c r="D74" i="5" s="1"/>
  <c r="S73" i="5"/>
  <c r="S74" i="5" s="1"/>
  <c r="S76" i="5" s="1"/>
  <c r="H73" i="5"/>
  <c r="F73" i="5"/>
  <c r="D73" i="5"/>
  <c r="B73" i="5"/>
  <c r="B72" i="5"/>
  <c r="D72" i="5" s="1"/>
  <c r="O71" i="5"/>
  <c r="F71" i="5"/>
  <c r="H71" i="5" s="1"/>
  <c r="B71" i="5"/>
  <c r="D71" i="5" s="1"/>
  <c r="O70" i="5"/>
  <c r="F70" i="5"/>
  <c r="H70" i="5" s="1"/>
  <c r="D70" i="5"/>
  <c r="B70" i="5"/>
  <c r="B69" i="5"/>
  <c r="D69" i="5" s="1"/>
  <c r="D61" i="5"/>
  <c r="D60" i="5"/>
  <c r="D59" i="5"/>
  <c r="D58" i="5"/>
  <c r="D57" i="5"/>
  <c r="D56" i="5"/>
  <c r="O45" i="5" s="1"/>
  <c r="D55" i="5"/>
  <c r="D54" i="5"/>
  <c r="D53" i="5"/>
  <c r="O42" i="5" s="1"/>
  <c r="D52" i="5"/>
  <c r="D51" i="5"/>
  <c r="O40" i="5" s="1"/>
  <c r="F51" i="5" s="1"/>
  <c r="Q50" i="5"/>
  <c r="P50" i="5"/>
  <c r="O50" i="5"/>
  <c r="N50" i="5"/>
  <c r="D50" i="5"/>
  <c r="O39" i="5" s="1"/>
  <c r="D49" i="5"/>
  <c r="O38" i="5" s="1"/>
  <c r="F45" i="5"/>
  <c r="H45" i="5" s="1"/>
  <c r="D45" i="5"/>
  <c r="B45" i="5"/>
  <c r="O44" i="5"/>
  <c r="H44" i="5"/>
  <c r="F44" i="5"/>
  <c r="B44" i="5"/>
  <c r="D44" i="5" s="1"/>
  <c r="S43" i="5"/>
  <c r="S45" i="5" s="1"/>
  <c r="O43" i="5"/>
  <c r="F54" i="5" s="1"/>
  <c r="F43" i="5"/>
  <c r="H43" i="5" s="1"/>
  <c r="D43" i="5"/>
  <c r="B43" i="5"/>
  <c r="S42" i="5"/>
  <c r="F42" i="5"/>
  <c r="H42" i="5" s="1"/>
  <c r="B42" i="5"/>
  <c r="D42" i="5" s="1"/>
  <c r="F53" i="5" s="1"/>
  <c r="O41" i="5"/>
  <c r="B41" i="5"/>
  <c r="D41" i="5" s="1"/>
  <c r="H40" i="5"/>
  <c r="F40" i="5"/>
  <c r="B40" i="5"/>
  <c r="D40" i="5" s="1"/>
  <c r="F39" i="5"/>
  <c r="H39" i="5" s="1"/>
  <c r="B39" i="5"/>
  <c r="D39" i="5" s="1"/>
  <c r="B38" i="5"/>
  <c r="D38" i="5" s="1"/>
  <c r="D30" i="5"/>
  <c r="D29" i="5"/>
  <c r="D28" i="5"/>
  <c r="D27" i="5"/>
  <c r="D26" i="5"/>
  <c r="D25" i="5"/>
  <c r="O14" i="5" s="1"/>
  <c r="F25" i="5" s="1"/>
  <c r="D24" i="5"/>
  <c r="O13" i="5" s="1"/>
  <c r="D23" i="5"/>
  <c r="O12" i="5" s="1"/>
  <c r="D22" i="5"/>
  <c r="D21" i="5"/>
  <c r="D20" i="5"/>
  <c r="O9" i="5" s="1"/>
  <c r="Q19" i="5"/>
  <c r="P19" i="5"/>
  <c r="O19" i="5"/>
  <c r="N19" i="5"/>
  <c r="D19" i="5"/>
  <c r="O8" i="5" s="1"/>
  <c r="D18" i="5"/>
  <c r="O7" i="5" s="1"/>
  <c r="F14" i="5"/>
  <c r="H14" i="5" s="1"/>
  <c r="B14" i="5"/>
  <c r="D14" i="5" s="1"/>
  <c r="F13" i="5"/>
  <c r="H13" i="5" s="1"/>
  <c r="B13" i="5"/>
  <c r="D13" i="5" s="1"/>
  <c r="F12" i="5"/>
  <c r="H12" i="5" s="1"/>
  <c r="B12" i="5"/>
  <c r="D12" i="5" s="1"/>
  <c r="S11" i="5"/>
  <c r="S12" i="5" s="1"/>
  <c r="S14" i="5" s="1"/>
  <c r="O11" i="5"/>
  <c r="F22" i="5" s="1"/>
  <c r="F11" i="5"/>
  <c r="H11" i="5" s="1"/>
  <c r="B11" i="5"/>
  <c r="D11" i="5" s="1"/>
  <c r="O10" i="5"/>
  <c r="B10" i="5"/>
  <c r="D10" i="5" s="1"/>
  <c r="F9" i="5"/>
  <c r="H9" i="5" s="1"/>
  <c r="B9" i="5"/>
  <c r="D9" i="5" s="1"/>
  <c r="F20" i="5" s="1"/>
  <c r="F8" i="5"/>
  <c r="H8" i="5" s="1"/>
  <c r="B8" i="5"/>
  <c r="D8" i="5" s="1"/>
  <c r="B7" i="5"/>
  <c r="D7" i="5" s="1"/>
  <c r="D123" i="4"/>
  <c r="D122" i="4"/>
  <c r="D121" i="4"/>
  <c r="D120" i="4"/>
  <c r="D119" i="4"/>
  <c r="D118" i="4"/>
  <c r="D117" i="4"/>
  <c r="O106" i="4" s="1"/>
  <c r="D116" i="4"/>
  <c r="O105" i="4" s="1"/>
  <c r="F116" i="4" s="1"/>
  <c r="D115" i="4"/>
  <c r="O104" i="4" s="1"/>
  <c r="D114" i="4"/>
  <c r="O103" i="4" s="1"/>
  <c r="F114" i="4" s="1"/>
  <c r="D113" i="4"/>
  <c r="Q112" i="4"/>
  <c r="P112" i="4"/>
  <c r="O112" i="4"/>
  <c r="N112" i="4"/>
  <c r="D112" i="4"/>
  <c r="O101" i="4" s="1"/>
  <c r="D111" i="4"/>
  <c r="S107" i="4"/>
  <c r="O107" i="4"/>
  <c r="F107" i="4"/>
  <c r="H107" i="4" s="1"/>
  <c r="D107" i="4"/>
  <c r="B107" i="4"/>
  <c r="F106" i="4"/>
  <c r="H106" i="4" s="1"/>
  <c r="B106" i="4"/>
  <c r="D106" i="4" s="1"/>
  <c r="F105" i="4"/>
  <c r="H105" i="4" s="1"/>
  <c r="B105" i="4"/>
  <c r="D105" i="4" s="1"/>
  <c r="S104" i="4"/>
  <c r="S105" i="4" s="1"/>
  <c r="H104" i="4"/>
  <c r="F104" i="4"/>
  <c r="B104" i="4"/>
  <c r="D104" i="4" s="1"/>
  <c r="D103" i="4"/>
  <c r="B103" i="4"/>
  <c r="O102" i="4"/>
  <c r="F102" i="4"/>
  <c r="H102" i="4" s="1"/>
  <c r="B102" i="4"/>
  <c r="D102" i="4" s="1"/>
  <c r="F101" i="4"/>
  <c r="H101" i="4" s="1"/>
  <c r="D101" i="4"/>
  <c r="B101" i="4"/>
  <c r="O100" i="4"/>
  <c r="B100" i="4"/>
  <c r="D100" i="4" s="1"/>
  <c r="F111" i="4" s="1"/>
  <c r="D92" i="4"/>
  <c r="D91" i="4"/>
  <c r="D90" i="4"/>
  <c r="D89" i="4"/>
  <c r="D88" i="4"/>
  <c r="D87" i="4"/>
  <c r="D86" i="4"/>
  <c r="D85" i="4"/>
  <c r="O74" i="4" s="1"/>
  <c r="D84" i="4"/>
  <c r="D83" i="4"/>
  <c r="D82" i="4"/>
  <c r="Q81" i="4"/>
  <c r="P81" i="4"/>
  <c r="O81" i="4"/>
  <c r="N81" i="4"/>
  <c r="D81" i="4"/>
  <c r="D80" i="4"/>
  <c r="F76" i="4"/>
  <c r="H76" i="4" s="1"/>
  <c r="B76" i="4"/>
  <c r="D76" i="4" s="1"/>
  <c r="H75" i="4"/>
  <c r="F75" i="4"/>
  <c r="D75" i="4"/>
  <c r="B75" i="4"/>
  <c r="F74" i="4"/>
  <c r="H74" i="4" s="1"/>
  <c r="D74" i="4"/>
  <c r="B74" i="4"/>
  <c r="S73" i="4"/>
  <c r="S74" i="4" s="1"/>
  <c r="S76" i="4" s="1"/>
  <c r="O73" i="4"/>
  <c r="F73" i="4"/>
  <c r="H73" i="4" s="1"/>
  <c r="B73" i="4"/>
  <c r="D73" i="4" s="1"/>
  <c r="F84" i="4" s="1"/>
  <c r="B72" i="4"/>
  <c r="D72" i="4" s="1"/>
  <c r="O71" i="4"/>
  <c r="F71" i="4"/>
  <c r="H71" i="4" s="1"/>
  <c r="D71" i="4"/>
  <c r="B71" i="4"/>
  <c r="F70" i="4"/>
  <c r="H70" i="4" s="1"/>
  <c r="B70" i="4"/>
  <c r="D70" i="4" s="1"/>
  <c r="O69" i="4"/>
  <c r="B69" i="4"/>
  <c r="D69" i="4" s="1"/>
  <c r="D61" i="4"/>
  <c r="D60" i="4"/>
  <c r="D59" i="4"/>
  <c r="D58" i="4"/>
  <c r="D57" i="4"/>
  <c r="D56" i="4"/>
  <c r="O45" i="4" s="1"/>
  <c r="D55" i="4"/>
  <c r="F54" i="4"/>
  <c r="D54" i="4"/>
  <c r="O43" i="4" s="1"/>
  <c r="D53" i="4"/>
  <c r="O42" i="4" s="1"/>
  <c r="D52" i="4"/>
  <c r="D51" i="4"/>
  <c r="O40" i="4" s="1"/>
  <c r="Q50" i="4"/>
  <c r="P50" i="4"/>
  <c r="O50" i="4"/>
  <c r="N50" i="4"/>
  <c r="D50" i="4"/>
  <c r="O39" i="4" s="1"/>
  <c r="D49" i="4"/>
  <c r="O38" i="4" s="1"/>
  <c r="F45" i="4"/>
  <c r="H45" i="4" s="1"/>
  <c r="B45" i="4"/>
  <c r="D45" i="4" s="1"/>
  <c r="O44" i="4"/>
  <c r="F55" i="4" s="1"/>
  <c r="H44" i="4"/>
  <c r="I44" i="4" s="1"/>
  <c r="I54" i="4" s="1"/>
  <c r="F44" i="4"/>
  <c r="D44" i="4"/>
  <c r="B44" i="4"/>
  <c r="F43" i="4"/>
  <c r="H43" i="4" s="1"/>
  <c r="B43" i="4"/>
  <c r="D43" i="4" s="1"/>
  <c r="S42" i="4"/>
  <c r="S43" i="4" s="1"/>
  <c r="S45" i="4" s="1"/>
  <c r="H42" i="4"/>
  <c r="F42" i="4"/>
  <c r="B42" i="4"/>
  <c r="D42" i="4" s="1"/>
  <c r="F53" i="4" s="1"/>
  <c r="O41" i="4"/>
  <c r="B41" i="4"/>
  <c r="D41" i="4" s="1"/>
  <c r="F40" i="4"/>
  <c r="H40" i="4" s="1"/>
  <c r="D40" i="4"/>
  <c r="F51" i="4" s="1"/>
  <c r="B40" i="4"/>
  <c r="F39" i="4"/>
  <c r="H39" i="4" s="1"/>
  <c r="B39" i="4"/>
  <c r="D39" i="4" s="1"/>
  <c r="F50" i="4" s="1"/>
  <c r="B38" i="4"/>
  <c r="D38" i="4" s="1"/>
  <c r="D30" i="4"/>
  <c r="D29" i="4"/>
  <c r="D28" i="4"/>
  <c r="D27" i="4"/>
  <c r="D26" i="4"/>
  <c r="D25" i="4"/>
  <c r="D24" i="4"/>
  <c r="O13" i="4" s="1"/>
  <c r="F24" i="4" s="1"/>
  <c r="I23" i="4"/>
  <c r="D23" i="4"/>
  <c r="O12" i="4" s="1"/>
  <c r="D22" i="4"/>
  <c r="D21" i="4"/>
  <c r="O10" i="4" s="1"/>
  <c r="D20" i="4"/>
  <c r="O9" i="4" s="1"/>
  <c r="Q19" i="4"/>
  <c r="P19" i="4"/>
  <c r="O19" i="4"/>
  <c r="N19" i="4"/>
  <c r="D19" i="4"/>
  <c r="D18" i="4"/>
  <c r="O14" i="4"/>
  <c r="F14" i="4"/>
  <c r="H14" i="4" s="1"/>
  <c r="B14" i="4"/>
  <c r="D14" i="4" s="1"/>
  <c r="H13" i="4"/>
  <c r="F13" i="4"/>
  <c r="B13" i="4"/>
  <c r="D13" i="4" s="1"/>
  <c r="F12" i="4"/>
  <c r="H12" i="4" s="1"/>
  <c r="B12" i="4"/>
  <c r="D12" i="4" s="1"/>
  <c r="S11" i="4"/>
  <c r="S12" i="4" s="1"/>
  <c r="S14" i="4" s="1"/>
  <c r="O11" i="4"/>
  <c r="H11" i="4"/>
  <c r="F11" i="4"/>
  <c r="B11" i="4"/>
  <c r="D11" i="4" s="1"/>
  <c r="B10" i="4"/>
  <c r="D10" i="4" s="1"/>
  <c r="H9" i="4"/>
  <c r="F9" i="4"/>
  <c r="D9" i="4"/>
  <c r="B9" i="4"/>
  <c r="O8" i="4"/>
  <c r="F8" i="4"/>
  <c r="H8" i="4" s="1"/>
  <c r="B8" i="4"/>
  <c r="D8" i="4" s="1"/>
  <c r="O7" i="4"/>
  <c r="B7" i="4"/>
  <c r="D7" i="4" s="1"/>
  <c r="D123" i="3"/>
  <c r="D122" i="3"/>
  <c r="D121" i="3"/>
  <c r="D120" i="3"/>
  <c r="D119" i="3"/>
  <c r="D118" i="3"/>
  <c r="O107" i="3" s="1"/>
  <c r="D117" i="3"/>
  <c r="O106" i="3" s="1"/>
  <c r="D116" i="3"/>
  <c r="K115" i="3"/>
  <c r="I115" i="3"/>
  <c r="D115" i="3"/>
  <c r="O104" i="3" s="1"/>
  <c r="D114" i="3"/>
  <c r="O103" i="3" s="1"/>
  <c r="F114" i="3" s="1"/>
  <c r="D113" i="3"/>
  <c r="O102" i="3" s="1"/>
  <c r="Q112" i="3"/>
  <c r="P112" i="3"/>
  <c r="O112" i="3"/>
  <c r="N112" i="3"/>
  <c r="D112" i="3"/>
  <c r="O101" i="3" s="1"/>
  <c r="F112" i="3" s="1"/>
  <c r="D111" i="3"/>
  <c r="O100" i="3" s="1"/>
  <c r="F111" i="3" s="1"/>
  <c r="F107" i="3"/>
  <c r="H107" i="3" s="1"/>
  <c r="B107" i="3"/>
  <c r="D107" i="3" s="1"/>
  <c r="F106" i="3"/>
  <c r="H106" i="3" s="1"/>
  <c r="B106" i="3"/>
  <c r="D106" i="3" s="1"/>
  <c r="S105" i="3"/>
  <c r="S107" i="3" s="1"/>
  <c r="O105" i="3"/>
  <c r="F105" i="3"/>
  <c r="H105" i="3" s="1"/>
  <c r="D105" i="3"/>
  <c r="F116" i="3" s="1"/>
  <c r="B105" i="3"/>
  <c r="S104" i="3"/>
  <c r="F104" i="3"/>
  <c r="H104" i="3" s="1"/>
  <c r="B104" i="3"/>
  <c r="D104" i="3" s="1"/>
  <c r="D103" i="3"/>
  <c r="B103" i="3"/>
  <c r="F102" i="3"/>
  <c r="H102" i="3" s="1"/>
  <c r="B102" i="3"/>
  <c r="D102" i="3" s="1"/>
  <c r="F101" i="3"/>
  <c r="H101" i="3" s="1"/>
  <c r="D101" i="3"/>
  <c r="B101" i="3"/>
  <c r="D100" i="3"/>
  <c r="B100" i="3"/>
  <c r="D92" i="3"/>
  <c r="D91" i="3"/>
  <c r="D90" i="3"/>
  <c r="D89" i="3"/>
  <c r="D88" i="3"/>
  <c r="D87" i="3"/>
  <c r="D86" i="3"/>
  <c r="D85" i="3"/>
  <c r="K84" i="3"/>
  <c r="I84" i="3"/>
  <c r="D84" i="3"/>
  <c r="D83" i="3"/>
  <c r="O72" i="3" s="1"/>
  <c r="D82" i="3"/>
  <c r="Q81" i="3"/>
  <c r="P81" i="3"/>
  <c r="O81" i="3"/>
  <c r="N81" i="3"/>
  <c r="D81" i="3"/>
  <c r="D80" i="3"/>
  <c r="O76" i="3"/>
  <c r="F76" i="3"/>
  <c r="H76" i="3" s="1"/>
  <c r="D76" i="3"/>
  <c r="B76" i="3"/>
  <c r="F75" i="3"/>
  <c r="H75" i="3" s="1"/>
  <c r="B75" i="3"/>
  <c r="D75" i="3" s="1"/>
  <c r="F74" i="3"/>
  <c r="H74" i="3" s="1"/>
  <c r="B74" i="3"/>
  <c r="D74" i="3" s="1"/>
  <c r="S73" i="3"/>
  <c r="S74" i="3" s="1"/>
  <c r="S76" i="3" s="1"/>
  <c r="O73" i="3"/>
  <c r="F73" i="3"/>
  <c r="H73" i="3" s="1"/>
  <c r="B73" i="3"/>
  <c r="D73" i="3" s="1"/>
  <c r="B72" i="3"/>
  <c r="D72" i="3" s="1"/>
  <c r="O71" i="3"/>
  <c r="F71" i="3"/>
  <c r="H71" i="3" s="1"/>
  <c r="D71" i="3"/>
  <c r="B71" i="3"/>
  <c r="O70" i="3"/>
  <c r="H70" i="3"/>
  <c r="F70" i="3"/>
  <c r="B70" i="3"/>
  <c r="D70" i="3" s="1"/>
  <c r="O69" i="3"/>
  <c r="B69" i="3"/>
  <c r="D69" i="3" s="1"/>
  <c r="D61" i="3"/>
  <c r="D60" i="3"/>
  <c r="D59" i="3"/>
  <c r="D58" i="3"/>
  <c r="D57" i="3"/>
  <c r="D56" i="3"/>
  <c r="O45" i="3" s="1"/>
  <c r="D55" i="3"/>
  <c r="D54" i="3"/>
  <c r="O43" i="3" s="1"/>
  <c r="F54" i="3" s="1"/>
  <c r="D53" i="3"/>
  <c r="O42" i="3" s="1"/>
  <c r="D52" i="3"/>
  <c r="D51" i="3"/>
  <c r="O40" i="3" s="1"/>
  <c r="Q50" i="3"/>
  <c r="P50" i="3"/>
  <c r="O50" i="3"/>
  <c r="N50" i="3"/>
  <c r="D50" i="3"/>
  <c r="O39" i="3" s="1"/>
  <c r="D49" i="3"/>
  <c r="O38" i="3" s="1"/>
  <c r="F49" i="3" s="1"/>
  <c r="F45" i="3"/>
  <c r="H45" i="3" s="1"/>
  <c r="B45" i="3"/>
  <c r="D45" i="3" s="1"/>
  <c r="F44" i="3"/>
  <c r="H44" i="3" s="1"/>
  <c r="D44" i="3"/>
  <c r="F55" i="3" s="1"/>
  <c r="B44" i="3"/>
  <c r="S43" i="3"/>
  <c r="S45" i="3" s="1"/>
  <c r="F43" i="3"/>
  <c r="H43" i="3" s="1"/>
  <c r="B43" i="3"/>
  <c r="D43" i="3" s="1"/>
  <c r="S42" i="3"/>
  <c r="F42" i="3"/>
  <c r="H42" i="3" s="1"/>
  <c r="B42" i="3"/>
  <c r="D42" i="3" s="1"/>
  <c r="O41" i="3"/>
  <c r="B41" i="3"/>
  <c r="D41" i="3" s="1"/>
  <c r="F40" i="3"/>
  <c r="H40" i="3" s="1"/>
  <c r="B40" i="3"/>
  <c r="D40" i="3" s="1"/>
  <c r="F51" i="3" s="1"/>
  <c r="F39" i="3"/>
  <c r="H39" i="3" s="1"/>
  <c r="B39" i="3"/>
  <c r="D39" i="3" s="1"/>
  <c r="D38" i="3"/>
  <c r="B38" i="3"/>
  <c r="D30" i="3"/>
  <c r="D29" i="3"/>
  <c r="D28" i="3"/>
  <c r="D27" i="3"/>
  <c r="D26" i="3"/>
  <c r="D25" i="3"/>
  <c r="O14" i="3" s="1"/>
  <c r="F25" i="3" s="1"/>
  <c r="D24" i="3"/>
  <c r="O13" i="3" s="1"/>
  <c r="D23" i="3"/>
  <c r="O12" i="3" s="1"/>
  <c r="D22" i="3"/>
  <c r="D21" i="3"/>
  <c r="O10" i="3" s="1"/>
  <c r="D20" i="3"/>
  <c r="O9" i="3" s="1"/>
  <c r="Q19" i="3"/>
  <c r="P19" i="3"/>
  <c r="O19" i="3"/>
  <c r="N19" i="3"/>
  <c r="D19" i="3"/>
  <c r="D18" i="3"/>
  <c r="O7" i="3" s="1"/>
  <c r="F14" i="3"/>
  <c r="H14" i="3" s="1"/>
  <c r="D14" i="3"/>
  <c r="B14" i="3"/>
  <c r="F13" i="3"/>
  <c r="H13" i="3" s="1"/>
  <c r="D13" i="3"/>
  <c r="F24" i="3" s="1"/>
  <c r="B13" i="3"/>
  <c r="F12" i="3"/>
  <c r="H12" i="3" s="1"/>
  <c r="B12" i="3"/>
  <c r="D12" i="3" s="1"/>
  <c r="S11" i="3"/>
  <c r="S12" i="3" s="1"/>
  <c r="S14" i="3" s="1"/>
  <c r="O11" i="3"/>
  <c r="F11" i="3"/>
  <c r="H11" i="3" s="1"/>
  <c r="D11" i="3"/>
  <c r="B11" i="3"/>
  <c r="B10" i="3"/>
  <c r="D10" i="3" s="1"/>
  <c r="F9" i="3"/>
  <c r="H9" i="3" s="1"/>
  <c r="B9" i="3"/>
  <c r="D9" i="3" s="1"/>
  <c r="O8" i="3"/>
  <c r="F8" i="3"/>
  <c r="H8" i="3" s="1"/>
  <c r="B8" i="3"/>
  <c r="D8" i="3" s="1"/>
  <c r="B7" i="3"/>
  <c r="D7" i="3" s="1"/>
  <c r="D123" i="2"/>
  <c r="D122" i="2"/>
  <c r="D121" i="2"/>
  <c r="D120" i="2"/>
  <c r="D119" i="2"/>
  <c r="D118" i="2"/>
  <c r="O107" i="2" s="1"/>
  <c r="D117" i="2"/>
  <c r="D116" i="2"/>
  <c r="O105" i="2" s="1"/>
  <c r="F116" i="2" s="1"/>
  <c r="D115" i="2"/>
  <c r="O104" i="2" s="1"/>
  <c r="D114" i="2"/>
  <c r="O103" i="2" s="1"/>
  <c r="D113" i="2"/>
  <c r="Q112" i="2"/>
  <c r="P112" i="2"/>
  <c r="O112" i="2"/>
  <c r="N112" i="2"/>
  <c r="D112" i="2"/>
  <c r="O101" i="2" s="1"/>
  <c r="D111" i="2"/>
  <c r="O100" i="2" s="1"/>
  <c r="H107" i="2"/>
  <c r="F107" i="2"/>
  <c r="B107" i="2"/>
  <c r="D107" i="2" s="1"/>
  <c r="O106" i="2"/>
  <c r="F106" i="2"/>
  <c r="H106" i="2" s="1"/>
  <c r="B106" i="2"/>
  <c r="D106" i="2" s="1"/>
  <c r="H105" i="2"/>
  <c r="F105" i="2"/>
  <c r="B105" i="2"/>
  <c r="D105" i="2" s="1"/>
  <c r="S104" i="2"/>
  <c r="S105" i="2" s="1"/>
  <c r="S107" i="2" s="1"/>
  <c r="H104" i="2"/>
  <c r="F104" i="2"/>
  <c r="B104" i="2"/>
  <c r="D104" i="2" s="1"/>
  <c r="B103" i="2"/>
  <c r="D103" i="2" s="1"/>
  <c r="O102" i="2"/>
  <c r="F102" i="2"/>
  <c r="H102" i="2" s="1"/>
  <c r="B102" i="2"/>
  <c r="D102" i="2" s="1"/>
  <c r="H101" i="2"/>
  <c r="F101" i="2"/>
  <c r="B101" i="2"/>
  <c r="D101" i="2" s="1"/>
  <c r="B100" i="2"/>
  <c r="D100" i="2" s="1"/>
  <c r="D92" i="2"/>
  <c r="D91" i="2"/>
  <c r="D90" i="2"/>
  <c r="D27" i="33" s="1"/>
  <c r="D89" i="2"/>
  <c r="D26" i="33" s="1"/>
  <c r="D88" i="2"/>
  <c r="D87" i="2"/>
  <c r="O76" i="2" s="1"/>
  <c r="D86" i="2"/>
  <c r="O75" i="2" s="1"/>
  <c r="F86" i="2" s="1"/>
  <c r="D85" i="2"/>
  <c r="D84" i="2"/>
  <c r="O73" i="2" s="1"/>
  <c r="D83" i="2"/>
  <c r="D82" i="2"/>
  <c r="D19" i="33" s="1"/>
  <c r="Q81" i="2"/>
  <c r="P81" i="2"/>
  <c r="O81" i="2"/>
  <c r="N81" i="2"/>
  <c r="D81" i="2"/>
  <c r="D80" i="2"/>
  <c r="F76" i="2"/>
  <c r="H76" i="2" s="1"/>
  <c r="B76" i="2"/>
  <c r="D76" i="2" s="1"/>
  <c r="F75" i="2"/>
  <c r="H75" i="2" s="1"/>
  <c r="D75" i="2"/>
  <c r="B75" i="2"/>
  <c r="O74" i="2"/>
  <c r="F74" i="2"/>
  <c r="H74" i="2" s="1"/>
  <c r="B74" i="2"/>
  <c r="D74" i="2" s="1"/>
  <c r="S73" i="2"/>
  <c r="S74" i="2" s="1"/>
  <c r="S76" i="2" s="1"/>
  <c r="F73" i="2"/>
  <c r="H73" i="2" s="1"/>
  <c r="D73" i="2"/>
  <c r="B73" i="2"/>
  <c r="B72" i="2"/>
  <c r="D72" i="2" s="1"/>
  <c r="F71" i="2"/>
  <c r="H71" i="2" s="1"/>
  <c r="D71" i="2"/>
  <c r="B71" i="2"/>
  <c r="F70" i="2"/>
  <c r="H70" i="2" s="1"/>
  <c r="D70" i="2"/>
  <c r="B70" i="2"/>
  <c r="O69" i="2"/>
  <c r="B69" i="2"/>
  <c r="D69" i="2" s="1"/>
  <c r="D61" i="2"/>
  <c r="D60" i="2"/>
  <c r="D59" i="2"/>
  <c r="D58" i="2"/>
  <c r="D57" i="2"/>
  <c r="D56" i="2"/>
  <c r="O45" i="2" s="1"/>
  <c r="D55" i="2"/>
  <c r="O44" i="2" s="1"/>
  <c r="D54" i="2"/>
  <c r="D53" i="2"/>
  <c r="K52" i="2"/>
  <c r="J52" i="2"/>
  <c r="I52" i="2"/>
  <c r="D52" i="2"/>
  <c r="D51" i="2"/>
  <c r="O40" i="2" s="1"/>
  <c r="Q50" i="2"/>
  <c r="P50" i="2"/>
  <c r="O50" i="2"/>
  <c r="N50" i="2"/>
  <c r="D50" i="2"/>
  <c r="O39" i="2" s="1"/>
  <c r="F50" i="2" s="1"/>
  <c r="D49" i="2"/>
  <c r="O38" i="2" s="1"/>
  <c r="F45" i="2"/>
  <c r="H45" i="2" s="1"/>
  <c r="D45" i="2"/>
  <c r="B45" i="2"/>
  <c r="H44" i="2"/>
  <c r="F44" i="2"/>
  <c r="B44" i="2"/>
  <c r="D44" i="2" s="1"/>
  <c r="S43" i="2"/>
  <c r="S45" i="2" s="1"/>
  <c r="O43" i="2"/>
  <c r="F54" i="2" s="1"/>
  <c r="F43" i="2"/>
  <c r="H43" i="2" s="1"/>
  <c r="D43" i="2"/>
  <c r="B43" i="2"/>
  <c r="S42" i="2"/>
  <c r="O42" i="2"/>
  <c r="H42" i="2"/>
  <c r="F42" i="2"/>
  <c r="B42" i="2"/>
  <c r="D42" i="2" s="1"/>
  <c r="O41" i="2"/>
  <c r="F52" i="2" s="1"/>
  <c r="D41" i="2"/>
  <c r="B41" i="2"/>
  <c r="F40" i="2"/>
  <c r="H40" i="2" s="1"/>
  <c r="B40" i="2"/>
  <c r="D40" i="2" s="1"/>
  <c r="F39" i="2"/>
  <c r="H39" i="2" s="1"/>
  <c r="B39" i="2"/>
  <c r="D39" i="2" s="1"/>
  <c r="B38" i="2"/>
  <c r="D38" i="2" s="1"/>
  <c r="D30" i="2"/>
  <c r="D29" i="2"/>
  <c r="D28" i="2"/>
  <c r="D27" i="2"/>
  <c r="D26" i="2"/>
  <c r="D25" i="2"/>
  <c r="D24" i="2"/>
  <c r="D23" i="2"/>
  <c r="D22" i="2"/>
  <c r="O11" i="2" s="1"/>
  <c r="F22" i="2" s="1"/>
  <c r="F21" i="2"/>
  <c r="D21" i="2"/>
  <c r="D20" i="2"/>
  <c r="O9" i="2" s="1"/>
  <c r="F20" i="2" s="1"/>
  <c r="Q19" i="2"/>
  <c r="P19" i="2"/>
  <c r="O19" i="2"/>
  <c r="N19" i="2"/>
  <c r="D19" i="2"/>
  <c r="O8" i="2" s="1"/>
  <c r="D18" i="2"/>
  <c r="O7" i="2" s="1"/>
  <c r="F18" i="2" s="1"/>
  <c r="O14" i="2"/>
  <c r="H14" i="2"/>
  <c r="F14" i="2"/>
  <c r="B14" i="2"/>
  <c r="D14" i="2" s="1"/>
  <c r="O13" i="2"/>
  <c r="F13" i="2"/>
  <c r="H13" i="2" s="1"/>
  <c r="B13" i="2"/>
  <c r="D13" i="2" s="1"/>
  <c r="O12" i="2"/>
  <c r="F12" i="2"/>
  <c r="H12" i="2" s="1"/>
  <c r="B12" i="2"/>
  <c r="D12" i="2" s="1"/>
  <c r="S11" i="2"/>
  <c r="S12" i="2" s="1"/>
  <c r="S14" i="2" s="1"/>
  <c r="F11" i="2"/>
  <c r="H11" i="2" s="1"/>
  <c r="B11" i="2"/>
  <c r="D11" i="2" s="1"/>
  <c r="O10" i="2"/>
  <c r="B10" i="2"/>
  <c r="D10" i="2" s="1"/>
  <c r="F9" i="2"/>
  <c r="H9" i="2" s="1"/>
  <c r="D9" i="2"/>
  <c r="B9" i="2"/>
  <c r="F8" i="2"/>
  <c r="H8" i="2" s="1"/>
  <c r="B8" i="2"/>
  <c r="D8" i="2" s="1"/>
  <c r="B7" i="2"/>
  <c r="D7" i="2" s="1"/>
  <c r="D123" i="1"/>
  <c r="D122" i="1"/>
  <c r="D121" i="1"/>
  <c r="D120" i="1"/>
  <c r="D119" i="1"/>
  <c r="D118" i="1"/>
  <c r="O107" i="1" s="1"/>
  <c r="D117" i="1"/>
  <c r="O106" i="1" s="1"/>
  <c r="J116" i="1"/>
  <c r="I116" i="1"/>
  <c r="D116" i="1"/>
  <c r="D115" i="1"/>
  <c r="D114" i="1"/>
  <c r="D113" i="1"/>
  <c r="O102" i="1" s="1"/>
  <c r="Q112" i="1"/>
  <c r="P112" i="1"/>
  <c r="O112" i="1"/>
  <c r="N112" i="1"/>
  <c r="D112" i="1"/>
  <c r="O101" i="1" s="1"/>
  <c r="D111" i="1"/>
  <c r="F107" i="1"/>
  <c r="H107" i="1" s="1"/>
  <c r="B107" i="1"/>
  <c r="D107" i="1" s="1"/>
  <c r="F106" i="1"/>
  <c r="H106" i="1" s="1"/>
  <c r="B106" i="1"/>
  <c r="D106" i="1" s="1"/>
  <c r="O105" i="1"/>
  <c r="F105" i="1"/>
  <c r="H105" i="1" s="1"/>
  <c r="B105" i="1"/>
  <c r="D105" i="1" s="1"/>
  <c r="S104" i="1"/>
  <c r="S105" i="1" s="1"/>
  <c r="S107" i="1" s="1"/>
  <c r="O104" i="1"/>
  <c r="F104" i="1"/>
  <c r="H104" i="1" s="1"/>
  <c r="B104" i="1"/>
  <c r="D104" i="1" s="1"/>
  <c r="O103" i="1"/>
  <c r="B103" i="1"/>
  <c r="D103" i="1" s="1"/>
  <c r="F102" i="1"/>
  <c r="H102" i="1" s="1"/>
  <c r="D102" i="1"/>
  <c r="B102" i="1"/>
  <c r="F101" i="1"/>
  <c r="H101" i="1" s="1"/>
  <c r="B101" i="1"/>
  <c r="D101" i="1" s="1"/>
  <c r="F112" i="1" s="1"/>
  <c r="O100" i="1"/>
  <c r="B100" i="1"/>
  <c r="D100" i="1" s="1"/>
  <c r="D92" i="1"/>
  <c r="D91" i="1"/>
  <c r="D90" i="1"/>
  <c r="D89" i="1"/>
  <c r="D88" i="1"/>
  <c r="D87" i="1"/>
  <c r="D86" i="1"/>
  <c r="D85" i="1"/>
  <c r="D84" i="1"/>
  <c r="O73" i="1" s="1"/>
  <c r="D83" i="1"/>
  <c r="O72" i="1" s="1"/>
  <c r="D82" i="1"/>
  <c r="Q81" i="1"/>
  <c r="P81" i="1"/>
  <c r="O81" i="1"/>
  <c r="N81" i="1"/>
  <c r="D81" i="1"/>
  <c r="D80" i="1"/>
  <c r="O69" i="1" s="1"/>
  <c r="O76" i="1"/>
  <c r="F87" i="1" s="1"/>
  <c r="F76" i="1"/>
  <c r="H76" i="1" s="1"/>
  <c r="D76" i="1"/>
  <c r="B76" i="1"/>
  <c r="F75" i="1"/>
  <c r="H75" i="1" s="1"/>
  <c r="J75" i="1" s="1"/>
  <c r="J85" i="1" s="1"/>
  <c r="B75" i="1"/>
  <c r="D75" i="1" s="1"/>
  <c r="O74" i="1"/>
  <c r="F74" i="1"/>
  <c r="H74" i="1" s="1"/>
  <c r="D74" i="1"/>
  <c r="B74" i="1"/>
  <c r="S73" i="1"/>
  <c r="S74" i="1" s="1"/>
  <c r="S76" i="1" s="1"/>
  <c r="F73" i="1"/>
  <c r="H73" i="1" s="1"/>
  <c r="B73" i="1"/>
  <c r="D73" i="1" s="1"/>
  <c r="K6" i="33" s="1"/>
  <c r="B72" i="1"/>
  <c r="D72" i="1" s="1"/>
  <c r="F71" i="1"/>
  <c r="H71" i="1" s="1"/>
  <c r="B71" i="1"/>
  <c r="O70" i="1"/>
  <c r="F70" i="1"/>
  <c r="H70" i="1" s="1"/>
  <c r="B70" i="1"/>
  <c r="D70" i="1" s="1"/>
  <c r="D69" i="1"/>
  <c r="B69" i="1"/>
  <c r="D61" i="1"/>
  <c r="D60" i="1"/>
  <c r="D59" i="1"/>
  <c r="D58" i="1"/>
  <c r="D57" i="1"/>
  <c r="D56" i="1"/>
  <c r="O45" i="1" s="1"/>
  <c r="D55" i="1"/>
  <c r="O44" i="1" s="1"/>
  <c r="P44" i="1" s="1"/>
  <c r="J54" i="1"/>
  <c r="D54" i="1"/>
  <c r="O43" i="1" s="1"/>
  <c r="D53" i="1"/>
  <c r="I52" i="1"/>
  <c r="D52" i="1"/>
  <c r="D51" i="1"/>
  <c r="O40" i="1" s="1"/>
  <c r="P40" i="1" s="1"/>
  <c r="Q50" i="1"/>
  <c r="P50" i="1"/>
  <c r="O50" i="1"/>
  <c r="N50" i="1"/>
  <c r="D50" i="1"/>
  <c r="O39" i="1" s="1"/>
  <c r="D49" i="1"/>
  <c r="O38" i="1" s="1"/>
  <c r="N45" i="1"/>
  <c r="N76" i="1" s="1"/>
  <c r="N107" i="1" s="1"/>
  <c r="N14" i="2" s="1"/>
  <c r="N45" i="2" s="1"/>
  <c r="N76" i="2" s="1"/>
  <c r="N107" i="2" s="1"/>
  <c r="N14" i="3" s="1"/>
  <c r="N45" i="3" s="1"/>
  <c r="N76" i="3" s="1"/>
  <c r="N107" i="3" s="1"/>
  <c r="N14" i="4" s="1"/>
  <c r="N45" i="4" s="1"/>
  <c r="N76" i="4" s="1"/>
  <c r="N107" i="4" s="1"/>
  <c r="N14" i="5" s="1"/>
  <c r="N45" i="5" s="1"/>
  <c r="N76" i="5" s="1"/>
  <c r="N107" i="5" s="1"/>
  <c r="N14" i="6" s="1"/>
  <c r="N45" i="6" s="1"/>
  <c r="N76" i="6" s="1"/>
  <c r="N107" i="6" s="1"/>
  <c r="N14" i="7" s="1"/>
  <c r="N45" i="7" s="1"/>
  <c r="N76" i="7" s="1"/>
  <c r="N107" i="7" s="1"/>
  <c r="N14" i="8" s="1"/>
  <c r="N45" i="8" s="1"/>
  <c r="N76" i="8" s="1"/>
  <c r="N107" i="8" s="1"/>
  <c r="N14" i="9" s="1"/>
  <c r="N45" i="9" s="1"/>
  <c r="N76" i="9" s="1"/>
  <c r="N107" i="9" s="1"/>
  <c r="N14" i="10" s="1"/>
  <c r="N45" i="10" s="1"/>
  <c r="N76" i="10" s="1"/>
  <c r="N107" i="10" s="1"/>
  <c r="N14" i="11" s="1"/>
  <c r="N45" i="11" s="1"/>
  <c r="N76" i="11" s="1"/>
  <c r="N107" i="11" s="1"/>
  <c r="N14" i="12" s="1"/>
  <c r="N45" i="12" s="1"/>
  <c r="N76" i="12" s="1"/>
  <c r="N107" i="12" s="1"/>
  <c r="N14" i="13" s="1"/>
  <c r="N45" i="13" s="1"/>
  <c r="N76" i="13" s="1"/>
  <c r="N107" i="13" s="1"/>
  <c r="N14" i="14" s="1"/>
  <c r="N45" i="14" s="1"/>
  <c r="N76" i="14" s="1"/>
  <c r="N107" i="14" s="1"/>
  <c r="N14" i="15" s="1"/>
  <c r="N45" i="15" s="1"/>
  <c r="N76" i="15" s="1"/>
  <c r="N107" i="15" s="1"/>
  <c r="N14" i="16" s="1"/>
  <c r="N45" i="16" s="1"/>
  <c r="N76" i="16" s="1"/>
  <c r="N107" i="16" s="1"/>
  <c r="N14" i="17" s="1"/>
  <c r="N45" i="17" s="1"/>
  <c r="N76" i="17" s="1"/>
  <c r="N107" i="17" s="1"/>
  <c r="N14" i="18" s="1"/>
  <c r="N45" i="18" s="1"/>
  <c r="N76" i="18" s="1"/>
  <c r="N107" i="18" s="1"/>
  <c r="N14" i="19" s="1"/>
  <c r="N45" i="19" s="1"/>
  <c r="N76" i="19" s="1"/>
  <c r="N107" i="19" s="1"/>
  <c r="N14" i="20" s="1"/>
  <c r="N45" i="20" s="1"/>
  <c r="N76" i="20" s="1"/>
  <c r="N107" i="20" s="1"/>
  <c r="N14" i="21" s="1"/>
  <c r="N45" i="21" s="1"/>
  <c r="N76" i="21" s="1"/>
  <c r="N107" i="21" s="1"/>
  <c r="N14" i="22" s="1"/>
  <c r="N45" i="22" s="1"/>
  <c r="N76" i="22" s="1"/>
  <c r="N107" i="22" s="1"/>
  <c r="N14" i="23" s="1"/>
  <c r="N45" i="23" s="1"/>
  <c r="N76" i="23" s="1"/>
  <c r="N107" i="23" s="1"/>
  <c r="N14" i="24" s="1"/>
  <c r="N45" i="24" s="1"/>
  <c r="N76" i="24" s="1"/>
  <c r="N107" i="24" s="1"/>
  <c r="N14" i="25" s="1"/>
  <c r="N45" i="25" s="1"/>
  <c r="N76" i="25" s="1"/>
  <c r="N107" i="25" s="1"/>
  <c r="N14" i="26" s="1"/>
  <c r="N45" i="26" s="1"/>
  <c r="N76" i="26" s="1"/>
  <c r="N107" i="26" s="1"/>
  <c r="N14" i="27" s="1"/>
  <c r="N45" i="27" s="1"/>
  <c r="N76" i="27" s="1"/>
  <c r="N107" i="27" s="1"/>
  <c r="N14" i="28" s="1"/>
  <c r="N45" i="28" s="1"/>
  <c r="N76" i="28" s="1"/>
  <c r="N107" i="28" s="1"/>
  <c r="N14" i="29" s="1"/>
  <c r="N45" i="29" s="1"/>
  <c r="N76" i="29" s="1"/>
  <c r="N107" i="29" s="1"/>
  <c r="N14" i="30" s="1"/>
  <c r="N45" i="30" s="1"/>
  <c r="N76" i="30" s="1"/>
  <c r="N107" i="30" s="1"/>
  <c r="N14" i="31" s="1"/>
  <c r="N45" i="31" s="1"/>
  <c r="N76" i="31" s="1"/>
  <c r="N107" i="31" s="1"/>
  <c r="N14" i="32" s="1"/>
  <c r="N45" i="32" s="1"/>
  <c r="N76" i="32" s="1"/>
  <c r="N107" i="32" s="1"/>
  <c r="H45" i="1"/>
  <c r="F45" i="1"/>
  <c r="D45" i="1"/>
  <c r="E45" i="1" s="1"/>
  <c r="E76" i="1" s="1"/>
  <c r="E107" i="1" s="1"/>
  <c r="E14" i="2" s="1"/>
  <c r="E45" i="2" s="1"/>
  <c r="B45" i="1"/>
  <c r="N44" i="1"/>
  <c r="N75" i="1" s="1"/>
  <c r="N106" i="1" s="1"/>
  <c r="N13" i="2" s="1"/>
  <c r="N44" i="2" s="1"/>
  <c r="N75" i="2" s="1"/>
  <c r="N106" i="2" s="1"/>
  <c r="N13" i="3" s="1"/>
  <c r="N44" i="3" s="1"/>
  <c r="N75" i="3" s="1"/>
  <c r="N106" i="3" s="1"/>
  <c r="N13" i="4" s="1"/>
  <c r="N44" i="4" s="1"/>
  <c r="N75" i="4" s="1"/>
  <c r="N106" i="4" s="1"/>
  <c r="N13" i="5" s="1"/>
  <c r="N44" i="5" s="1"/>
  <c r="N75" i="5" s="1"/>
  <c r="N106" i="5" s="1"/>
  <c r="N13" i="6" s="1"/>
  <c r="N44" i="6" s="1"/>
  <c r="N75" i="6" s="1"/>
  <c r="N106" i="6" s="1"/>
  <c r="N13" i="7" s="1"/>
  <c r="N44" i="7" s="1"/>
  <c r="N75" i="7" s="1"/>
  <c r="N106" i="7" s="1"/>
  <c r="N13" i="8" s="1"/>
  <c r="N44" i="8" s="1"/>
  <c r="N75" i="8" s="1"/>
  <c r="N106" i="8" s="1"/>
  <c r="N13" i="9" s="1"/>
  <c r="N44" i="9" s="1"/>
  <c r="N75" i="9" s="1"/>
  <c r="N106" i="9" s="1"/>
  <c r="N13" i="10" s="1"/>
  <c r="N44" i="10" s="1"/>
  <c r="N75" i="10" s="1"/>
  <c r="N106" i="10" s="1"/>
  <c r="N13" i="11" s="1"/>
  <c r="N44" i="11" s="1"/>
  <c r="N75" i="11" s="1"/>
  <c r="N106" i="11" s="1"/>
  <c r="N13" i="12" s="1"/>
  <c r="N44" i="12" s="1"/>
  <c r="N75" i="12" s="1"/>
  <c r="N106" i="12" s="1"/>
  <c r="N13" i="13" s="1"/>
  <c r="N44" i="13" s="1"/>
  <c r="N75" i="13" s="1"/>
  <c r="N106" i="13" s="1"/>
  <c r="N13" i="14" s="1"/>
  <c r="N44" i="14" s="1"/>
  <c r="N75" i="14" s="1"/>
  <c r="N106" i="14" s="1"/>
  <c r="N13" i="15" s="1"/>
  <c r="N44" i="15" s="1"/>
  <c r="N75" i="15" s="1"/>
  <c r="N106" i="15" s="1"/>
  <c r="N13" i="16" s="1"/>
  <c r="N44" i="16" s="1"/>
  <c r="N75" i="16" s="1"/>
  <c r="N106" i="16" s="1"/>
  <c r="N13" i="17" s="1"/>
  <c r="N44" i="17" s="1"/>
  <c r="N75" i="17" s="1"/>
  <c r="N106" i="17" s="1"/>
  <c r="N13" i="18" s="1"/>
  <c r="N44" i="18" s="1"/>
  <c r="N75" i="18" s="1"/>
  <c r="N106" i="18" s="1"/>
  <c r="N13" i="19" s="1"/>
  <c r="N44" i="19" s="1"/>
  <c r="N75" i="19" s="1"/>
  <c r="N106" i="19" s="1"/>
  <c r="N13" i="20" s="1"/>
  <c r="N44" i="20" s="1"/>
  <c r="N75" i="20" s="1"/>
  <c r="N106" i="20" s="1"/>
  <c r="N13" i="21" s="1"/>
  <c r="N44" i="21" s="1"/>
  <c r="N75" i="21" s="1"/>
  <c r="N106" i="21" s="1"/>
  <c r="N13" i="22" s="1"/>
  <c r="N44" i="22" s="1"/>
  <c r="N75" i="22" s="1"/>
  <c r="N106" i="22" s="1"/>
  <c r="N13" i="23" s="1"/>
  <c r="N44" i="23" s="1"/>
  <c r="N75" i="23" s="1"/>
  <c r="N106" i="23" s="1"/>
  <c r="N13" i="24" s="1"/>
  <c r="N44" i="24" s="1"/>
  <c r="N75" i="24" s="1"/>
  <c r="N106" i="24" s="1"/>
  <c r="N13" i="25" s="1"/>
  <c r="N44" i="25" s="1"/>
  <c r="N75" i="25" s="1"/>
  <c r="N106" i="25" s="1"/>
  <c r="N13" i="26" s="1"/>
  <c r="N44" i="26" s="1"/>
  <c r="N75" i="26" s="1"/>
  <c r="N106" i="26" s="1"/>
  <c r="N13" i="27" s="1"/>
  <c r="N44" i="27" s="1"/>
  <c r="N75" i="27" s="1"/>
  <c r="N106" i="27" s="1"/>
  <c r="N13" i="28" s="1"/>
  <c r="N44" i="28" s="1"/>
  <c r="N75" i="28" s="1"/>
  <c r="N106" i="28" s="1"/>
  <c r="N13" i="29" s="1"/>
  <c r="N44" i="29" s="1"/>
  <c r="N75" i="29" s="1"/>
  <c r="N106" i="29" s="1"/>
  <c r="N13" i="30" s="1"/>
  <c r="N44" i="30" s="1"/>
  <c r="N75" i="30" s="1"/>
  <c r="N106" i="30" s="1"/>
  <c r="N13" i="31" s="1"/>
  <c r="N44" i="31" s="1"/>
  <c r="N75" i="31" s="1"/>
  <c r="N106" i="31" s="1"/>
  <c r="N13" i="32" s="1"/>
  <c r="N44" i="32" s="1"/>
  <c r="N75" i="32" s="1"/>
  <c r="N106" i="32" s="1"/>
  <c r="F44" i="1"/>
  <c r="H44" i="1" s="1"/>
  <c r="L44" i="1" s="1"/>
  <c r="L54" i="1" s="1"/>
  <c r="B44" i="1"/>
  <c r="D44" i="1" s="1"/>
  <c r="E44" i="1" s="1"/>
  <c r="S43" i="1"/>
  <c r="S45" i="1" s="1"/>
  <c r="N43" i="1"/>
  <c r="N74" i="1" s="1"/>
  <c r="N105" i="1" s="1"/>
  <c r="N12" i="2" s="1"/>
  <c r="N43" i="2" s="1"/>
  <c r="N74" i="2" s="1"/>
  <c r="N105" i="2" s="1"/>
  <c r="N12" i="3" s="1"/>
  <c r="N43" i="3" s="1"/>
  <c r="N74" i="3" s="1"/>
  <c r="N105" i="3" s="1"/>
  <c r="N12" i="4" s="1"/>
  <c r="N43" i="4" s="1"/>
  <c r="N74" i="4" s="1"/>
  <c r="N105" i="4" s="1"/>
  <c r="N12" i="5" s="1"/>
  <c r="N43" i="5" s="1"/>
  <c r="N74" i="5" s="1"/>
  <c r="N105" i="5" s="1"/>
  <c r="N12" i="6" s="1"/>
  <c r="N43" i="6" s="1"/>
  <c r="N74" i="6" s="1"/>
  <c r="N105" i="6" s="1"/>
  <c r="N12" i="7" s="1"/>
  <c r="N43" i="7" s="1"/>
  <c r="N74" i="7" s="1"/>
  <c r="N105" i="7" s="1"/>
  <c r="N12" i="8" s="1"/>
  <c r="N43" i="8" s="1"/>
  <c r="N74" i="8" s="1"/>
  <c r="N105" i="8" s="1"/>
  <c r="N12" i="9" s="1"/>
  <c r="N43" i="9" s="1"/>
  <c r="N74" i="9" s="1"/>
  <c r="N105" i="9" s="1"/>
  <c r="N12" i="10" s="1"/>
  <c r="N43" i="10" s="1"/>
  <c r="N74" i="10" s="1"/>
  <c r="N105" i="10" s="1"/>
  <c r="N12" i="11" s="1"/>
  <c r="N43" i="11" s="1"/>
  <c r="N74" i="11" s="1"/>
  <c r="N105" i="11" s="1"/>
  <c r="N12" i="12" s="1"/>
  <c r="N43" i="12" s="1"/>
  <c r="N74" i="12" s="1"/>
  <c r="N105" i="12" s="1"/>
  <c r="N12" i="13" s="1"/>
  <c r="N43" i="13" s="1"/>
  <c r="N74" i="13" s="1"/>
  <c r="N105" i="13" s="1"/>
  <c r="N12" i="14" s="1"/>
  <c r="N43" i="14" s="1"/>
  <c r="N74" i="14" s="1"/>
  <c r="N105" i="14" s="1"/>
  <c r="N12" i="15" s="1"/>
  <c r="N43" i="15" s="1"/>
  <c r="N74" i="15" s="1"/>
  <c r="N105" i="15" s="1"/>
  <c r="N12" i="16" s="1"/>
  <c r="N43" i="16" s="1"/>
  <c r="N74" i="16" s="1"/>
  <c r="N105" i="16" s="1"/>
  <c r="N12" i="17" s="1"/>
  <c r="N43" i="17" s="1"/>
  <c r="N74" i="17" s="1"/>
  <c r="N105" i="17" s="1"/>
  <c r="N12" i="18" s="1"/>
  <c r="N43" i="18" s="1"/>
  <c r="N74" i="18" s="1"/>
  <c r="N105" i="18" s="1"/>
  <c r="N12" i="19" s="1"/>
  <c r="N43" i="19" s="1"/>
  <c r="N74" i="19" s="1"/>
  <c r="N105" i="19" s="1"/>
  <c r="N12" i="20" s="1"/>
  <c r="N43" i="20" s="1"/>
  <c r="N74" i="20" s="1"/>
  <c r="N105" i="20" s="1"/>
  <c r="N12" i="21" s="1"/>
  <c r="N43" i="21" s="1"/>
  <c r="N74" i="21" s="1"/>
  <c r="N105" i="21" s="1"/>
  <c r="N12" i="22" s="1"/>
  <c r="N43" i="22" s="1"/>
  <c r="N74" i="22" s="1"/>
  <c r="N105" i="22" s="1"/>
  <c r="N12" i="23" s="1"/>
  <c r="N43" i="23" s="1"/>
  <c r="N74" i="23" s="1"/>
  <c r="N105" i="23" s="1"/>
  <c r="N12" i="24" s="1"/>
  <c r="N43" i="24" s="1"/>
  <c r="N74" i="24" s="1"/>
  <c r="N105" i="24" s="1"/>
  <c r="N12" i="25" s="1"/>
  <c r="N43" i="25" s="1"/>
  <c r="N74" i="25" s="1"/>
  <c r="N105" i="25" s="1"/>
  <c r="N12" i="26" s="1"/>
  <c r="N43" i="26" s="1"/>
  <c r="N74" i="26" s="1"/>
  <c r="N105" i="26" s="1"/>
  <c r="N12" i="27" s="1"/>
  <c r="N43" i="27" s="1"/>
  <c r="N74" i="27" s="1"/>
  <c r="N105" i="27" s="1"/>
  <c r="N12" i="28" s="1"/>
  <c r="N43" i="28" s="1"/>
  <c r="N74" i="28" s="1"/>
  <c r="N105" i="28" s="1"/>
  <c r="N12" i="29" s="1"/>
  <c r="N43" i="29" s="1"/>
  <c r="N74" i="29" s="1"/>
  <c r="N105" i="29" s="1"/>
  <c r="N12" i="30" s="1"/>
  <c r="N43" i="30" s="1"/>
  <c r="N74" i="30" s="1"/>
  <c r="N105" i="30" s="1"/>
  <c r="N12" i="31" s="1"/>
  <c r="N43" i="31" s="1"/>
  <c r="N74" i="31" s="1"/>
  <c r="N105" i="31" s="1"/>
  <c r="N12" i="32" s="1"/>
  <c r="N43" i="32" s="1"/>
  <c r="N74" i="32" s="1"/>
  <c r="N105" i="32" s="1"/>
  <c r="H43" i="1"/>
  <c r="I43" i="1" s="1"/>
  <c r="I53" i="1" s="1"/>
  <c r="F43" i="1"/>
  <c r="B43" i="1"/>
  <c r="D43" i="1" s="1"/>
  <c r="E43" i="1" s="1"/>
  <c r="S42" i="1"/>
  <c r="O42" i="1"/>
  <c r="N42" i="1"/>
  <c r="N73" i="1" s="1"/>
  <c r="N104" i="1" s="1"/>
  <c r="N11" i="2" s="1"/>
  <c r="N42" i="2" s="1"/>
  <c r="N73" i="2" s="1"/>
  <c r="N104" i="2" s="1"/>
  <c r="N11" i="3" s="1"/>
  <c r="N42" i="3" s="1"/>
  <c r="N73" i="3" s="1"/>
  <c r="N104" i="3" s="1"/>
  <c r="N11" i="4" s="1"/>
  <c r="N42" i="4" s="1"/>
  <c r="N73" i="4" s="1"/>
  <c r="N104" i="4" s="1"/>
  <c r="N11" i="5" s="1"/>
  <c r="N42" i="5" s="1"/>
  <c r="N73" i="5" s="1"/>
  <c r="N104" i="5" s="1"/>
  <c r="N11" i="6" s="1"/>
  <c r="N42" i="6" s="1"/>
  <c r="N73" i="6" s="1"/>
  <c r="N104" i="6" s="1"/>
  <c r="N11" i="7" s="1"/>
  <c r="N42" i="7" s="1"/>
  <c r="N73" i="7" s="1"/>
  <c r="N104" i="7" s="1"/>
  <c r="N11" i="8" s="1"/>
  <c r="N42" i="8" s="1"/>
  <c r="N73" i="8" s="1"/>
  <c r="N104" i="8" s="1"/>
  <c r="N11" i="9" s="1"/>
  <c r="N42" i="9" s="1"/>
  <c r="N73" i="9" s="1"/>
  <c r="N104" i="9" s="1"/>
  <c r="N11" i="10" s="1"/>
  <c r="N42" i="10" s="1"/>
  <c r="N73" i="10" s="1"/>
  <c r="N104" i="10" s="1"/>
  <c r="N11" i="11" s="1"/>
  <c r="N42" i="11" s="1"/>
  <c r="N73" i="11" s="1"/>
  <c r="N104" i="11" s="1"/>
  <c r="N11" i="12" s="1"/>
  <c r="N42" i="12" s="1"/>
  <c r="N73" i="12" s="1"/>
  <c r="N104" i="12" s="1"/>
  <c r="N11" i="13" s="1"/>
  <c r="N42" i="13" s="1"/>
  <c r="N73" i="13" s="1"/>
  <c r="N104" i="13" s="1"/>
  <c r="N11" i="14" s="1"/>
  <c r="N42" i="14" s="1"/>
  <c r="N73" i="14" s="1"/>
  <c r="N104" i="14" s="1"/>
  <c r="N11" i="15" s="1"/>
  <c r="N42" i="15" s="1"/>
  <c r="N73" i="15" s="1"/>
  <c r="N104" i="15" s="1"/>
  <c r="N11" i="16" s="1"/>
  <c r="N42" i="16" s="1"/>
  <c r="N73" i="16" s="1"/>
  <c r="N104" i="16" s="1"/>
  <c r="N11" i="17" s="1"/>
  <c r="N42" i="17" s="1"/>
  <c r="N73" i="17" s="1"/>
  <c r="N104" i="17" s="1"/>
  <c r="N11" i="18" s="1"/>
  <c r="N42" i="18" s="1"/>
  <c r="N73" i="18" s="1"/>
  <c r="N104" i="18" s="1"/>
  <c r="N11" i="19" s="1"/>
  <c r="N42" i="19" s="1"/>
  <c r="N73" i="19" s="1"/>
  <c r="N104" i="19" s="1"/>
  <c r="N11" i="20" s="1"/>
  <c r="N42" i="20" s="1"/>
  <c r="N73" i="20" s="1"/>
  <c r="N104" i="20" s="1"/>
  <c r="N11" i="21" s="1"/>
  <c r="N42" i="21" s="1"/>
  <c r="N73" i="21" s="1"/>
  <c r="N104" i="21" s="1"/>
  <c r="N11" i="22" s="1"/>
  <c r="N42" i="22" s="1"/>
  <c r="N73" i="22" s="1"/>
  <c r="N104" i="22" s="1"/>
  <c r="N11" i="23" s="1"/>
  <c r="N42" i="23" s="1"/>
  <c r="N73" i="23" s="1"/>
  <c r="N104" i="23" s="1"/>
  <c r="N11" i="24" s="1"/>
  <c r="N42" i="24" s="1"/>
  <c r="N73" i="24" s="1"/>
  <c r="N104" i="24" s="1"/>
  <c r="N11" i="25" s="1"/>
  <c r="N42" i="25" s="1"/>
  <c r="N73" i="25" s="1"/>
  <c r="N104" i="25" s="1"/>
  <c r="N11" i="26" s="1"/>
  <c r="N42" i="26" s="1"/>
  <c r="N73" i="26" s="1"/>
  <c r="N104" i="26" s="1"/>
  <c r="N11" i="27" s="1"/>
  <c r="N42" i="27" s="1"/>
  <c r="N73" i="27" s="1"/>
  <c r="N104" i="27" s="1"/>
  <c r="N11" i="28" s="1"/>
  <c r="N42" i="28" s="1"/>
  <c r="N73" i="28" s="1"/>
  <c r="N104" i="28" s="1"/>
  <c r="N11" i="29" s="1"/>
  <c r="N42" i="29" s="1"/>
  <c r="N73" i="29" s="1"/>
  <c r="N104" i="29" s="1"/>
  <c r="N11" i="30" s="1"/>
  <c r="N42" i="30" s="1"/>
  <c r="N73" i="30" s="1"/>
  <c r="N104" i="30" s="1"/>
  <c r="N11" i="31" s="1"/>
  <c r="N42" i="31" s="1"/>
  <c r="N73" i="31" s="1"/>
  <c r="N104" i="31" s="1"/>
  <c r="N11" i="32" s="1"/>
  <c r="N42" i="32" s="1"/>
  <c r="N73" i="32" s="1"/>
  <c r="N104" i="32" s="1"/>
  <c r="L42" i="1"/>
  <c r="K42" i="1"/>
  <c r="K52" i="1" s="1"/>
  <c r="J42" i="1"/>
  <c r="F42" i="1"/>
  <c r="H42" i="1" s="1"/>
  <c r="I42" i="1" s="1"/>
  <c r="B42" i="1"/>
  <c r="D42" i="1" s="1"/>
  <c r="E42" i="1" s="1"/>
  <c r="O41" i="1"/>
  <c r="P41" i="1" s="1"/>
  <c r="P72" i="1" s="1"/>
  <c r="N41" i="1"/>
  <c r="N72" i="1" s="1"/>
  <c r="N103" i="1" s="1"/>
  <c r="N10" i="2" s="1"/>
  <c r="N41" i="2" s="1"/>
  <c r="N72" i="2" s="1"/>
  <c r="N103" i="2" s="1"/>
  <c r="N10" i="3" s="1"/>
  <c r="N41" i="3" s="1"/>
  <c r="N72" i="3" s="1"/>
  <c r="N103" i="3" s="1"/>
  <c r="N10" i="4" s="1"/>
  <c r="N41" i="4" s="1"/>
  <c r="N72" i="4" s="1"/>
  <c r="N103" i="4" s="1"/>
  <c r="N10" i="5" s="1"/>
  <c r="N41" i="5" s="1"/>
  <c r="N72" i="5" s="1"/>
  <c r="N103" i="5" s="1"/>
  <c r="N10" i="6" s="1"/>
  <c r="N41" i="6" s="1"/>
  <c r="N72" i="6" s="1"/>
  <c r="N103" i="6" s="1"/>
  <c r="N10" i="7" s="1"/>
  <c r="N41" i="7" s="1"/>
  <c r="N72" i="7" s="1"/>
  <c r="N103" i="7" s="1"/>
  <c r="N10" i="8" s="1"/>
  <c r="N41" i="8" s="1"/>
  <c r="N72" i="8" s="1"/>
  <c r="N103" i="8" s="1"/>
  <c r="N10" i="9" s="1"/>
  <c r="N41" i="9" s="1"/>
  <c r="N72" i="9" s="1"/>
  <c r="N103" i="9" s="1"/>
  <c r="N10" i="10" s="1"/>
  <c r="N41" i="10" s="1"/>
  <c r="N72" i="10" s="1"/>
  <c r="N103" i="10" s="1"/>
  <c r="N10" i="11" s="1"/>
  <c r="N41" i="11" s="1"/>
  <c r="N72" i="11" s="1"/>
  <c r="N103" i="11" s="1"/>
  <c r="N10" i="12" s="1"/>
  <c r="N41" i="12" s="1"/>
  <c r="N72" i="12" s="1"/>
  <c r="N103" i="12" s="1"/>
  <c r="N10" i="13" s="1"/>
  <c r="N41" i="13" s="1"/>
  <c r="N72" i="13" s="1"/>
  <c r="N103" i="13" s="1"/>
  <c r="N10" i="14" s="1"/>
  <c r="N41" i="14" s="1"/>
  <c r="N72" i="14" s="1"/>
  <c r="N103" i="14" s="1"/>
  <c r="N10" i="15" s="1"/>
  <c r="N41" i="15" s="1"/>
  <c r="N72" i="15" s="1"/>
  <c r="N103" i="15" s="1"/>
  <c r="N10" i="16" s="1"/>
  <c r="N41" i="16" s="1"/>
  <c r="N72" i="16" s="1"/>
  <c r="N103" i="16" s="1"/>
  <c r="N10" i="17" s="1"/>
  <c r="N41" i="17" s="1"/>
  <c r="N72" i="17" s="1"/>
  <c r="N103" i="17" s="1"/>
  <c r="N10" i="18" s="1"/>
  <c r="N41" i="18" s="1"/>
  <c r="N72" i="18" s="1"/>
  <c r="N103" i="18" s="1"/>
  <c r="N10" i="19" s="1"/>
  <c r="N41" i="19" s="1"/>
  <c r="N72" i="19" s="1"/>
  <c r="N103" i="19" s="1"/>
  <c r="N10" i="20" s="1"/>
  <c r="N41" i="20" s="1"/>
  <c r="N72" i="20" s="1"/>
  <c r="N103" i="20" s="1"/>
  <c r="N10" i="21" s="1"/>
  <c r="N41" i="21" s="1"/>
  <c r="N72" i="21" s="1"/>
  <c r="N103" i="21" s="1"/>
  <c r="N10" i="22" s="1"/>
  <c r="N41" i="22" s="1"/>
  <c r="N72" i="22" s="1"/>
  <c r="N103" i="22" s="1"/>
  <c r="N10" i="23" s="1"/>
  <c r="N41" i="23" s="1"/>
  <c r="N72" i="23" s="1"/>
  <c r="N103" i="23" s="1"/>
  <c r="N10" i="24" s="1"/>
  <c r="N41" i="24" s="1"/>
  <c r="N72" i="24" s="1"/>
  <c r="N103" i="24" s="1"/>
  <c r="N10" i="25" s="1"/>
  <c r="N41" i="25" s="1"/>
  <c r="N72" i="25" s="1"/>
  <c r="N103" i="25" s="1"/>
  <c r="N10" i="26" s="1"/>
  <c r="N41" i="26" s="1"/>
  <c r="N72" i="26" s="1"/>
  <c r="N103" i="26" s="1"/>
  <c r="N10" i="27" s="1"/>
  <c r="N41" i="27" s="1"/>
  <c r="N72" i="27" s="1"/>
  <c r="N103" i="27" s="1"/>
  <c r="N10" i="28" s="1"/>
  <c r="N41" i="28" s="1"/>
  <c r="N72" i="28" s="1"/>
  <c r="N103" i="28" s="1"/>
  <c r="N10" i="29" s="1"/>
  <c r="N41" i="29" s="1"/>
  <c r="N72" i="29" s="1"/>
  <c r="N103" i="29" s="1"/>
  <c r="N10" i="30" s="1"/>
  <c r="N41" i="30" s="1"/>
  <c r="N72" i="30" s="1"/>
  <c r="N103" i="30" s="1"/>
  <c r="N10" i="31" s="1"/>
  <c r="N41" i="31" s="1"/>
  <c r="N72" i="31" s="1"/>
  <c r="N103" i="31" s="1"/>
  <c r="N10" i="32" s="1"/>
  <c r="N41" i="32" s="1"/>
  <c r="N72" i="32" s="1"/>
  <c r="N103" i="32" s="1"/>
  <c r="L41" i="1"/>
  <c r="L72" i="1" s="1"/>
  <c r="K41" i="1"/>
  <c r="K72" i="1" s="1"/>
  <c r="J41" i="1"/>
  <c r="J72" i="1" s="1"/>
  <c r="B41" i="1"/>
  <c r="D41" i="1" s="1"/>
  <c r="E41" i="1" s="1"/>
  <c r="N40" i="1"/>
  <c r="N71" i="1" s="1"/>
  <c r="N102" i="1" s="1"/>
  <c r="N9" i="2" s="1"/>
  <c r="N40" i="2" s="1"/>
  <c r="N71" i="2" s="1"/>
  <c r="N102" i="2" s="1"/>
  <c r="N9" i="3" s="1"/>
  <c r="N40" i="3" s="1"/>
  <c r="N71" i="3" s="1"/>
  <c r="N102" i="3" s="1"/>
  <c r="N9" i="4" s="1"/>
  <c r="N40" i="4" s="1"/>
  <c r="N71" i="4" s="1"/>
  <c r="N102" i="4" s="1"/>
  <c r="N9" i="5" s="1"/>
  <c r="N40" i="5" s="1"/>
  <c r="N71" i="5" s="1"/>
  <c r="N102" i="5" s="1"/>
  <c r="N9" i="6" s="1"/>
  <c r="N40" i="6" s="1"/>
  <c r="N71" i="6" s="1"/>
  <c r="N102" i="6" s="1"/>
  <c r="N9" i="7" s="1"/>
  <c r="N40" i="7" s="1"/>
  <c r="N71" i="7" s="1"/>
  <c r="N102" i="7" s="1"/>
  <c r="N9" i="8" s="1"/>
  <c r="N40" i="8" s="1"/>
  <c r="N71" i="8" s="1"/>
  <c r="N102" i="8" s="1"/>
  <c r="N9" i="9" s="1"/>
  <c r="N40" i="9" s="1"/>
  <c r="N71" i="9" s="1"/>
  <c r="N102" i="9" s="1"/>
  <c r="N9" i="10" s="1"/>
  <c r="N40" i="10" s="1"/>
  <c r="N71" i="10" s="1"/>
  <c r="N102" i="10" s="1"/>
  <c r="N9" i="11" s="1"/>
  <c r="N40" i="11" s="1"/>
  <c r="N71" i="11" s="1"/>
  <c r="N102" i="11" s="1"/>
  <c r="N9" i="12" s="1"/>
  <c r="N40" i="12" s="1"/>
  <c r="N71" i="12" s="1"/>
  <c r="N102" i="12" s="1"/>
  <c r="N9" i="13" s="1"/>
  <c r="N40" i="13" s="1"/>
  <c r="N71" i="13" s="1"/>
  <c r="N102" i="13" s="1"/>
  <c r="N9" i="14" s="1"/>
  <c r="N40" i="14" s="1"/>
  <c r="N71" i="14" s="1"/>
  <c r="N102" i="14" s="1"/>
  <c r="N9" i="15" s="1"/>
  <c r="N40" i="15" s="1"/>
  <c r="N71" i="15" s="1"/>
  <c r="N102" i="15" s="1"/>
  <c r="N9" i="16" s="1"/>
  <c r="N40" i="16" s="1"/>
  <c r="N71" i="16" s="1"/>
  <c r="N102" i="16" s="1"/>
  <c r="N9" i="17" s="1"/>
  <c r="N40" i="17" s="1"/>
  <c r="N71" i="17" s="1"/>
  <c r="N102" i="17" s="1"/>
  <c r="N9" i="18" s="1"/>
  <c r="N40" i="18" s="1"/>
  <c r="N71" i="18" s="1"/>
  <c r="N102" i="18" s="1"/>
  <c r="N9" i="19" s="1"/>
  <c r="N40" i="19" s="1"/>
  <c r="N71" i="19" s="1"/>
  <c r="N102" i="19" s="1"/>
  <c r="N9" i="20" s="1"/>
  <c r="N40" i="20" s="1"/>
  <c r="N71" i="20" s="1"/>
  <c r="N102" i="20" s="1"/>
  <c r="N9" i="21" s="1"/>
  <c r="N40" i="21" s="1"/>
  <c r="N71" i="21" s="1"/>
  <c r="N102" i="21" s="1"/>
  <c r="N9" i="22" s="1"/>
  <c r="N40" i="22" s="1"/>
  <c r="N71" i="22" s="1"/>
  <c r="N102" i="22" s="1"/>
  <c r="N9" i="23" s="1"/>
  <c r="N40" i="23" s="1"/>
  <c r="N71" i="23" s="1"/>
  <c r="N102" i="23" s="1"/>
  <c r="N9" i="24" s="1"/>
  <c r="N40" i="24" s="1"/>
  <c r="N71" i="24" s="1"/>
  <c r="N102" i="24" s="1"/>
  <c r="N9" i="25" s="1"/>
  <c r="N40" i="25" s="1"/>
  <c r="N71" i="25" s="1"/>
  <c r="N102" i="25" s="1"/>
  <c r="N9" i="26" s="1"/>
  <c r="N40" i="26" s="1"/>
  <c r="N71" i="26" s="1"/>
  <c r="N102" i="26" s="1"/>
  <c r="N9" i="27" s="1"/>
  <c r="N40" i="27" s="1"/>
  <c r="N71" i="27" s="1"/>
  <c r="N102" i="27" s="1"/>
  <c r="N9" i="28" s="1"/>
  <c r="N40" i="28" s="1"/>
  <c r="N71" i="28" s="1"/>
  <c r="N102" i="28" s="1"/>
  <c r="N9" i="29" s="1"/>
  <c r="N40" i="29" s="1"/>
  <c r="N71" i="29" s="1"/>
  <c r="N102" i="29" s="1"/>
  <c r="N9" i="30" s="1"/>
  <c r="N40" i="30" s="1"/>
  <c r="N71" i="30" s="1"/>
  <c r="N102" i="30" s="1"/>
  <c r="N9" i="31" s="1"/>
  <c r="N40" i="31" s="1"/>
  <c r="N71" i="31" s="1"/>
  <c r="N102" i="31" s="1"/>
  <c r="N9" i="32" s="1"/>
  <c r="N40" i="32" s="1"/>
  <c r="N71" i="32" s="1"/>
  <c r="N102" i="32" s="1"/>
  <c r="F40" i="1"/>
  <c r="H40" i="1" s="1"/>
  <c r="L40" i="1" s="1"/>
  <c r="L71" i="1" s="1"/>
  <c r="E40" i="1"/>
  <c r="E71" i="1" s="1"/>
  <c r="E102" i="1" s="1"/>
  <c r="E9" i="2" s="1"/>
  <c r="E40" i="2" s="1"/>
  <c r="E71" i="2" s="1"/>
  <c r="E102" i="2" s="1"/>
  <c r="B40" i="1"/>
  <c r="D40" i="1" s="1"/>
  <c r="N39" i="1"/>
  <c r="N70" i="1" s="1"/>
  <c r="N101" i="1" s="1"/>
  <c r="N8" i="2" s="1"/>
  <c r="N39" i="2" s="1"/>
  <c r="N70" i="2" s="1"/>
  <c r="N101" i="2" s="1"/>
  <c r="N8" i="3" s="1"/>
  <c r="N39" i="3" s="1"/>
  <c r="N70" i="3" s="1"/>
  <c r="N101" i="3" s="1"/>
  <c r="N8" i="4" s="1"/>
  <c r="N39" i="4" s="1"/>
  <c r="N70" i="4" s="1"/>
  <c r="N101" i="4" s="1"/>
  <c r="N8" i="5" s="1"/>
  <c r="N39" i="5" s="1"/>
  <c r="N70" i="5" s="1"/>
  <c r="N101" i="5" s="1"/>
  <c r="N8" i="6" s="1"/>
  <c r="N39" i="6" s="1"/>
  <c r="N70" i="6" s="1"/>
  <c r="N101" i="6" s="1"/>
  <c r="N8" i="7" s="1"/>
  <c r="N39" i="7" s="1"/>
  <c r="N70" i="7" s="1"/>
  <c r="N101" i="7" s="1"/>
  <c r="N8" i="8" s="1"/>
  <c r="N39" i="8" s="1"/>
  <c r="N70" i="8" s="1"/>
  <c r="N101" i="8" s="1"/>
  <c r="N8" i="9" s="1"/>
  <c r="N39" i="9" s="1"/>
  <c r="N70" i="9" s="1"/>
  <c r="N101" i="9" s="1"/>
  <c r="N8" i="10" s="1"/>
  <c r="N39" i="10" s="1"/>
  <c r="N70" i="10" s="1"/>
  <c r="N101" i="10" s="1"/>
  <c r="N8" i="11" s="1"/>
  <c r="N39" i="11" s="1"/>
  <c r="N70" i="11" s="1"/>
  <c r="N101" i="11" s="1"/>
  <c r="N8" i="12" s="1"/>
  <c r="N39" i="12" s="1"/>
  <c r="N70" i="12" s="1"/>
  <c r="N101" i="12" s="1"/>
  <c r="N8" i="13" s="1"/>
  <c r="N39" i="13" s="1"/>
  <c r="N70" i="13" s="1"/>
  <c r="N101" i="13" s="1"/>
  <c r="N8" i="14" s="1"/>
  <c r="N39" i="14" s="1"/>
  <c r="N70" i="14" s="1"/>
  <c r="N101" i="14" s="1"/>
  <c r="N8" i="15" s="1"/>
  <c r="N39" i="15" s="1"/>
  <c r="N70" i="15" s="1"/>
  <c r="N101" i="15" s="1"/>
  <c r="N8" i="16" s="1"/>
  <c r="N39" i="16" s="1"/>
  <c r="N70" i="16" s="1"/>
  <c r="N101" i="16" s="1"/>
  <c r="N8" i="17" s="1"/>
  <c r="N39" i="17" s="1"/>
  <c r="N70" i="17" s="1"/>
  <c r="N101" i="17" s="1"/>
  <c r="N8" i="18" s="1"/>
  <c r="N39" i="18" s="1"/>
  <c r="N70" i="18" s="1"/>
  <c r="N101" i="18" s="1"/>
  <c r="N8" i="19" s="1"/>
  <c r="N39" i="19" s="1"/>
  <c r="N70" i="19" s="1"/>
  <c r="N101" i="19" s="1"/>
  <c r="N8" i="20" s="1"/>
  <c r="N39" i="20" s="1"/>
  <c r="N70" i="20" s="1"/>
  <c r="N101" i="20" s="1"/>
  <c r="N8" i="21" s="1"/>
  <c r="N39" i="21" s="1"/>
  <c r="N70" i="21" s="1"/>
  <c r="N101" i="21" s="1"/>
  <c r="N8" i="22" s="1"/>
  <c r="N39" i="22" s="1"/>
  <c r="N70" i="22" s="1"/>
  <c r="N101" i="22" s="1"/>
  <c r="N8" i="23" s="1"/>
  <c r="N39" i="23" s="1"/>
  <c r="N70" i="23" s="1"/>
  <c r="N101" i="23" s="1"/>
  <c r="N8" i="24" s="1"/>
  <c r="N39" i="24" s="1"/>
  <c r="N70" i="24" s="1"/>
  <c r="N101" i="24" s="1"/>
  <c r="N8" i="25" s="1"/>
  <c r="N39" i="25" s="1"/>
  <c r="N70" i="25" s="1"/>
  <c r="N101" i="25" s="1"/>
  <c r="N8" i="26" s="1"/>
  <c r="N39" i="26" s="1"/>
  <c r="N70" i="26" s="1"/>
  <c r="N101" i="26" s="1"/>
  <c r="N8" i="27" s="1"/>
  <c r="N39" i="27" s="1"/>
  <c r="N70" i="27" s="1"/>
  <c r="N101" i="27" s="1"/>
  <c r="N8" i="28" s="1"/>
  <c r="N39" i="28" s="1"/>
  <c r="N70" i="28" s="1"/>
  <c r="N101" i="28" s="1"/>
  <c r="N8" i="29" s="1"/>
  <c r="N39" i="29" s="1"/>
  <c r="N70" i="29" s="1"/>
  <c r="N101" i="29" s="1"/>
  <c r="N8" i="30" s="1"/>
  <c r="N39" i="30" s="1"/>
  <c r="N70" i="30" s="1"/>
  <c r="N101" i="30" s="1"/>
  <c r="N8" i="31" s="1"/>
  <c r="N39" i="31" s="1"/>
  <c r="N70" i="31" s="1"/>
  <c r="N101" i="31" s="1"/>
  <c r="N8" i="32" s="1"/>
  <c r="N39" i="32" s="1"/>
  <c r="N70" i="32" s="1"/>
  <c r="N101" i="32" s="1"/>
  <c r="F39" i="1"/>
  <c r="H39" i="1" s="1"/>
  <c r="E39" i="1"/>
  <c r="B39" i="1"/>
  <c r="D39" i="1" s="1"/>
  <c r="N38" i="1"/>
  <c r="N69" i="1" s="1"/>
  <c r="N100" i="1" s="1"/>
  <c r="N7" i="2" s="1"/>
  <c r="N38" i="2" s="1"/>
  <c r="N69" i="2" s="1"/>
  <c r="N100" i="2" s="1"/>
  <c r="N7" i="3" s="1"/>
  <c r="N38" i="3" s="1"/>
  <c r="N69" i="3" s="1"/>
  <c r="N100" i="3" s="1"/>
  <c r="N7" i="4" s="1"/>
  <c r="N38" i="4" s="1"/>
  <c r="N69" i="4" s="1"/>
  <c r="N100" i="4" s="1"/>
  <c r="N7" i="5" s="1"/>
  <c r="N38" i="5" s="1"/>
  <c r="N69" i="5" s="1"/>
  <c r="N100" i="5" s="1"/>
  <c r="N7" i="6" s="1"/>
  <c r="N38" i="6" s="1"/>
  <c r="N69" i="6" s="1"/>
  <c r="N100" i="6" s="1"/>
  <c r="N7" i="7" s="1"/>
  <c r="N38" i="7" s="1"/>
  <c r="N69" i="7" s="1"/>
  <c r="N100" i="7" s="1"/>
  <c r="N7" i="8" s="1"/>
  <c r="N38" i="8" s="1"/>
  <c r="N69" i="8" s="1"/>
  <c r="N100" i="8" s="1"/>
  <c r="N7" i="9" s="1"/>
  <c r="N38" i="9" s="1"/>
  <c r="N69" i="9" s="1"/>
  <c r="N100" i="9" s="1"/>
  <c r="N7" i="10" s="1"/>
  <c r="N38" i="10" s="1"/>
  <c r="N69" i="10" s="1"/>
  <c r="N100" i="10" s="1"/>
  <c r="N7" i="11" s="1"/>
  <c r="N38" i="11" s="1"/>
  <c r="N69" i="11" s="1"/>
  <c r="N100" i="11" s="1"/>
  <c r="N7" i="12" s="1"/>
  <c r="N38" i="12" s="1"/>
  <c r="N69" i="12" s="1"/>
  <c r="N100" i="12" s="1"/>
  <c r="N7" i="13" s="1"/>
  <c r="N38" i="13" s="1"/>
  <c r="N69" i="13" s="1"/>
  <c r="N100" i="13" s="1"/>
  <c r="N7" i="14" s="1"/>
  <c r="N38" i="14" s="1"/>
  <c r="N69" i="14" s="1"/>
  <c r="N100" i="14" s="1"/>
  <c r="N7" i="15" s="1"/>
  <c r="N38" i="15" s="1"/>
  <c r="N69" i="15" s="1"/>
  <c r="N100" i="15" s="1"/>
  <c r="N7" i="16" s="1"/>
  <c r="N38" i="16" s="1"/>
  <c r="N69" i="16" s="1"/>
  <c r="N100" i="16" s="1"/>
  <c r="N7" i="17" s="1"/>
  <c r="N38" i="17" s="1"/>
  <c r="N69" i="17" s="1"/>
  <c r="N100" i="17" s="1"/>
  <c r="N7" i="18" s="1"/>
  <c r="N38" i="18" s="1"/>
  <c r="N69" i="18" s="1"/>
  <c r="N100" i="18" s="1"/>
  <c r="N7" i="19" s="1"/>
  <c r="N38" i="19" s="1"/>
  <c r="N69" i="19" s="1"/>
  <c r="N100" i="19" s="1"/>
  <c r="N7" i="20" s="1"/>
  <c r="N38" i="20" s="1"/>
  <c r="N69" i="20" s="1"/>
  <c r="N100" i="20" s="1"/>
  <c r="N7" i="21" s="1"/>
  <c r="N38" i="21" s="1"/>
  <c r="N69" i="21" s="1"/>
  <c r="N100" i="21" s="1"/>
  <c r="N7" i="22" s="1"/>
  <c r="N38" i="22" s="1"/>
  <c r="N69" i="22" s="1"/>
  <c r="N100" i="22" s="1"/>
  <c r="N7" i="23" s="1"/>
  <c r="N38" i="23" s="1"/>
  <c r="N69" i="23" s="1"/>
  <c r="N100" i="23" s="1"/>
  <c r="N7" i="24" s="1"/>
  <c r="N38" i="24" s="1"/>
  <c r="N69" i="24" s="1"/>
  <c r="N100" i="24" s="1"/>
  <c r="N7" i="25" s="1"/>
  <c r="N38" i="25" s="1"/>
  <c r="N69" i="25" s="1"/>
  <c r="N100" i="25" s="1"/>
  <c r="N7" i="26" s="1"/>
  <c r="N38" i="26" s="1"/>
  <c r="N69" i="26" s="1"/>
  <c r="N100" i="26" s="1"/>
  <c r="N7" i="27" s="1"/>
  <c r="N38" i="27" s="1"/>
  <c r="N69" i="27" s="1"/>
  <c r="N100" i="27" s="1"/>
  <c r="N7" i="28" s="1"/>
  <c r="N38" i="28" s="1"/>
  <c r="N69" i="28" s="1"/>
  <c r="N100" i="28" s="1"/>
  <c r="N7" i="29" s="1"/>
  <c r="N38" i="29" s="1"/>
  <c r="N69" i="29" s="1"/>
  <c r="N100" i="29" s="1"/>
  <c r="N7" i="30" s="1"/>
  <c r="N38" i="30" s="1"/>
  <c r="N69" i="30" s="1"/>
  <c r="N100" i="30" s="1"/>
  <c r="N7" i="31" s="1"/>
  <c r="N38" i="31" s="1"/>
  <c r="N69" i="31" s="1"/>
  <c r="N100" i="31" s="1"/>
  <c r="N7" i="32" s="1"/>
  <c r="N38" i="32" s="1"/>
  <c r="N69" i="32" s="1"/>
  <c r="N100" i="32" s="1"/>
  <c r="L38" i="1"/>
  <c r="L69" i="1" s="1"/>
  <c r="K38" i="1"/>
  <c r="K48" i="1" s="1"/>
  <c r="J38" i="1"/>
  <c r="J69" i="1" s="1"/>
  <c r="B38" i="1"/>
  <c r="D38" i="1" s="1"/>
  <c r="E38" i="1" s="1"/>
  <c r="E69" i="1" s="1"/>
  <c r="E100" i="1" s="1"/>
  <c r="D30" i="1"/>
  <c r="D29" i="1"/>
  <c r="D28" i="1"/>
  <c r="D27" i="1"/>
  <c r="D26" i="1"/>
  <c r="G25" i="1"/>
  <c r="F25" i="1"/>
  <c r="D25" i="1"/>
  <c r="L24" i="1"/>
  <c r="K24" i="1"/>
  <c r="J24" i="1"/>
  <c r="I24" i="1"/>
  <c r="G24" i="1"/>
  <c r="F24" i="1"/>
  <c r="D24" i="1"/>
  <c r="L23" i="1"/>
  <c r="K23" i="1"/>
  <c r="J23" i="1"/>
  <c r="I23" i="1"/>
  <c r="G23" i="1"/>
  <c r="F23" i="1"/>
  <c r="D23" i="1"/>
  <c r="L22" i="1"/>
  <c r="K22" i="1"/>
  <c r="J22" i="1"/>
  <c r="I22" i="1"/>
  <c r="G22" i="1"/>
  <c r="F22" i="1"/>
  <c r="D22" i="1"/>
  <c r="L21" i="1"/>
  <c r="K21" i="1"/>
  <c r="J21" i="1"/>
  <c r="I21" i="1"/>
  <c r="G21" i="1"/>
  <c r="F21" i="1"/>
  <c r="D21" i="1"/>
  <c r="L20" i="1"/>
  <c r="K20" i="1"/>
  <c r="J20" i="1"/>
  <c r="G20" i="1"/>
  <c r="F20" i="1"/>
  <c r="D20" i="1"/>
  <c r="Q19" i="1"/>
  <c r="P19" i="1"/>
  <c r="O19" i="1"/>
  <c r="N19" i="1"/>
  <c r="L19" i="1"/>
  <c r="K19" i="1"/>
  <c r="J19" i="1"/>
  <c r="G19" i="1"/>
  <c r="F19" i="1"/>
  <c r="D19" i="1"/>
  <c r="L18" i="1"/>
  <c r="K18" i="1"/>
  <c r="J18" i="1"/>
  <c r="I18" i="1"/>
  <c r="G18" i="1"/>
  <c r="F18" i="1"/>
  <c r="D18" i="1"/>
  <c r="L17" i="1"/>
  <c r="K17" i="1"/>
  <c r="J17" i="1"/>
  <c r="H14" i="1"/>
  <c r="H13" i="1"/>
  <c r="H12" i="1"/>
  <c r="S11" i="1"/>
  <c r="S12" i="1" s="1"/>
  <c r="S14" i="1" s="1"/>
  <c r="H11" i="1"/>
  <c r="H9" i="1"/>
  <c r="H8" i="1"/>
  <c r="N3" i="33" l="1"/>
  <c r="I39" i="1"/>
  <c r="L39" i="1"/>
  <c r="L49" i="1" s="1"/>
  <c r="K39" i="1"/>
  <c r="K70" i="1" s="1"/>
  <c r="J39" i="1"/>
  <c r="J70" i="1" s="1"/>
  <c r="J101" i="1" s="1"/>
  <c r="J73" i="2"/>
  <c r="I73" i="2"/>
  <c r="I83" i="2" s="1"/>
  <c r="K73" i="2"/>
  <c r="K197" i="33"/>
  <c r="P45" i="1"/>
  <c r="F56" i="1"/>
  <c r="F18" i="3"/>
  <c r="K32" i="33"/>
  <c r="K52" i="33"/>
  <c r="F118" i="5"/>
  <c r="F19" i="6"/>
  <c r="E9" i="3"/>
  <c r="E40" i="3" s="1"/>
  <c r="E71" i="3" s="1"/>
  <c r="E102" i="3" s="1"/>
  <c r="E9" i="4" s="1"/>
  <c r="E40" i="4" s="1"/>
  <c r="E71" i="4" s="1"/>
  <c r="E102" i="4" s="1"/>
  <c r="E9" i="5" s="1"/>
  <c r="E40" i="5" s="1"/>
  <c r="E71" i="5" s="1"/>
  <c r="E102" i="5" s="1"/>
  <c r="E9" i="6" s="1"/>
  <c r="E40" i="6" s="1"/>
  <c r="E71" i="6" s="1"/>
  <c r="E102" i="6" s="1"/>
  <c r="E9" i="7" s="1"/>
  <c r="E40" i="7" s="1"/>
  <c r="E71" i="7" s="1"/>
  <c r="K12" i="4"/>
  <c r="I12" i="4"/>
  <c r="I43" i="4" s="1"/>
  <c r="K140" i="33"/>
  <c r="K145" i="33" s="1"/>
  <c r="K150" i="33" s="1"/>
  <c r="N54" i="33"/>
  <c r="D85" i="33"/>
  <c r="O69" i="9"/>
  <c r="F80" i="9" s="1"/>
  <c r="F23" i="14"/>
  <c r="N23" i="33"/>
  <c r="F112" i="2"/>
  <c r="F56" i="3"/>
  <c r="F82" i="3"/>
  <c r="F56" i="4"/>
  <c r="F18" i="8"/>
  <c r="E74" i="1"/>
  <c r="E105" i="1" s="1"/>
  <c r="E12" i="2" s="1"/>
  <c r="E43" i="2" s="1"/>
  <c r="E74" i="2" s="1"/>
  <c r="E105" i="2" s="1"/>
  <c r="E12" i="3" s="1"/>
  <c r="E43" i="3" s="1"/>
  <c r="E74" i="3" s="1"/>
  <c r="E105" i="3" s="1"/>
  <c r="E12" i="4" s="1"/>
  <c r="E43" i="4" s="1"/>
  <c r="E74" i="4" s="1"/>
  <c r="E105" i="4" s="1"/>
  <c r="E12" i="5" s="1"/>
  <c r="E43" i="5" s="1"/>
  <c r="E74" i="5" s="1"/>
  <c r="E105" i="5" s="1"/>
  <c r="E12" i="6" s="1"/>
  <c r="E43" i="6" s="1"/>
  <c r="E74" i="6" s="1"/>
  <c r="E105" i="6" s="1"/>
  <c r="E12" i="7" s="1"/>
  <c r="E43" i="7" s="1"/>
  <c r="E74" i="7" s="1"/>
  <c r="E105" i="7" s="1"/>
  <c r="E12" i="8" s="1"/>
  <c r="E43" i="8" s="1"/>
  <c r="E74" i="8" s="1"/>
  <c r="E105" i="8" s="1"/>
  <c r="E12" i="9" s="1"/>
  <c r="E43" i="9" s="1"/>
  <c r="E74" i="9" s="1"/>
  <c r="E105" i="9" s="1"/>
  <c r="E12" i="10" s="1"/>
  <c r="E43" i="10" s="1"/>
  <c r="E74" i="10" s="1"/>
  <c r="E105" i="10" s="1"/>
  <c r="E12" i="11" s="1"/>
  <c r="E43" i="11" s="1"/>
  <c r="E74" i="11" s="1"/>
  <c r="E105" i="11" s="1"/>
  <c r="E12" i="12" s="1"/>
  <c r="E43" i="12" s="1"/>
  <c r="E74" i="12" s="1"/>
  <c r="E105" i="12" s="1"/>
  <c r="E12" i="13" s="1"/>
  <c r="E43" i="13" s="1"/>
  <c r="E74" i="13" s="1"/>
  <c r="E105" i="13" s="1"/>
  <c r="E12" i="14" s="1"/>
  <c r="E43" i="14" s="1"/>
  <c r="E74" i="14" s="1"/>
  <c r="E105" i="14" s="1"/>
  <c r="E12" i="15" s="1"/>
  <c r="E43" i="15" s="1"/>
  <c r="E74" i="15" s="1"/>
  <c r="E105" i="15" s="1"/>
  <c r="E12" i="16" s="1"/>
  <c r="E43" i="16" s="1"/>
  <c r="E74" i="16" s="1"/>
  <c r="E105" i="16" s="1"/>
  <c r="E12" i="17" s="1"/>
  <c r="E43" i="17" s="1"/>
  <c r="E74" i="17" s="1"/>
  <c r="E105" i="17" s="1"/>
  <c r="E12" i="18" s="1"/>
  <c r="E43" i="18" s="1"/>
  <c r="E74" i="18" s="1"/>
  <c r="E105" i="18" s="1"/>
  <c r="E12" i="19" s="1"/>
  <c r="E43" i="19" s="1"/>
  <c r="E74" i="19" s="1"/>
  <c r="E105" i="19" s="1"/>
  <c r="E12" i="20" s="1"/>
  <c r="E43" i="20" s="1"/>
  <c r="E74" i="20" s="1"/>
  <c r="E105" i="20" s="1"/>
  <c r="E12" i="21" s="1"/>
  <c r="E43" i="21" s="1"/>
  <c r="E74" i="21" s="1"/>
  <c r="E105" i="21" s="1"/>
  <c r="E12" i="22" s="1"/>
  <c r="E43" i="22" s="1"/>
  <c r="E74" i="22" s="1"/>
  <c r="E105" i="22" s="1"/>
  <c r="E12" i="23" s="1"/>
  <c r="E43" i="23" s="1"/>
  <c r="E74" i="23" s="1"/>
  <c r="E105" i="23" s="1"/>
  <c r="E12" i="24" s="1"/>
  <c r="E43" i="24" s="1"/>
  <c r="E74" i="24" s="1"/>
  <c r="E105" i="24" s="1"/>
  <c r="E12" i="25" s="1"/>
  <c r="E43" i="25" s="1"/>
  <c r="E74" i="25" s="1"/>
  <c r="E105" i="25" s="1"/>
  <c r="E12" i="26" s="1"/>
  <c r="E43" i="26" s="1"/>
  <c r="E74" i="26" s="1"/>
  <c r="E105" i="26" s="1"/>
  <c r="E12" i="27" s="1"/>
  <c r="E43" i="27" s="1"/>
  <c r="E74" i="27" s="1"/>
  <c r="E105" i="27" s="1"/>
  <c r="E12" i="28" s="1"/>
  <c r="E43" i="28" s="1"/>
  <c r="E74" i="28" s="1"/>
  <c r="E105" i="28" s="1"/>
  <c r="E12" i="29" s="1"/>
  <c r="E43" i="29" s="1"/>
  <c r="E74" i="29" s="1"/>
  <c r="E105" i="29" s="1"/>
  <c r="I44" i="1"/>
  <c r="I54" i="1" s="1"/>
  <c r="K73" i="1"/>
  <c r="K104" i="1" s="1"/>
  <c r="F118" i="1"/>
  <c r="F24" i="2"/>
  <c r="F23" i="3"/>
  <c r="K33" i="33"/>
  <c r="F115" i="3"/>
  <c r="F19" i="4"/>
  <c r="F111" i="5"/>
  <c r="F114" i="5"/>
  <c r="F20" i="6"/>
  <c r="F21" i="7"/>
  <c r="K99" i="33"/>
  <c r="F55" i="8"/>
  <c r="F56" i="9"/>
  <c r="K126" i="33"/>
  <c r="F86" i="9"/>
  <c r="F56" i="10"/>
  <c r="K138" i="33"/>
  <c r="F19" i="12"/>
  <c r="F56" i="13"/>
  <c r="N189" i="33"/>
  <c r="F21" i="14"/>
  <c r="D234" i="33"/>
  <c r="G234" i="33" s="1"/>
  <c r="O76" i="16"/>
  <c r="F19" i="17"/>
  <c r="F22" i="17"/>
  <c r="F112" i="18"/>
  <c r="F111" i="21"/>
  <c r="N34" i="33"/>
  <c r="K69" i="33"/>
  <c r="F18" i="7"/>
  <c r="F24" i="10"/>
  <c r="F114" i="18"/>
  <c r="F111" i="22"/>
  <c r="K97" i="33"/>
  <c r="E72" i="1"/>
  <c r="E103" i="1" s="1"/>
  <c r="E10" i="2" s="1"/>
  <c r="E41" i="2" s="1"/>
  <c r="E72" i="2" s="1"/>
  <c r="E103" i="2" s="1"/>
  <c r="E10" i="3" s="1"/>
  <c r="I73" i="1"/>
  <c r="K44" i="1"/>
  <c r="K75" i="1" s="1"/>
  <c r="K51" i="1"/>
  <c r="F55" i="1"/>
  <c r="F115" i="1"/>
  <c r="F113" i="1"/>
  <c r="K22" i="33"/>
  <c r="K24" i="33"/>
  <c r="F118" i="2"/>
  <c r="F20" i="4"/>
  <c r="N48" i="33"/>
  <c r="F118" i="4"/>
  <c r="D71" i="33"/>
  <c r="F50" i="6"/>
  <c r="D103" i="33"/>
  <c r="F25" i="8"/>
  <c r="K113" i="33"/>
  <c r="N126" i="33"/>
  <c r="F113" i="9"/>
  <c r="F49" i="11"/>
  <c r="F24" i="12"/>
  <c r="F54" i="12"/>
  <c r="F116" i="12"/>
  <c r="F51" i="18"/>
  <c r="D284" i="33"/>
  <c r="F23" i="8"/>
  <c r="F55" i="2"/>
  <c r="C17" i="33"/>
  <c r="F117" i="2"/>
  <c r="K63" i="33"/>
  <c r="K68" i="33"/>
  <c r="D72" i="33"/>
  <c r="F85" i="7"/>
  <c r="K129" i="33"/>
  <c r="F20" i="10"/>
  <c r="F51" i="10"/>
  <c r="K142" i="33"/>
  <c r="K144" i="33"/>
  <c r="F21" i="11"/>
  <c r="F50" i="11"/>
  <c r="N154" i="33"/>
  <c r="F116" i="11"/>
  <c r="F115" i="11"/>
  <c r="F49" i="12"/>
  <c r="F114" i="12"/>
  <c r="F112" i="12"/>
  <c r="F55" i="17"/>
  <c r="F114" i="17"/>
  <c r="F117" i="19"/>
  <c r="F114" i="20"/>
  <c r="F49" i="21"/>
  <c r="F51" i="23"/>
  <c r="C335" i="33"/>
  <c r="H335" i="33" s="1"/>
  <c r="F19" i="2"/>
  <c r="J73" i="1"/>
  <c r="K69" i="1"/>
  <c r="K100" i="1" s="1"/>
  <c r="K7" i="2" s="1"/>
  <c r="F53" i="2"/>
  <c r="F51" i="2"/>
  <c r="F56" i="2"/>
  <c r="D17" i="33"/>
  <c r="G17" i="33" s="1"/>
  <c r="D20" i="33"/>
  <c r="D28" i="33"/>
  <c r="F115" i="4"/>
  <c r="F55" i="5"/>
  <c r="N63" i="33"/>
  <c r="D73" i="33"/>
  <c r="F55" i="6"/>
  <c r="F20" i="7"/>
  <c r="F24" i="7"/>
  <c r="F55" i="7"/>
  <c r="O69" i="7"/>
  <c r="C92" i="33" s="1"/>
  <c r="H92" i="33" s="1"/>
  <c r="F22" i="9"/>
  <c r="F115" i="9"/>
  <c r="F111" i="11"/>
  <c r="D179" i="33"/>
  <c r="F51" i="13"/>
  <c r="N187" i="33"/>
  <c r="F115" i="15"/>
  <c r="K229" i="33"/>
  <c r="N248" i="33"/>
  <c r="F118" i="18"/>
  <c r="F22" i="20"/>
  <c r="K302" i="33"/>
  <c r="C334" i="33"/>
  <c r="F115" i="2"/>
  <c r="L52" i="1"/>
  <c r="L73" i="1"/>
  <c r="L83" i="1" s="1"/>
  <c r="J52" i="1"/>
  <c r="F49" i="2"/>
  <c r="F80" i="2"/>
  <c r="F84" i="2"/>
  <c r="F19" i="3"/>
  <c r="F50" i="3"/>
  <c r="N53" i="33"/>
  <c r="F52" i="5"/>
  <c r="N66" i="33"/>
  <c r="N68" i="33"/>
  <c r="F117" i="5"/>
  <c r="F112" i="9"/>
  <c r="F22" i="10"/>
  <c r="K185" i="33"/>
  <c r="F116" i="14"/>
  <c r="F49" i="16"/>
  <c r="F52" i="16"/>
  <c r="N229" i="33"/>
  <c r="F49" i="20"/>
  <c r="K84" i="33"/>
  <c r="F114" i="6"/>
  <c r="F24" i="9"/>
  <c r="F118" i="9"/>
  <c r="D149" i="33"/>
  <c r="F112" i="11"/>
  <c r="D174" i="33"/>
  <c r="G174" i="33" s="1"/>
  <c r="F111" i="12"/>
  <c r="F54" i="13"/>
  <c r="F112" i="13"/>
  <c r="K201" i="33"/>
  <c r="N214" i="33"/>
  <c r="D222" i="33"/>
  <c r="D237" i="33"/>
  <c r="F112" i="16"/>
  <c r="F24" i="17"/>
  <c r="F51" i="17"/>
  <c r="N243" i="33"/>
  <c r="N246" i="33"/>
  <c r="D251" i="33"/>
  <c r="F116" i="17"/>
  <c r="F111" i="18"/>
  <c r="D298" i="33"/>
  <c r="F19" i="21"/>
  <c r="K309" i="33"/>
  <c r="D310" i="33"/>
  <c r="F21" i="22"/>
  <c r="F112" i="22"/>
  <c r="O416" i="33"/>
  <c r="O431" i="33"/>
  <c r="N9" i="33"/>
  <c r="F20" i="3"/>
  <c r="N39" i="33"/>
  <c r="F49" i="4"/>
  <c r="D50" i="33"/>
  <c r="F117" i="4"/>
  <c r="F19" i="5"/>
  <c r="K98" i="33"/>
  <c r="D109" i="33"/>
  <c r="G109" i="33" s="1"/>
  <c r="F111" i="8"/>
  <c r="F50" i="10"/>
  <c r="F49" i="10"/>
  <c r="D163" i="33"/>
  <c r="K168" i="33"/>
  <c r="K204" i="33"/>
  <c r="F114" i="14"/>
  <c r="N217" i="33"/>
  <c r="D212" i="33"/>
  <c r="G212" i="33" s="1"/>
  <c r="D223" i="33"/>
  <c r="F55" i="16"/>
  <c r="K231" i="33"/>
  <c r="N249" i="33"/>
  <c r="F22" i="18"/>
  <c r="F55" i="18"/>
  <c r="K257" i="33"/>
  <c r="N264" i="33"/>
  <c r="D266" i="33"/>
  <c r="F50" i="19"/>
  <c r="F50" i="21"/>
  <c r="F18" i="22"/>
  <c r="F51" i="22"/>
  <c r="F117" i="22"/>
  <c r="F18" i="23"/>
  <c r="F55" i="26"/>
  <c r="F80" i="26"/>
  <c r="D456" i="33"/>
  <c r="O73" i="31"/>
  <c r="C456" i="33" s="1"/>
  <c r="F114" i="31"/>
  <c r="F117" i="31"/>
  <c r="O196" i="33"/>
  <c r="F111" i="2"/>
  <c r="F21" i="3"/>
  <c r="N37" i="33"/>
  <c r="D40" i="33"/>
  <c r="F23" i="4"/>
  <c r="F113" i="4"/>
  <c r="F18" i="5"/>
  <c r="F56" i="5"/>
  <c r="I13" i="6"/>
  <c r="I116" i="5"/>
  <c r="F51" i="6"/>
  <c r="F112" i="6"/>
  <c r="F116" i="6"/>
  <c r="F49" i="7"/>
  <c r="F18" i="11"/>
  <c r="F49" i="13"/>
  <c r="N186" i="33"/>
  <c r="K215" i="33"/>
  <c r="D224" i="33"/>
  <c r="F56" i="16"/>
  <c r="N231" i="33"/>
  <c r="D239" i="33"/>
  <c r="K247" i="33"/>
  <c r="D267" i="33"/>
  <c r="F116" i="18"/>
  <c r="K272" i="33"/>
  <c r="D281" i="33"/>
  <c r="F23" i="22"/>
  <c r="F52" i="30"/>
  <c r="K455" i="33"/>
  <c r="D453" i="33"/>
  <c r="O70" i="31"/>
  <c r="O45" i="33"/>
  <c r="O30" i="33"/>
  <c r="F111" i="9"/>
  <c r="F114" i="10"/>
  <c r="F112" i="10"/>
  <c r="F55" i="11"/>
  <c r="F56" i="11"/>
  <c r="F117" i="11"/>
  <c r="N172" i="33"/>
  <c r="D170" i="33"/>
  <c r="G170" i="33" s="1"/>
  <c r="D177" i="33"/>
  <c r="F18" i="13"/>
  <c r="D192" i="33"/>
  <c r="F53" i="14"/>
  <c r="F54" i="15"/>
  <c r="K212" i="33"/>
  <c r="F116" i="15"/>
  <c r="F24" i="16"/>
  <c r="N228" i="33"/>
  <c r="F52" i="17"/>
  <c r="N247" i="33"/>
  <c r="D254" i="33"/>
  <c r="F117" i="17"/>
  <c r="F24" i="18"/>
  <c r="K258" i="33"/>
  <c r="N262" i="33"/>
  <c r="N279" i="33"/>
  <c r="D328" i="33"/>
  <c r="N339" i="33"/>
  <c r="N94" i="33"/>
  <c r="F53" i="8"/>
  <c r="N109" i="33"/>
  <c r="C108" i="33"/>
  <c r="D118" i="33"/>
  <c r="D120" i="33" s="1"/>
  <c r="F114" i="9"/>
  <c r="F22" i="11"/>
  <c r="D158" i="33"/>
  <c r="F18" i="12"/>
  <c r="K171" i="33"/>
  <c r="D167" i="33"/>
  <c r="D171" i="33"/>
  <c r="G171" i="33" s="1"/>
  <c r="F118" i="12"/>
  <c r="K184" i="33"/>
  <c r="D193" i="33"/>
  <c r="F25" i="14"/>
  <c r="F114" i="15"/>
  <c r="F25" i="16"/>
  <c r="F49" i="17"/>
  <c r="F25" i="18"/>
  <c r="K260" i="33"/>
  <c r="C262" i="33"/>
  <c r="H262" i="33" s="1"/>
  <c r="F18" i="19"/>
  <c r="D283" i="33"/>
  <c r="N288" i="33"/>
  <c r="N304" i="33"/>
  <c r="F114" i="21"/>
  <c r="F50" i="22"/>
  <c r="N322" i="33"/>
  <c r="D317" i="33"/>
  <c r="G317" i="33" s="1"/>
  <c r="D334" i="33"/>
  <c r="N348" i="33"/>
  <c r="F55" i="20"/>
  <c r="K293" i="33"/>
  <c r="D292" i="33"/>
  <c r="O74" i="20"/>
  <c r="F112" i="21"/>
  <c r="D325" i="33"/>
  <c r="F112" i="23"/>
  <c r="F111" i="23"/>
  <c r="F114" i="23"/>
  <c r="F53" i="24"/>
  <c r="N349" i="33"/>
  <c r="K427" i="33"/>
  <c r="F19" i="31"/>
  <c r="F54" i="31"/>
  <c r="K452" i="33"/>
  <c r="L26" i="33"/>
  <c r="O29" i="33"/>
  <c r="D326" i="33"/>
  <c r="K332" i="33"/>
  <c r="F80" i="25"/>
  <c r="O241" i="33"/>
  <c r="O226" i="33"/>
  <c r="L372" i="33"/>
  <c r="L373" i="33"/>
  <c r="O375" i="33"/>
  <c r="F24" i="14"/>
  <c r="N201" i="33"/>
  <c r="F18" i="15"/>
  <c r="F52" i="15"/>
  <c r="F112" i="15"/>
  <c r="D232" i="33"/>
  <c r="D250" i="33"/>
  <c r="F20" i="19"/>
  <c r="F20" i="20"/>
  <c r="D305" i="33"/>
  <c r="D313" i="33"/>
  <c r="D340" i="33"/>
  <c r="F115" i="25"/>
  <c r="N424" i="33"/>
  <c r="F20" i="32"/>
  <c r="O340" i="33"/>
  <c r="F19" i="24"/>
  <c r="D355" i="33"/>
  <c r="N368" i="33"/>
  <c r="K379" i="33"/>
  <c r="K413" i="33"/>
  <c r="F18" i="32"/>
  <c r="O256" i="33"/>
  <c r="O271" i="33"/>
  <c r="F24" i="24"/>
  <c r="N351" i="33"/>
  <c r="F25" i="25"/>
  <c r="F19" i="28"/>
  <c r="F49" i="29"/>
  <c r="N439" i="33"/>
  <c r="F111" i="31"/>
  <c r="L42" i="33"/>
  <c r="F49" i="19"/>
  <c r="F23" i="20"/>
  <c r="F50" i="20"/>
  <c r="D295" i="33"/>
  <c r="F118" i="21"/>
  <c r="D318" i="33"/>
  <c r="D322" i="33"/>
  <c r="G322" i="33" s="1"/>
  <c r="F55" i="23"/>
  <c r="F55" i="24"/>
  <c r="F56" i="25"/>
  <c r="N366" i="33"/>
  <c r="D369" i="33"/>
  <c r="G369" i="33" s="1"/>
  <c r="F56" i="27"/>
  <c r="F55" i="29"/>
  <c r="K425" i="33"/>
  <c r="F111" i="29"/>
  <c r="F117" i="29"/>
  <c r="F118" i="29"/>
  <c r="F24" i="30"/>
  <c r="F49" i="30"/>
  <c r="F25" i="31"/>
  <c r="F50" i="31"/>
  <c r="F19" i="23"/>
  <c r="F56" i="23"/>
  <c r="K333" i="33"/>
  <c r="K338" i="33"/>
  <c r="D333" i="33"/>
  <c r="G333" i="33" s="1"/>
  <c r="D337" i="33"/>
  <c r="G337" i="33" s="1"/>
  <c r="K353" i="33"/>
  <c r="H353" i="33" s="1"/>
  <c r="D351" i="33"/>
  <c r="D359" i="33"/>
  <c r="F25" i="26"/>
  <c r="F113" i="26"/>
  <c r="K393" i="33"/>
  <c r="K396" i="33"/>
  <c r="F50" i="30"/>
  <c r="L71" i="33"/>
  <c r="O161" i="33"/>
  <c r="F21" i="19"/>
  <c r="F86" i="19"/>
  <c r="F21" i="20"/>
  <c r="F56" i="20"/>
  <c r="D290" i="33"/>
  <c r="G290" i="33" s="1"/>
  <c r="F115" i="20"/>
  <c r="F18" i="21"/>
  <c r="F51" i="21"/>
  <c r="K304" i="33"/>
  <c r="F49" i="22"/>
  <c r="K324" i="33"/>
  <c r="F114" i="22"/>
  <c r="F23" i="23"/>
  <c r="F54" i="23"/>
  <c r="F19" i="25"/>
  <c r="F51" i="25"/>
  <c r="F24" i="26"/>
  <c r="F21" i="27"/>
  <c r="F118" i="27"/>
  <c r="K408" i="33"/>
  <c r="F53" i="29"/>
  <c r="F56" i="29"/>
  <c r="F115" i="29"/>
  <c r="K437" i="33"/>
  <c r="F80" i="32"/>
  <c r="L102" i="33"/>
  <c r="O105" i="33"/>
  <c r="O121" i="33"/>
  <c r="L431" i="33"/>
  <c r="F115" i="22"/>
  <c r="O70" i="23"/>
  <c r="F81" i="23" s="1"/>
  <c r="C353" i="33"/>
  <c r="D353" i="33"/>
  <c r="F52" i="25"/>
  <c r="F18" i="27"/>
  <c r="F22" i="27"/>
  <c r="F21" i="29"/>
  <c r="L101" i="33"/>
  <c r="L117" i="33"/>
  <c r="O136" i="33"/>
  <c r="O285" i="33"/>
  <c r="O300" i="33"/>
  <c r="L433" i="33"/>
  <c r="F21" i="26"/>
  <c r="K380" i="33"/>
  <c r="N384" i="33"/>
  <c r="D379" i="33"/>
  <c r="G379" i="33" s="1"/>
  <c r="F115" i="26"/>
  <c r="F24" i="28"/>
  <c r="K414" i="33"/>
  <c r="K442" i="33"/>
  <c r="F111" i="30"/>
  <c r="F118" i="31"/>
  <c r="F24" i="32"/>
  <c r="O40" i="33"/>
  <c r="L85" i="33"/>
  <c r="O87" i="33"/>
  <c r="O103" i="33"/>
  <c r="L132" i="33"/>
  <c r="O135" i="33"/>
  <c r="L222" i="33"/>
  <c r="O225" i="33"/>
  <c r="O283" i="33"/>
  <c r="L299" i="33"/>
  <c r="O316" i="33"/>
  <c r="L311" i="33"/>
  <c r="O356" i="33"/>
  <c r="O391" i="33"/>
  <c r="L430" i="33"/>
  <c r="O432" i="33"/>
  <c r="O451" i="33"/>
  <c r="O461" i="33"/>
  <c r="O462" i="33"/>
  <c r="F18" i="26"/>
  <c r="F112" i="26"/>
  <c r="F53" i="27"/>
  <c r="F54" i="28"/>
  <c r="K407" i="33"/>
  <c r="N414" i="33"/>
  <c r="D418" i="33"/>
  <c r="K426" i="33"/>
  <c r="F56" i="30"/>
  <c r="K438" i="33"/>
  <c r="F115" i="30"/>
  <c r="F20" i="31"/>
  <c r="F49" i="31"/>
  <c r="F53" i="31"/>
  <c r="D459" i="33"/>
  <c r="G459" i="33" s="1"/>
  <c r="L74" i="33"/>
  <c r="O76" i="33"/>
  <c r="L164" i="33"/>
  <c r="O166" i="33"/>
  <c r="L175" i="33"/>
  <c r="L180" i="33" s="1"/>
  <c r="O176" i="33"/>
  <c r="O224" i="33"/>
  <c r="L250" i="33"/>
  <c r="O281" i="33"/>
  <c r="L313" i="33"/>
  <c r="O313" i="33"/>
  <c r="O373" i="33"/>
  <c r="L387" i="33"/>
  <c r="O390" i="33"/>
  <c r="O445" i="33"/>
  <c r="L447" i="33"/>
  <c r="O450" i="33"/>
  <c r="C382" i="33"/>
  <c r="F111" i="27"/>
  <c r="D407" i="33"/>
  <c r="G407" i="33" s="1"/>
  <c r="D433" i="33"/>
  <c r="D446" i="33"/>
  <c r="D460" i="33"/>
  <c r="F111" i="32"/>
  <c r="F115" i="32"/>
  <c r="O70" i="33"/>
  <c r="L72" i="33"/>
  <c r="L88" i="33"/>
  <c r="O75" i="33"/>
  <c r="L115" i="33"/>
  <c r="O133" i="33"/>
  <c r="L147" i="33"/>
  <c r="O165" i="33"/>
  <c r="L190" i="33"/>
  <c r="O192" i="33"/>
  <c r="L239" i="33"/>
  <c r="O280" i="33"/>
  <c r="L296" i="33"/>
  <c r="O299" i="33"/>
  <c r="L298" i="33"/>
  <c r="L310" i="33"/>
  <c r="O311" i="33"/>
  <c r="O327" i="33"/>
  <c r="L344" i="33"/>
  <c r="L370" i="33"/>
  <c r="O371" i="33"/>
  <c r="O372" i="33"/>
  <c r="L404" i="33"/>
  <c r="O421" i="33"/>
  <c r="F55" i="25"/>
  <c r="D378" i="33"/>
  <c r="D434" i="33"/>
  <c r="K441" i="33"/>
  <c r="D447" i="33"/>
  <c r="F117" i="30"/>
  <c r="D461" i="33"/>
  <c r="F85" i="32"/>
  <c r="F112" i="32"/>
  <c r="O46" i="33"/>
  <c r="L209" i="33"/>
  <c r="O211" i="33"/>
  <c r="O221" i="33"/>
  <c r="O222" i="33"/>
  <c r="O310" i="33"/>
  <c r="L403" i="33"/>
  <c r="L417" i="33"/>
  <c r="O448" i="33"/>
  <c r="D427" i="33"/>
  <c r="F18" i="30"/>
  <c r="N454" i="33"/>
  <c r="F117" i="32"/>
  <c r="L58" i="33"/>
  <c r="L89" i="33"/>
  <c r="O91" i="33"/>
  <c r="L178" i="33"/>
  <c r="O210" i="33"/>
  <c r="L266" i="33"/>
  <c r="O269" i="33"/>
  <c r="O434" i="33"/>
  <c r="N7" i="33"/>
  <c r="I74" i="1"/>
  <c r="J13" i="2"/>
  <c r="I13" i="2"/>
  <c r="K80" i="1"/>
  <c r="K101" i="1"/>
  <c r="E73" i="1"/>
  <c r="E104" i="1" s="1"/>
  <c r="E11" i="2" s="1"/>
  <c r="E42" i="2" s="1"/>
  <c r="E73" i="2" s="1"/>
  <c r="E104" i="2" s="1"/>
  <c r="E11" i="3" s="1"/>
  <c r="E42" i="3" s="1"/>
  <c r="E73" i="3" s="1"/>
  <c r="E104" i="3" s="1"/>
  <c r="E11" i="4" s="1"/>
  <c r="E42" i="4" s="1"/>
  <c r="E73" i="4" s="1"/>
  <c r="E104" i="4" s="1"/>
  <c r="E11" i="5" s="1"/>
  <c r="E42" i="5" s="1"/>
  <c r="E73" i="5" s="1"/>
  <c r="E104" i="5" s="1"/>
  <c r="E11" i="6" s="1"/>
  <c r="E42" i="6" s="1"/>
  <c r="E73" i="6" s="1"/>
  <c r="E104" i="6" s="1"/>
  <c r="E11" i="7" s="1"/>
  <c r="E42" i="7" s="1"/>
  <c r="E73" i="7" s="1"/>
  <c r="E104" i="7" s="1"/>
  <c r="E11" i="8" s="1"/>
  <c r="E42" i="8" s="1"/>
  <c r="E73" i="8" s="1"/>
  <c r="E104" i="8" s="1"/>
  <c r="E11" i="9" s="1"/>
  <c r="E42" i="9" s="1"/>
  <c r="E73" i="9" s="1"/>
  <c r="E104" i="9" s="1"/>
  <c r="E11" i="10" s="1"/>
  <c r="E42" i="10" s="1"/>
  <c r="E73" i="10" s="1"/>
  <c r="E104" i="10" s="1"/>
  <c r="E11" i="11" s="1"/>
  <c r="E42" i="11" s="1"/>
  <c r="E73" i="11" s="1"/>
  <c r="E104" i="11" s="1"/>
  <c r="E11" i="12" s="1"/>
  <c r="E42" i="12" s="1"/>
  <c r="E73" i="12" s="1"/>
  <c r="E104" i="12" s="1"/>
  <c r="E11" i="13" s="1"/>
  <c r="E42" i="13" s="1"/>
  <c r="E73" i="13" s="1"/>
  <c r="E104" i="13" s="1"/>
  <c r="E11" i="14" s="1"/>
  <c r="E42" i="14" s="1"/>
  <c r="E73" i="14" s="1"/>
  <c r="E104" i="14" s="1"/>
  <c r="E11" i="15" s="1"/>
  <c r="E42" i="15" s="1"/>
  <c r="E73" i="15" s="1"/>
  <c r="E104" i="15" s="1"/>
  <c r="E11" i="16" s="1"/>
  <c r="E42" i="16" s="1"/>
  <c r="E73" i="16" s="1"/>
  <c r="E104" i="16" s="1"/>
  <c r="E11" i="17" s="1"/>
  <c r="E42" i="17" s="1"/>
  <c r="E73" i="17" s="1"/>
  <c r="E104" i="17" s="1"/>
  <c r="E11" i="18" s="1"/>
  <c r="E42" i="18" s="1"/>
  <c r="E73" i="18" s="1"/>
  <c r="E104" i="18" s="1"/>
  <c r="E11" i="19" s="1"/>
  <c r="E42" i="19" s="1"/>
  <c r="E73" i="19" s="1"/>
  <c r="E104" i="19" s="1"/>
  <c r="E11" i="20" s="1"/>
  <c r="E42" i="20" s="1"/>
  <c r="E73" i="20" s="1"/>
  <c r="E104" i="20" s="1"/>
  <c r="E11" i="21" s="1"/>
  <c r="E42" i="21" s="1"/>
  <c r="E73" i="21" s="1"/>
  <c r="E104" i="21" s="1"/>
  <c r="E11" i="22" s="1"/>
  <c r="E42" i="22" s="1"/>
  <c r="E73" i="22" s="1"/>
  <c r="E104" i="22" s="1"/>
  <c r="E11" i="23" s="1"/>
  <c r="E42" i="23" s="1"/>
  <c r="E73" i="23" s="1"/>
  <c r="E104" i="23" s="1"/>
  <c r="E11" i="24" s="1"/>
  <c r="E42" i="24" s="1"/>
  <c r="E73" i="24" s="1"/>
  <c r="E104" i="24" s="1"/>
  <c r="E11" i="25" s="1"/>
  <c r="E42" i="25" s="1"/>
  <c r="E73" i="25" s="1"/>
  <c r="E104" i="25" s="1"/>
  <c r="E11" i="26" s="1"/>
  <c r="E42" i="26" s="1"/>
  <c r="E73" i="26" s="1"/>
  <c r="E104" i="26" s="1"/>
  <c r="E11" i="27" s="1"/>
  <c r="E42" i="27" s="1"/>
  <c r="E73" i="27" s="1"/>
  <c r="E104" i="27" s="1"/>
  <c r="E11" i="28" s="1"/>
  <c r="E42" i="28" s="1"/>
  <c r="E73" i="28" s="1"/>
  <c r="E104" i="28" s="1"/>
  <c r="E11" i="29" s="1"/>
  <c r="E42" i="29" s="1"/>
  <c r="E73" i="29" s="1"/>
  <c r="E104" i="29" s="1"/>
  <c r="K11" i="2"/>
  <c r="K21" i="2" s="1"/>
  <c r="K114" i="1"/>
  <c r="E76" i="2"/>
  <c r="E107" i="2" s="1"/>
  <c r="E14" i="3" s="1"/>
  <c r="E45" i="3" s="1"/>
  <c r="E76" i="3" s="1"/>
  <c r="E107" i="3" s="1"/>
  <c r="E14" i="4" s="1"/>
  <c r="E45" i="4" s="1"/>
  <c r="E76" i="4" s="1"/>
  <c r="E107" i="4" s="1"/>
  <c r="E14" i="5" s="1"/>
  <c r="E45" i="5" s="1"/>
  <c r="E76" i="5" s="1"/>
  <c r="E107" i="5" s="1"/>
  <c r="E14" i="6" s="1"/>
  <c r="E45" i="6" s="1"/>
  <c r="E76" i="6" s="1"/>
  <c r="E107" i="6" s="1"/>
  <c r="E14" i="7" s="1"/>
  <c r="E45" i="7" s="1"/>
  <c r="E76" i="7" s="1"/>
  <c r="E107" i="7" s="1"/>
  <c r="E14" i="8" s="1"/>
  <c r="E45" i="8" s="1"/>
  <c r="E76" i="8" s="1"/>
  <c r="E107" i="8" s="1"/>
  <c r="E14" i="9" s="1"/>
  <c r="E45" i="9" s="1"/>
  <c r="E76" i="9" s="1"/>
  <c r="E107" i="9" s="1"/>
  <c r="E14" i="10" s="1"/>
  <c r="E45" i="10" s="1"/>
  <c r="E76" i="10" s="1"/>
  <c r="E107" i="10" s="1"/>
  <c r="E14" i="11" s="1"/>
  <c r="E45" i="11" s="1"/>
  <c r="E76" i="11" s="1"/>
  <c r="E107" i="11" s="1"/>
  <c r="E14" i="12" s="1"/>
  <c r="E45" i="12" s="1"/>
  <c r="E76" i="12" s="1"/>
  <c r="E107" i="12" s="1"/>
  <c r="E14" i="13" s="1"/>
  <c r="E45" i="13" s="1"/>
  <c r="E76" i="13" s="1"/>
  <c r="E107" i="13" s="1"/>
  <c r="E14" i="14" s="1"/>
  <c r="E45" i="14" s="1"/>
  <c r="E76" i="14" s="1"/>
  <c r="E107" i="14" s="1"/>
  <c r="E14" i="15" s="1"/>
  <c r="E45" i="15" s="1"/>
  <c r="E76" i="15" s="1"/>
  <c r="E107" i="15" s="1"/>
  <c r="E14" i="16" s="1"/>
  <c r="E45" i="16" s="1"/>
  <c r="E76" i="16" s="1"/>
  <c r="E107" i="16" s="1"/>
  <c r="E14" i="17" s="1"/>
  <c r="E45" i="17" s="1"/>
  <c r="E76" i="17" s="1"/>
  <c r="E107" i="17" s="1"/>
  <c r="E14" i="18" s="1"/>
  <c r="E45" i="18" s="1"/>
  <c r="E76" i="18" s="1"/>
  <c r="E107" i="18" s="1"/>
  <c r="E14" i="19" s="1"/>
  <c r="E45" i="19" s="1"/>
  <c r="E76" i="19" s="1"/>
  <c r="E107" i="19" s="1"/>
  <c r="E14" i="20" s="1"/>
  <c r="E45" i="20" s="1"/>
  <c r="E76" i="20" s="1"/>
  <c r="E107" i="20" s="1"/>
  <c r="E14" i="21" s="1"/>
  <c r="E45" i="21" s="1"/>
  <c r="E76" i="21" s="1"/>
  <c r="E107" i="21" s="1"/>
  <c r="E14" i="22" s="1"/>
  <c r="E45" i="22" s="1"/>
  <c r="E76" i="22" s="1"/>
  <c r="E107" i="22" s="1"/>
  <c r="E14" i="23" s="1"/>
  <c r="E45" i="23" s="1"/>
  <c r="E76" i="23" s="1"/>
  <c r="E107" i="23" s="1"/>
  <c r="E14" i="24" s="1"/>
  <c r="E45" i="24" s="1"/>
  <c r="E76" i="24" s="1"/>
  <c r="E107" i="24" s="1"/>
  <c r="E14" i="25" s="1"/>
  <c r="E45" i="25" s="1"/>
  <c r="E76" i="25" s="1"/>
  <c r="E107" i="25" s="1"/>
  <c r="E14" i="26" s="1"/>
  <c r="E45" i="26" s="1"/>
  <c r="E76" i="26" s="1"/>
  <c r="E107" i="26" s="1"/>
  <c r="E14" i="27" s="1"/>
  <c r="E45" i="27" s="1"/>
  <c r="E76" i="27" s="1"/>
  <c r="E107" i="27" s="1"/>
  <c r="E14" i="28" s="1"/>
  <c r="E45" i="28" s="1"/>
  <c r="E76" i="28" s="1"/>
  <c r="E107" i="28" s="1"/>
  <c r="E14" i="29" s="1"/>
  <c r="E45" i="29" s="1"/>
  <c r="E76" i="29" s="1"/>
  <c r="E107" i="29" s="1"/>
  <c r="P76" i="1"/>
  <c r="G56" i="1"/>
  <c r="E41" i="3"/>
  <c r="E72" i="3" s="1"/>
  <c r="E103" i="3" s="1"/>
  <c r="E10" i="4" s="1"/>
  <c r="E41" i="4" s="1"/>
  <c r="E72" i="4" s="1"/>
  <c r="E103" i="4" s="1"/>
  <c r="E10" i="5" s="1"/>
  <c r="E41" i="5" s="1"/>
  <c r="E72" i="5" s="1"/>
  <c r="E103" i="5" s="1"/>
  <c r="E10" i="6" s="1"/>
  <c r="E41" i="6" s="1"/>
  <c r="E72" i="6" s="1"/>
  <c r="E103" i="6" s="1"/>
  <c r="E10" i="7" s="1"/>
  <c r="E41" i="7" s="1"/>
  <c r="E72" i="7" s="1"/>
  <c r="E103" i="7" s="1"/>
  <c r="E10" i="8" s="1"/>
  <c r="E41" i="8" s="1"/>
  <c r="E72" i="8" s="1"/>
  <c r="E103" i="8" s="1"/>
  <c r="E10" i="9" s="1"/>
  <c r="E41" i="9" s="1"/>
  <c r="E72" i="9" s="1"/>
  <c r="E103" i="9" s="1"/>
  <c r="E10" i="10" s="1"/>
  <c r="E41" i="10" s="1"/>
  <c r="E72" i="10" s="1"/>
  <c r="E103" i="10" s="1"/>
  <c r="E10" i="11" s="1"/>
  <c r="E41" i="11" s="1"/>
  <c r="E72" i="11" s="1"/>
  <c r="E103" i="11" s="1"/>
  <c r="E10" i="12" s="1"/>
  <c r="E41" i="12" s="1"/>
  <c r="E72" i="12" s="1"/>
  <c r="E103" i="12" s="1"/>
  <c r="E10" i="13" s="1"/>
  <c r="E41" i="13" s="1"/>
  <c r="E72" i="13" s="1"/>
  <c r="E103" i="13" s="1"/>
  <c r="E10" i="14" s="1"/>
  <c r="E41" i="14" s="1"/>
  <c r="E72" i="14" s="1"/>
  <c r="E103" i="14" s="1"/>
  <c r="E10" i="15" s="1"/>
  <c r="E41" i="15" s="1"/>
  <c r="E72" i="15" s="1"/>
  <c r="E103" i="15" s="1"/>
  <c r="E10" i="16" s="1"/>
  <c r="E41" i="16" s="1"/>
  <c r="E72" i="16" s="1"/>
  <c r="E103" i="16" s="1"/>
  <c r="E10" i="17" s="1"/>
  <c r="E41" i="17" s="1"/>
  <c r="E72" i="17" s="1"/>
  <c r="E103" i="17" s="1"/>
  <c r="E10" i="18" s="1"/>
  <c r="E41" i="18" s="1"/>
  <c r="E72" i="18" s="1"/>
  <c r="E103" i="18" s="1"/>
  <c r="E10" i="19" s="1"/>
  <c r="E41" i="19" s="1"/>
  <c r="E72" i="19" s="1"/>
  <c r="E103" i="19" s="1"/>
  <c r="E10" i="20" s="1"/>
  <c r="E41" i="20" s="1"/>
  <c r="E72" i="20" s="1"/>
  <c r="E103" i="20" s="1"/>
  <c r="E10" i="21" s="1"/>
  <c r="E41" i="21" s="1"/>
  <c r="E72" i="21" s="1"/>
  <c r="E103" i="21" s="1"/>
  <c r="E10" i="22" s="1"/>
  <c r="E41" i="22" s="1"/>
  <c r="E72" i="22" s="1"/>
  <c r="E103" i="22" s="1"/>
  <c r="E10" i="23" s="1"/>
  <c r="E41" i="23" s="1"/>
  <c r="E72" i="23" s="1"/>
  <c r="E103" i="23" s="1"/>
  <c r="E10" i="24" s="1"/>
  <c r="E41" i="24" s="1"/>
  <c r="E72" i="24" s="1"/>
  <c r="E103" i="24" s="1"/>
  <c r="E10" i="25" s="1"/>
  <c r="E41" i="25" s="1"/>
  <c r="E72" i="25" s="1"/>
  <c r="E103" i="25" s="1"/>
  <c r="E10" i="26" s="1"/>
  <c r="E41" i="26" s="1"/>
  <c r="E72" i="26" s="1"/>
  <c r="E103" i="26" s="1"/>
  <c r="E10" i="27" s="1"/>
  <c r="E41" i="27" s="1"/>
  <c r="E72" i="27" s="1"/>
  <c r="E103" i="27" s="1"/>
  <c r="E10" i="28" s="1"/>
  <c r="E41" i="28" s="1"/>
  <c r="E72" i="28" s="1"/>
  <c r="E103" i="28" s="1"/>
  <c r="E10" i="29" s="1"/>
  <c r="E41" i="29" s="1"/>
  <c r="E72" i="29" s="1"/>
  <c r="E103" i="29" s="1"/>
  <c r="F111" i="1"/>
  <c r="E7" i="2"/>
  <c r="E38" i="2" s="1"/>
  <c r="E69" i="2" s="1"/>
  <c r="E100" i="2" s="1"/>
  <c r="E7" i="3" s="1"/>
  <c r="E38" i="3" s="1"/>
  <c r="E69" i="3" s="1"/>
  <c r="E100" i="3" s="1"/>
  <c r="E7" i="4" s="1"/>
  <c r="E38" i="4" s="1"/>
  <c r="E69" i="4" s="1"/>
  <c r="E100" i="4" s="1"/>
  <c r="E7" i="5" s="1"/>
  <c r="E38" i="5" s="1"/>
  <c r="E69" i="5" s="1"/>
  <c r="E100" i="5" s="1"/>
  <c r="E7" i="6" s="1"/>
  <c r="E38" i="6" s="1"/>
  <c r="E69" i="6" s="1"/>
  <c r="E100" i="6" s="1"/>
  <c r="E7" i="7" s="1"/>
  <c r="E38" i="7" s="1"/>
  <c r="E69" i="7" s="1"/>
  <c r="E100" i="7" s="1"/>
  <c r="E7" i="8" s="1"/>
  <c r="E38" i="8" s="1"/>
  <c r="E69" i="8" s="1"/>
  <c r="E100" i="8" s="1"/>
  <c r="E7" i="9" s="1"/>
  <c r="E38" i="9" s="1"/>
  <c r="E69" i="9" s="1"/>
  <c r="E100" i="9" s="1"/>
  <c r="E7" i="10" s="1"/>
  <c r="E38" i="10" s="1"/>
  <c r="E69" i="10" s="1"/>
  <c r="E100" i="10" s="1"/>
  <c r="E7" i="11" s="1"/>
  <c r="E38" i="11" s="1"/>
  <c r="E69" i="11" s="1"/>
  <c r="E100" i="11" s="1"/>
  <c r="E7" i="12" s="1"/>
  <c r="E38" i="12" s="1"/>
  <c r="E69" i="12" s="1"/>
  <c r="E100" i="12" s="1"/>
  <c r="E7" i="13" s="1"/>
  <c r="E38" i="13" s="1"/>
  <c r="E69" i="13" s="1"/>
  <c r="E100" i="13" s="1"/>
  <c r="E7" i="14" s="1"/>
  <c r="E38" i="14" s="1"/>
  <c r="E69" i="14" s="1"/>
  <c r="E100" i="14" s="1"/>
  <c r="E7" i="15" s="1"/>
  <c r="E38" i="15" s="1"/>
  <c r="E69" i="15" s="1"/>
  <c r="E100" i="15" s="1"/>
  <c r="E7" i="16" s="1"/>
  <c r="E38" i="16" s="1"/>
  <c r="E69" i="16" s="1"/>
  <c r="E100" i="16" s="1"/>
  <c r="E7" i="17" s="1"/>
  <c r="E38" i="17" s="1"/>
  <c r="E69" i="17" s="1"/>
  <c r="E100" i="17" s="1"/>
  <c r="E7" i="18" s="1"/>
  <c r="E38" i="18" s="1"/>
  <c r="E69" i="18" s="1"/>
  <c r="E100" i="18" s="1"/>
  <c r="E7" i="19" s="1"/>
  <c r="E38" i="19" s="1"/>
  <c r="E69" i="19" s="1"/>
  <c r="E100" i="19" s="1"/>
  <c r="E7" i="20" s="1"/>
  <c r="E38" i="20" s="1"/>
  <c r="E69" i="20" s="1"/>
  <c r="E100" i="20" s="1"/>
  <c r="E7" i="21" s="1"/>
  <c r="E38" i="21" s="1"/>
  <c r="E69" i="21" s="1"/>
  <c r="E100" i="21" s="1"/>
  <c r="E7" i="22" s="1"/>
  <c r="E38" i="22" s="1"/>
  <c r="E69" i="22" s="1"/>
  <c r="E100" i="22" s="1"/>
  <c r="E7" i="23" s="1"/>
  <c r="E38" i="23" s="1"/>
  <c r="E69" i="23" s="1"/>
  <c r="E100" i="23" s="1"/>
  <c r="E7" i="24" s="1"/>
  <c r="E38" i="24" s="1"/>
  <c r="E69" i="24" s="1"/>
  <c r="E100" i="24" s="1"/>
  <c r="E7" i="25" s="1"/>
  <c r="E38" i="25" s="1"/>
  <c r="E69" i="25" s="1"/>
  <c r="E100" i="25" s="1"/>
  <c r="E7" i="26" s="1"/>
  <c r="E38" i="26" s="1"/>
  <c r="E69" i="26" s="1"/>
  <c r="E100" i="26" s="1"/>
  <c r="E7" i="27" s="1"/>
  <c r="E38" i="27" s="1"/>
  <c r="E69" i="27" s="1"/>
  <c r="E100" i="27" s="1"/>
  <c r="E7" i="28" s="1"/>
  <c r="E38" i="28" s="1"/>
  <c r="E69" i="28" s="1"/>
  <c r="E100" i="28" s="1"/>
  <c r="E7" i="29" s="1"/>
  <c r="E38" i="29" s="1"/>
  <c r="E69" i="29" s="1"/>
  <c r="E100" i="29" s="1"/>
  <c r="F54" i="1"/>
  <c r="P43" i="1"/>
  <c r="K3" i="33"/>
  <c r="F81" i="1"/>
  <c r="J103" i="1"/>
  <c r="J82" i="1"/>
  <c r="E102" i="7"/>
  <c r="E9" i="8" s="1"/>
  <c r="E40" i="8" s="1"/>
  <c r="E71" i="8" s="1"/>
  <c r="E102" i="8" s="1"/>
  <c r="E9" i="9" s="1"/>
  <c r="E40" i="9" s="1"/>
  <c r="E71" i="9" s="1"/>
  <c r="E102" i="9" s="1"/>
  <c r="E9" i="10" s="1"/>
  <c r="E40" i="10" s="1"/>
  <c r="E71" i="10" s="1"/>
  <c r="E102" i="10" s="1"/>
  <c r="E9" i="11" s="1"/>
  <c r="E40" i="11" s="1"/>
  <c r="E71" i="11" s="1"/>
  <c r="E102" i="11" s="1"/>
  <c r="E9" i="12" s="1"/>
  <c r="E40" i="12" s="1"/>
  <c r="E71" i="12" s="1"/>
  <c r="E102" i="12" s="1"/>
  <c r="E9" i="13" s="1"/>
  <c r="E40" i="13" s="1"/>
  <c r="E71" i="13" s="1"/>
  <c r="E102" i="13" s="1"/>
  <c r="E9" i="14" s="1"/>
  <c r="E40" i="14" s="1"/>
  <c r="E71" i="14" s="1"/>
  <c r="E102" i="14" s="1"/>
  <c r="E9" i="15" s="1"/>
  <c r="E40" i="15" s="1"/>
  <c r="E71" i="15" s="1"/>
  <c r="E102" i="15" s="1"/>
  <c r="E9" i="16" s="1"/>
  <c r="E40" i="16" s="1"/>
  <c r="E71" i="16" s="1"/>
  <c r="E102" i="16" s="1"/>
  <c r="E9" i="17" s="1"/>
  <c r="E40" i="17" s="1"/>
  <c r="E71" i="17" s="1"/>
  <c r="E102" i="17" s="1"/>
  <c r="E9" i="18" s="1"/>
  <c r="E40" i="18" s="1"/>
  <c r="E71" i="18" s="1"/>
  <c r="E102" i="18" s="1"/>
  <c r="E9" i="19" s="1"/>
  <c r="E40" i="19" s="1"/>
  <c r="E71" i="19" s="1"/>
  <c r="E102" i="19" s="1"/>
  <c r="E9" i="20" s="1"/>
  <c r="E40" i="20" s="1"/>
  <c r="E71" i="20" s="1"/>
  <c r="E102" i="20" s="1"/>
  <c r="E9" i="21" s="1"/>
  <c r="E40" i="21" s="1"/>
  <c r="E71" i="21" s="1"/>
  <c r="E102" i="21" s="1"/>
  <c r="E9" i="22" s="1"/>
  <c r="E40" i="22" s="1"/>
  <c r="E71" i="22" s="1"/>
  <c r="E102" i="22" s="1"/>
  <c r="E9" i="23" s="1"/>
  <c r="E40" i="23" s="1"/>
  <c r="E71" i="23" s="1"/>
  <c r="E102" i="23" s="1"/>
  <c r="E9" i="24" s="1"/>
  <c r="E40" i="24" s="1"/>
  <c r="E71" i="24" s="1"/>
  <c r="E102" i="24" s="1"/>
  <c r="E9" i="25" s="1"/>
  <c r="E40" i="25" s="1"/>
  <c r="E71" i="25" s="1"/>
  <c r="E102" i="25" s="1"/>
  <c r="E9" i="26" s="1"/>
  <c r="E40" i="26" s="1"/>
  <c r="E71" i="26" s="1"/>
  <c r="E102" i="26" s="1"/>
  <c r="E9" i="27" s="1"/>
  <c r="E40" i="27" s="1"/>
  <c r="E71" i="27" s="1"/>
  <c r="E102" i="27" s="1"/>
  <c r="E9" i="28" s="1"/>
  <c r="E40" i="28" s="1"/>
  <c r="E71" i="28" s="1"/>
  <c r="E102" i="28" s="1"/>
  <c r="E9" i="29" s="1"/>
  <c r="E40" i="29" s="1"/>
  <c r="E71" i="29" s="1"/>
  <c r="E102" i="29" s="1"/>
  <c r="K106" i="1"/>
  <c r="K85" i="1"/>
  <c r="G51" i="1"/>
  <c r="G83" i="1"/>
  <c r="F49" i="1"/>
  <c r="J40" i="1"/>
  <c r="C7" i="33"/>
  <c r="F85" i="1"/>
  <c r="F113" i="3"/>
  <c r="D53" i="33"/>
  <c r="G53" i="33" s="1"/>
  <c r="O75" i="4"/>
  <c r="K64" i="33"/>
  <c r="F82" i="5"/>
  <c r="D78" i="33"/>
  <c r="O70" i="6"/>
  <c r="C80" i="33"/>
  <c r="F83" i="6"/>
  <c r="K92" i="33"/>
  <c r="N144" i="33"/>
  <c r="I76" i="10"/>
  <c r="K156" i="33"/>
  <c r="F84" i="11"/>
  <c r="P38" i="1"/>
  <c r="L103" i="1"/>
  <c r="L82" i="1"/>
  <c r="K54" i="1"/>
  <c r="L75" i="1"/>
  <c r="K83" i="1"/>
  <c r="N19" i="33"/>
  <c r="N24" i="33"/>
  <c r="F18" i="4"/>
  <c r="F22" i="4"/>
  <c r="F52" i="4"/>
  <c r="I75" i="4"/>
  <c r="D54" i="33"/>
  <c r="G54" i="33" s="1"/>
  <c r="O76" i="4"/>
  <c r="F21" i="5"/>
  <c r="C67" i="33"/>
  <c r="C107" i="33"/>
  <c r="H107" i="33" s="1"/>
  <c r="F80" i="8"/>
  <c r="C138" i="33"/>
  <c r="H138" i="33" s="1"/>
  <c r="F81" i="10"/>
  <c r="C144" i="33"/>
  <c r="F87" i="10"/>
  <c r="F24" i="11"/>
  <c r="O75" i="11"/>
  <c r="D152" i="33"/>
  <c r="G152" i="33" s="1"/>
  <c r="O69" i="11"/>
  <c r="F118" i="11"/>
  <c r="L102" i="1"/>
  <c r="N4" i="33"/>
  <c r="F25" i="2"/>
  <c r="K19" i="33"/>
  <c r="K94" i="33"/>
  <c r="N153" i="33"/>
  <c r="D159" i="33"/>
  <c r="G159" i="33" s="1"/>
  <c r="O76" i="11"/>
  <c r="C167" i="33"/>
  <c r="F80" i="12"/>
  <c r="K103" i="1"/>
  <c r="K82" i="1"/>
  <c r="C9" i="33"/>
  <c r="D18" i="33"/>
  <c r="G18" i="33" s="1"/>
  <c r="H18" i="33" s="1"/>
  <c r="O70" i="2"/>
  <c r="F52" i="3"/>
  <c r="K38" i="33"/>
  <c r="D4" i="33"/>
  <c r="G4" i="33" s="1"/>
  <c r="O71" i="1"/>
  <c r="E75" i="1"/>
  <c r="E106" i="1" s="1"/>
  <c r="E13" i="2" s="1"/>
  <c r="E44" i="2" s="1"/>
  <c r="E75" i="2" s="1"/>
  <c r="E106" i="2" s="1"/>
  <c r="E13" i="3" s="1"/>
  <c r="E44" i="3" s="1"/>
  <c r="E75" i="3" s="1"/>
  <c r="E106" i="3" s="1"/>
  <c r="E13" i="4" s="1"/>
  <c r="E44" i="4" s="1"/>
  <c r="E75" i="4" s="1"/>
  <c r="E106" i="4" s="1"/>
  <c r="E13" i="5" s="1"/>
  <c r="E44" i="5" s="1"/>
  <c r="E75" i="5" s="1"/>
  <c r="E106" i="5" s="1"/>
  <c r="E13" i="6" s="1"/>
  <c r="E44" i="6" s="1"/>
  <c r="E75" i="6" s="1"/>
  <c r="E106" i="6" s="1"/>
  <c r="E13" i="7" s="1"/>
  <c r="E44" i="7" s="1"/>
  <c r="E75" i="7" s="1"/>
  <c r="E106" i="7" s="1"/>
  <c r="E13" i="8" s="1"/>
  <c r="E44" i="8" s="1"/>
  <c r="E75" i="8" s="1"/>
  <c r="E106" i="8" s="1"/>
  <c r="E13" i="9" s="1"/>
  <c r="E44" i="9" s="1"/>
  <c r="E75" i="9" s="1"/>
  <c r="E106" i="9" s="1"/>
  <c r="E13" i="10" s="1"/>
  <c r="E44" i="10" s="1"/>
  <c r="E75" i="10" s="1"/>
  <c r="E106" i="10" s="1"/>
  <c r="E13" i="11" s="1"/>
  <c r="E44" i="11" s="1"/>
  <c r="E75" i="11" s="1"/>
  <c r="E106" i="11" s="1"/>
  <c r="E13" i="12" s="1"/>
  <c r="E44" i="12" s="1"/>
  <c r="E75" i="12" s="1"/>
  <c r="E106" i="12" s="1"/>
  <c r="E13" i="13" s="1"/>
  <c r="E44" i="13" s="1"/>
  <c r="E75" i="13" s="1"/>
  <c r="E106" i="13" s="1"/>
  <c r="E13" i="14" s="1"/>
  <c r="E44" i="14" s="1"/>
  <c r="E75" i="14" s="1"/>
  <c r="E106" i="14" s="1"/>
  <c r="E13" i="15" s="1"/>
  <c r="E44" i="15" s="1"/>
  <c r="E75" i="15" s="1"/>
  <c r="E106" i="15" s="1"/>
  <c r="E13" i="16" s="1"/>
  <c r="E44" i="16" s="1"/>
  <c r="E75" i="16" s="1"/>
  <c r="E106" i="16" s="1"/>
  <c r="E13" i="17" s="1"/>
  <c r="E44" i="17" s="1"/>
  <c r="E75" i="17" s="1"/>
  <c r="E106" i="17" s="1"/>
  <c r="E13" i="18" s="1"/>
  <c r="E44" i="18" s="1"/>
  <c r="E75" i="18" s="1"/>
  <c r="E106" i="18" s="1"/>
  <c r="E13" i="19" s="1"/>
  <c r="E44" i="19" s="1"/>
  <c r="E75" i="19" s="1"/>
  <c r="E106" i="19" s="1"/>
  <c r="E13" i="20" s="1"/>
  <c r="E44" i="20" s="1"/>
  <c r="E75" i="20" s="1"/>
  <c r="E106" i="20" s="1"/>
  <c r="E13" i="21" s="1"/>
  <c r="E44" i="21" s="1"/>
  <c r="E75" i="21" s="1"/>
  <c r="E106" i="21" s="1"/>
  <c r="E13" i="22" s="1"/>
  <c r="E44" i="22" s="1"/>
  <c r="E75" i="22" s="1"/>
  <c r="E106" i="22" s="1"/>
  <c r="E13" i="23" s="1"/>
  <c r="E44" i="23" s="1"/>
  <c r="E75" i="23" s="1"/>
  <c r="E106" i="23" s="1"/>
  <c r="E13" i="24" s="1"/>
  <c r="E44" i="24" s="1"/>
  <c r="E75" i="24" s="1"/>
  <c r="E106" i="24" s="1"/>
  <c r="E13" i="25" s="1"/>
  <c r="E44" i="25" s="1"/>
  <c r="E75" i="25" s="1"/>
  <c r="E106" i="25" s="1"/>
  <c r="E13" i="26" s="1"/>
  <c r="E44" i="26" s="1"/>
  <c r="E75" i="26" s="1"/>
  <c r="E106" i="26" s="1"/>
  <c r="E13" i="27" s="1"/>
  <c r="E44" i="27" s="1"/>
  <c r="E75" i="27" s="1"/>
  <c r="E106" i="27" s="1"/>
  <c r="E13" i="28" s="1"/>
  <c r="E44" i="28" s="1"/>
  <c r="E75" i="28" s="1"/>
  <c r="E106" i="28" s="1"/>
  <c r="E13" i="29" s="1"/>
  <c r="E44" i="29" s="1"/>
  <c r="E75" i="29" s="1"/>
  <c r="E106" i="29" s="1"/>
  <c r="F51" i="1"/>
  <c r="L70" i="1"/>
  <c r="O71" i="2"/>
  <c r="K36" i="33"/>
  <c r="F118" i="3"/>
  <c r="O72" i="4"/>
  <c r="K67" i="33"/>
  <c r="F85" i="5"/>
  <c r="F18" i="6"/>
  <c r="F53" i="6"/>
  <c r="C77" i="33"/>
  <c r="F80" i="6"/>
  <c r="K83" i="33"/>
  <c r="F22" i="7"/>
  <c r="K95" i="33"/>
  <c r="D95" i="33"/>
  <c r="G95" i="33" s="1"/>
  <c r="O72" i="7"/>
  <c r="F82" i="8"/>
  <c r="K139" i="33"/>
  <c r="D202" i="33"/>
  <c r="O74" i="14"/>
  <c r="K2" i="33"/>
  <c r="C22" i="33"/>
  <c r="F85" i="2"/>
  <c r="C24" i="33"/>
  <c r="F87" i="2"/>
  <c r="D38" i="33"/>
  <c r="O75" i="3"/>
  <c r="D48" i="33"/>
  <c r="G48" i="33" s="1"/>
  <c r="O70" i="4"/>
  <c r="F24" i="5"/>
  <c r="C63" i="33"/>
  <c r="F81" i="5"/>
  <c r="D66" i="33"/>
  <c r="G66" i="33" s="1"/>
  <c r="O73" i="5"/>
  <c r="C125" i="33"/>
  <c r="F83" i="9"/>
  <c r="C6" i="33"/>
  <c r="F84" i="1"/>
  <c r="C35" i="33"/>
  <c r="F83" i="3"/>
  <c r="K40" i="1"/>
  <c r="F50" i="1"/>
  <c r="P39" i="1"/>
  <c r="F52" i="1"/>
  <c r="J48" i="1"/>
  <c r="G55" i="1"/>
  <c r="C2" i="33"/>
  <c r="K5" i="33"/>
  <c r="K8" i="33"/>
  <c r="K9" i="33"/>
  <c r="D8" i="33"/>
  <c r="G8" i="33" s="1"/>
  <c r="H8" i="33" s="1"/>
  <c r="O75" i="1"/>
  <c r="D13" i="33"/>
  <c r="K4" i="33"/>
  <c r="K17" i="33"/>
  <c r="H17" i="33" s="1"/>
  <c r="C21" i="33"/>
  <c r="F114" i="2"/>
  <c r="F22" i="3"/>
  <c r="K37" i="33"/>
  <c r="C39" i="33"/>
  <c r="F87" i="3"/>
  <c r="K49" i="33"/>
  <c r="C52" i="33"/>
  <c r="H52" i="33" s="1"/>
  <c r="F85" i="4"/>
  <c r="F112" i="4"/>
  <c r="F49" i="5"/>
  <c r="K78" i="33"/>
  <c r="D81" i="33"/>
  <c r="G81" i="33" s="1"/>
  <c r="O73" i="6"/>
  <c r="F19" i="7"/>
  <c r="F56" i="7"/>
  <c r="K93" i="33"/>
  <c r="K112" i="33"/>
  <c r="K122" i="33"/>
  <c r="N143" i="33"/>
  <c r="J75" i="10"/>
  <c r="I75" i="10"/>
  <c r="K35" i="33"/>
  <c r="F117" i="3"/>
  <c r="J100" i="1"/>
  <c r="J79" i="1"/>
  <c r="E70" i="1"/>
  <c r="E101" i="1" s="1"/>
  <c r="E8" i="2" s="1"/>
  <c r="E39" i="2" s="1"/>
  <c r="E70" i="2" s="1"/>
  <c r="E101" i="2" s="1"/>
  <c r="E8" i="3" s="1"/>
  <c r="E39" i="3" s="1"/>
  <c r="E70" i="3" s="1"/>
  <c r="E101" i="3" s="1"/>
  <c r="E8" i="4" s="1"/>
  <c r="E39" i="4" s="1"/>
  <c r="E70" i="4" s="1"/>
  <c r="E101" i="4" s="1"/>
  <c r="E8" i="5" s="1"/>
  <c r="E39" i="5" s="1"/>
  <c r="E70" i="5" s="1"/>
  <c r="E101" i="5" s="1"/>
  <c r="E8" i="6" s="1"/>
  <c r="E39" i="6" s="1"/>
  <c r="E70" i="6" s="1"/>
  <c r="E101" i="6" s="1"/>
  <c r="E8" i="7" s="1"/>
  <c r="E39" i="7" s="1"/>
  <c r="E70" i="7" s="1"/>
  <c r="E101" i="7" s="1"/>
  <c r="E8" i="8" s="1"/>
  <c r="E39" i="8" s="1"/>
  <c r="E70" i="8" s="1"/>
  <c r="E101" i="8" s="1"/>
  <c r="E8" i="9" s="1"/>
  <c r="E39" i="9" s="1"/>
  <c r="E70" i="9" s="1"/>
  <c r="E101" i="9" s="1"/>
  <c r="E8" i="10" s="1"/>
  <c r="E39" i="10" s="1"/>
  <c r="E70" i="10" s="1"/>
  <c r="E101" i="10" s="1"/>
  <c r="E8" i="11" s="1"/>
  <c r="E39" i="11" s="1"/>
  <c r="E70" i="11" s="1"/>
  <c r="E101" i="11" s="1"/>
  <c r="E8" i="12" s="1"/>
  <c r="E39" i="12" s="1"/>
  <c r="E70" i="12" s="1"/>
  <c r="E101" i="12" s="1"/>
  <c r="E8" i="13" s="1"/>
  <c r="E39" i="13" s="1"/>
  <c r="E70" i="13" s="1"/>
  <c r="E101" i="13" s="1"/>
  <c r="E8" i="14" s="1"/>
  <c r="E39" i="14" s="1"/>
  <c r="E70" i="14" s="1"/>
  <c r="E101" i="14" s="1"/>
  <c r="E8" i="15" s="1"/>
  <c r="E39" i="15" s="1"/>
  <c r="E70" i="15" s="1"/>
  <c r="E101" i="15" s="1"/>
  <c r="E8" i="16" s="1"/>
  <c r="E39" i="16" s="1"/>
  <c r="E70" i="16" s="1"/>
  <c r="E101" i="16" s="1"/>
  <c r="E8" i="17" s="1"/>
  <c r="E39" i="17" s="1"/>
  <c r="E70" i="17" s="1"/>
  <c r="E101" i="17" s="1"/>
  <c r="E8" i="18" s="1"/>
  <c r="E39" i="18" s="1"/>
  <c r="E70" i="18" s="1"/>
  <c r="E101" i="18" s="1"/>
  <c r="E8" i="19" s="1"/>
  <c r="E39" i="19" s="1"/>
  <c r="E70" i="19" s="1"/>
  <c r="E101" i="19" s="1"/>
  <c r="E8" i="20" s="1"/>
  <c r="E39" i="20" s="1"/>
  <c r="E70" i="20" s="1"/>
  <c r="E101" i="20" s="1"/>
  <c r="E8" i="21" s="1"/>
  <c r="E39" i="21" s="1"/>
  <c r="E70" i="21" s="1"/>
  <c r="E101" i="21" s="1"/>
  <c r="E8" i="22" s="1"/>
  <c r="E39" i="22" s="1"/>
  <c r="E70" i="22" s="1"/>
  <c r="E101" i="22" s="1"/>
  <c r="E8" i="23" s="1"/>
  <c r="E39" i="23" s="1"/>
  <c r="E70" i="23" s="1"/>
  <c r="E101" i="23" s="1"/>
  <c r="E8" i="24" s="1"/>
  <c r="E39" i="24" s="1"/>
  <c r="E70" i="24" s="1"/>
  <c r="E101" i="24" s="1"/>
  <c r="E8" i="25" s="1"/>
  <c r="E39" i="25" s="1"/>
  <c r="E70" i="25" s="1"/>
  <c r="E101" i="25" s="1"/>
  <c r="E8" i="26" s="1"/>
  <c r="E39" i="26" s="1"/>
  <c r="E70" i="26" s="1"/>
  <c r="E101" i="26" s="1"/>
  <c r="E8" i="27" s="1"/>
  <c r="E39" i="27" s="1"/>
  <c r="E70" i="27" s="1"/>
  <c r="E101" i="27" s="1"/>
  <c r="E8" i="28" s="1"/>
  <c r="E39" i="28" s="1"/>
  <c r="E70" i="28" s="1"/>
  <c r="E101" i="28" s="1"/>
  <c r="E8" i="29" s="1"/>
  <c r="E39" i="29" s="1"/>
  <c r="E70" i="29" s="1"/>
  <c r="E101" i="29" s="1"/>
  <c r="G52" i="1"/>
  <c r="L43" i="1"/>
  <c r="K43" i="1"/>
  <c r="J43" i="1"/>
  <c r="L50" i="1"/>
  <c r="J51" i="1"/>
  <c r="F80" i="1"/>
  <c r="L81" i="1"/>
  <c r="D14" i="33"/>
  <c r="F114" i="1"/>
  <c r="L104" i="1"/>
  <c r="K20" i="33"/>
  <c r="F53" i="3"/>
  <c r="F25" i="4"/>
  <c r="F50" i="5"/>
  <c r="N78" i="33"/>
  <c r="K81" i="33"/>
  <c r="N83" i="33"/>
  <c r="K75" i="6"/>
  <c r="D84" i="33"/>
  <c r="G84" i="33" s="1"/>
  <c r="O76" i="6"/>
  <c r="F54" i="7"/>
  <c r="F81" i="8"/>
  <c r="F113" i="8"/>
  <c r="C122" i="33"/>
  <c r="L45" i="1"/>
  <c r="K45" i="1"/>
  <c r="J45" i="1"/>
  <c r="F116" i="1"/>
  <c r="F21" i="4"/>
  <c r="C69" i="33"/>
  <c r="F87" i="5"/>
  <c r="F51" i="7"/>
  <c r="F54" i="10"/>
  <c r="D140" i="33"/>
  <c r="G140" i="33" s="1"/>
  <c r="O72" i="10"/>
  <c r="P103" i="1"/>
  <c r="J83" i="2"/>
  <c r="J104" i="2"/>
  <c r="F113" i="2"/>
  <c r="L100" i="1"/>
  <c r="L79" i="1"/>
  <c r="I70" i="1"/>
  <c r="F53" i="1"/>
  <c r="P42" i="1"/>
  <c r="I45" i="1"/>
  <c r="I49" i="1"/>
  <c r="I75" i="1"/>
  <c r="I85" i="1" s="1"/>
  <c r="D9" i="33"/>
  <c r="G9" i="33" s="1"/>
  <c r="F117" i="1"/>
  <c r="F23" i="2"/>
  <c r="O72" i="2"/>
  <c r="K83" i="2"/>
  <c r="K104" i="2"/>
  <c r="I104" i="2"/>
  <c r="C32" i="33"/>
  <c r="F80" i="3"/>
  <c r="D37" i="33"/>
  <c r="G37" i="33" s="1"/>
  <c r="O74" i="3"/>
  <c r="C49" i="33"/>
  <c r="F82" i="4"/>
  <c r="K62" i="33"/>
  <c r="N82" i="33"/>
  <c r="D79" i="33"/>
  <c r="G79" i="33" s="1"/>
  <c r="O71" i="6"/>
  <c r="I115" i="8"/>
  <c r="I12" i="9"/>
  <c r="K127" i="33"/>
  <c r="D150" i="33"/>
  <c r="L51" i="1"/>
  <c r="C3" i="33"/>
  <c r="D7" i="33"/>
  <c r="D29" i="33"/>
  <c r="D30" i="33" s="1"/>
  <c r="D42" i="33"/>
  <c r="D45" i="33" s="1"/>
  <c r="K50" i="33"/>
  <c r="N52" i="33"/>
  <c r="D49" i="33"/>
  <c r="D55" i="33"/>
  <c r="D65" i="33"/>
  <c r="G65" i="33" s="1"/>
  <c r="D74" i="33"/>
  <c r="D75" i="33" s="1"/>
  <c r="D86" i="33"/>
  <c r="N93" i="33"/>
  <c r="N97" i="33"/>
  <c r="N99" i="33"/>
  <c r="F22" i="8"/>
  <c r="K107" i="33"/>
  <c r="N113" i="33"/>
  <c r="F50" i="9"/>
  <c r="F54" i="9"/>
  <c r="F52" i="9"/>
  <c r="K123" i="33"/>
  <c r="C123" i="33"/>
  <c r="D124" i="33"/>
  <c r="G124" i="33" s="1"/>
  <c r="O71" i="9"/>
  <c r="F25" i="10"/>
  <c r="D141" i="33"/>
  <c r="O73" i="10"/>
  <c r="F51" i="11"/>
  <c r="K158" i="33"/>
  <c r="F20" i="12"/>
  <c r="N184" i="33"/>
  <c r="N6" i="33"/>
  <c r="D6" i="33"/>
  <c r="N22" i="33"/>
  <c r="C33" i="33"/>
  <c r="H33" i="33" s="1"/>
  <c r="D36" i="33"/>
  <c r="G36" i="33" s="1"/>
  <c r="C47" i="33"/>
  <c r="N49" i="33"/>
  <c r="K51" i="33"/>
  <c r="C51" i="33"/>
  <c r="K53" i="33"/>
  <c r="D47" i="33"/>
  <c r="G47" i="33" s="1"/>
  <c r="D52" i="33"/>
  <c r="G52" i="33" s="1"/>
  <c r="D56" i="33"/>
  <c r="C64" i="33"/>
  <c r="C65" i="33"/>
  <c r="N69" i="33"/>
  <c r="F83" i="5"/>
  <c r="K77" i="33"/>
  <c r="K79" i="33"/>
  <c r="N84" i="33"/>
  <c r="D80" i="33"/>
  <c r="G80" i="33" s="1"/>
  <c r="D87" i="33"/>
  <c r="F113" i="6"/>
  <c r="F53" i="7"/>
  <c r="N98" i="33"/>
  <c r="F52" i="8"/>
  <c r="F54" i="8"/>
  <c r="K110" i="33"/>
  <c r="F83" i="8"/>
  <c r="N123" i="33"/>
  <c r="N124" i="33"/>
  <c r="N127" i="33"/>
  <c r="N128" i="33"/>
  <c r="D127" i="33"/>
  <c r="G127" i="33" s="1"/>
  <c r="D131" i="33"/>
  <c r="F117" i="9"/>
  <c r="F19" i="10"/>
  <c r="K154" i="33"/>
  <c r="C153" i="33"/>
  <c r="D154" i="33"/>
  <c r="O71" i="11"/>
  <c r="F25" i="12"/>
  <c r="L48" i="1"/>
  <c r="D10" i="33"/>
  <c r="K18" i="33"/>
  <c r="K21" i="33"/>
  <c r="D24" i="33"/>
  <c r="C36" i="33"/>
  <c r="H36" i="33" s="1"/>
  <c r="F84" i="3"/>
  <c r="D43" i="33"/>
  <c r="D3" i="33"/>
  <c r="G3" i="33" s="1"/>
  <c r="D5" i="33"/>
  <c r="G5" i="33" s="1"/>
  <c r="H5" i="33" s="1"/>
  <c r="D11" i="33"/>
  <c r="D23" i="33"/>
  <c r="G23" i="33" s="1"/>
  <c r="D33" i="33"/>
  <c r="G33" i="33" s="1"/>
  <c r="D44" i="33"/>
  <c r="F80" i="4"/>
  <c r="D57" i="33"/>
  <c r="D63" i="33"/>
  <c r="G63" i="33" s="1"/>
  <c r="D68" i="33"/>
  <c r="G68" i="33" s="1"/>
  <c r="D77" i="33"/>
  <c r="D88" i="33"/>
  <c r="I11" i="7"/>
  <c r="F114" i="7"/>
  <c r="F56" i="8"/>
  <c r="C114" i="33"/>
  <c r="H114" i="33" s="1"/>
  <c r="F87" i="8"/>
  <c r="F18" i="9"/>
  <c r="F53" i="9"/>
  <c r="D132" i="33"/>
  <c r="F18" i="10"/>
  <c r="F118" i="10"/>
  <c r="F117" i="10"/>
  <c r="K157" i="33"/>
  <c r="F85" i="11"/>
  <c r="F81" i="11"/>
  <c r="F114" i="11"/>
  <c r="F22" i="12"/>
  <c r="C171" i="33"/>
  <c r="H171" i="33" s="1"/>
  <c r="F84" i="12"/>
  <c r="N174" i="33"/>
  <c r="F115" i="12"/>
  <c r="K227" i="33"/>
  <c r="F80" i="16"/>
  <c r="C5" i="33"/>
  <c r="K7" i="33"/>
  <c r="N8" i="33"/>
  <c r="D2" i="33"/>
  <c r="F83" i="1"/>
  <c r="D12" i="33"/>
  <c r="D15" i="33" s="1"/>
  <c r="K23" i="33"/>
  <c r="D22" i="33"/>
  <c r="G22" i="33" s="1"/>
  <c r="H22" i="33" s="1"/>
  <c r="N33" i="33"/>
  <c r="N36" i="33"/>
  <c r="N38" i="33"/>
  <c r="D32" i="33"/>
  <c r="F81" i="3"/>
  <c r="D39" i="33"/>
  <c r="G39" i="33" s="1"/>
  <c r="K47" i="33"/>
  <c r="D51" i="33"/>
  <c r="G51" i="33" s="1"/>
  <c r="D58" i="33"/>
  <c r="F23" i="5"/>
  <c r="K65" i="33"/>
  <c r="N67" i="33"/>
  <c r="C68" i="33"/>
  <c r="H68" i="33" s="1"/>
  <c r="D64" i="33"/>
  <c r="G64" i="33" s="1"/>
  <c r="F86" i="5"/>
  <c r="F22" i="6"/>
  <c r="K80" i="33"/>
  <c r="K82" i="33"/>
  <c r="C82" i="33"/>
  <c r="O71" i="7"/>
  <c r="D96" i="33"/>
  <c r="G96" i="33" s="1"/>
  <c r="O73" i="7"/>
  <c r="C99" i="33"/>
  <c r="H99" i="33" s="1"/>
  <c r="F87" i="7"/>
  <c r="F19" i="8"/>
  <c r="C110" i="33"/>
  <c r="D107" i="33"/>
  <c r="F21" i="9"/>
  <c r="F55" i="9"/>
  <c r="O74" i="9"/>
  <c r="C129" i="33"/>
  <c r="H129" i="33" s="1"/>
  <c r="F87" i="9"/>
  <c r="C128" i="33"/>
  <c r="N141" i="33"/>
  <c r="C168" i="33"/>
  <c r="H168" i="33" s="1"/>
  <c r="F81" i="12"/>
  <c r="D182" i="33"/>
  <c r="G182" i="33" s="1"/>
  <c r="O69" i="13"/>
  <c r="N18" i="33"/>
  <c r="N21" i="33"/>
  <c r="C23" i="33"/>
  <c r="D21" i="33"/>
  <c r="G21" i="33" s="1"/>
  <c r="H21" i="33" s="1"/>
  <c r="D25" i="33"/>
  <c r="K34" i="33"/>
  <c r="C34" i="33"/>
  <c r="H34" i="33" s="1"/>
  <c r="K39" i="33"/>
  <c r="D34" i="33"/>
  <c r="G34" i="33" s="1"/>
  <c r="K48" i="33"/>
  <c r="N51" i="33"/>
  <c r="K54" i="33"/>
  <c r="C62" i="33"/>
  <c r="N64" i="33"/>
  <c r="K66" i="33"/>
  <c r="D62" i="33"/>
  <c r="G62" i="33" s="1"/>
  <c r="D67" i="33"/>
  <c r="G67" i="33" s="1"/>
  <c r="D70" i="33"/>
  <c r="F116" i="5"/>
  <c r="N79" i="33"/>
  <c r="N81" i="33"/>
  <c r="C83" i="33"/>
  <c r="F86" i="6"/>
  <c r="C97" i="33"/>
  <c r="H97" i="33" s="1"/>
  <c r="C98" i="33"/>
  <c r="H98" i="33" s="1"/>
  <c r="F86" i="7"/>
  <c r="D93" i="33"/>
  <c r="O70" i="7"/>
  <c r="F112" i="7"/>
  <c r="F113" i="7"/>
  <c r="F21" i="8"/>
  <c r="K109" i="33"/>
  <c r="H109" i="33" s="1"/>
  <c r="C112" i="33"/>
  <c r="H112" i="33" s="1"/>
  <c r="F85" i="8"/>
  <c r="K125" i="33"/>
  <c r="C142" i="33"/>
  <c r="F85" i="10"/>
  <c r="N157" i="33"/>
  <c r="K169" i="33"/>
  <c r="F82" i="12"/>
  <c r="C170" i="33"/>
  <c r="F83" i="12"/>
  <c r="C257" i="33"/>
  <c r="F80" i="18"/>
  <c r="D89" i="33"/>
  <c r="D104" i="33"/>
  <c r="D105" i="33" s="1"/>
  <c r="D114" i="33"/>
  <c r="G114" i="33" s="1"/>
  <c r="D126" i="33"/>
  <c r="G126" i="33" s="1"/>
  <c r="D133" i="33"/>
  <c r="O71" i="10"/>
  <c r="D138" i="33"/>
  <c r="G138" i="33" s="1"/>
  <c r="C156" i="33"/>
  <c r="H156" i="33" s="1"/>
  <c r="D161" i="33"/>
  <c r="O76" i="12"/>
  <c r="F24" i="13"/>
  <c r="C187" i="33"/>
  <c r="F85" i="13"/>
  <c r="D99" i="33"/>
  <c r="K108" i="33"/>
  <c r="K111" i="33"/>
  <c r="N112" i="33"/>
  <c r="N114" i="33"/>
  <c r="D113" i="33"/>
  <c r="G113" i="33" s="1"/>
  <c r="C126" i="33"/>
  <c r="H126" i="33" s="1"/>
  <c r="N129" i="33"/>
  <c r="F84" i="9"/>
  <c r="N138" i="33"/>
  <c r="D144" i="33"/>
  <c r="G144" i="33" s="1"/>
  <c r="N158" i="33"/>
  <c r="K159" i="33"/>
  <c r="D156" i="33"/>
  <c r="G156" i="33" s="1"/>
  <c r="D162" i="33"/>
  <c r="K167" i="33"/>
  <c r="K170" i="33"/>
  <c r="K172" i="33"/>
  <c r="C173" i="33"/>
  <c r="F86" i="12"/>
  <c r="F20" i="13"/>
  <c r="K183" i="33"/>
  <c r="K190" i="33" s="1"/>
  <c r="F113" i="14"/>
  <c r="K213" i="33"/>
  <c r="F81" i="15"/>
  <c r="D83" i="33"/>
  <c r="G83" i="33" s="1"/>
  <c r="D98" i="33"/>
  <c r="G98" i="33" s="1"/>
  <c r="C111" i="33"/>
  <c r="D112" i="33"/>
  <c r="G112" i="33" s="1"/>
  <c r="K128" i="33"/>
  <c r="D125" i="33"/>
  <c r="G125" i="33" s="1"/>
  <c r="D129" i="33"/>
  <c r="F53" i="10"/>
  <c r="N142" i="33"/>
  <c r="K143" i="33"/>
  <c r="C143" i="33"/>
  <c r="F86" i="10"/>
  <c r="D137" i="33"/>
  <c r="G137" i="33" s="1"/>
  <c r="K152" i="33"/>
  <c r="K153" i="33"/>
  <c r="N156" i="33"/>
  <c r="N168" i="33"/>
  <c r="N169" i="33"/>
  <c r="N171" i="33"/>
  <c r="K173" i="33"/>
  <c r="K174" i="33"/>
  <c r="F19" i="13"/>
  <c r="N183" i="33"/>
  <c r="K202" i="33"/>
  <c r="C204" i="33"/>
  <c r="H204" i="33" s="1"/>
  <c r="F87" i="14"/>
  <c r="D35" i="33"/>
  <c r="G35" i="33" s="1"/>
  <c r="D41" i="33"/>
  <c r="D59" i="33"/>
  <c r="D69" i="33"/>
  <c r="G69" i="33" s="1"/>
  <c r="D82" i="33"/>
  <c r="D97" i="33"/>
  <c r="G97" i="33" s="1"/>
  <c r="O75" i="8"/>
  <c r="D111" i="33"/>
  <c r="D115" i="33"/>
  <c r="O69" i="10"/>
  <c r="D143" i="33"/>
  <c r="G143" i="33" s="1"/>
  <c r="D145" i="33"/>
  <c r="C157" i="33"/>
  <c r="D155" i="33"/>
  <c r="G155" i="33" s="1"/>
  <c r="D164" i="33"/>
  <c r="D175" i="33"/>
  <c r="F113" i="13"/>
  <c r="F18" i="14"/>
  <c r="N108" i="33"/>
  <c r="N111" i="33"/>
  <c r="D108" i="33"/>
  <c r="G108" i="33" s="1"/>
  <c r="D110" i="33"/>
  <c r="D116" i="33"/>
  <c r="K124" i="33"/>
  <c r="D123" i="33"/>
  <c r="G123" i="33" s="1"/>
  <c r="D128" i="33"/>
  <c r="G128" i="33" s="1"/>
  <c r="N139" i="33"/>
  <c r="D146" i="33"/>
  <c r="C155" i="33"/>
  <c r="H155" i="33" s="1"/>
  <c r="N159" i="33"/>
  <c r="D153" i="33"/>
  <c r="F83" i="11"/>
  <c r="F113" i="12"/>
  <c r="F53" i="13"/>
  <c r="C183" i="33"/>
  <c r="H183" i="33" s="1"/>
  <c r="F81" i="13"/>
  <c r="D184" i="33"/>
  <c r="G184" i="33" s="1"/>
  <c r="O71" i="13"/>
  <c r="K187" i="33"/>
  <c r="K198" i="33"/>
  <c r="K199" i="33"/>
  <c r="F81" i="14"/>
  <c r="D199" i="33"/>
  <c r="G199" i="33" s="1"/>
  <c r="O71" i="14"/>
  <c r="C219" i="33"/>
  <c r="H219" i="33" s="1"/>
  <c r="F87" i="15"/>
  <c r="C234" i="33"/>
  <c r="H234" i="33" s="1"/>
  <c r="F87" i="16"/>
  <c r="F56" i="17"/>
  <c r="D247" i="33"/>
  <c r="G247" i="33" s="1"/>
  <c r="O74" i="17"/>
  <c r="D260" i="33"/>
  <c r="G260" i="33" s="1"/>
  <c r="O72" i="18"/>
  <c r="D173" i="33"/>
  <c r="D187" i="33"/>
  <c r="G187" i="33" s="1"/>
  <c r="F117" i="13"/>
  <c r="F118" i="13"/>
  <c r="F52" i="14"/>
  <c r="N202" i="33"/>
  <c r="F50" i="15"/>
  <c r="C232" i="33"/>
  <c r="F85" i="16"/>
  <c r="D288" i="33"/>
  <c r="G288" i="33" s="1"/>
  <c r="O70" i="20"/>
  <c r="D303" i="33"/>
  <c r="G303" i="33" s="1"/>
  <c r="O70" i="21"/>
  <c r="D134" i="33"/>
  <c r="D142" i="33"/>
  <c r="G142" i="33" s="1"/>
  <c r="D157" i="33"/>
  <c r="G157" i="33" s="1"/>
  <c r="D172" i="33"/>
  <c r="C185" i="33"/>
  <c r="H185" i="33" s="1"/>
  <c r="D194" i="33"/>
  <c r="D195" i="33" s="1"/>
  <c r="F49" i="14"/>
  <c r="N198" i="33"/>
  <c r="N203" i="33"/>
  <c r="D197" i="33"/>
  <c r="G197" i="33" s="1"/>
  <c r="F20" i="15"/>
  <c r="F55" i="15"/>
  <c r="C217" i="33"/>
  <c r="F85" i="15"/>
  <c r="F20" i="16"/>
  <c r="C263" i="33"/>
  <c r="F86" i="18"/>
  <c r="K294" i="33"/>
  <c r="F87" i="20"/>
  <c r="K188" i="33"/>
  <c r="C189" i="33"/>
  <c r="H189" i="33" s="1"/>
  <c r="F50" i="14"/>
  <c r="K205" i="33"/>
  <c r="C200" i="33"/>
  <c r="H200" i="33" s="1"/>
  <c r="C201" i="33"/>
  <c r="H201" i="33" s="1"/>
  <c r="F84" i="14"/>
  <c r="N204" i="33"/>
  <c r="F80" i="14"/>
  <c r="D203" i="33"/>
  <c r="G203" i="33" s="1"/>
  <c r="O75" i="14"/>
  <c r="F53" i="15"/>
  <c r="K228" i="33"/>
  <c r="F81" i="16"/>
  <c r="D229" i="33"/>
  <c r="G229" i="33" s="1"/>
  <c r="O71" i="16"/>
  <c r="C169" i="33"/>
  <c r="D168" i="33"/>
  <c r="D176" i="33"/>
  <c r="C186" i="33"/>
  <c r="H186" i="33" s="1"/>
  <c r="F84" i="13"/>
  <c r="F87" i="13"/>
  <c r="C215" i="33"/>
  <c r="H215" i="33" s="1"/>
  <c r="K218" i="33"/>
  <c r="D214" i="33"/>
  <c r="O71" i="15"/>
  <c r="F113" i="15"/>
  <c r="F117" i="15"/>
  <c r="F19" i="16"/>
  <c r="F82" i="19"/>
  <c r="C289" i="33"/>
  <c r="F82" i="20"/>
  <c r="F83" i="14"/>
  <c r="D207" i="33"/>
  <c r="D210" i="33" s="1"/>
  <c r="F111" i="14"/>
  <c r="O69" i="15"/>
  <c r="K214" i="33"/>
  <c r="F54" i="16"/>
  <c r="D238" i="33"/>
  <c r="D240" i="33" s="1"/>
  <c r="F117" i="16"/>
  <c r="D245" i="33"/>
  <c r="O72" i="17"/>
  <c r="F113" i="17"/>
  <c r="K277" i="33"/>
  <c r="F85" i="19"/>
  <c r="C172" i="33"/>
  <c r="H172" i="33" s="1"/>
  <c r="D169" i="33"/>
  <c r="G169" i="33" s="1"/>
  <c r="D178" i="33"/>
  <c r="D188" i="33"/>
  <c r="O75" i="13"/>
  <c r="F20" i="14"/>
  <c r="C197" i="33"/>
  <c r="H197" i="33" s="1"/>
  <c r="C198" i="33"/>
  <c r="F117" i="14"/>
  <c r="F118" i="14"/>
  <c r="K216" i="33"/>
  <c r="K217" i="33"/>
  <c r="N218" i="33"/>
  <c r="D242" i="33"/>
  <c r="G242" i="33" s="1"/>
  <c r="O69" i="17"/>
  <c r="C264" i="33"/>
  <c r="F87" i="18"/>
  <c r="D189" i="33"/>
  <c r="G189" i="33" s="1"/>
  <c r="D204" i="33"/>
  <c r="G204" i="33" s="1"/>
  <c r="D219" i="33"/>
  <c r="K242" i="33"/>
  <c r="N244" i="33"/>
  <c r="K264" i="33"/>
  <c r="D265" i="33"/>
  <c r="F113" i="18"/>
  <c r="K276" i="33"/>
  <c r="K280" i="33" s="1"/>
  <c r="K285" i="33" s="1"/>
  <c r="F118" i="19"/>
  <c r="F52" i="20"/>
  <c r="C213" i="33"/>
  <c r="C216" i="33"/>
  <c r="H216" i="33" s="1"/>
  <c r="N219" i="33"/>
  <c r="D218" i="33"/>
  <c r="G218" i="33" s="1"/>
  <c r="C228" i="33"/>
  <c r="C231" i="33"/>
  <c r="H231" i="33" s="1"/>
  <c r="N234" i="33"/>
  <c r="D233" i="33"/>
  <c r="N258" i="33"/>
  <c r="N259" i="33"/>
  <c r="D257" i="33"/>
  <c r="G257" i="33" s="1"/>
  <c r="D261" i="33"/>
  <c r="G261" i="33" s="1"/>
  <c r="O73" i="18"/>
  <c r="N274" i="33"/>
  <c r="K279" i="33"/>
  <c r="D273" i="33"/>
  <c r="O70" i="19"/>
  <c r="D275" i="33"/>
  <c r="G275" i="33" s="1"/>
  <c r="O72" i="19"/>
  <c r="F19" i="20"/>
  <c r="F24" i="20"/>
  <c r="C290" i="33"/>
  <c r="F83" i="20"/>
  <c r="N292" i="33"/>
  <c r="F116" i="20"/>
  <c r="D217" i="33"/>
  <c r="G217" i="33" s="1"/>
  <c r="K233" i="33"/>
  <c r="F86" i="16"/>
  <c r="C248" i="33"/>
  <c r="D246" i="33"/>
  <c r="G246" i="33" s="1"/>
  <c r="O73" i="17"/>
  <c r="K261" i="33"/>
  <c r="K262" i="33"/>
  <c r="F19" i="19"/>
  <c r="F22" i="19"/>
  <c r="F55" i="19"/>
  <c r="N276" i="33"/>
  <c r="F112" i="20"/>
  <c r="K307" i="33"/>
  <c r="F85" i="21"/>
  <c r="D186" i="33"/>
  <c r="G186" i="33" s="1"/>
  <c r="D190" i="33"/>
  <c r="D201" i="33"/>
  <c r="G201" i="33" s="1"/>
  <c r="D205" i="33"/>
  <c r="O75" i="15"/>
  <c r="D216" i="33"/>
  <c r="D220" i="33"/>
  <c r="C233" i="33"/>
  <c r="D231" i="33"/>
  <c r="G231" i="33" s="1"/>
  <c r="D235" i="33"/>
  <c r="C244" i="33"/>
  <c r="K246" i="33"/>
  <c r="C249" i="33"/>
  <c r="H249" i="33" s="1"/>
  <c r="F87" i="17"/>
  <c r="D243" i="33"/>
  <c r="O70" i="17"/>
  <c r="F82" i="17"/>
  <c r="F21" i="18"/>
  <c r="H259" i="33"/>
  <c r="F53" i="19"/>
  <c r="F54" i="19"/>
  <c r="N273" i="33"/>
  <c r="C274" i="33"/>
  <c r="H274" i="33" s="1"/>
  <c r="C276" i="33"/>
  <c r="N291" i="33"/>
  <c r="D293" i="33"/>
  <c r="G293" i="33" s="1"/>
  <c r="O75" i="20"/>
  <c r="F117" i="20"/>
  <c r="F22" i="21"/>
  <c r="D183" i="33"/>
  <c r="D185" i="33"/>
  <c r="G185" i="33" s="1"/>
  <c r="D191" i="33"/>
  <c r="D198" i="33"/>
  <c r="G198" i="33" s="1"/>
  <c r="D200" i="33"/>
  <c r="D206" i="33"/>
  <c r="D213" i="33"/>
  <c r="G213" i="33" s="1"/>
  <c r="D215" i="33"/>
  <c r="G215" i="33" s="1"/>
  <c r="F84" i="15"/>
  <c r="D221" i="33"/>
  <c r="D228" i="33"/>
  <c r="G228" i="33" s="1"/>
  <c r="D230" i="33"/>
  <c r="F84" i="16"/>
  <c r="D236" i="33"/>
  <c r="F21" i="17"/>
  <c r="K248" i="33"/>
  <c r="K249" i="33"/>
  <c r="F86" i="17"/>
  <c r="N261" i="33"/>
  <c r="D258" i="33"/>
  <c r="G258" i="33" s="1"/>
  <c r="O70" i="18"/>
  <c r="F82" i="18"/>
  <c r="D269" i="33"/>
  <c r="F84" i="19"/>
  <c r="F111" i="19"/>
  <c r="K289" i="33"/>
  <c r="N293" i="33"/>
  <c r="C302" i="33"/>
  <c r="H302" i="33" s="1"/>
  <c r="F80" i="21"/>
  <c r="D304" i="33"/>
  <c r="G304" i="33" s="1"/>
  <c r="O71" i="21"/>
  <c r="C227" i="33"/>
  <c r="C230" i="33"/>
  <c r="H230" i="33" s="1"/>
  <c r="K232" i="33"/>
  <c r="N233" i="33"/>
  <c r="D227" i="33"/>
  <c r="F83" i="16"/>
  <c r="K243" i="33"/>
  <c r="K244" i="33"/>
  <c r="D252" i="33"/>
  <c r="F115" i="17"/>
  <c r="K275" i="33"/>
  <c r="N278" i="33"/>
  <c r="C279" i="33"/>
  <c r="H279" i="33" s="1"/>
  <c r="F87" i="19"/>
  <c r="F53" i="20"/>
  <c r="F53" i="21"/>
  <c r="C272" i="33"/>
  <c r="D272" i="33"/>
  <c r="G272" i="33" s="1"/>
  <c r="D282" i="33"/>
  <c r="D285" i="33" s="1"/>
  <c r="F54" i="21"/>
  <c r="N306" i="33"/>
  <c r="C309" i="33"/>
  <c r="F87" i="21"/>
  <c r="D312" i="33"/>
  <c r="D244" i="33"/>
  <c r="G244" i="33" s="1"/>
  <c r="D253" i="33"/>
  <c r="D259" i="33"/>
  <c r="D268" i="33"/>
  <c r="D270" i="33" s="1"/>
  <c r="C277" i="33"/>
  <c r="F80" i="19"/>
  <c r="D274" i="33"/>
  <c r="G274" i="33" s="1"/>
  <c r="K291" i="33"/>
  <c r="C291" i="33"/>
  <c r="D287" i="33"/>
  <c r="K303" i="33"/>
  <c r="N307" i="33"/>
  <c r="D320" i="33"/>
  <c r="G320" i="33" s="1"/>
  <c r="O72" i="22"/>
  <c r="K290" i="33"/>
  <c r="F19" i="22"/>
  <c r="D249" i="33"/>
  <c r="G249" i="33" s="1"/>
  <c r="D264" i="33"/>
  <c r="D279" i="33"/>
  <c r="G279" i="33" s="1"/>
  <c r="C287" i="33"/>
  <c r="D291" i="33"/>
  <c r="G291" i="33" s="1"/>
  <c r="D297" i="33"/>
  <c r="N303" i="33"/>
  <c r="D302" i="33"/>
  <c r="G302" i="33" s="1"/>
  <c r="D248" i="33"/>
  <c r="G248" i="33" s="1"/>
  <c r="D263" i="33"/>
  <c r="G263" i="33" s="1"/>
  <c r="D278" i="33"/>
  <c r="C294" i="33"/>
  <c r="F84" i="20"/>
  <c r="O72" i="21"/>
  <c r="F115" i="21"/>
  <c r="F20" i="22"/>
  <c r="K263" i="33"/>
  <c r="D262" i="33"/>
  <c r="G262" i="33" s="1"/>
  <c r="K278" i="33"/>
  <c r="D277" i="33"/>
  <c r="G277" i="33" s="1"/>
  <c r="K288" i="33"/>
  <c r="K292" i="33"/>
  <c r="D299" i="33"/>
  <c r="F111" i="20"/>
  <c r="C307" i="33"/>
  <c r="H307" i="33" s="1"/>
  <c r="C308" i="33"/>
  <c r="H308" i="33" s="1"/>
  <c r="F86" i="21"/>
  <c r="F22" i="22"/>
  <c r="F52" i="22"/>
  <c r="D323" i="33"/>
  <c r="G323" i="33" s="1"/>
  <c r="O75" i="22"/>
  <c r="C278" i="33"/>
  <c r="D276" i="33"/>
  <c r="G276" i="33" s="1"/>
  <c r="D280" i="33"/>
  <c r="K287" i="33"/>
  <c r="N294" i="33"/>
  <c r="K306" i="33"/>
  <c r="D306" i="33"/>
  <c r="G306" i="33" s="1"/>
  <c r="O73" i="21"/>
  <c r="C336" i="33"/>
  <c r="F84" i="23"/>
  <c r="C324" i="33"/>
  <c r="H324" i="33" s="1"/>
  <c r="D332" i="33"/>
  <c r="G332" i="33" s="1"/>
  <c r="O69" i="23"/>
  <c r="C318" i="33"/>
  <c r="F81" i="22"/>
  <c r="C321" i="33"/>
  <c r="D327" i="33"/>
  <c r="K347" i="33"/>
  <c r="F80" i="24"/>
  <c r="C369" i="33"/>
  <c r="F87" i="25"/>
  <c r="K318" i="33"/>
  <c r="C319" i="33"/>
  <c r="K321" i="33"/>
  <c r="F21" i="23"/>
  <c r="N334" i="33"/>
  <c r="K336" i="33"/>
  <c r="K340" i="33" s="1"/>
  <c r="K345" i="33" s="1"/>
  <c r="K337" i="33"/>
  <c r="H337" i="33" s="1"/>
  <c r="N338" i="33"/>
  <c r="F82" i="23"/>
  <c r="C354" i="33"/>
  <c r="F87" i="24"/>
  <c r="K366" i="33"/>
  <c r="D294" i="33"/>
  <c r="G294" i="33" s="1"/>
  <c r="D309" i="33"/>
  <c r="G309" i="33" s="1"/>
  <c r="K319" i="33"/>
  <c r="N324" i="33"/>
  <c r="F82" i="22"/>
  <c r="D329" i="33"/>
  <c r="F49" i="23"/>
  <c r="N336" i="33"/>
  <c r="K348" i="33"/>
  <c r="O73" i="24"/>
  <c r="D394" i="33"/>
  <c r="G394" i="33" s="1"/>
  <c r="O71" i="27"/>
  <c r="N309" i="33"/>
  <c r="D308" i="33"/>
  <c r="G308" i="33" s="1"/>
  <c r="K317" i="33"/>
  <c r="H317" i="33" s="1"/>
  <c r="N318" i="33"/>
  <c r="K320" i="33"/>
  <c r="O74" i="22"/>
  <c r="D321" i="33"/>
  <c r="G321" i="33" s="1"/>
  <c r="F113" i="22"/>
  <c r="F53" i="23"/>
  <c r="N333" i="33"/>
  <c r="N337" i="33"/>
  <c r="F83" i="23"/>
  <c r="F85" i="23"/>
  <c r="F21" i="24"/>
  <c r="F112" i="24"/>
  <c r="F116" i="24"/>
  <c r="D307" i="33"/>
  <c r="G307" i="33" s="1"/>
  <c r="N321" i="33"/>
  <c r="K322" i="33"/>
  <c r="F80" i="22"/>
  <c r="F84" i="22"/>
  <c r="H334" i="33"/>
  <c r="D338" i="33"/>
  <c r="G338" i="33" s="1"/>
  <c r="O75" i="23"/>
  <c r="F115" i="23"/>
  <c r="K364" i="33"/>
  <c r="C379" i="33"/>
  <c r="F82" i="26"/>
  <c r="K323" i="33"/>
  <c r="F87" i="22"/>
  <c r="C333" i="33"/>
  <c r="H333" i="33" s="1"/>
  <c r="F116" i="23"/>
  <c r="K352" i="33"/>
  <c r="F82" i="24"/>
  <c r="F86" i="24"/>
  <c r="N364" i="33"/>
  <c r="D342" i="33"/>
  <c r="D345" i="33" s="1"/>
  <c r="K363" i="33"/>
  <c r="F111" i="25"/>
  <c r="K369" i="33"/>
  <c r="F22" i="23"/>
  <c r="D344" i="33"/>
  <c r="F51" i="24"/>
  <c r="N352" i="33"/>
  <c r="N353" i="33"/>
  <c r="D352" i="33"/>
  <c r="G352" i="33" s="1"/>
  <c r="O74" i="24"/>
  <c r="F117" i="24"/>
  <c r="F50" i="25"/>
  <c r="C366" i="33"/>
  <c r="F84" i="25"/>
  <c r="D364" i="33"/>
  <c r="G364" i="33" s="1"/>
  <c r="O71" i="25"/>
  <c r="C383" i="33"/>
  <c r="F86" i="26"/>
  <c r="D384" i="33"/>
  <c r="G384" i="33" s="1"/>
  <c r="O76" i="26"/>
  <c r="D409" i="33"/>
  <c r="G409" i="33" s="1"/>
  <c r="O71" i="28"/>
  <c r="D336" i="33"/>
  <c r="G336" i="33" s="1"/>
  <c r="F25" i="24"/>
  <c r="C348" i="33"/>
  <c r="H348" i="33" s="1"/>
  <c r="F81" i="24"/>
  <c r="N354" i="33"/>
  <c r="F115" i="24"/>
  <c r="K365" i="33"/>
  <c r="K368" i="33"/>
  <c r="D371" i="33"/>
  <c r="F117" i="25"/>
  <c r="F23" i="26"/>
  <c r="O70" i="26"/>
  <c r="D319" i="33"/>
  <c r="G319" i="33" s="1"/>
  <c r="C339" i="33"/>
  <c r="H339" i="33" s="1"/>
  <c r="F87" i="23"/>
  <c r="F22" i="24"/>
  <c r="K350" i="33"/>
  <c r="F20" i="25"/>
  <c r="F49" i="25"/>
  <c r="K362" i="33"/>
  <c r="D367" i="33"/>
  <c r="O74" i="25"/>
  <c r="N381" i="33"/>
  <c r="D380" i="33"/>
  <c r="O72" i="26"/>
  <c r="K411" i="33"/>
  <c r="K415" i="33" s="1"/>
  <c r="K420" i="33" s="1"/>
  <c r="F84" i="28"/>
  <c r="K349" i="33"/>
  <c r="H349" i="33" s="1"/>
  <c r="F23" i="25"/>
  <c r="D368" i="33"/>
  <c r="G368" i="33" s="1"/>
  <c r="O75" i="25"/>
  <c r="F113" i="25"/>
  <c r="F53" i="26"/>
  <c r="D335" i="33"/>
  <c r="G335" i="33" s="1"/>
  <c r="D341" i="33"/>
  <c r="D348" i="33"/>
  <c r="D350" i="33"/>
  <c r="D356" i="33"/>
  <c r="K367" i="33"/>
  <c r="K378" i="33"/>
  <c r="C381" i="33"/>
  <c r="H382" i="33"/>
  <c r="F19" i="27"/>
  <c r="F49" i="27"/>
  <c r="N397" i="33"/>
  <c r="C408" i="33"/>
  <c r="H408" i="33" s="1"/>
  <c r="F81" i="28"/>
  <c r="C347" i="33"/>
  <c r="C350" i="33"/>
  <c r="H350" i="33" s="1"/>
  <c r="D347" i="33"/>
  <c r="G347" i="33" s="1"/>
  <c r="F83" i="24"/>
  <c r="D357" i="33"/>
  <c r="C363" i="33"/>
  <c r="F81" i="25"/>
  <c r="D366" i="33"/>
  <c r="G366" i="33" s="1"/>
  <c r="D373" i="33"/>
  <c r="K377" i="33"/>
  <c r="K354" i="33"/>
  <c r="D349" i="33"/>
  <c r="G349" i="33" s="1"/>
  <c r="D358" i="33"/>
  <c r="N369" i="33"/>
  <c r="D374" i="33"/>
  <c r="F56" i="26"/>
  <c r="N379" i="33"/>
  <c r="K382" i="33"/>
  <c r="K383" i="33"/>
  <c r="F114" i="26"/>
  <c r="K394" i="33"/>
  <c r="F114" i="28"/>
  <c r="N367" i="33"/>
  <c r="D365" i="33"/>
  <c r="G365" i="33" s="1"/>
  <c r="O72" i="25"/>
  <c r="F19" i="26"/>
  <c r="F51" i="26"/>
  <c r="K381" i="33"/>
  <c r="F117" i="26"/>
  <c r="K398" i="33"/>
  <c r="F86" i="27"/>
  <c r="N413" i="33"/>
  <c r="D324" i="33"/>
  <c r="G324" i="33" s="1"/>
  <c r="D339" i="33"/>
  <c r="G339" i="33" s="1"/>
  <c r="D354" i="33"/>
  <c r="G354" i="33" s="1"/>
  <c r="D363" i="33"/>
  <c r="G363" i="33" s="1"/>
  <c r="F84" i="26"/>
  <c r="N398" i="33"/>
  <c r="F116" i="27"/>
  <c r="D381" i="33"/>
  <c r="F52" i="27"/>
  <c r="K392" i="33"/>
  <c r="F23" i="28"/>
  <c r="C441" i="33"/>
  <c r="F84" i="30"/>
  <c r="N382" i="33"/>
  <c r="N383" i="33"/>
  <c r="D383" i="33"/>
  <c r="G383" i="33" s="1"/>
  <c r="F116" i="26"/>
  <c r="F51" i="27"/>
  <c r="D402" i="33"/>
  <c r="D405" i="33" s="1"/>
  <c r="F22" i="28"/>
  <c r="F20" i="28"/>
  <c r="F52" i="28"/>
  <c r="F20" i="30"/>
  <c r="N378" i="33"/>
  <c r="D388" i="33"/>
  <c r="C397" i="33"/>
  <c r="H397" i="33" s="1"/>
  <c r="F85" i="27"/>
  <c r="F80" i="27"/>
  <c r="F53" i="28"/>
  <c r="F118" i="28"/>
  <c r="F50" i="27"/>
  <c r="C393" i="33"/>
  <c r="H393" i="33" s="1"/>
  <c r="F81" i="27"/>
  <c r="C396" i="33"/>
  <c r="H396" i="33" s="1"/>
  <c r="F84" i="27"/>
  <c r="K399" i="33"/>
  <c r="F25" i="28"/>
  <c r="K410" i="33"/>
  <c r="D412" i="33"/>
  <c r="O74" i="28"/>
  <c r="D424" i="33"/>
  <c r="G424" i="33" s="1"/>
  <c r="O71" i="29"/>
  <c r="D382" i="33"/>
  <c r="G382" i="33" s="1"/>
  <c r="D397" i="33"/>
  <c r="G397" i="33" s="1"/>
  <c r="D403" i="33"/>
  <c r="F114" i="27"/>
  <c r="N409" i="33"/>
  <c r="N411" i="33"/>
  <c r="D414" i="33"/>
  <c r="G414" i="33" s="1"/>
  <c r="O76" i="28"/>
  <c r="F55" i="30"/>
  <c r="N393" i="33"/>
  <c r="N396" i="33"/>
  <c r="C398" i="33"/>
  <c r="H398" i="33" s="1"/>
  <c r="C407" i="33"/>
  <c r="K412" i="33"/>
  <c r="F80" i="28"/>
  <c r="F112" i="28"/>
  <c r="K424" i="33"/>
  <c r="N429" i="33"/>
  <c r="D428" i="33"/>
  <c r="G428" i="33" s="1"/>
  <c r="O75" i="29"/>
  <c r="F116" i="29"/>
  <c r="F51" i="30"/>
  <c r="D386" i="33"/>
  <c r="D393" i="33"/>
  <c r="G393" i="33" s="1"/>
  <c r="D395" i="33"/>
  <c r="G395" i="33" s="1"/>
  <c r="D399" i="33"/>
  <c r="G399" i="33" s="1"/>
  <c r="F50" i="28"/>
  <c r="D410" i="33"/>
  <c r="G410" i="33" s="1"/>
  <c r="F20" i="29"/>
  <c r="K423" i="33"/>
  <c r="F21" i="30"/>
  <c r="F22" i="30"/>
  <c r="C362" i="33"/>
  <c r="H362" i="33" s="1"/>
  <c r="D362" i="33"/>
  <c r="G362" i="33" s="1"/>
  <c r="D372" i="33"/>
  <c r="C377" i="33"/>
  <c r="D377" i="33"/>
  <c r="G377" i="33" s="1"/>
  <c r="D387" i="33"/>
  <c r="C392" i="33"/>
  <c r="O72" i="27"/>
  <c r="D392" i="33"/>
  <c r="G392" i="33" s="1"/>
  <c r="F112" i="27"/>
  <c r="O72" i="28"/>
  <c r="D413" i="33"/>
  <c r="O75" i="28"/>
  <c r="F23" i="29"/>
  <c r="F25" i="29"/>
  <c r="N423" i="33"/>
  <c r="N426" i="33"/>
  <c r="F112" i="29"/>
  <c r="F23" i="30"/>
  <c r="N412" i="33"/>
  <c r="D416" i="33"/>
  <c r="F51" i="29"/>
  <c r="K422" i="33"/>
  <c r="F80" i="29"/>
  <c r="C427" i="33"/>
  <c r="H427" i="33" s="1"/>
  <c r="F85" i="29"/>
  <c r="D389" i="33"/>
  <c r="O76" i="27"/>
  <c r="D398" i="33"/>
  <c r="G398" i="33" s="1"/>
  <c r="C411" i="33"/>
  <c r="D408" i="33"/>
  <c r="D417" i="33"/>
  <c r="D420" i="33" s="1"/>
  <c r="F24" i="29"/>
  <c r="C426" i="33"/>
  <c r="H426" i="33" s="1"/>
  <c r="F84" i="29"/>
  <c r="F114" i="29"/>
  <c r="F114" i="30"/>
  <c r="C439" i="33"/>
  <c r="F82" i="30"/>
  <c r="D450" i="33"/>
  <c r="F21" i="31"/>
  <c r="G19" i="33"/>
  <c r="H19" i="33" s="1"/>
  <c r="F25" i="30"/>
  <c r="C437" i="33"/>
  <c r="H437" i="33" s="1"/>
  <c r="F80" i="30"/>
  <c r="D443" i="33"/>
  <c r="G443" i="33" s="1"/>
  <c r="O75" i="30"/>
  <c r="N453" i="33"/>
  <c r="F22" i="32"/>
  <c r="D396" i="33"/>
  <c r="D400" i="33"/>
  <c r="D411" i="33"/>
  <c r="G411" i="33" s="1"/>
  <c r="D415" i="33"/>
  <c r="D429" i="33"/>
  <c r="G429" i="33" s="1"/>
  <c r="O70" i="30"/>
  <c r="N442" i="33"/>
  <c r="C444" i="33"/>
  <c r="H444" i="33" s="1"/>
  <c r="F87" i="30"/>
  <c r="O74" i="33"/>
  <c r="O89" i="33"/>
  <c r="N427" i="33"/>
  <c r="K428" i="33"/>
  <c r="C429" i="33"/>
  <c r="F87" i="29"/>
  <c r="K439" i="33"/>
  <c r="K456" i="33"/>
  <c r="H456" i="33" s="1"/>
  <c r="F84" i="31"/>
  <c r="C423" i="33"/>
  <c r="F81" i="29"/>
  <c r="N428" i="33"/>
  <c r="K429" i="33"/>
  <c r="D425" i="33"/>
  <c r="G425" i="33" s="1"/>
  <c r="O72" i="29"/>
  <c r="F113" i="30"/>
  <c r="F22" i="31"/>
  <c r="D404" i="33"/>
  <c r="D419" i="33"/>
  <c r="D423" i="33"/>
  <c r="D431" i="33"/>
  <c r="C440" i="33"/>
  <c r="D439" i="33"/>
  <c r="G439" i="33" s="1"/>
  <c r="D445" i="33"/>
  <c r="F25" i="32"/>
  <c r="H457" i="33"/>
  <c r="C458" i="33"/>
  <c r="H458" i="33" s="1"/>
  <c r="F86" i="31"/>
  <c r="F83" i="32"/>
  <c r="F115" i="31"/>
  <c r="F116" i="32"/>
  <c r="G92" i="33"/>
  <c r="D426" i="33"/>
  <c r="G426" i="33" s="1"/>
  <c r="D430" i="33"/>
  <c r="N444" i="33"/>
  <c r="D441" i="33"/>
  <c r="G441" i="33" s="1"/>
  <c r="D449" i="33"/>
  <c r="F55" i="31"/>
  <c r="O71" i="31"/>
  <c r="K457" i="33"/>
  <c r="K458" i="33"/>
  <c r="C459" i="33"/>
  <c r="H459" i="33" s="1"/>
  <c r="F87" i="31"/>
  <c r="F86" i="32"/>
  <c r="L44" i="33"/>
  <c r="L29" i="33"/>
  <c r="L30" i="33" s="1"/>
  <c r="G78" i="33"/>
  <c r="O106" i="33"/>
  <c r="N438" i="33"/>
  <c r="K440" i="33"/>
  <c r="C442" i="33"/>
  <c r="H442" i="33" s="1"/>
  <c r="D437" i="33"/>
  <c r="F18" i="31"/>
  <c r="C453" i="33"/>
  <c r="F81" i="31"/>
  <c r="K459" i="33"/>
  <c r="D455" i="33"/>
  <c r="G455" i="33" s="1"/>
  <c r="O72" i="31"/>
  <c r="F85" i="31"/>
  <c r="F118" i="32"/>
  <c r="G2" i="33"/>
  <c r="C422" i="33"/>
  <c r="H422" i="33" s="1"/>
  <c r="D422" i="33"/>
  <c r="D432" i="33"/>
  <c r="N441" i="33"/>
  <c r="K453" i="33"/>
  <c r="N456" i="33"/>
  <c r="N457" i="33"/>
  <c r="N458" i="33"/>
  <c r="F116" i="31"/>
  <c r="F19" i="32"/>
  <c r="F49" i="32"/>
  <c r="F87" i="32"/>
  <c r="K443" i="33"/>
  <c r="D440" i="33"/>
  <c r="G440" i="33" s="1"/>
  <c r="K454" i="33"/>
  <c r="K460" i="33" s="1"/>
  <c r="K465" i="33" s="1"/>
  <c r="F55" i="32"/>
  <c r="F84" i="32"/>
  <c r="G6" i="33"/>
  <c r="H6" i="33" s="1"/>
  <c r="G24" i="33"/>
  <c r="H24" i="33" s="1"/>
  <c r="F80" i="31"/>
  <c r="F113" i="31"/>
  <c r="F51" i="32"/>
  <c r="F114" i="32"/>
  <c r="F113" i="32"/>
  <c r="L55" i="33"/>
  <c r="L70" i="33"/>
  <c r="C452" i="33"/>
  <c r="H452" i="33" s="1"/>
  <c r="D452" i="33"/>
  <c r="D462" i="33"/>
  <c r="D465" i="33" s="1"/>
  <c r="F53" i="32"/>
  <c r="L45" i="33"/>
  <c r="G38" i="33"/>
  <c r="G99" i="33"/>
  <c r="O149" i="33"/>
  <c r="O134" i="33"/>
  <c r="G129" i="33"/>
  <c r="D444" i="33"/>
  <c r="G444" i="33" s="1"/>
  <c r="G20" i="33"/>
  <c r="O56" i="33"/>
  <c r="O59" i="33"/>
  <c r="L87" i="33"/>
  <c r="L90" i="33" s="1"/>
  <c r="D458" i="33"/>
  <c r="G458" i="33" s="1"/>
  <c r="G7" i="33"/>
  <c r="H7" i="33" s="1"/>
  <c r="G32" i="33"/>
  <c r="G50" i="33"/>
  <c r="O86" i="33"/>
  <c r="O101" i="33"/>
  <c r="G173" i="33"/>
  <c r="D442" i="33"/>
  <c r="G442" i="33" s="1"/>
  <c r="D457" i="33"/>
  <c r="G457" i="33" s="1"/>
  <c r="G49" i="33"/>
  <c r="O71" i="33"/>
  <c r="G172" i="33"/>
  <c r="L43" i="33"/>
  <c r="L57" i="33"/>
  <c r="G77" i="33"/>
  <c r="G82" i="33"/>
  <c r="L100" i="33"/>
  <c r="L103" i="33"/>
  <c r="L118" i="33"/>
  <c r="O160" i="33"/>
  <c r="O145" i="33"/>
  <c r="G141" i="33"/>
  <c r="G168" i="33"/>
  <c r="L116" i="33"/>
  <c r="L120" i="33" s="1"/>
  <c r="G154" i="33"/>
  <c r="G214" i="33"/>
  <c r="O100" i="33"/>
  <c r="O85" i="33"/>
  <c r="O102" i="33"/>
  <c r="L119" i="33"/>
  <c r="O220" i="33"/>
  <c r="O205" i="33"/>
  <c r="O42" i="33"/>
  <c r="O116" i="33"/>
  <c r="O73" i="33"/>
  <c r="O88" i="33"/>
  <c r="O119" i="33"/>
  <c r="O104" i="33"/>
  <c r="O130" i="33"/>
  <c r="O115" i="33"/>
  <c r="G110" i="33"/>
  <c r="G111" i="33"/>
  <c r="O120" i="33"/>
  <c r="L130" i="33"/>
  <c r="O43" i="33"/>
  <c r="L56" i="33"/>
  <c r="O58" i="33"/>
  <c r="O90" i="33"/>
  <c r="G93" i="33"/>
  <c r="G107" i="33"/>
  <c r="O117" i="33"/>
  <c r="L133" i="33"/>
  <c r="L148" i="33"/>
  <c r="L134" i="33"/>
  <c r="O150" i="33"/>
  <c r="G158" i="33"/>
  <c r="L161" i="33"/>
  <c r="O195" i="33"/>
  <c r="O180" i="33"/>
  <c r="O151" i="33"/>
  <c r="L160" i="33"/>
  <c r="O162" i="33"/>
  <c r="G227" i="33"/>
  <c r="O236" i="33"/>
  <c r="O255" i="33"/>
  <c r="O270" i="33"/>
  <c r="O118" i="33"/>
  <c r="O148" i="33"/>
  <c r="O209" i="33"/>
  <c r="O194" i="33"/>
  <c r="L194" i="33"/>
  <c r="G200" i="33"/>
  <c r="G219" i="33"/>
  <c r="O253" i="33"/>
  <c r="O238" i="33"/>
  <c r="G233" i="33"/>
  <c r="L149" i="33"/>
  <c r="L150" i="33" s="1"/>
  <c r="L163" i="33"/>
  <c r="L192" i="33"/>
  <c r="L223" i="33"/>
  <c r="L238" i="33"/>
  <c r="G230" i="33"/>
  <c r="G232" i="33"/>
  <c r="G243" i="33"/>
  <c r="G259" i="33"/>
  <c r="G167" i="33"/>
  <c r="O178" i="33"/>
  <c r="G188" i="33"/>
  <c r="O190" i="33"/>
  <c r="O175" i="33"/>
  <c r="L176" i="33"/>
  <c r="O177" i="33"/>
  <c r="G183" i="33"/>
  <c r="G202" i="33"/>
  <c r="L220" i="33"/>
  <c r="O223" i="33"/>
  <c r="L240" i="33"/>
  <c r="G153" i="33"/>
  <c r="O179" i="33"/>
  <c r="O164" i="33"/>
  <c r="L193" i="33"/>
  <c r="L208" i="33"/>
  <c r="L210" i="33" s="1"/>
  <c r="G216" i="33"/>
  <c r="L224" i="33"/>
  <c r="L252" i="33"/>
  <c r="L255" i="33" s="1"/>
  <c r="G245" i="33"/>
  <c r="O267" i="33"/>
  <c r="O282" i="33"/>
  <c r="O312" i="33"/>
  <c r="O361" i="33"/>
  <c r="O376" i="33"/>
  <c r="L374" i="33"/>
  <c r="L389" i="33"/>
  <c r="L415" i="33"/>
  <c r="L420" i="33" s="1"/>
  <c r="L400" i="33"/>
  <c r="L405" i="33" s="1"/>
  <c r="O417" i="33"/>
  <c r="G413" i="33"/>
  <c r="G427" i="33"/>
  <c r="O250" i="33"/>
  <c r="G273" i="33"/>
  <c r="G289" i="33"/>
  <c r="L375" i="33"/>
  <c r="O404" i="33"/>
  <c r="O419" i="33"/>
  <c r="L462" i="33"/>
  <c r="G287" i="33"/>
  <c r="O385" i="33"/>
  <c r="O400" i="33"/>
  <c r="L253" i="33"/>
  <c r="O252" i="33"/>
  <c r="G292" i="33"/>
  <c r="G348" i="33"/>
  <c r="G351" i="33"/>
  <c r="G437" i="33"/>
  <c r="O239" i="33"/>
  <c r="G264" i="33"/>
  <c r="G305" i="33"/>
  <c r="L345" i="33"/>
  <c r="G367" i="33"/>
  <c r="G378" i="33"/>
  <c r="L267" i="33"/>
  <c r="G278" i="33"/>
  <c r="L419" i="33"/>
  <c r="L434" i="33"/>
  <c r="L265" i="33"/>
  <c r="O266" i="33"/>
  <c r="L269" i="33"/>
  <c r="L268" i="33"/>
  <c r="L280" i="33"/>
  <c r="L281" i="33"/>
  <c r="L297" i="33"/>
  <c r="G318" i="33"/>
  <c r="L388" i="33"/>
  <c r="G452" i="33"/>
  <c r="G454" i="33"/>
  <c r="L326" i="33"/>
  <c r="G334" i="33"/>
  <c r="O341" i="33"/>
  <c r="L356" i="33"/>
  <c r="G396" i="33"/>
  <c r="G453" i="33"/>
  <c r="O325" i="33"/>
  <c r="L328" i="33"/>
  <c r="O355" i="33"/>
  <c r="O374" i="33"/>
  <c r="G380" i="33"/>
  <c r="O406" i="33"/>
  <c r="O420" i="33"/>
  <c r="O433" i="33"/>
  <c r="L449" i="33"/>
  <c r="L464" i="33"/>
  <c r="O343" i="33"/>
  <c r="G381" i="33"/>
  <c r="G412" i="33"/>
  <c r="L432" i="33"/>
  <c r="L435" i="33" s="1"/>
  <c r="O447" i="33"/>
  <c r="L325" i="33"/>
  <c r="O330" i="33"/>
  <c r="O357" i="33"/>
  <c r="L385" i="33"/>
  <c r="G408" i="33"/>
  <c r="L416" i="33"/>
  <c r="G422" i="33"/>
  <c r="O435" i="33"/>
  <c r="G456" i="33"/>
  <c r="O463" i="33"/>
  <c r="O314" i="33"/>
  <c r="L314" i="33"/>
  <c r="L315" i="33" s="1"/>
  <c r="L327" i="33"/>
  <c r="O328" i="33"/>
  <c r="L355" i="33"/>
  <c r="L358" i="33"/>
  <c r="O387" i="33"/>
  <c r="G423" i="33"/>
  <c r="O436" i="33"/>
  <c r="L460" i="33"/>
  <c r="O465" i="33"/>
  <c r="O331" i="33"/>
  <c r="O346" i="33"/>
  <c r="O344" i="33"/>
  <c r="G350" i="33"/>
  <c r="G353" i="33"/>
  <c r="O360" i="33"/>
  <c r="L359" i="33"/>
  <c r="O370" i="33"/>
  <c r="O401" i="33"/>
  <c r="G438" i="33"/>
  <c r="L446" i="33"/>
  <c r="O466" i="33"/>
  <c r="K22" i="4" l="1"/>
  <c r="K43" i="4"/>
  <c r="I22" i="4"/>
  <c r="L300" i="33"/>
  <c r="H439" i="33"/>
  <c r="H366" i="33"/>
  <c r="H294" i="33"/>
  <c r="K210" i="33"/>
  <c r="H143" i="33"/>
  <c r="H111" i="33"/>
  <c r="K40" i="33"/>
  <c r="K45" i="33" s="1"/>
  <c r="H32" i="33"/>
  <c r="H290" i="33"/>
  <c r="D60" i="33"/>
  <c r="F80" i="7"/>
  <c r="C292" i="33"/>
  <c r="H292" i="33" s="1"/>
  <c r="F85" i="20"/>
  <c r="I23" i="6"/>
  <c r="I44" i="6"/>
  <c r="L225" i="33"/>
  <c r="H407" i="33"/>
  <c r="H379" i="33"/>
  <c r="K310" i="33"/>
  <c r="K315" i="33" s="1"/>
  <c r="H142" i="33"/>
  <c r="H4" i="33"/>
  <c r="J49" i="1"/>
  <c r="D225" i="33"/>
  <c r="J104" i="1"/>
  <c r="J83" i="1"/>
  <c r="L75" i="33"/>
  <c r="H276" i="33"/>
  <c r="K265" i="33"/>
  <c r="K270" i="33" s="1"/>
  <c r="H108" i="33"/>
  <c r="H257" i="33"/>
  <c r="H69" i="33"/>
  <c r="K110" i="1"/>
  <c r="J80" i="1"/>
  <c r="I104" i="1"/>
  <c r="I83" i="1"/>
  <c r="H309" i="33"/>
  <c r="K55" i="33"/>
  <c r="K60" i="33" s="1"/>
  <c r="H3" i="33"/>
  <c r="L450" i="33"/>
  <c r="D435" i="33"/>
  <c r="H354" i="33"/>
  <c r="H319" i="33"/>
  <c r="H278" i="33"/>
  <c r="H291" i="33"/>
  <c r="H272" i="33"/>
  <c r="H128" i="33"/>
  <c r="D135" i="33"/>
  <c r="K130" i="33"/>
  <c r="K135" i="33" s="1"/>
  <c r="H144" i="33"/>
  <c r="K79" i="1"/>
  <c r="H63" i="33"/>
  <c r="L195" i="33"/>
  <c r="K445" i="33"/>
  <c r="K450" i="33" s="1"/>
  <c r="L330" i="33"/>
  <c r="H20" i="33"/>
  <c r="H441" i="33"/>
  <c r="H383" i="33"/>
  <c r="D315" i="33"/>
  <c r="D255" i="33"/>
  <c r="D180" i="33"/>
  <c r="K220" i="33"/>
  <c r="K225" i="33" s="1"/>
  <c r="H49" i="33"/>
  <c r="K49" i="1"/>
  <c r="C242" i="33"/>
  <c r="H242" i="33" s="1"/>
  <c r="F80" i="17"/>
  <c r="K235" i="33"/>
  <c r="K240" i="33" s="1"/>
  <c r="C37" i="33"/>
  <c r="H37" i="33" s="1"/>
  <c r="F85" i="3"/>
  <c r="C20" i="33"/>
  <c r="F83" i="2"/>
  <c r="C140" i="33"/>
  <c r="H140" i="33" s="1"/>
  <c r="F83" i="10"/>
  <c r="E8" i="31"/>
  <c r="E39" i="31" s="1"/>
  <c r="E70" i="31" s="1"/>
  <c r="E101" i="31" s="1"/>
  <c r="E8" i="30"/>
  <c r="E39" i="30" s="1"/>
  <c r="E70" i="30" s="1"/>
  <c r="E101" i="30" s="1"/>
  <c r="E8" i="32" s="1"/>
  <c r="E39" i="32" s="1"/>
  <c r="E70" i="32" s="1"/>
  <c r="E101" i="32" s="1"/>
  <c r="H39" i="33"/>
  <c r="C8" i="33"/>
  <c r="F86" i="1"/>
  <c r="C48" i="33"/>
  <c r="H48" i="33" s="1"/>
  <c r="F81" i="4"/>
  <c r="C50" i="33"/>
  <c r="H50" i="33" s="1"/>
  <c r="F83" i="4"/>
  <c r="E13" i="31"/>
  <c r="E44" i="31" s="1"/>
  <c r="E75" i="31" s="1"/>
  <c r="E106" i="31" s="1"/>
  <c r="E13" i="30"/>
  <c r="E44" i="30" s="1"/>
  <c r="E75" i="30" s="1"/>
  <c r="E106" i="30" s="1"/>
  <c r="E13" i="32" s="1"/>
  <c r="E44" i="32" s="1"/>
  <c r="E75" i="32" s="1"/>
  <c r="E106" i="32" s="1"/>
  <c r="K13" i="2"/>
  <c r="K116" i="1"/>
  <c r="K111" i="1"/>
  <c r="K8" i="2"/>
  <c r="C137" i="33"/>
  <c r="H137" i="33" s="1"/>
  <c r="F80" i="10"/>
  <c r="I80" i="1"/>
  <c r="I101" i="1"/>
  <c r="C202" i="33"/>
  <c r="H202" i="33" s="1"/>
  <c r="F85" i="14"/>
  <c r="C4" i="33"/>
  <c r="F82" i="1"/>
  <c r="C158" i="33"/>
  <c r="H158" i="33" s="1"/>
  <c r="F86" i="11"/>
  <c r="L10" i="2"/>
  <c r="L113" i="1"/>
  <c r="C53" i="33"/>
  <c r="H53" i="33" s="1"/>
  <c r="F86" i="4"/>
  <c r="E9" i="31"/>
  <c r="E40" i="31" s="1"/>
  <c r="E71" i="31" s="1"/>
  <c r="E102" i="31" s="1"/>
  <c r="E9" i="30"/>
  <c r="E40" i="30" s="1"/>
  <c r="E71" i="30" s="1"/>
  <c r="E102" i="30" s="1"/>
  <c r="E9" i="32" s="1"/>
  <c r="E40" i="32" s="1"/>
  <c r="E71" i="32" s="1"/>
  <c r="E102" i="32" s="1"/>
  <c r="G54" i="1"/>
  <c r="P74" i="1"/>
  <c r="E10" i="31"/>
  <c r="E41" i="31" s="1"/>
  <c r="E72" i="31" s="1"/>
  <c r="E103" i="31" s="1"/>
  <c r="E10" i="30"/>
  <c r="E41" i="30" s="1"/>
  <c r="E72" i="30" s="1"/>
  <c r="E103" i="30" s="1"/>
  <c r="E10" i="32" s="1"/>
  <c r="E41" i="32" s="1"/>
  <c r="E72" i="32" s="1"/>
  <c r="E103" i="32" s="1"/>
  <c r="C96" i="33"/>
  <c r="H96" i="33" s="1"/>
  <c r="F84" i="7"/>
  <c r="C438" i="33"/>
  <c r="H438" i="33" s="1"/>
  <c r="F81" i="30"/>
  <c r="C203" i="33"/>
  <c r="H203" i="33" s="1"/>
  <c r="F86" i="14"/>
  <c r="C174" i="33"/>
  <c r="H174" i="33" s="1"/>
  <c r="F87" i="12"/>
  <c r="L135" i="33"/>
  <c r="H411" i="33"/>
  <c r="C395" i="33"/>
  <c r="H395" i="33" s="1"/>
  <c r="F83" i="27"/>
  <c r="C414" i="33"/>
  <c r="H414" i="33" s="1"/>
  <c r="F87" i="28"/>
  <c r="C424" i="33"/>
  <c r="H424" i="33" s="1"/>
  <c r="F82" i="29"/>
  <c r="K400" i="33"/>
  <c r="K405" i="33" s="1"/>
  <c r="K385" i="33"/>
  <c r="K390" i="33" s="1"/>
  <c r="H381" i="33"/>
  <c r="C380" i="33"/>
  <c r="H380" i="33" s="1"/>
  <c r="F83" i="26"/>
  <c r="C394" i="33"/>
  <c r="H394" i="33" s="1"/>
  <c r="F82" i="27"/>
  <c r="C332" i="33"/>
  <c r="H332" i="33" s="1"/>
  <c r="F80" i="23"/>
  <c r="C243" i="33"/>
  <c r="H243" i="33" s="1"/>
  <c r="F81" i="17"/>
  <c r="H233" i="33"/>
  <c r="C273" i="33"/>
  <c r="H273" i="33" s="1"/>
  <c r="F81" i="19"/>
  <c r="H213" i="33"/>
  <c r="K250" i="33"/>
  <c r="K255" i="33" s="1"/>
  <c r="C188" i="33"/>
  <c r="H188" i="33" s="1"/>
  <c r="F86" i="13"/>
  <c r="C245" i="33"/>
  <c r="H245" i="33" s="1"/>
  <c r="F83" i="17"/>
  <c r="C214" i="33"/>
  <c r="H214" i="33" s="1"/>
  <c r="F82" i="15"/>
  <c r="H217" i="33"/>
  <c r="H173" i="33"/>
  <c r="H83" i="33"/>
  <c r="C94" i="33"/>
  <c r="H94" i="33" s="1"/>
  <c r="F82" i="7"/>
  <c r="K85" i="33"/>
  <c r="K90" i="33" s="1"/>
  <c r="C79" i="33"/>
  <c r="H79" i="33" s="1"/>
  <c r="F82" i="6"/>
  <c r="K55" i="1"/>
  <c r="K76" i="1"/>
  <c r="J7" i="2"/>
  <c r="J110" i="1"/>
  <c r="G50" i="1"/>
  <c r="P70" i="1"/>
  <c r="H125" i="33"/>
  <c r="C38" i="33"/>
  <c r="H38" i="33" s="1"/>
  <c r="F86" i="3"/>
  <c r="G49" i="1"/>
  <c r="P69" i="1"/>
  <c r="K100" i="33"/>
  <c r="K105" i="33" s="1"/>
  <c r="I53" i="4"/>
  <c r="I74" i="4"/>
  <c r="E12" i="31"/>
  <c r="E43" i="31" s="1"/>
  <c r="E74" i="31" s="1"/>
  <c r="E105" i="31" s="1"/>
  <c r="E12" i="30"/>
  <c r="E43" i="30" s="1"/>
  <c r="E74" i="30" s="1"/>
  <c r="E105" i="30" s="1"/>
  <c r="E12" i="32" s="1"/>
  <c r="E43" i="32" s="1"/>
  <c r="E74" i="32" s="1"/>
  <c r="E105" i="32" s="1"/>
  <c r="C127" i="33"/>
  <c r="H127" i="33" s="1"/>
  <c r="F85" i="9"/>
  <c r="H429" i="33"/>
  <c r="C364" i="33"/>
  <c r="H364" i="33" s="1"/>
  <c r="F82" i="25"/>
  <c r="C306" i="33"/>
  <c r="H306" i="33" s="1"/>
  <c r="F84" i="21"/>
  <c r="C141" i="33"/>
  <c r="H141" i="33" s="1"/>
  <c r="F84" i="10"/>
  <c r="J55" i="1"/>
  <c r="J76" i="1"/>
  <c r="C84" i="33"/>
  <c r="H84" i="33" s="1"/>
  <c r="F87" i="6"/>
  <c r="L105" i="33"/>
  <c r="L60" i="33"/>
  <c r="K430" i="33"/>
  <c r="K435" i="33" s="1"/>
  <c r="L270" i="33"/>
  <c r="H423" i="33"/>
  <c r="H392" i="33"/>
  <c r="C365" i="33"/>
  <c r="H365" i="33" s="1"/>
  <c r="F83" i="25"/>
  <c r="H347" i="33"/>
  <c r="C409" i="33"/>
  <c r="H409" i="33" s="1"/>
  <c r="F82" i="28"/>
  <c r="H369" i="33"/>
  <c r="C305" i="33"/>
  <c r="H305" i="33" s="1"/>
  <c r="F83" i="21"/>
  <c r="D300" i="33"/>
  <c r="C320" i="33"/>
  <c r="H320" i="33" s="1"/>
  <c r="F83" i="22"/>
  <c r="H227" i="33"/>
  <c r="H169" i="33"/>
  <c r="C113" i="33"/>
  <c r="H113" i="33" s="1"/>
  <c r="F86" i="8"/>
  <c r="H62" i="33"/>
  <c r="C154" i="33"/>
  <c r="H154" i="33" s="1"/>
  <c r="F82" i="11"/>
  <c r="H51" i="33"/>
  <c r="H9" i="33"/>
  <c r="L7" i="2"/>
  <c r="L110" i="1"/>
  <c r="L76" i="1"/>
  <c r="L55" i="1"/>
  <c r="K106" i="6"/>
  <c r="K85" i="6"/>
  <c r="C66" i="33"/>
  <c r="H66" i="33" s="1"/>
  <c r="F84" i="5"/>
  <c r="H77" i="33"/>
  <c r="K10" i="2"/>
  <c r="K113" i="1"/>
  <c r="H67" i="33"/>
  <c r="G87" i="1"/>
  <c r="P107" i="1"/>
  <c r="C275" i="33"/>
  <c r="H275" i="33" s="1"/>
  <c r="F83" i="19"/>
  <c r="C212" i="33"/>
  <c r="H212" i="33" s="1"/>
  <c r="F80" i="15"/>
  <c r="L165" i="33"/>
  <c r="C454" i="33"/>
  <c r="H454" i="33" s="1"/>
  <c r="F82" i="31"/>
  <c r="C399" i="33"/>
  <c r="H399" i="33" s="1"/>
  <c r="F87" i="27"/>
  <c r="D390" i="33"/>
  <c r="C412" i="33"/>
  <c r="H412" i="33" s="1"/>
  <c r="F85" i="28"/>
  <c r="C368" i="33"/>
  <c r="H368" i="33" s="1"/>
  <c r="F86" i="25"/>
  <c r="C322" i="33"/>
  <c r="H322" i="33" s="1"/>
  <c r="F85" i="22"/>
  <c r="C351" i="33"/>
  <c r="H351" i="33" s="1"/>
  <c r="F84" i="24"/>
  <c r="H277" i="33"/>
  <c r="C304" i="33"/>
  <c r="H304" i="33" s="1"/>
  <c r="F82" i="21"/>
  <c r="C246" i="33"/>
  <c r="H246" i="33" s="1"/>
  <c r="F84" i="17"/>
  <c r="C229" i="33"/>
  <c r="H229" i="33" s="1"/>
  <c r="F82" i="16"/>
  <c r="H232" i="33"/>
  <c r="C260" i="33"/>
  <c r="H260" i="33" s="1"/>
  <c r="F83" i="18"/>
  <c r="C184" i="33"/>
  <c r="H184" i="33" s="1"/>
  <c r="F82" i="13"/>
  <c r="C93" i="33"/>
  <c r="H93" i="33" s="1"/>
  <c r="F81" i="7"/>
  <c r="H110" i="33"/>
  <c r="H82" i="33"/>
  <c r="I42" i="7"/>
  <c r="I21" i="7"/>
  <c r="C124" i="33"/>
  <c r="H124" i="33" s="1"/>
  <c r="F82" i="9"/>
  <c r="K115" i="33"/>
  <c r="K120" i="33" s="1"/>
  <c r="I114" i="2"/>
  <c r="I11" i="3"/>
  <c r="J74" i="1"/>
  <c r="J53" i="1"/>
  <c r="K50" i="1"/>
  <c r="K71" i="1"/>
  <c r="K17" i="2"/>
  <c r="K38" i="2"/>
  <c r="H80" i="33"/>
  <c r="J10" i="2"/>
  <c r="J113" i="1"/>
  <c r="E14" i="30"/>
  <c r="E45" i="30" s="1"/>
  <c r="E76" i="30" s="1"/>
  <c r="E107" i="30" s="1"/>
  <c r="E14" i="32" s="1"/>
  <c r="E45" i="32" s="1"/>
  <c r="E76" i="32" s="1"/>
  <c r="E107" i="32" s="1"/>
  <c r="E14" i="31"/>
  <c r="E45" i="31" s="1"/>
  <c r="E76" i="31" s="1"/>
  <c r="E107" i="31" s="1"/>
  <c r="I44" i="2"/>
  <c r="I23" i="2"/>
  <c r="C182" i="33"/>
  <c r="H182" i="33" s="1"/>
  <c r="F80" i="13"/>
  <c r="C338" i="33"/>
  <c r="H338" i="33" s="1"/>
  <c r="F86" i="23"/>
  <c r="C367" i="33"/>
  <c r="H367" i="33" s="1"/>
  <c r="F85" i="25"/>
  <c r="C384" i="33"/>
  <c r="H384" i="33" s="1"/>
  <c r="F87" i="26"/>
  <c r="K355" i="33"/>
  <c r="K360" i="33" s="1"/>
  <c r="K295" i="33"/>
  <c r="K300" i="33" s="1"/>
  <c r="H287" i="33"/>
  <c r="C218" i="33"/>
  <c r="H218" i="33" s="1"/>
  <c r="F86" i="15"/>
  <c r="H289" i="33"/>
  <c r="C199" i="33"/>
  <c r="H199" i="33" s="1"/>
  <c r="F82" i="14"/>
  <c r="H157" i="33"/>
  <c r="K175" i="33"/>
  <c r="K180" i="33" s="1"/>
  <c r="C139" i="33"/>
  <c r="H139" i="33" s="1"/>
  <c r="F82" i="10"/>
  <c r="H23" i="33"/>
  <c r="H153" i="33"/>
  <c r="H65" i="33"/>
  <c r="K195" i="33"/>
  <c r="K70" i="33"/>
  <c r="K75" i="33" s="1"/>
  <c r="J114" i="2"/>
  <c r="J11" i="3"/>
  <c r="H122" i="33"/>
  <c r="L114" i="1"/>
  <c r="L11" i="2"/>
  <c r="K74" i="1"/>
  <c r="K53" i="1"/>
  <c r="I106" i="10"/>
  <c r="I85" i="10"/>
  <c r="K25" i="33"/>
  <c r="K30" i="33" s="1"/>
  <c r="C95" i="33"/>
  <c r="H95" i="33" s="1"/>
  <c r="F83" i="7"/>
  <c r="C19" i="33"/>
  <c r="F82" i="2"/>
  <c r="H167" i="33"/>
  <c r="L9" i="2"/>
  <c r="L112" i="1"/>
  <c r="C54" i="33"/>
  <c r="H54" i="33" s="1"/>
  <c r="F87" i="4"/>
  <c r="C78" i="33"/>
  <c r="H78" i="33" s="1"/>
  <c r="F81" i="6"/>
  <c r="E7" i="31"/>
  <c r="E38" i="31" s="1"/>
  <c r="E69" i="31" s="1"/>
  <c r="E100" i="31" s="1"/>
  <c r="E7" i="30"/>
  <c r="E38" i="30" s="1"/>
  <c r="E69" i="30" s="1"/>
  <c r="E100" i="30" s="1"/>
  <c r="E7" i="32" s="1"/>
  <c r="E38" i="32" s="1"/>
  <c r="E69" i="32" s="1"/>
  <c r="E100" i="32" s="1"/>
  <c r="J23" i="2"/>
  <c r="J44" i="2"/>
  <c r="L390" i="33"/>
  <c r="C443" i="33"/>
  <c r="H443" i="33" s="1"/>
  <c r="F86" i="30"/>
  <c r="C288" i="33"/>
  <c r="H288" i="33" s="1"/>
  <c r="F81" i="20"/>
  <c r="L360" i="33"/>
  <c r="H453" i="33"/>
  <c r="H2" i="33"/>
  <c r="C425" i="33"/>
  <c r="H425" i="33" s="1"/>
  <c r="F83" i="29"/>
  <c r="H377" i="33"/>
  <c r="C428" i="33"/>
  <c r="H428" i="33" s="1"/>
  <c r="F86" i="29"/>
  <c r="H363" i="33"/>
  <c r="D330" i="33"/>
  <c r="C258" i="33"/>
  <c r="H258" i="33" s="1"/>
  <c r="F81" i="18"/>
  <c r="C293" i="33"/>
  <c r="H293" i="33" s="1"/>
  <c r="F86" i="20"/>
  <c r="H248" i="33"/>
  <c r="C261" i="33"/>
  <c r="H261" i="33" s="1"/>
  <c r="F84" i="18"/>
  <c r="H228" i="33"/>
  <c r="C247" i="33"/>
  <c r="H247" i="33" s="1"/>
  <c r="F85" i="17"/>
  <c r="K160" i="33"/>
  <c r="K165" i="33" s="1"/>
  <c r="D165" i="33"/>
  <c r="H170" i="33"/>
  <c r="D90" i="33"/>
  <c r="H64" i="33"/>
  <c r="H47" i="33"/>
  <c r="H123" i="33"/>
  <c r="K114" i="2"/>
  <c r="K11" i="3"/>
  <c r="I55" i="1"/>
  <c r="I76" i="1"/>
  <c r="L74" i="1"/>
  <c r="L53" i="1"/>
  <c r="J106" i="10"/>
  <c r="J85" i="10"/>
  <c r="H35" i="33"/>
  <c r="L80" i="1"/>
  <c r="L101" i="1"/>
  <c r="C159" i="33"/>
  <c r="H159" i="33" s="1"/>
  <c r="F87" i="11"/>
  <c r="L106" i="1"/>
  <c r="L85" i="1"/>
  <c r="P71" i="1"/>
  <c r="J8" i="2"/>
  <c r="J111" i="1"/>
  <c r="I105" i="1"/>
  <c r="I84" i="1"/>
  <c r="C455" i="33"/>
  <c r="H455" i="33" s="1"/>
  <c r="F83" i="31"/>
  <c r="H318" i="33"/>
  <c r="C323" i="33"/>
  <c r="H323" i="33" s="1"/>
  <c r="F86" i="22"/>
  <c r="C413" i="33"/>
  <c r="H413" i="33" s="1"/>
  <c r="F86" i="28"/>
  <c r="L465" i="33"/>
  <c r="L285" i="33"/>
  <c r="H440" i="33"/>
  <c r="C410" i="33"/>
  <c r="H410" i="33" s="1"/>
  <c r="F83" i="28"/>
  <c r="D375" i="33"/>
  <c r="D360" i="33"/>
  <c r="K370" i="33"/>
  <c r="K375" i="33" s="1"/>
  <c r="C378" i="33"/>
  <c r="H378" i="33" s="1"/>
  <c r="F81" i="26"/>
  <c r="C352" i="33"/>
  <c r="H352" i="33" s="1"/>
  <c r="F85" i="24"/>
  <c r="K325" i="33"/>
  <c r="K330" i="33" s="1"/>
  <c r="H321" i="33"/>
  <c r="H336" i="33"/>
  <c r="H244" i="33"/>
  <c r="H264" i="33"/>
  <c r="H198" i="33"/>
  <c r="H263" i="33"/>
  <c r="C303" i="33"/>
  <c r="H303" i="33" s="1"/>
  <c r="F81" i="21"/>
  <c r="H187" i="33"/>
  <c r="I22" i="9"/>
  <c r="I43" i="9"/>
  <c r="G53" i="1"/>
  <c r="P73" i="1"/>
  <c r="G114" i="1"/>
  <c r="P10" i="2"/>
  <c r="C81" i="33"/>
  <c r="H81" i="33" s="1"/>
  <c r="F84" i="6"/>
  <c r="P75" i="1"/>
  <c r="C18" i="33"/>
  <c r="F81" i="2"/>
  <c r="C152" i="33"/>
  <c r="H152" i="33" s="1"/>
  <c r="F80" i="11"/>
  <c r="I85" i="4"/>
  <c r="I106" i="4"/>
  <c r="I107" i="10"/>
  <c r="I86" i="10"/>
  <c r="J71" i="1"/>
  <c r="J50" i="1"/>
  <c r="E11" i="30"/>
  <c r="E42" i="30" s="1"/>
  <c r="E73" i="30" s="1"/>
  <c r="E104" i="30" s="1"/>
  <c r="E11" i="32" s="1"/>
  <c r="E42" i="32" s="1"/>
  <c r="E73" i="32" s="1"/>
  <c r="E104" i="32" s="1"/>
  <c r="E11" i="31"/>
  <c r="E42" i="31" s="1"/>
  <c r="E73" i="31" s="1"/>
  <c r="E104" i="31" s="1"/>
  <c r="I11" i="2" l="1"/>
  <c r="I21" i="2" s="1"/>
  <c r="I114" i="1"/>
  <c r="J11" i="2"/>
  <c r="J21" i="2" s="1"/>
  <c r="J114" i="1"/>
  <c r="I75" i="6"/>
  <c r="I54" i="6"/>
  <c r="K74" i="4"/>
  <c r="K53" i="4"/>
  <c r="K18" i="2"/>
  <c r="K39" i="2"/>
  <c r="I12" i="2"/>
  <c r="I115" i="1"/>
  <c r="K102" i="1"/>
  <c r="K81" i="1"/>
  <c r="K116" i="6"/>
  <c r="K13" i="7"/>
  <c r="L111" i="1"/>
  <c r="L8" i="2"/>
  <c r="P106" i="1"/>
  <c r="G86" i="1"/>
  <c r="K42" i="3"/>
  <c r="K21" i="3"/>
  <c r="J86" i="1"/>
  <c r="J107" i="1"/>
  <c r="G80" i="1"/>
  <c r="P100" i="1"/>
  <c r="J38" i="2"/>
  <c r="J17" i="2"/>
  <c r="J102" i="1"/>
  <c r="J81" i="1"/>
  <c r="J18" i="2"/>
  <c r="J39" i="2"/>
  <c r="J42" i="3"/>
  <c r="J21" i="3"/>
  <c r="J41" i="2"/>
  <c r="J20" i="2"/>
  <c r="I73" i="7"/>
  <c r="I52" i="7"/>
  <c r="L107" i="1"/>
  <c r="L86" i="1"/>
  <c r="K107" i="1"/>
  <c r="K86" i="1"/>
  <c r="K23" i="2"/>
  <c r="K44" i="2"/>
  <c r="P14" i="2"/>
  <c r="G118" i="1"/>
  <c r="I53" i="9"/>
  <c r="I74" i="9"/>
  <c r="I117" i="10"/>
  <c r="I14" i="11"/>
  <c r="I116" i="4"/>
  <c r="I13" i="5"/>
  <c r="G82" i="1"/>
  <c r="P102" i="1"/>
  <c r="J75" i="2"/>
  <c r="J54" i="2"/>
  <c r="J105" i="1"/>
  <c r="J84" i="1"/>
  <c r="K20" i="2"/>
  <c r="K41" i="2"/>
  <c r="L20" i="2"/>
  <c r="L41" i="2"/>
  <c r="I8" i="2"/>
  <c r="I111" i="1"/>
  <c r="G85" i="1"/>
  <c r="P105" i="1"/>
  <c r="I86" i="1"/>
  <c r="I107" i="1"/>
  <c r="P41" i="2"/>
  <c r="G21" i="2"/>
  <c r="J13" i="11"/>
  <c r="J116" i="10"/>
  <c r="I13" i="11"/>
  <c r="I116" i="10"/>
  <c r="I21" i="3"/>
  <c r="I42" i="3"/>
  <c r="L13" i="2"/>
  <c r="L116" i="1"/>
  <c r="L21" i="2"/>
  <c r="L42" i="2"/>
  <c r="L19" i="2"/>
  <c r="L40" i="2"/>
  <c r="L38" i="2"/>
  <c r="L17" i="2"/>
  <c r="G84" i="1"/>
  <c r="P104" i="1"/>
  <c r="L84" i="1"/>
  <c r="L105" i="1"/>
  <c r="K105" i="1"/>
  <c r="K84" i="1"/>
  <c r="I54" i="2"/>
  <c r="I75" i="2"/>
  <c r="K69" i="2"/>
  <c r="K48" i="2"/>
  <c r="I105" i="4"/>
  <c r="I84" i="4"/>
  <c r="P101" i="1"/>
  <c r="G81" i="1"/>
  <c r="I106" i="6" l="1"/>
  <c r="I85" i="6"/>
  <c r="K105" i="4"/>
  <c r="K84" i="4"/>
  <c r="J23" i="11"/>
  <c r="J44" i="11"/>
  <c r="I18" i="2"/>
  <c r="I39" i="2"/>
  <c r="J106" i="2"/>
  <c r="J85" i="2"/>
  <c r="L14" i="2"/>
  <c r="L117" i="1"/>
  <c r="K44" i="7"/>
  <c r="K23" i="7"/>
  <c r="L71" i="2"/>
  <c r="L50" i="2"/>
  <c r="L72" i="2"/>
  <c r="L51" i="2"/>
  <c r="G113" i="1"/>
  <c r="P9" i="2"/>
  <c r="J49" i="2"/>
  <c r="J70" i="2"/>
  <c r="P8" i="2"/>
  <c r="G112" i="1"/>
  <c r="L44" i="2"/>
  <c r="L23" i="2"/>
  <c r="G25" i="2"/>
  <c r="P45" i="2"/>
  <c r="I83" i="7"/>
  <c r="I104" i="7"/>
  <c r="J9" i="2"/>
  <c r="J112" i="1"/>
  <c r="K73" i="3"/>
  <c r="K52" i="3"/>
  <c r="K9" i="2"/>
  <c r="K112" i="1"/>
  <c r="I106" i="2"/>
  <c r="I85" i="2"/>
  <c r="I84" i="9"/>
  <c r="I105" i="9"/>
  <c r="I73" i="3"/>
  <c r="I52" i="3"/>
  <c r="K72" i="2"/>
  <c r="K51" i="2"/>
  <c r="I23" i="5"/>
  <c r="I44" i="5"/>
  <c r="I54" i="5" s="1"/>
  <c r="K75" i="2"/>
  <c r="K54" i="2"/>
  <c r="J72" i="2"/>
  <c r="J51" i="2"/>
  <c r="J69" i="2"/>
  <c r="J48" i="2"/>
  <c r="G117" i="1"/>
  <c r="P13" i="2"/>
  <c r="I43" i="2"/>
  <c r="I22" i="2"/>
  <c r="J14" i="2"/>
  <c r="J117" i="1"/>
  <c r="K12" i="2"/>
  <c r="K115" i="1"/>
  <c r="G52" i="2"/>
  <c r="P72" i="2"/>
  <c r="L52" i="2"/>
  <c r="L73" i="2"/>
  <c r="I14" i="2"/>
  <c r="I117" i="1"/>
  <c r="G115" i="1"/>
  <c r="P11" i="2"/>
  <c r="G116" i="1"/>
  <c r="P12" i="2"/>
  <c r="I24" i="11"/>
  <c r="I45" i="11"/>
  <c r="P7" i="2"/>
  <c r="G111" i="1"/>
  <c r="L18" i="2"/>
  <c r="L39" i="2"/>
  <c r="K49" i="2"/>
  <c r="K70" i="2"/>
  <c r="L69" i="2"/>
  <c r="L48" i="2"/>
  <c r="L12" i="2"/>
  <c r="L115" i="1"/>
  <c r="I115" i="4"/>
  <c r="I12" i="5"/>
  <c r="K79" i="2"/>
  <c r="K100" i="2"/>
  <c r="I23" i="11"/>
  <c r="I44" i="11"/>
  <c r="J12" i="2"/>
  <c r="J115" i="1"/>
  <c r="K14" i="2"/>
  <c r="K117" i="1"/>
  <c r="J73" i="3"/>
  <c r="J52" i="3"/>
  <c r="K12" i="5" l="1"/>
  <c r="K115" i="4"/>
  <c r="I116" i="6"/>
  <c r="I13" i="7"/>
  <c r="G56" i="2"/>
  <c r="P76" i="2"/>
  <c r="L43" i="2"/>
  <c r="L22" i="2"/>
  <c r="K43" i="2"/>
  <c r="K22" i="2"/>
  <c r="J100" i="2"/>
  <c r="J79" i="2"/>
  <c r="K82" i="2"/>
  <c r="K103" i="2"/>
  <c r="K40" i="2"/>
  <c r="K19" i="2"/>
  <c r="L45" i="2"/>
  <c r="L24" i="2"/>
  <c r="I75" i="11"/>
  <c r="I54" i="11"/>
  <c r="G20" i="2"/>
  <c r="P40" i="2"/>
  <c r="J104" i="3"/>
  <c r="J83" i="3"/>
  <c r="L79" i="2"/>
  <c r="L100" i="2"/>
  <c r="P38" i="2"/>
  <c r="G18" i="2"/>
  <c r="I45" i="2"/>
  <c r="I24" i="2"/>
  <c r="J45" i="2"/>
  <c r="J24" i="2"/>
  <c r="J103" i="2"/>
  <c r="J82" i="2"/>
  <c r="I83" i="3"/>
  <c r="I104" i="3"/>
  <c r="K104" i="3"/>
  <c r="K83" i="3"/>
  <c r="L75" i="2"/>
  <c r="L54" i="2"/>
  <c r="L82" i="2"/>
  <c r="L103" i="2"/>
  <c r="J13" i="3"/>
  <c r="J116" i="2"/>
  <c r="L49" i="2"/>
  <c r="L70" i="2"/>
  <c r="K110" i="2"/>
  <c r="K7" i="3"/>
  <c r="I76" i="11"/>
  <c r="I55" i="11"/>
  <c r="L83" i="2"/>
  <c r="L104" i="2"/>
  <c r="I12" i="10"/>
  <c r="I115" i="9"/>
  <c r="I49" i="2"/>
  <c r="I70" i="2"/>
  <c r="J43" i="2"/>
  <c r="J22" i="2"/>
  <c r="P42" i="2"/>
  <c r="G22" i="2"/>
  <c r="K45" i="2"/>
  <c r="K24" i="2"/>
  <c r="I74" i="2"/>
  <c r="I53" i="2"/>
  <c r="K106" i="2"/>
  <c r="K85" i="2"/>
  <c r="J40" i="2"/>
  <c r="J19" i="2"/>
  <c r="G19" i="2"/>
  <c r="P39" i="2"/>
  <c r="L81" i="2"/>
  <c r="L102" i="2"/>
  <c r="I43" i="5"/>
  <c r="I22" i="5"/>
  <c r="K80" i="2"/>
  <c r="K101" i="2"/>
  <c r="P43" i="2"/>
  <c r="G23" i="2"/>
  <c r="P103" i="2"/>
  <c r="G83" i="2"/>
  <c r="P44" i="2"/>
  <c r="G24" i="2"/>
  <c r="I114" i="7"/>
  <c r="I11" i="8"/>
  <c r="J80" i="2"/>
  <c r="J101" i="2"/>
  <c r="J75" i="11"/>
  <c r="J54" i="11"/>
  <c r="I13" i="3"/>
  <c r="I116" i="2"/>
  <c r="K75" i="7"/>
  <c r="K54" i="7"/>
  <c r="I44" i="7" l="1"/>
  <c r="I23" i="7"/>
  <c r="K43" i="5"/>
  <c r="K22" i="5"/>
  <c r="I80" i="2"/>
  <c r="I101" i="2"/>
  <c r="L10" i="3"/>
  <c r="L113" i="2"/>
  <c r="L7" i="3"/>
  <c r="L110" i="2"/>
  <c r="I105" i="2"/>
  <c r="I84" i="2"/>
  <c r="I85" i="11"/>
  <c r="I106" i="11"/>
  <c r="J110" i="2"/>
  <c r="J7" i="3"/>
  <c r="J85" i="11"/>
  <c r="J106" i="11"/>
  <c r="J111" i="2"/>
  <c r="J8" i="3"/>
  <c r="P70" i="2"/>
  <c r="G50" i="2"/>
  <c r="K38" i="3"/>
  <c r="K17" i="3"/>
  <c r="L112" i="2"/>
  <c r="L9" i="3"/>
  <c r="P10" i="3"/>
  <c r="G114" i="2"/>
  <c r="J113" i="2"/>
  <c r="J10" i="3"/>
  <c r="G54" i="2"/>
  <c r="P74" i="2"/>
  <c r="K55" i="2"/>
  <c r="K76" i="2"/>
  <c r="I43" i="10"/>
  <c r="I22" i="10"/>
  <c r="L106" i="2"/>
  <c r="L85" i="2"/>
  <c r="J76" i="2"/>
  <c r="J55" i="2"/>
  <c r="L55" i="2"/>
  <c r="L76" i="2"/>
  <c r="K74" i="2"/>
  <c r="K53" i="2"/>
  <c r="L11" i="3"/>
  <c r="L114" i="2"/>
  <c r="K8" i="3"/>
  <c r="K111" i="2"/>
  <c r="K106" i="7"/>
  <c r="K85" i="7"/>
  <c r="K11" i="4"/>
  <c r="K114" i="3"/>
  <c r="J11" i="4"/>
  <c r="J114" i="3"/>
  <c r="K71" i="2"/>
  <c r="K50" i="2"/>
  <c r="L53" i="2"/>
  <c r="L74" i="2"/>
  <c r="I42" i="8"/>
  <c r="I21" i="8"/>
  <c r="L80" i="2"/>
  <c r="L101" i="2"/>
  <c r="J71" i="2"/>
  <c r="J50" i="2"/>
  <c r="P73" i="2"/>
  <c r="G53" i="2"/>
  <c r="I76" i="2"/>
  <c r="I55" i="2"/>
  <c r="I114" i="3"/>
  <c r="I11" i="4"/>
  <c r="P71" i="2"/>
  <c r="G51" i="2"/>
  <c r="K10" i="3"/>
  <c r="K113" i="2"/>
  <c r="P107" i="2"/>
  <c r="G87" i="2"/>
  <c r="I23" i="3"/>
  <c r="I44" i="3"/>
  <c r="G55" i="2"/>
  <c r="P75" i="2"/>
  <c r="I74" i="5"/>
  <c r="I53" i="5"/>
  <c r="K116" i="2"/>
  <c r="K13" i="3"/>
  <c r="J74" i="2"/>
  <c r="J53" i="2"/>
  <c r="I107" i="11"/>
  <c r="I86" i="11"/>
  <c r="J23" i="3"/>
  <c r="J44" i="3"/>
  <c r="P69" i="2"/>
  <c r="G49" i="2"/>
  <c r="K74" i="5" l="1"/>
  <c r="K53" i="5"/>
  <c r="I75" i="7"/>
  <c r="I54" i="7"/>
  <c r="L40" i="3"/>
  <c r="L19" i="3"/>
  <c r="J13" i="12"/>
  <c r="J116" i="11"/>
  <c r="I14" i="12"/>
  <c r="I117" i="11"/>
  <c r="G82" i="2"/>
  <c r="P102" i="2"/>
  <c r="J102" i="2"/>
  <c r="J81" i="2"/>
  <c r="K102" i="2"/>
  <c r="K81" i="2"/>
  <c r="K18" i="3"/>
  <c r="K39" i="3"/>
  <c r="L38" i="3"/>
  <c r="L17" i="3"/>
  <c r="G86" i="2"/>
  <c r="P106" i="2"/>
  <c r="K86" i="2"/>
  <c r="K107" i="2"/>
  <c r="I75" i="3"/>
  <c r="I54" i="3"/>
  <c r="I21" i="4"/>
  <c r="I42" i="4"/>
  <c r="L8" i="3"/>
  <c r="L111" i="2"/>
  <c r="P105" i="2"/>
  <c r="G85" i="2"/>
  <c r="J38" i="3"/>
  <c r="J17" i="3"/>
  <c r="P100" i="2"/>
  <c r="G80" i="2"/>
  <c r="J84" i="2"/>
  <c r="J105" i="2"/>
  <c r="J21" i="4"/>
  <c r="J42" i="4"/>
  <c r="L42" i="3"/>
  <c r="L21" i="3"/>
  <c r="J86" i="2"/>
  <c r="J107" i="2"/>
  <c r="K69" i="3"/>
  <c r="K48" i="3"/>
  <c r="L41" i="3"/>
  <c r="L20" i="3"/>
  <c r="J41" i="3"/>
  <c r="J20" i="3"/>
  <c r="I13" i="12"/>
  <c r="I116" i="11"/>
  <c r="I86" i="2"/>
  <c r="I107" i="2"/>
  <c r="I73" i="8"/>
  <c r="I52" i="8"/>
  <c r="K42" i="4"/>
  <c r="K21" i="4"/>
  <c r="K84" i="2"/>
  <c r="K105" i="2"/>
  <c r="L116" i="2"/>
  <c r="L13" i="3"/>
  <c r="G81" i="2"/>
  <c r="P101" i="2"/>
  <c r="J54" i="3"/>
  <c r="J75" i="3"/>
  <c r="L84" i="2"/>
  <c r="L105" i="2"/>
  <c r="L107" i="2"/>
  <c r="L86" i="2"/>
  <c r="J39" i="3"/>
  <c r="J18" i="3"/>
  <c r="I111" i="2"/>
  <c r="I8" i="3"/>
  <c r="K23" i="3"/>
  <c r="K44" i="3"/>
  <c r="P14" i="3"/>
  <c r="G118" i="2"/>
  <c r="I105" i="5"/>
  <c r="I84" i="5"/>
  <c r="K41" i="3"/>
  <c r="K20" i="3"/>
  <c r="G84" i="2"/>
  <c r="P104" i="2"/>
  <c r="K116" i="7"/>
  <c r="K13" i="8"/>
  <c r="I53" i="10"/>
  <c r="I74" i="10"/>
  <c r="G21" i="3"/>
  <c r="P41" i="3"/>
  <c r="I115" i="2"/>
  <c r="I12" i="3"/>
  <c r="I106" i="7" l="1"/>
  <c r="I85" i="7"/>
  <c r="K84" i="5"/>
  <c r="K105" i="5"/>
  <c r="K52" i="4"/>
  <c r="K73" i="4"/>
  <c r="J72" i="3"/>
  <c r="J51" i="3"/>
  <c r="L52" i="3"/>
  <c r="L73" i="3"/>
  <c r="J69" i="3"/>
  <c r="J48" i="3"/>
  <c r="I106" i="3"/>
  <c r="I116" i="3" s="1"/>
  <c r="I85" i="3"/>
  <c r="I45" i="12"/>
  <c r="I24" i="12"/>
  <c r="L69" i="3"/>
  <c r="L48" i="3"/>
  <c r="I105" i="10"/>
  <c r="I84" i="10"/>
  <c r="I115" i="5"/>
  <c r="I12" i="6"/>
  <c r="K44" i="8"/>
  <c r="K23" i="8"/>
  <c r="G112" i="2"/>
  <c r="P8" i="3"/>
  <c r="J73" i="4"/>
  <c r="J52" i="4"/>
  <c r="K14" i="3"/>
  <c r="K117" i="2"/>
  <c r="I44" i="12"/>
  <c r="I23" i="12"/>
  <c r="P7" i="3"/>
  <c r="G111" i="2"/>
  <c r="K49" i="3"/>
  <c r="K70" i="3"/>
  <c r="J70" i="3"/>
  <c r="J49" i="3"/>
  <c r="P45" i="3"/>
  <c r="G25" i="3"/>
  <c r="L14" i="3"/>
  <c r="L117" i="2"/>
  <c r="I83" i="8"/>
  <c r="I104" i="8"/>
  <c r="L72" i="3"/>
  <c r="L51" i="3"/>
  <c r="P12" i="3"/>
  <c r="G116" i="2"/>
  <c r="K112" i="2"/>
  <c r="K9" i="3"/>
  <c r="J23" i="12"/>
  <c r="J44" i="12"/>
  <c r="K72" i="3"/>
  <c r="K51" i="3"/>
  <c r="I22" i="3"/>
  <c r="I43" i="3"/>
  <c r="I53" i="3" s="1"/>
  <c r="G115" i="2"/>
  <c r="P11" i="3"/>
  <c r="L115" i="2"/>
  <c r="L12" i="3"/>
  <c r="I14" i="3"/>
  <c r="I117" i="2"/>
  <c r="P13" i="3"/>
  <c r="G117" i="2"/>
  <c r="K100" i="3"/>
  <c r="K79" i="3"/>
  <c r="L18" i="3"/>
  <c r="L39" i="3"/>
  <c r="J112" i="2"/>
  <c r="J9" i="3"/>
  <c r="L71" i="3"/>
  <c r="L50" i="3"/>
  <c r="K75" i="3"/>
  <c r="K54" i="3"/>
  <c r="L44" i="3"/>
  <c r="L23" i="3"/>
  <c r="J115" i="2"/>
  <c r="J12" i="3"/>
  <c r="G52" i="3"/>
  <c r="P72" i="3"/>
  <c r="I39" i="3"/>
  <c r="I18" i="3"/>
  <c r="J106" i="3"/>
  <c r="J85" i="3"/>
  <c r="K115" i="2"/>
  <c r="K12" i="3"/>
  <c r="J14" i="3"/>
  <c r="J117" i="2"/>
  <c r="I52" i="4"/>
  <c r="I73" i="4"/>
  <c r="G113" i="2"/>
  <c r="P9" i="3"/>
  <c r="K12" i="6" l="1"/>
  <c r="K115" i="5"/>
  <c r="I116" i="7"/>
  <c r="I13" i="8"/>
  <c r="L104" i="3"/>
  <c r="L83" i="3"/>
  <c r="K7" i="4"/>
  <c r="K110" i="3"/>
  <c r="G18" i="3"/>
  <c r="P38" i="3"/>
  <c r="L79" i="3"/>
  <c r="L100" i="3"/>
  <c r="G19" i="3"/>
  <c r="P39" i="3"/>
  <c r="I83" i="4"/>
  <c r="I104" i="4"/>
  <c r="G22" i="3"/>
  <c r="P42" i="3"/>
  <c r="L24" i="3"/>
  <c r="L45" i="3"/>
  <c r="G83" i="3"/>
  <c r="P103" i="3"/>
  <c r="J24" i="3"/>
  <c r="J45" i="3"/>
  <c r="L102" i="3"/>
  <c r="L81" i="3"/>
  <c r="P44" i="3"/>
  <c r="G24" i="3"/>
  <c r="G23" i="3"/>
  <c r="P43" i="3"/>
  <c r="G56" i="3"/>
  <c r="P76" i="3"/>
  <c r="I75" i="12"/>
  <c r="I54" i="12"/>
  <c r="K75" i="8"/>
  <c r="K54" i="8"/>
  <c r="I76" i="12"/>
  <c r="I55" i="12"/>
  <c r="J103" i="3"/>
  <c r="J82" i="3"/>
  <c r="J19" i="3"/>
  <c r="J40" i="3"/>
  <c r="I43" i="6"/>
  <c r="I22" i="6"/>
  <c r="K83" i="4"/>
  <c r="K104" i="4"/>
  <c r="I70" i="3"/>
  <c r="I49" i="3"/>
  <c r="I24" i="3"/>
  <c r="I45" i="3"/>
  <c r="K103" i="3"/>
  <c r="K82" i="3"/>
  <c r="L103" i="3"/>
  <c r="L82" i="3"/>
  <c r="J101" i="3"/>
  <c r="J80" i="3"/>
  <c r="K24" i="3"/>
  <c r="K45" i="3"/>
  <c r="K40" i="3"/>
  <c r="K19" i="3"/>
  <c r="K43" i="3"/>
  <c r="K53" i="3" s="1"/>
  <c r="K22" i="3"/>
  <c r="P40" i="3"/>
  <c r="G20" i="3"/>
  <c r="L49" i="3"/>
  <c r="L70" i="3"/>
  <c r="L43" i="3"/>
  <c r="L22" i="3"/>
  <c r="J54" i="12"/>
  <c r="J75" i="12"/>
  <c r="I114" i="8"/>
  <c r="I11" i="9"/>
  <c r="K101" i="3"/>
  <c r="K80" i="3"/>
  <c r="K85" i="3"/>
  <c r="K106" i="3"/>
  <c r="J22" i="3"/>
  <c r="J43" i="3"/>
  <c r="J13" i="4"/>
  <c r="J116" i="3"/>
  <c r="L75" i="3"/>
  <c r="L54" i="3"/>
  <c r="J104" i="4"/>
  <c r="J83" i="4"/>
  <c r="I115" i="10"/>
  <c r="I12" i="11"/>
  <c r="J79" i="3"/>
  <c r="J100" i="3"/>
  <c r="I23" i="8" l="1"/>
  <c r="I44" i="8"/>
  <c r="K43" i="6"/>
  <c r="K22" i="6"/>
  <c r="J7" i="4"/>
  <c r="J110" i="3"/>
  <c r="L101" i="3"/>
  <c r="L80" i="3"/>
  <c r="K55" i="3"/>
  <c r="K76" i="3"/>
  <c r="I55" i="3"/>
  <c r="I76" i="3"/>
  <c r="L76" i="3"/>
  <c r="L55" i="3"/>
  <c r="L110" i="3"/>
  <c r="L7" i="4"/>
  <c r="J44" i="4"/>
  <c r="J23" i="4"/>
  <c r="K111" i="3"/>
  <c r="K8" i="4"/>
  <c r="I53" i="6"/>
  <c r="I74" i="6"/>
  <c r="K106" i="8"/>
  <c r="K85" i="8"/>
  <c r="P75" i="3"/>
  <c r="G55" i="3"/>
  <c r="I21" i="9"/>
  <c r="I42" i="9"/>
  <c r="J71" i="3"/>
  <c r="J50" i="3"/>
  <c r="G53" i="3"/>
  <c r="P73" i="3"/>
  <c r="P69" i="3"/>
  <c r="G49" i="3"/>
  <c r="G51" i="3"/>
  <c r="P71" i="3"/>
  <c r="I106" i="12"/>
  <c r="I85" i="12"/>
  <c r="L9" i="4"/>
  <c r="L112" i="3"/>
  <c r="J111" i="3"/>
  <c r="J8" i="4"/>
  <c r="K13" i="4"/>
  <c r="K116" i="3"/>
  <c r="J85" i="12"/>
  <c r="J106" i="12"/>
  <c r="P107" i="3"/>
  <c r="G87" i="3"/>
  <c r="J55" i="3"/>
  <c r="J76" i="3"/>
  <c r="I114" i="4"/>
  <c r="I11" i="5"/>
  <c r="I22" i="11"/>
  <c r="I43" i="11"/>
  <c r="L10" i="4"/>
  <c r="L113" i="3"/>
  <c r="I101" i="3"/>
  <c r="I80" i="3"/>
  <c r="J113" i="3"/>
  <c r="J10" i="4"/>
  <c r="K17" i="4"/>
  <c r="K38" i="4"/>
  <c r="J74" i="3"/>
  <c r="J53" i="3"/>
  <c r="K11" i="5"/>
  <c r="K114" i="4"/>
  <c r="G54" i="3"/>
  <c r="P74" i="3"/>
  <c r="P10" i="4"/>
  <c r="G114" i="3"/>
  <c r="G50" i="3"/>
  <c r="P70" i="3"/>
  <c r="J114" i="4"/>
  <c r="J11" i="5"/>
  <c r="L85" i="3"/>
  <c r="L106" i="3"/>
  <c r="L74" i="3"/>
  <c r="L53" i="3"/>
  <c r="K71" i="3"/>
  <c r="K50" i="3"/>
  <c r="K10" i="4"/>
  <c r="K113" i="3"/>
  <c r="I107" i="12"/>
  <c r="I86" i="12"/>
  <c r="L11" i="4"/>
  <c r="L114" i="3"/>
  <c r="K74" i="6" l="1"/>
  <c r="K53" i="6"/>
  <c r="I54" i="8"/>
  <c r="I75" i="8"/>
  <c r="K41" i="4"/>
  <c r="K20" i="4"/>
  <c r="K44" i="4"/>
  <c r="K23" i="4"/>
  <c r="J102" i="3"/>
  <c r="J81" i="3"/>
  <c r="L86" i="3"/>
  <c r="L107" i="3"/>
  <c r="J38" i="4"/>
  <c r="J17" i="4"/>
  <c r="P101" i="3"/>
  <c r="G81" i="3"/>
  <c r="G82" i="3"/>
  <c r="P102" i="3"/>
  <c r="I73" i="9"/>
  <c r="I52" i="9"/>
  <c r="K39" i="4"/>
  <c r="K18" i="4"/>
  <c r="I86" i="3"/>
  <c r="I107" i="3"/>
  <c r="L21" i="4"/>
  <c r="L42" i="4"/>
  <c r="J39" i="4"/>
  <c r="J18" i="4"/>
  <c r="K102" i="3"/>
  <c r="K81" i="3"/>
  <c r="I8" i="4"/>
  <c r="I111" i="3"/>
  <c r="L105" i="3"/>
  <c r="L84" i="3"/>
  <c r="K21" i="5"/>
  <c r="K42" i="5"/>
  <c r="J86" i="3"/>
  <c r="J107" i="3"/>
  <c r="K107" i="3"/>
  <c r="K86" i="3"/>
  <c r="J84" i="3"/>
  <c r="J105" i="3"/>
  <c r="L20" i="4"/>
  <c r="L41" i="4"/>
  <c r="G118" i="3"/>
  <c r="P14" i="4"/>
  <c r="P106" i="3"/>
  <c r="G86" i="3"/>
  <c r="K48" i="4"/>
  <c r="K69" i="4"/>
  <c r="I53" i="11"/>
  <c r="I74" i="11"/>
  <c r="J13" i="13"/>
  <c r="J116" i="12"/>
  <c r="P104" i="3"/>
  <c r="G84" i="3"/>
  <c r="L17" i="4"/>
  <c r="L38" i="4"/>
  <c r="J75" i="4"/>
  <c r="J54" i="4"/>
  <c r="G85" i="3"/>
  <c r="P105" i="3"/>
  <c r="I117" i="12"/>
  <c r="I14" i="13"/>
  <c r="I116" i="12"/>
  <c r="I13" i="13"/>
  <c r="K13" i="9"/>
  <c r="K116" i="8"/>
  <c r="L111" i="3"/>
  <c r="L8" i="4"/>
  <c r="G21" i="4"/>
  <c r="P41" i="4"/>
  <c r="L40" i="4"/>
  <c r="L19" i="4"/>
  <c r="P100" i="3"/>
  <c r="G80" i="3"/>
  <c r="L13" i="4"/>
  <c r="L116" i="3"/>
  <c r="J42" i="5"/>
  <c r="J21" i="5"/>
  <c r="J41" i="4"/>
  <c r="J20" i="4"/>
  <c r="I42" i="5"/>
  <c r="I21" i="5"/>
  <c r="I105" i="6"/>
  <c r="I84" i="6"/>
  <c r="I106" i="8" l="1"/>
  <c r="I85" i="8"/>
  <c r="K84" i="6"/>
  <c r="K105" i="6"/>
  <c r="L14" i="4"/>
  <c r="L117" i="3"/>
  <c r="G52" i="4"/>
  <c r="P72" i="4"/>
  <c r="P11" i="4"/>
  <c r="G115" i="3"/>
  <c r="P13" i="4"/>
  <c r="G117" i="3"/>
  <c r="K14" i="4"/>
  <c r="K117" i="3"/>
  <c r="L115" i="3"/>
  <c r="L12" i="4"/>
  <c r="I83" i="9"/>
  <c r="I104" i="9"/>
  <c r="L18" i="4"/>
  <c r="L39" i="4"/>
  <c r="G116" i="3"/>
  <c r="P12" i="4"/>
  <c r="G25" i="4"/>
  <c r="P45" i="4"/>
  <c r="L73" i="4"/>
  <c r="L52" i="4"/>
  <c r="P9" i="4"/>
  <c r="G113" i="3"/>
  <c r="I12" i="7"/>
  <c r="I115" i="6"/>
  <c r="L44" i="4"/>
  <c r="L23" i="4"/>
  <c r="J23" i="13"/>
  <c r="J44" i="13"/>
  <c r="I39" i="4"/>
  <c r="I18" i="4"/>
  <c r="J112" i="3"/>
  <c r="J9" i="4"/>
  <c r="I24" i="13"/>
  <c r="I45" i="13"/>
  <c r="L72" i="4"/>
  <c r="L51" i="4"/>
  <c r="I117" i="3"/>
  <c r="I14" i="4"/>
  <c r="I73" i="5"/>
  <c r="I52" i="5"/>
  <c r="J85" i="4"/>
  <c r="J106" i="4"/>
  <c r="K112" i="3"/>
  <c r="K9" i="4"/>
  <c r="P8" i="4"/>
  <c r="G112" i="3"/>
  <c r="K54" i="4"/>
  <c r="K75" i="4"/>
  <c r="J73" i="5"/>
  <c r="J52" i="5"/>
  <c r="I84" i="11"/>
  <c r="I105" i="11"/>
  <c r="J14" i="4"/>
  <c r="J117" i="3"/>
  <c r="G111" i="3"/>
  <c r="P7" i="4"/>
  <c r="K23" i="9"/>
  <c r="K44" i="9"/>
  <c r="I44" i="13"/>
  <c r="I23" i="13"/>
  <c r="L48" i="4"/>
  <c r="L69" i="4"/>
  <c r="K100" i="4"/>
  <c r="K79" i="4"/>
  <c r="J12" i="4"/>
  <c r="J115" i="3"/>
  <c r="K52" i="5"/>
  <c r="K73" i="5"/>
  <c r="J51" i="4"/>
  <c r="J72" i="4"/>
  <c r="L50" i="4"/>
  <c r="L71" i="4"/>
  <c r="J49" i="4"/>
  <c r="J70" i="4"/>
  <c r="K70" i="4"/>
  <c r="K49" i="4"/>
  <c r="J48" i="4"/>
  <c r="J69" i="4"/>
  <c r="K72" i="4"/>
  <c r="K51" i="4"/>
  <c r="K115" i="6" l="1"/>
  <c r="K12" i="7"/>
  <c r="I13" i="9"/>
  <c r="I116" i="8"/>
  <c r="K75" i="9"/>
  <c r="K54" i="9"/>
  <c r="J13" i="5"/>
  <c r="J116" i="4"/>
  <c r="J22" i="4"/>
  <c r="J43" i="4"/>
  <c r="J83" i="5"/>
  <c r="J104" i="5"/>
  <c r="L83" i="4"/>
  <c r="L104" i="4"/>
  <c r="G22" i="4"/>
  <c r="P42" i="4"/>
  <c r="I76" i="13"/>
  <c r="I55" i="13"/>
  <c r="I114" i="9"/>
  <c r="I11" i="10"/>
  <c r="L81" i="4"/>
  <c r="L102" i="4"/>
  <c r="P38" i="4"/>
  <c r="G18" i="4"/>
  <c r="K85" i="4"/>
  <c r="K106" i="4"/>
  <c r="J19" i="4"/>
  <c r="J40" i="4"/>
  <c r="P76" i="4"/>
  <c r="G56" i="4"/>
  <c r="L43" i="4"/>
  <c r="L22" i="4"/>
  <c r="P103" i="4"/>
  <c r="G83" i="4"/>
  <c r="J54" i="13"/>
  <c r="J75" i="13"/>
  <c r="K82" i="4"/>
  <c r="K103" i="4"/>
  <c r="K110" i="4"/>
  <c r="K7" i="5"/>
  <c r="I83" i="5"/>
  <c r="I104" i="5"/>
  <c r="L54" i="4"/>
  <c r="L75" i="4"/>
  <c r="J101" i="4"/>
  <c r="J80" i="4"/>
  <c r="J100" i="4"/>
  <c r="J79" i="4"/>
  <c r="I45" i="4"/>
  <c r="I24" i="4"/>
  <c r="P43" i="4"/>
  <c r="G23" i="4"/>
  <c r="J45" i="4"/>
  <c r="J24" i="4"/>
  <c r="P39" i="4"/>
  <c r="G19" i="4"/>
  <c r="I49" i="4"/>
  <c r="I70" i="4"/>
  <c r="I22" i="7"/>
  <c r="I43" i="7"/>
  <c r="K24" i="4"/>
  <c r="K45" i="4"/>
  <c r="L24" i="4"/>
  <c r="L45" i="4"/>
  <c r="J82" i="4"/>
  <c r="J103" i="4"/>
  <c r="L100" i="4"/>
  <c r="L79" i="4"/>
  <c r="K104" i="5"/>
  <c r="K83" i="5"/>
  <c r="I12" i="12"/>
  <c r="I115" i="11"/>
  <c r="K40" i="4"/>
  <c r="K19" i="4"/>
  <c r="L70" i="4"/>
  <c r="L49" i="4"/>
  <c r="K101" i="4"/>
  <c r="K80" i="4"/>
  <c r="I75" i="13"/>
  <c r="I54" i="13"/>
  <c r="L82" i="4"/>
  <c r="L103" i="4"/>
  <c r="P40" i="4"/>
  <c r="G20" i="4"/>
  <c r="G24" i="4"/>
  <c r="P44" i="4"/>
  <c r="I44" i="9" l="1"/>
  <c r="I23" i="9"/>
  <c r="K43" i="7"/>
  <c r="K22" i="7"/>
  <c r="P74" i="4"/>
  <c r="G54" i="4"/>
  <c r="K13" i="5"/>
  <c r="K116" i="4"/>
  <c r="J53" i="4"/>
  <c r="J74" i="4"/>
  <c r="I74" i="7"/>
  <c r="I53" i="7"/>
  <c r="I42" i="10"/>
  <c r="I21" i="10"/>
  <c r="I11" i="6"/>
  <c r="I114" i="5"/>
  <c r="I106" i="13"/>
  <c r="I85" i="13"/>
  <c r="I55" i="4"/>
  <c r="I76" i="4"/>
  <c r="I107" i="13"/>
  <c r="I86" i="13"/>
  <c r="L106" i="4"/>
  <c r="L85" i="4"/>
  <c r="I101" i="4"/>
  <c r="I80" i="4"/>
  <c r="L55" i="4"/>
  <c r="L76" i="4"/>
  <c r="K17" i="5"/>
  <c r="K38" i="5"/>
  <c r="P73" i="4"/>
  <c r="G53" i="4"/>
  <c r="L10" i="5"/>
  <c r="L113" i="4"/>
  <c r="K71" i="4"/>
  <c r="K50" i="4"/>
  <c r="G114" i="4"/>
  <c r="P10" i="5"/>
  <c r="P75" i="4"/>
  <c r="G55" i="4"/>
  <c r="K111" i="4"/>
  <c r="K8" i="5"/>
  <c r="I22" i="12"/>
  <c r="I43" i="12"/>
  <c r="G50" i="4"/>
  <c r="P70" i="4"/>
  <c r="J7" i="5"/>
  <c r="J110" i="4"/>
  <c r="L53" i="4"/>
  <c r="L74" i="4"/>
  <c r="P69" i="4"/>
  <c r="G49" i="4"/>
  <c r="J23" i="5"/>
  <c r="J44" i="5"/>
  <c r="J71" i="4"/>
  <c r="J50" i="4"/>
  <c r="L7" i="5"/>
  <c r="L110" i="4"/>
  <c r="J10" i="5"/>
  <c r="J113" i="4"/>
  <c r="K10" i="5"/>
  <c r="K113" i="4"/>
  <c r="L11" i="5"/>
  <c r="L114" i="4"/>
  <c r="J85" i="13"/>
  <c r="J106" i="13"/>
  <c r="J114" i="5"/>
  <c r="J11" i="6"/>
  <c r="K55" i="4"/>
  <c r="K76" i="4"/>
  <c r="L9" i="5"/>
  <c r="L112" i="4"/>
  <c r="G51" i="4"/>
  <c r="P71" i="4"/>
  <c r="L80" i="4"/>
  <c r="L101" i="4"/>
  <c r="K114" i="5"/>
  <c r="K11" i="6"/>
  <c r="J55" i="4"/>
  <c r="J76" i="4"/>
  <c r="J111" i="4"/>
  <c r="J8" i="5"/>
  <c r="G87" i="4"/>
  <c r="P107" i="4"/>
  <c r="K85" i="9"/>
  <c r="K106" i="9"/>
  <c r="K74" i="7" l="1"/>
  <c r="K53" i="7"/>
  <c r="I54" i="9"/>
  <c r="I75" i="9"/>
  <c r="I53" i="12"/>
  <c r="I74" i="12"/>
  <c r="I86" i="4"/>
  <c r="I107" i="4"/>
  <c r="G80" i="4"/>
  <c r="P100" i="4"/>
  <c r="K81" i="4"/>
  <c r="K102" i="4"/>
  <c r="I105" i="7"/>
  <c r="I84" i="7"/>
  <c r="J13" i="14"/>
  <c r="J116" i="13"/>
  <c r="L38" i="5"/>
  <c r="L17" i="5"/>
  <c r="J86" i="4"/>
  <c r="J107" i="4"/>
  <c r="L84" i="4"/>
  <c r="L105" i="4"/>
  <c r="K39" i="5"/>
  <c r="K18" i="5"/>
  <c r="J84" i="4"/>
  <c r="J105" i="4"/>
  <c r="J39" i="5"/>
  <c r="J18" i="5"/>
  <c r="L107" i="4"/>
  <c r="L86" i="4"/>
  <c r="L19" i="5"/>
  <c r="L40" i="5"/>
  <c r="L21" i="5"/>
  <c r="L42" i="5"/>
  <c r="J81" i="4"/>
  <c r="J102" i="4"/>
  <c r="L20" i="5"/>
  <c r="L41" i="5"/>
  <c r="I111" i="4"/>
  <c r="I8" i="5"/>
  <c r="I13" i="14"/>
  <c r="I116" i="13"/>
  <c r="P102" i="4"/>
  <c r="G82" i="4"/>
  <c r="K13" i="10"/>
  <c r="K116" i="9"/>
  <c r="K41" i="5"/>
  <c r="K20" i="5"/>
  <c r="J38" i="5"/>
  <c r="J17" i="5"/>
  <c r="P106" i="4"/>
  <c r="G86" i="4"/>
  <c r="P104" i="4"/>
  <c r="G84" i="4"/>
  <c r="L116" i="4"/>
  <c r="L13" i="5"/>
  <c r="I42" i="6"/>
  <c r="I52" i="6" s="1"/>
  <c r="I21" i="6"/>
  <c r="K23" i="5"/>
  <c r="K44" i="5"/>
  <c r="K86" i="4"/>
  <c r="K107" i="4"/>
  <c r="G118" i="4"/>
  <c r="P14" i="5"/>
  <c r="J42" i="6"/>
  <c r="J21" i="6"/>
  <c r="J75" i="5"/>
  <c r="J54" i="5"/>
  <c r="G81" i="4"/>
  <c r="P101" i="4"/>
  <c r="P41" i="5"/>
  <c r="G21" i="5"/>
  <c r="K69" i="5"/>
  <c r="K48" i="5"/>
  <c r="K21" i="6"/>
  <c r="K42" i="6"/>
  <c r="L111" i="4"/>
  <c r="L8" i="5"/>
  <c r="J41" i="5"/>
  <c r="J20" i="5"/>
  <c r="I117" i="13"/>
  <c r="I14" i="14"/>
  <c r="I73" i="10"/>
  <c r="I52" i="10"/>
  <c r="G85" i="4"/>
  <c r="P105" i="4"/>
  <c r="K84" i="7" l="1"/>
  <c r="K105" i="7"/>
  <c r="I106" i="9"/>
  <c r="I85" i="9"/>
  <c r="I45" i="14"/>
  <c r="I24" i="14"/>
  <c r="J112" i="4"/>
  <c r="J9" i="5"/>
  <c r="J14" i="5"/>
  <c r="J117" i="4"/>
  <c r="K9" i="5"/>
  <c r="K112" i="4"/>
  <c r="J49" i="5"/>
  <c r="J70" i="5"/>
  <c r="K79" i="5"/>
  <c r="K100" i="5"/>
  <c r="J115" i="4"/>
  <c r="J12" i="5"/>
  <c r="P7" i="5"/>
  <c r="G111" i="4"/>
  <c r="J69" i="5"/>
  <c r="J48" i="5"/>
  <c r="L44" i="5"/>
  <c r="L23" i="5"/>
  <c r="I44" i="14"/>
  <c r="I23" i="14"/>
  <c r="L69" i="5"/>
  <c r="L48" i="5"/>
  <c r="P72" i="5"/>
  <c r="G52" i="5"/>
  <c r="P12" i="5"/>
  <c r="G116" i="4"/>
  <c r="I39" i="5"/>
  <c r="I18" i="5"/>
  <c r="L50" i="5"/>
  <c r="L71" i="5"/>
  <c r="I14" i="5"/>
  <c r="I117" i="4"/>
  <c r="L73" i="5"/>
  <c r="L52" i="5"/>
  <c r="J51" i="5"/>
  <c r="J72" i="5"/>
  <c r="L18" i="5"/>
  <c r="L39" i="5"/>
  <c r="P8" i="5"/>
  <c r="G112" i="4"/>
  <c r="K14" i="5"/>
  <c r="K117" i="4"/>
  <c r="G115" i="4"/>
  <c r="P11" i="5"/>
  <c r="K51" i="5"/>
  <c r="K72" i="5"/>
  <c r="K70" i="5"/>
  <c r="K49" i="5"/>
  <c r="J23" i="14"/>
  <c r="J44" i="14"/>
  <c r="J52" i="6"/>
  <c r="J73" i="6"/>
  <c r="K75" i="5"/>
  <c r="K54" i="5"/>
  <c r="L51" i="5"/>
  <c r="L72" i="5"/>
  <c r="L115" i="4"/>
  <c r="L12" i="5"/>
  <c r="I84" i="12"/>
  <c r="I105" i="12"/>
  <c r="P9" i="5"/>
  <c r="G113" i="4"/>
  <c r="P45" i="5"/>
  <c r="G25" i="5"/>
  <c r="K52" i="6"/>
  <c r="K73" i="6"/>
  <c r="I83" i="10"/>
  <c r="I104" i="10"/>
  <c r="J106" i="5"/>
  <c r="J85" i="5"/>
  <c r="P13" i="5"/>
  <c r="G117" i="4"/>
  <c r="K44" i="10"/>
  <c r="K23" i="10"/>
  <c r="L117" i="4"/>
  <c r="L14" i="5"/>
  <c r="I115" i="7"/>
  <c r="I12" i="8"/>
  <c r="I13" i="10" l="1"/>
  <c r="I23" i="10" s="1"/>
  <c r="I116" i="9"/>
  <c r="K115" i="7"/>
  <c r="K12" i="8"/>
  <c r="L24" i="5"/>
  <c r="L45" i="5"/>
  <c r="J103" i="5"/>
  <c r="J82" i="5"/>
  <c r="I49" i="5"/>
  <c r="I70" i="5"/>
  <c r="I54" i="14"/>
  <c r="I75" i="14"/>
  <c r="P38" i="5"/>
  <c r="G18" i="5"/>
  <c r="K40" i="5"/>
  <c r="K19" i="5"/>
  <c r="I12" i="13"/>
  <c r="I115" i="12"/>
  <c r="J43" i="5"/>
  <c r="J22" i="5"/>
  <c r="K24" i="5"/>
  <c r="K45" i="5"/>
  <c r="L104" i="5"/>
  <c r="L83" i="5"/>
  <c r="G23" i="5"/>
  <c r="P43" i="5"/>
  <c r="J24" i="5"/>
  <c r="J45" i="5"/>
  <c r="K54" i="10"/>
  <c r="K75" i="10"/>
  <c r="K110" i="5"/>
  <c r="K7" i="6"/>
  <c r="J40" i="5"/>
  <c r="J19" i="5"/>
  <c r="G22" i="5"/>
  <c r="P42" i="5"/>
  <c r="J54" i="14"/>
  <c r="J75" i="14"/>
  <c r="G24" i="5"/>
  <c r="P44" i="5"/>
  <c r="P76" i="5"/>
  <c r="G56" i="5"/>
  <c r="K101" i="5"/>
  <c r="K80" i="5"/>
  <c r="G19" i="5"/>
  <c r="P39" i="5"/>
  <c r="I24" i="5"/>
  <c r="I45" i="5"/>
  <c r="P103" i="5"/>
  <c r="G83" i="5"/>
  <c r="L75" i="5"/>
  <c r="L54" i="5"/>
  <c r="J104" i="6"/>
  <c r="J83" i="6"/>
  <c r="L43" i="5"/>
  <c r="L22" i="5"/>
  <c r="L103" i="5"/>
  <c r="L82" i="5"/>
  <c r="K103" i="5"/>
  <c r="K82" i="5"/>
  <c r="L70" i="5"/>
  <c r="L49" i="5"/>
  <c r="L102" i="5"/>
  <c r="L81" i="5"/>
  <c r="J101" i="5"/>
  <c r="J80" i="5"/>
  <c r="I11" i="11"/>
  <c r="I114" i="10"/>
  <c r="K83" i="6"/>
  <c r="K104" i="6"/>
  <c r="I22" i="8"/>
  <c r="I43" i="8"/>
  <c r="I53" i="8" s="1"/>
  <c r="J116" i="5"/>
  <c r="J13" i="6"/>
  <c r="P40" i="5"/>
  <c r="G20" i="5"/>
  <c r="K85" i="5"/>
  <c r="K106" i="5"/>
  <c r="L100" i="5"/>
  <c r="L79" i="5"/>
  <c r="J100" i="5"/>
  <c r="J79" i="5"/>
  <c r="I76" i="14"/>
  <c r="I55" i="14"/>
  <c r="K43" i="8" l="1"/>
  <c r="K22" i="8"/>
  <c r="I42" i="11"/>
  <c r="I21" i="11"/>
  <c r="J44" i="6"/>
  <c r="J23" i="6"/>
  <c r="P74" i="5"/>
  <c r="G54" i="5"/>
  <c r="J8" i="6"/>
  <c r="J111" i="5"/>
  <c r="L113" i="5"/>
  <c r="L10" i="6"/>
  <c r="G114" i="5"/>
  <c r="P10" i="6"/>
  <c r="G87" i="5"/>
  <c r="P107" i="5"/>
  <c r="J50" i="5"/>
  <c r="J71" i="5"/>
  <c r="I107" i="14"/>
  <c r="I86" i="14"/>
  <c r="K8" i="6"/>
  <c r="K111" i="5"/>
  <c r="J74" i="5"/>
  <c r="J53" i="5"/>
  <c r="G49" i="5"/>
  <c r="P69" i="5"/>
  <c r="I106" i="14"/>
  <c r="I85" i="14"/>
  <c r="I55" i="5"/>
  <c r="I76" i="5"/>
  <c r="P75" i="5"/>
  <c r="G55" i="5"/>
  <c r="K38" i="6"/>
  <c r="K17" i="6"/>
  <c r="I80" i="5"/>
  <c r="I101" i="5"/>
  <c r="L85" i="5"/>
  <c r="L106" i="5"/>
  <c r="J7" i="6"/>
  <c r="J110" i="5"/>
  <c r="L110" i="5"/>
  <c r="L7" i="6"/>
  <c r="L9" i="6"/>
  <c r="L112" i="5"/>
  <c r="L53" i="5"/>
  <c r="L74" i="5"/>
  <c r="L11" i="6"/>
  <c r="L114" i="5"/>
  <c r="I22" i="13"/>
  <c r="I43" i="13"/>
  <c r="K10" i="6"/>
  <c r="K113" i="5"/>
  <c r="K13" i="6"/>
  <c r="K23" i="6" s="1"/>
  <c r="K116" i="5"/>
  <c r="G50" i="5"/>
  <c r="P70" i="5"/>
  <c r="K106" i="10"/>
  <c r="K85" i="10"/>
  <c r="J114" i="6"/>
  <c r="J11" i="7"/>
  <c r="K50" i="5"/>
  <c r="K71" i="5"/>
  <c r="J10" i="6"/>
  <c r="J113" i="5"/>
  <c r="P71" i="5"/>
  <c r="G51" i="5"/>
  <c r="K11" i="7"/>
  <c r="K114" i="6"/>
  <c r="J106" i="14"/>
  <c r="J85" i="14"/>
  <c r="K76" i="5"/>
  <c r="K55" i="5"/>
  <c r="L80" i="5"/>
  <c r="L101" i="5"/>
  <c r="G53" i="5"/>
  <c r="P73" i="5"/>
  <c r="J55" i="5"/>
  <c r="J76" i="5"/>
  <c r="L76" i="5"/>
  <c r="L55" i="5"/>
  <c r="K53" i="8" l="1"/>
  <c r="K74" i="8"/>
  <c r="P100" i="5"/>
  <c r="G80" i="5"/>
  <c r="J20" i="6"/>
  <c r="J41" i="6"/>
  <c r="J18" i="6"/>
  <c r="J39" i="6"/>
  <c r="G81" i="5"/>
  <c r="P101" i="5"/>
  <c r="J81" i="5"/>
  <c r="J102" i="5"/>
  <c r="K107" i="5"/>
  <c r="K86" i="5"/>
  <c r="L42" i="6"/>
  <c r="L21" i="6"/>
  <c r="K48" i="6"/>
  <c r="K69" i="6"/>
  <c r="J107" i="5"/>
  <c r="J86" i="5"/>
  <c r="K81" i="5"/>
  <c r="K102" i="5"/>
  <c r="G118" i="5"/>
  <c r="P14" i="6"/>
  <c r="J13" i="15"/>
  <c r="J116" i="14"/>
  <c r="G86" i="5"/>
  <c r="P106" i="5"/>
  <c r="J105" i="5"/>
  <c r="J84" i="5"/>
  <c r="G85" i="5"/>
  <c r="P105" i="5"/>
  <c r="P104" i="5"/>
  <c r="G84" i="5"/>
  <c r="J42" i="7"/>
  <c r="J21" i="7"/>
  <c r="L13" i="6"/>
  <c r="L116" i="5"/>
  <c r="I86" i="5"/>
  <c r="I107" i="5"/>
  <c r="P41" i="6"/>
  <c r="G21" i="6"/>
  <c r="K21" i="7"/>
  <c r="K42" i="7"/>
  <c r="K41" i="6"/>
  <c r="K20" i="6"/>
  <c r="L40" i="6"/>
  <c r="L19" i="6"/>
  <c r="K39" i="6"/>
  <c r="K18" i="6"/>
  <c r="L20" i="6"/>
  <c r="L41" i="6"/>
  <c r="L86" i="5"/>
  <c r="L107" i="5"/>
  <c r="J38" i="6"/>
  <c r="J17" i="6"/>
  <c r="L105" i="5"/>
  <c r="L84" i="5"/>
  <c r="J75" i="6"/>
  <c r="J54" i="6"/>
  <c r="L111" i="5"/>
  <c r="L8" i="6"/>
  <c r="I53" i="13"/>
  <c r="I74" i="13"/>
  <c r="L17" i="6"/>
  <c r="L38" i="6"/>
  <c r="I8" i="6"/>
  <c r="I111" i="5"/>
  <c r="G82" i="5"/>
  <c r="P102" i="5"/>
  <c r="K13" i="11"/>
  <c r="K116" i="10"/>
  <c r="I13" i="15"/>
  <c r="I116" i="14"/>
  <c r="I117" i="14"/>
  <c r="I14" i="15"/>
  <c r="I73" i="11"/>
  <c r="I52" i="11"/>
  <c r="K84" i="8" l="1"/>
  <c r="K105" i="8"/>
  <c r="I105" i="13"/>
  <c r="I84" i="13"/>
  <c r="P45" i="6"/>
  <c r="G25" i="6"/>
  <c r="J69" i="6"/>
  <c r="J48" i="6"/>
  <c r="P12" i="6"/>
  <c r="G116" i="5"/>
  <c r="K51" i="6"/>
  <c r="K72" i="6"/>
  <c r="I117" i="5"/>
  <c r="I14" i="6"/>
  <c r="L50" i="6"/>
  <c r="L71" i="6"/>
  <c r="L39" i="6"/>
  <c r="L18" i="6"/>
  <c r="K9" i="6"/>
  <c r="K112" i="5"/>
  <c r="I104" i="11"/>
  <c r="I83" i="11"/>
  <c r="L44" i="6"/>
  <c r="L23" i="6"/>
  <c r="K14" i="6"/>
  <c r="K117" i="5"/>
  <c r="K23" i="11"/>
  <c r="K44" i="11"/>
  <c r="L73" i="6"/>
  <c r="L52" i="6"/>
  <c r="G113" i="5"/>
  <c r="P9" i="6"/>
  <c r="L14" i="6"/>
  <c r="L117" i="5"/>
  <c r="J70" i="6"/>
  <c r="J49" i="6"/>
  <c r="J115" i="5"/>
  <c r="J12" i="6"/>
  <c r="I45" i="15"/>
  <c r="I24" i="15"/>
  <c r="L51" i="6"/>
  <c r="L72" i="6"/>
  <c r="K52" i="7"/>
  <c r="K73" i="7"/>
  <c r="P13" i="6"/>
  <c r="G117" i="5"/>
  <c r="J112" i="5"/>
  <c r="J9" i="6"/>
  <c r="J72" i="6"/>
  <c r="J51" i="6"/>
  <c r="I18" i="6"/>
  <c r="I39" i="6"/>
  <c r="J106" i="6"/>
  <c r="J85" i="6"/>
  <c r="J73" i="7"/>
  <c r="J52" i="7"/>
  <c r="J117" i="5"/>
  <c r="J14" i="6"/>
  <c r="L69" i="6"/>
  <c r="L48" i="6"/>
  <c r="K79" i="6"/>
  <c r="K100" i="6"/>
  <c r="G112" i="5"/>
  <c r="P8" i="6"/>
  <c r="I44" i="15"/>
  <c r="I23" i="15"/>
  <c r="L12" i="6"/>
  <c r="L115" i="5"/>
  <c r="K70" i="6"/>
  <c r="K49" i="6"/>
  <c r="P72" i="6"/>
  <c r="G52" i="6"/>
  <c r="G115" i="5"/>
  <c r="P11" i="6"/>
  <c r="J23" i="15"/>
  <c r="J44" i="15"/>
  <c r="P7" i="6"/>
  <c r="G111" i="5"/>
  <c r="K115" i="8" l="1"/>
  <c r="K12" i="9"/>
  <c r="P40" i="6"/>
  <c r="G20" i="6"/>
  <c r="G83" i="6"/>
  <c r="P103" i="6"/>
  <c r="J104" i="7"/>
  <c r="J83" i="7"/>
  <c r="G23" i="6"/>
  <c r="P43" i="6"/>
  <c r="K7" i="7"/>
  <c r="K110" i="6"/>
  <c r="J43" i="6"/>
  <c r="J22" i="6"/>
  <c r="L81" i="6"/>
  <c r="L102" i="6"/>
  <c r="G18" i="6"/>
  <c r="P38" i="6"/>
  <c r="K80" i="6"/>
  <c r="K101" i="6"/>
  <c r="J13" i="7"/>
  <c r="J116" i="6"/>
  <c r="P44" i="6"/>
  <c r="G24" i="6"/>
  <c r="L83" i="6"/>
  <c r="L104" i="6"/>
  <c r="I11" i="12"/>
  <c r="I114" i="11"/>
  <c r="J79" i="6"/>
  <c r="J100" i="6"/>
  <c r="P39" i="6"/>
  <c r="G19" i="6"/>
  <c r="J19" i="6"/>
  <c r="J40" i="6"/>
  <c r="J54" i="15"/>
  <c r="J75" i="15"/>
  <c r="I49" i="6"/>
  <c r="I70" i="6"/>
  <c r="K83" i="7"/>
  <c r="K104" i="7"/>
  <c r="K75" i="11"/>
  <c r="K54" i="11"/>
  <c r="I24" i="6"/>
  <c r="I45" i="6"/>
  <c r="I76" i="15"/>
  <c r="I55" i="15"/>
  <c r="L22" i="6"/>
  <c r="L43" i="6"/>
  <c r="L79" i="6"/>
  <c r="L100" i="6"/>
  <c r="J80" i="6"/>
  <c r="J101" i="6"/>
  <c r="K19" i="6"/>
  <c r="K40" i="6"/>
  <c r="G56" i="6"/>
  <c r="P76" i="6"/>
  <c r="L54" i="6"/>
  <c r="L75" i="6"/>
  <c r="P42" i="6"/>
  <c r="G22" i="6"/>
  <c r="J45" i="6"/>
  <c r="J24" i="6"/>
  <c r="L82" i="6"/>
  <c r="L103" i="6"/>
  <c r="K82" i="6"/>
  <c r="K103" i="6"/>
  <c r="I54" i="15"/>
  <c r="I75" i="15"/>
  <c r="J82" i="6"/>
  <c r="J103" i="6"/>
  <c r="L24" i="6"/>
  <c r="L45" i="6"/>
  <c r="K24" i="6"/>
  <c r="K45" i="6"/>
  <c r="L49" i="6"/>
  <c r="L70" i="6"/>
  <c r="I115" i="13"/>
  <c r="I12" i="14"/>
  <c r="K22" i="9" l="1"/>
  <c r="K43" i="9"/>
  <c r="L7" i="7"/>
  <c r="L110" i="6"/>
  <c r="J71" i="6"/>
  <c r="J50" i="6"/>
  <c r="P69" i="6"/>
  <c r="G49" i="6"/>
  <c r="I22" i="14"/>
  <c r="I43" i="14"/>
  <c r="J113" i="6"/>
  <c r="J10" i="7"/>
  <c r="P107" i="6"/>
  <c r="G87" i="6"/>
  <c r="L53" i="6"/>
  <c r="L74" i="6"/>
  <c r="K11" i="8"/>
  <c r="K114" i="7"/>
  <c r="L112" i="6"/>
  <c r="L9" i="7"/>
  <c r="L11" i="7"/>
  <c r="L114" i="6"/>
  <c r="J76" i="6"/>
  <c r="J55" i="6"/>
  <c r="P70" i="6"/>
  <c r="G50" i="6"/>
  <c r="G55" i="6"/>
  <c r="P75" i="6"/>
  <c r="J114" i="7"/>
  <c r="J11" i="8"/>
  <c r="L76" i="6"/>
  <c r="L55" i="6"/>
  <c r="L10" i="7"/>
  <c r="L113" i="6"/>
  <c r="P74" i="6"/>
  <c r="G54" i="6"/>
  <c r="L101" i="6"/>
  <c r="L80" i="6"/>
  <c r="I106" i="15"/>
  <c r="I85" i="15"/>
  <c r="K71" i="6"/>
  <c r="K50" i="6"/>
  <c r="I80" i="6"/>
  <c r="I101" i="6"/>
  <c r="J110" i="6"/>
  <c r="J7" i="7"/>
  <c r="P10" i="7"/>
  <c r="G114" i="6"/>
  <c r="P73" i="6"/>
  <c r="G53" i="6"/>
  <c r="I107" i="15"/>
  <c r="I86" i="15"/>
  <c r="J23" i="7"/>
  <c r="J44" i="7"/>
  <c r="J74" i="6"/>
  <c r="J53" i="6"/>
  <c r="K106" i="11"/>
  <c r="K85" i="11"/>
  <c r="K76" i="6"/>
  <c r="K55" i="6"/>
  <c r="K10" i="7"/>
  <c r="K113" i="6"/>
  <c r="L85" i="6"/>
  <c r="L106" i="6"/>
  <c r="J8" i="7"/>
  <c r="J111" i="6"/>
  <c r="I76" i="6"/>
  <c r="I55" i="6"/>
  <c r="J106" i="15"/>
  <c r="J85" i="15"/>
  <c r="K8" i="7"/>
  <c r="K111" i="6"/>
  <c r="I42" i="12"/>
  <c r="I21" i="12"/>
  <c r="K17" i="7"/>
  <c r="K38" i="7"/>
  <c r="G51" i="6"/>
  <c r="P71" i="6"/>
  <c r="K74" i="9" l="1"/>
  <c r="K53" i="9"/>
  <c r="P102" i="6"/>
  <c r="G82" i="6"/>
  <c r="J75" i="7"/>
  <c r="J54" i="7"/>
  <c r="J38" i="7"/>
  <c r="J17" i="7"/>
  <c r="J42" i="8"/>
  <c r="J21" i="8"/>
  <c r="L116" i="6"/>
  <c r="L13" i="7"/>
  <c r="J13" i="16"/>
  <c r="J116" i="15"/>
  <c r="K20" i="7"/>
  <c r="K41" i="7"/>
  <c r="L8" i="7"/>
  <c r="L111" i="6"/>
  <c r="L21" i="7"/>
  <c r="L42" i="7"/>
  <c r="G118" i="6"/>
  <c r="P14" i="7"/>
  <c r="G80" i="6"/>
  <c r="P100" i="6"/>
  <c r="L84" i="6"/>
  <c r="L105" i="6"/>
  <c r="K39" i="7"/>
  <c r="K18" i="7"/>
  <c r="J84" i="6"/>
  <c r="J105" i="6"/>
  <c r="J86" i="6"/>
  <c r="J107" i="6"/>
  <c r="K69" i="7"/>
  <c r="K48" i="7"/>
  <c r="I111" i="6"/>
  <c r="I8" i="7"/>
  <c r="G86" i="6"/>
  <c r="P106" i="6"/>
  <c r="L40" i="7"/>
  <c r="L19" i="7"/>
  <c r="J41" i="7"/>
  <c r="J20" i="7"/>
  <c r="L107" i="6"/>
  <c r="L86" i="6"/>
  <c r="I86" i="6"/>
  <c r="I107" i="6"/>
  <c r="K107" i="6"/>
  <c r="K86" i="6"/>
  <c r="I14" i="16"/>
  <c r="I117" i="15"/>
  <c r="P105" i="6"/>
  <c r="G85" i="6"/>
  <c r="J102" i="6"/>
  <c r="J81" i="6"/>
  <c r="I13" i="16"/>
  <c r="I116" i="15"/>
  <c r="I53" i="14"/>
  <c r="I74" i="14"/>
  <c r="G21" i="7"/>
  <c r="P41" i="7"/>
  <c r="I73" i="12"/>
  <c r="I52" i="12"/>
  <c r="J39" i="7"/>
  <c r="J18" i="7"/>
  <c r="K13" i="12"/>
  <c r="K116" i="11"/>
  <c r="G84" i="6"/>
  <c r="P104" i="6"/>
  <c r="K81" i="6"/>
  <c r="K102" i="6"/>
  <c r="L41" i="7"/>
  <c r="L20" i="7"/>
  <c r="P101" i="6"/>
  <c r="G81" i="6"/>
  <c r="K42" i="8"/>
  <c r="K21" i="8"/>
  <c r="L38" i="7"/>
  <c r="L17" i="7"/>
  <c r="K84" i="9" l="1"/>
  <c r="K105" i="9"/>
  <c r="L71" i="7"/>
  <c r="L50" i="7"/>
  <c r="P13" i="7"/>
  <c r="G117" i="6"/>
  <c r="L48" i="7"/>
  <c r="L69" i="7"/>
  <c r="I104" i="12"/>
  <c r="I83" i="12"/>
  <c r="J112" i="6"/>
  <c r="J9" i="7"/>
  <c r="J44" i="16"/>
  <c r="J23" i="16"/>
  <c r="J106" i="7"/>
  <c r="J85" i="7"/>
  <c r="P7" i="7"/>
  <c r="G111" i="6"/>
  <c r="G25" i="7"/>
  <c r="P45" i="7"/>
  <c r="G115" i="6"/>
  <c r="P11" i="7"/>
  <c r="P72" i="7"/>
  <c r="G52" i="7"/>
  <c r="I39" i="7"/>
  <c r="I18" i="7"/>
  <c r="L73" i="7"/>
  <c r="L52" i="7"/>
  <c r="L44" i="7"/>
  <c r="L23" i="7"/>
  <c r="J49" i="7"/>
  <c r="J70" i="7"/>
  <c r="K117" i="6"/>
  <c r="K14" i="7"/>
  <c r="J69" i="7"/>
  <c r="J48" i="7"/>
  <c r="K112" i="6"/>
  <c r="K9" i="7"/>
  <c r="I14" i="7"/>
  <c r="I117" i="6"/>
  <c r="K52" i="8"/>
  <c r="K73" i="8"/>
  <c r="G116" i="6"/>
  <c r="P12" i="7"/>
  <c r="L14" i="7"/>
  <c r="L117" i="6"/>
  <c r="K70" i="7"/>
  <c r="K49" i="7"/>
  <c r="G113" i="6"/>
  <c r="P9" i="7"/>
  <c r="J14" i="7"/>
  <c r="J117" i="6"/>
  <c r="K72" i="7"/>
  <c r="K51" i="7"/>
  <c r="L51" i="7"/>
  <c r="L72" i="7"/>
  <c r="I44" i="16"/>
  <c r="I23" i="16"/>
  <c r="I105" i="14"/>
  <c r="I84" i="14"/>
  <c r="L115" i="6"/>
  <c r="L12" i="7"/>
  <c r="J115" i="6"/>
  <c r="J12" i="7"/>
  <c r="P8" i="7"/>
  <c r="G112" i="6"/>
  <c r="K44" i="12"/>
  <c r="K23" i="12"/>
  <c r="I45" i="16"/>
  <c r="I24" i="16"/>
  <c r="J72" i="7"/>
  <c r="J51" i="7"/>
  <c r="K100" i="7"/>
  <c r="K79" i="7"/>
  <c r="L18" i="7"/>
  <c r="L39" i="7"/>
  <c r="J73" i="8"/>
  <c r="J52" i="8"/>
  <c r="K12" i="10" l="1"/>
  <c r="K115" i="9"/>
  <c r="P40" i="7"/>
  <c r="G20" i="7"/>
  <c r="I54" i="16"/>
  <c r="I75" i="16"/>
  <c r="I11" i="13"/>
  <c r="I114" i="12"/>
  <c r="J22" i="7"/>
  <c r="J43" i="7"/>
  <c r="L103" i="7"/>
  <c r="L82" i="7"/>
  <c r="J80" i="7"/>
  <c r="J101" i="7"/>
  <c r="L100" i="7"/>
  <c r="L79" i="7"/>
  <c r="J82" i="7"/>
  <c r="J103" i="7"/>
  <c r="K80" i="7"/>
  <c r="K101" i="7"/>
  <c r="I45" i="7"/>
  <c r="I24" i="7"/>
  <c r="P103" i="7"/>
  <c r="G83" i="7"/>
  <c r="J116" i="7"/>
  <c r="J13" i="8"/>
  <c r="K7" i="8"/>
  <c r="K110" i="7"/>
  <c r="G19" i="7"/>
  <c r="P39" i="7"/>
  <c r="P38" i="7"/>
  <c r="G18" i="7"/>
  <c r="L43" i="7"/>
  <c r="L22" i="7"/>
  <c r="K40" i="7"/>
  <c r="K19" i="7"/>
  <c r="G22" i="7"/>
  <c r="P42" i="7"/>
  <c r="K83" i="8"/>
  <c r="K104" i="8"/>
  <c r="J83" i="8"/>
  <c r="J104" i="8"/>
  <c r="I76" i="16"/>
  <c r="I55" i="16"/>
  <c r="K82" i="7"/>
  <c r="K103" i="7"/>
  <c r="L45" i="7"/>
  <c r="L24" i="7"/>
  <c r="L75" i="7"/>
  <c r="L54" i="7"/>
  <c r="J54" i="16"/>
  <c r="J75" i="16"/>
  <c r="P44" i="7"/>
  <c r="G24" i="7"/>
  <c r="L49" i="7"/>
  <c r="L70" i="7"/>
  <c r="P43" i="7"/>
  <c r="G23" i="7"/>
  <c r="G56" i="7"/>
  <c r="P76" i="7"/>
  <c r="K45" i="7"/>
  <c r="K24" i="7"/>
  <c r="I49" i="7"/>
  <c r="I70" i="7"/>
  <c r="J40" i="7"/>
  <c r="J19" i="7"/>
  <c r="K54" i="12"/>
  <c r="K75" i="12"/>
  <c r="I115" i="14"/>
  <c r="I12" i="15"/>
  <c r="J45" i="7"/>
  <c r="J24" i="7"/>
  <c r="J79" i="7"/>
  <c r="J100" i="7"/>
  <c r="L83" i="7"/>
  <c r="L104" i="7"/>
  <c r="L81" i="7"/>
  <c r="L102" i="7"/>
  <c r="K43" i="10" l="1"/>
  <c r="K22" i="10"/>
  <c r="I101" i="7"/>
  <c r="I80" i="7"/>
  <c r="L101" i="7"/>
  <c r="L80" i="7"/>
  <c r="J76" i="7"/>
  <c r="J55" i="7"/>
  <c r="P69" i="7"/>
  <c r="G49" i="7"/>
  <c r="I22" i="15"/>
  <c r="I43" i="15"/>
  <c r="K10" i="8"/>
  <c r="K113" i="7"/>
  <c r="P73" i="7"/>
  <c r="G53" i="7"/>
  <c r="P70" i="7"/>
  <c r="G50" i="7"/>
  <c r="J8" i="8"/>
  <c r="J111" i="7"/>
  <c r="G55" i="7"/>
  <c r="P75" i="7"/>
  <c r="J106" i="16"/>
  <c r="J85" i="16"/>
  <c r="K8" i="8"/>
  <c r="K111" i="7"/>
  <c r="I85" i="16"/>
  <c r="I106" i="16"/>
  <c r="I42" i="13"/>
  <c r="I21" i="13"/>
  <c r="L114" i="7"/>
  <c r="L11" i="8"/>
  <c r="I86" i="16"/>
  <c r="I107" i="16"/>
  <c r="K71" i="7"/>
  <c r="K50" i="7"/>
  <c r="K38" i="8"/>
  <c r="K17" i="8"/>
  <c r="L10" i="8"/>
  <c r="L113" i="7"/>
  <c r="L76" i="7"/>
  <c r="L55" i="7"/>
  <c r="P10" i="8"/>
  <c r="G114" i="7"/>
  <c r="L9" i="8"/>
  <c r="L112" i="7"/>
  <c r="K76" i="7"/>
  <c r="K55" i="7"/>
  <c r="P107" i="7"/>
  <c r="G87" i="7"/>
  <c r="J7" i="8"/>
  <c r="J110" i="7"/>
  <c r="J114" i="8"/>
  <c r="J11" i="9"/>
  <c r="J23" i="8"/>
  <c r="J44" i="8"/>
  <c r="J10" i="8"/>
  <c r="J113" i="7"/>
  <c r="J74" i="7"/>
  <c r="J53" i="7"/>
  <c r="K114" i="8"/>
  <c r="K11" i="9"/>
  <c r="L7" i="8"/>
  <c r="L110" i="7"/>
  <c r="I76" i="7"/>
  <c r="I55" i="7"/>
  <c r="K106" i="12"/>
  <c r="K85" i="12"/>
  <c r="J71" i="7"/>
  <c r="J50" i="7"/>
  <c r="G54" i="7"/>
  <c r="P74" i="7"/>
  <c r="L106" i="7"/>
  <c r="L85" i="7"/>
  <c r="L53" i="7"/>
  <c r="L74" i="7"/>
  <c r="P71" i="7"/>
  <c r="G51" i="7"/>
  <c r="K74" i="10" l="1"/>
  <c r="K53" i="10"/>
  <c r="P102" i="7"/>
  <c r="G82" i="7"/>
  <c r="J102" i="7"/>
  <c r="J81" i="7"/>
  <c r="L40" i="8"/>
  <c r="L19" i="8"/>
  <c r="K69" i="8"/>
  <c r="K48" i="8"/>
  <c r="I73" i="13"/>
  <c r="I52" i="13"/>
  <c r="J13" i="17"/>
  <c r="J116" i="16"/>
  <c r="P104" i="7"/>
  <c r="G84" i="7"/>
  <c r="J86" i="7"/>
  <c r="J107" i="7"/>
  <c r="P105" i="7"/>
  <c r="G85" i="7"/>
  <c r="L42" i="8"/>
  <c r="L21" i="8"/>
  <c r="K39" i="8"/>
  <c r="K18" i="8"/>
  <c r="L84" i="7"/>
  <c r="L105" i="7"/>
  <c r="P106" i="7"/>
  <c r="G86" i="7"/>
  <c r="K86" i="7"/>
  <c r="K107" i="7"/>
  <c r="P100" i="7"/>
  <c r="G80" i="7"/>
  <c r="K13" i="13"/>
  <c r="K116" i="12"/>
  <c r="J84" i="7"/>
  <c r="J105" i="7"/>
  <c r="J38" i="8"/>
  <c r="J17" i="8"/>
  <c r="G21" i="8"/>
  <c r="P41" i="8"/>
  <c r="K102" i="7"/>
  <c r="K81" i="7"/>
  <c r="K41" i="8"/>
  <c r="K20" i="8"/>
  <c r="L8" i="8"/>
  <c r="L111" i="7"/>
  <c r="P101" i="7"/>
  <c r="G81" i="7"/>
  <c r="J21" i="9"/>
  <c r="J42" i="9"/>
  <c r="I117" i="16"/>
  <c r="I14" i="17"/>
  <c r="I13" i="17"/>
  <c r="I116" i="16"/>
  <c r="I53" i="15"/>
  <c r="I74" i="15"/>
  <c r="J54" i="8"/>
  <c r="J75" i="8"/>
  <c r="L38" i="8"/>
  <c r="L17" i="8"/>
  <c r="L41" i="8"/>
  <c r="L20" i="8"/>
  <c r="K42" i="9"/>
  <c r="K21" i="9"/>
  <c r="L116" i="7"/>
  <c r="L13" i="8"/>
  <c r="I107" i="7"/>
  <c r="I86" i="7"/>
  <c r="J41" i="8"/>
  <c r="J20" i="8"/>
  <c r="G118" i="7"/>
  <c r="P14" i="8"/>
  <c r="L107" i="7"/>
  <c r="L86" i="7"/>
  <c r="J39" i="8"/>
  <c r="J18" i="8"/>
  <c r="I111" i="7"/>
  <c r="I8" i="8"/>
  <c r="K84" i="10" l="1"/>
  <c r="K105" i="10"/>
  <c r="P45" i="8"/>
  <c r="G25" i="8"/>
  <c r="G112" i="7"/>
  <c r="P8" i="8"/>
  <c r="K100" i="8"/>
  <c r="K79" i="8"/>
  <c r="J72" i="8"/>
  <c r="J51" i="8"/>
  <c r="K49" i="8"/>
  <c r="K70" i="8"/>
  <c r="I24" i="17"/>
  <c r="I45" i="17"/>
  <c r="K14" i="8"/>
  <c r="K117" i="7"/>
  <c r="I105" i="15"/>
  <c r="I84" i="15"/>
  <c r="J14" i="8"/>
  <c r="J117" i="7"/>
  <c r="K44" i="13"/>
  <c r="K23" i="13"/>
  <c r="P72" i="8"/>
  <c r="G52" i="8"/>
  <c r="L72" i="8"/>
  <c r="L51" i="8"/>
  <c r="J69" i="8"/>
  <c r="J48" i="8"/>
  <c r="L52" i="8"/>
  <c r="L73" i="8"/>
  <c r="J23" i="17"/>
  <c r="J44" i="17"/>
  <c r="J112" i="7"/>
  <c r="J9" i="8"/>
  <c r="L12" i="8"/>
  <c r="L115" i="7"/>
  <c r="K52" i="9"/>
  <c r="K73" i="9"/>
  <c r="I39" i="8"/>
  <c r="I18" i="8"/>
  <c r="L18" i="8"/>
  <c r="L39" i="8"/>
  <c r="G115" i="7"/>
  <c r="P11" i="8"/>
  <c r="J49" i="8"/>
  <c r="J70" i="8"/>
  <c r="L69" i="8"/>
  <c r="L48" i="8"/>
  <c r="J106" i="8"/>
  <c r="J85" i="8"/>
  <c r="J115" i="7"/>
  <c r="J12" i="8"/>
  <c r="K112" i="7"/>
  <c r="K9" i="8"/>
  <c r="I23" i="17"/>
  <c r="I44" i="17"/>
  <c r="P7" i="8"/>
  <c r="G111" i="7"/>
  <c r="L71" i="8"/>
  <c r="L50" i="8"/>
  <c r="I117" i="7"/>
  <c r="I14" i="8"/>
  <c r="K72" i="8"/>
  <c r="K51" i="8"/>
  <c r="L44" i="8"/>
  <c r="L23" i="8"/>
  <c r="J52" i="9"/>
  <c r="J73" i="9"/>
  <c r="L14" i="8"/>
  <c r="L117" i="7"/>
  <c r="P13" i="8"/>
  <c r="G117" i="7"/>
  <c r="G116" i="7"/>
  <c r="P12" i="8"/>
  <c r="I104" i="13"/>
  <c r="I83" i="13"/>
  <c r="G113" i="7"/>
  <c r="P9" i="8"/>
  <c r="K115" i="10" l="1"/>
  <c r="K12" i="11"/>
  <c r="I75" i="17"/>
  <c r="I54" i="17"/>
  <c r="L49" i="8"/>
  <c r="L70" i="8"/>
  <c r="J40" i="8"/>
  <c r="J19" i="8"/>
  <c r="P44" i="8"/>
  <c r="G24" i="8"/>
  <c r="K103" i="8"/>
  <c r="K82" i="8"/>
  <c r="J13" i="9"/>
  <c r="J116" i="8"/>
  <c r="L82" i="8"/>
  <c r="L103" i="8"/>
  <c r="J75" i="17"/>
  <c r="J54" i="17"/>
  <c r="I70" i="8"/>
  <c r="I49" i="8"/>
  <c r="J43" i="8"/>
  <c r="J22" i="8"/>
  <c r="K104" i="9"/>
  <c r="K83" i="9"/>
  <c r="L83" i="8"/>
  <c r="L104" i="8"/>
  <c r="I55" i="17"/>
  <c r="I76" i="17"/>
  <c r="G19" i="8"/>
  <c r="P39" i="8"/>
  <c r="J103" i="8"/>
  <c r="J82" i="8"/>
  <c r="G20" i="8"/>
  <c r="P40" i="8"/>
  <c r="K40" i="8"/>
  <c r="K19" i="8"/>
  <c r="P103" i="8"/>
  <c r="G83" i="8"/>
  <c r="K45" i="8"/>
  <c r="K24" i="8"/>
  <c r="K7" i="9"/>
  <c r="K110" i="8"/>
  <c r="J104" i="9"/>
  <c r="J83" i="9"/>
  <c r="J80" i="8"/>
  <c r="J101" i="8"/>
  <c r="I11" i="14"/>
  <c r="I114" i="13"/>
  <c r="L102" i="8"/>
  <c r="L81" i="8"/>
  <c r="K54" i="13"/>
  <c r="K75" i="13"/>
  <c r="G22" i="8"/>
  <c r="P42" i="8"/>
  <c r="K80" i="8"/>
  <c r="K101" i="8"/>
  <c r="I12" i="16"/>
  <c r="I115" i="15"/>
  <c r="I45" i="8"/>
  <c r="I24" i="8"/>
  <c r="L24" i="8"/>
  <c r="L45" i="8"/>
  <c r="L79" i="8"/>
  <c r="L100" i="8"/>
  <c r="G23" i="8"/>
  <c r="P43" i="8"/>
  <c r="L75" i="8"/>
  <c r="L54" i="8"/>
  <c r="G18" i="8"/>
  <c r="P38" i="8"/>
  <c r="L43" i="8"/>
  <c r="L22" i="8"/>
  <c r="J100" i="8"/>
  <c r="J79" i="8"/>
  <c r="J45" i="8"/>
  <c r="J24" i="8"/>
  <c r="G56" i="8"/>
  <c r="P76" i="8"/>
  <c r="K43" i="11" l="1"/>
  <c r="K22" i="11"/>
  <c r="L10" i="9"/>
  <c r="L113" i="8"/>
  <c r="G54" i="8"/>
  <c r="P74" i="8"/>
  <c r="G51" i="8"/>
  <c r="P71" i="8"/>
  <c r="L114" i="8"/>
  <c r="L11" i="9"/>
  <c r="K38" i="9"/>
  <c r="K17" i="9"/>
  <c r="P75" i="8"/>
  <c r="G55" i="8"/>
  <c r="P107" i="8"/>
  <c r="G87" i="8"/>
  <c r="I21" i="14"/>
  <c r="I42" i="14"/>
  <c r="K76" i="8"/>
  <c r="K55" i="8"/>
  <c r="J113" i="8"/>
  <c r="J10" i="9"/>
  <c r="K114" i="9"/>
  <c r="K11" i="10"/>
  <c r="J71" i="8"/>
  <c r="J50" i="8"/>
  <c r="L74" i="8"/>
  <c r="L53" i="8"/>
  <c r="L7" i="9"/>
  <c r="L110" i="8"/>
  <c r="K111" i="8"/>
  <c r="K8" i="9"/>
  <c r="P69" i="8"/>
  <c r="G49" i="8"/>
  <c r="L55" i="8"/>
  <c r="L76" i="8"/>
  <c r="G53" i="8"/>
  <c r="P73" i="8"/>
  <c r="J111" i="8"/>
  <c r="J8" i="9"/>
  <c r="P70" i="8"/>
  <c r="G50" i="8"/>
  <c r="L80" i="8"/>
  <c r="L101" i="8"/>
  <c r="J106" i="17"/>
  <c r="J85" i="17"/>
  <c r="J55" i="8"/>
  <c r="J76" i="8"/>
  <c r="P10" i="9"/>
  <c r="G114" i="8"/>
  <c r="J74" i="8"/>
  <c r="J53" i="8"/>
  <c r="J23" i="9"/>
  <c r="J44" i="9"/>
  <c r="I22" i="16"/>
  <c r="I43" i="16"/>
  <c r="K85" i="13"/>
  <c r="K106" i="13"/>
  <c r="I107" i="17"/>
  <c r="I86" i="17"/>
  <c r="L112" i="8"/>
  <c r="L9" i="9"/>
  <c r="J110" i="8"/>
  <c r="J7" i="9"/>
  <c r="L106" i="8"/>
  <c r="L85" i="8"/>
  <c r="I55" i="8"/>
  <c r="I76" i="8"/>
  <c r="J114" i="9"/>
  <c r="J11" i="10"/>
  <c r="K71" i="8"/>
  <c r="K50" i="8"/>
  <c r="I80" i="8"/>
  <c r="I101" i="8"/>
  <c r="K113" i="8"/>
  <c r="K10" i="9"/>
  <c r="I106" i="17"/>
  <c r="I85" i="17"/>
  <c r="K53" i="11" l="1"/>
  <c r="K74" i="11"/>
  <c r="L116" i="8"/>
  <c r="L13" i="9"/>
  <c r="L84" i="8"/>
  <c r="L105" i="8"/>
  <c r="I73" i="14"/>
  <c r="I52" i="14"/>
  <c r="K102" i="8"/>
  <c r="K81" i="8"/>
  <c r="J54" i="9"/>
  <c r="J75" i="9"/>
  <c r="P104" i="8"/>
  <c r="G84" i="8"/>
  <c r="K21" i="10"/>
  <c r="K42" i="10"/>
  <c r="G82" i="8"/>
  <c r="P102" i="8"/>
  <c r="P41" i="9"/>
  <c r="G21" i="9"/>
  <c r="P101" i="8"/>
  <c r="G81" i="8"/>
  <c r="J39" i="9"/>
  <c r="J18" i="9"/>
  <c r="I13" i="18"/>
  <c r="I116" i="17"/>
  <c r="J116" i="17"/>
  <c r="J13" i="18"/>
  <c r="L38" i="9"/>
  <c r="L17" i="9"/>
  <c r="P14" i="9"/>
  <c r="G118" i="8"/>
  <c r="K39" i="9"/>
  <c r="K18" i="9"/>
  <c r="K41" i="9"/>
  <c r="K20" i="9"/>
  <c r="I107" i="8"/>
  <c r="I86" i="8"/>
  <c r="L8" i="9"/>
  <c r="L111" i="8"/>
  <c r="L86" i="8"/>
  <c r="L107" i="8"/>
  <c r="J41" i="9"/>
  <c r="J20" i="9"/>
  <c r="G85" i="8"/>
  <c r="P105" i="8"/>
  <c r="P100" i="8"/>
  <c r="G80" i="8"/>
  <c r="J17" i="9"/>
  <c r="J38" i="9"/>
  <c r="J107" i="8"/>
  <c r="J86" i="8"/>
  <c r="J102" i="8"/>
  <c r="J81" i="8"/>
  <c r="L40" i="9"/>
  <c r="L19" i="9"/>
  <c r="I14" i="18"/>
  <c r="I117" i="17"/>
  <c r="J105" i="8"/>
  <c r="J84" i="8"/>
  <c r="G86" i="8"/>
  <c r="P106" i="8"/>
  <c r="I53" i="16"/>
  <c r="I74" i="16"/>
  <c r="L21" i="9"/>
  <c r="L42" i="9"/>
  <c r="J42" i="10"/>
  <c r="J21" i="10"/>
  <c r="I111" i="8"/>
  <c r="I8" i="9"/>
  <c r="K13" i="14"/>
  <c r="K116" i="13"/>
  <c r="K107" i="8"/>
  <c r="K86" i="8"/>
  <c r="K69" i="9"/>
  <c r="K48" i="9"/>
  <c r="L41" i="9"/>
  <c r="L20" i="9"/>
  <c r="K105" i="11" l="1"/>
  <c r="K84" i="11"/>
  <c r="I45" i="18"/>
  <c r="I24" i="18"/>
  <c r="K49" i="9"/>
  <c r="K70" i="9"/>
  <c r="K112" i="8"/>
  <c r="K9" i="9"/>
  <c r="P13" i="9"/>
  <c r="G117" i="8"/>
  <c r="L71" i="9"/>
  <c r="L50" i="9"/>
  <c r="P7" i="9"/>
  <c r="G111" i="8"/>
  <c r="L18" i="9"/>
  <c r="L39" i="9"/>
  <c r="P45" i="9"/>
  <c r="G25" i="9"/>
  <c r="J49" i="9"/>
  <c r="J70" i="9"/>
  <c r="I104" i="14"/>
  <c r="I83" i="14"/>
  <c r="I105" i="16"/>
  <c r="I84" i="16"/>
  <c r="L14" i="9"/>
  <c r="L117" i="8"/>
  <c r="K23" i="14"/>
  <c r="K44" i="14"/>
  <c r="P12" i="9"/>
  <c r="G116" i="8"/>
  <c r="L115" i="8"/>
  <c r="L12" i="9"/>
  <c r="J14" i="9"/>
  <c r="J117" i="8"/>
  <c r="J72" i="9"/>
  <c r="J51" i="9"/>
  <c r="K72" i="9"/>
  <c r="K51" i="9"/>
  <c r="G52" i="9"/>
  <c r="P72" i="9"/>
  <c r="J69" i="9"/>
  <c r="J48" i="9"/>
  <c r="I23" i="18"/>
  <c r="I44" i="18"/>
  <c r="I18" i="9"/>
  <c r="I39" i="9"/>
  <c r="K79" i="9"/>
  <c r="K100" i="9"/>
  <c r="J73" i="10"/>
  <c r="J52" i="10"/>
  <c r="J9" i="9"/>
  <c r="J112" i="8"/>
  <c r="I14" i="9"/>
  <c r="I117" i="8"/>
  <c r="L69" i="9"/>
  <c r="L48" i="9"/>
  <c r="G112" i="8"/>
  <c r="P8" i="9"/>
  <c r="P11" i="9"/>
  <c r="G115" i="8"/>
  <c r="J115" i="8"/>
  <c r="J12" i="9"/>
  <c r="G113" i="8"/>
  <c r="P9" i="9"/>
  <c r="K73" i="10"/>
  <c r="K52" i="10"/>
  <c r="L72" i="9"/>
  <c r="L51" i="9"/>
  <c r="L52" i="9"/>
  <c r="L73" i="9"/>
  <c r="J23" i="18"/>
  <c r="J44" i="18"/>
  <c r="J106" i="9"/>
  <c r="J85" i="9"/>
  <c r="L23" i="9"/>
  <c r="L44" i="9"/>
  <c r="K14" i="9"/>
  <c r="K117" i="8"/>
  <c r="K115" i="11" l="1"/>
  <c r="K12" i="12"/>
  <c r="G20" i="9"/>
  <c r="P40" i="9"/>
  <c r="J79" i="9"/>
  <c r="J100" i="9"/>
  <c r="J45" i="9"/>
  <c r="J24" i="9"/>
  <c r="L104" i="9"/>
  <c r="L83" i="9"/>
  <c r="J22" i="9"/>
  <c r="J43" i="9"/>
  <c r="L43" i="9"/>
  <c r="L22" i="9"/>
  <c r="K45" i="9"/>
  <c r="K24" i="9"/>
  <c r="K80" i="9"/>
  <c r="K101" i="9"/>
  <c r="L45" i="9"/>
  <c r="L24" i="9"/>
  <c r="L103" i="9"/>
  <c r="L82" i="9"/>
  <c r="G22" i="9"/>
  <c r="P42" i="9"/>
  <c r="J19" i="9"/>
  <c r="J40" i="9"/>
  <c r="K103" i="9"/>
  <c r="K82" i="9"/>
  <c r="G23" i="9"/>
  <c r="P43" i="9"/>
  <c r="I11" i="15"/>
  <c r="I114" i="14"/>
  <c r="P38" i="9"/>
  <c r="G18" i="9"/>
  <c r="J75" i="18"/>
  <c r="J54" i="18"/>
  <c r="K7" i="10"/>
  <c r="K110" i="9"/>
  <c r="P44" i="9"/>
  <c r="G24" i="9"/>
  <c r="K19" i="9"/>
  <c r="K40" i="9"/>
  <c r="I45" i="9"/>
  <c r="I24" i="9"/>
  <c r="I12" i="17"/>
  <c r="I115" i="16"/>
  <c r="L75" i="9"/>
  <c r="L54" i="9"/>
  <c r="G19" i="9"/>
  <c r="P39" i="9"/>
  <c r="I75" i="18"/>
  <c r="I54" i="18"/>
  <c r="K75" i="14"/>
  <c r="K54" i="14"/>
  <c r="J101" i="9"/>
  <c r="J80" i="9"/>
  <c r="L79" i="9"/>
  <c r="L100" i="9"/>
  <c r="P76" i="9"/>
  <c r="G56" i="9"/>
  <c r="G83" i="9"/>
  <c r="P103" i="9"/>
  <c r="L49" i="9"/>
  <c r="L70" i="9"/>
  <c r="I70" i="9"/>
  <c r="I49" i="9"/>
  <c r="J13" i="10"/>
  <c r="J23" i="10" s="1"/>
  <c r="J116" i="9"/>
  <c r="K83" i="10"/>
  <c r="K104" i="10"/>
  <c r="J83" i="10"/>
  <c r="J104" i="10"/>
  <c r="J103" i="9"/>
  <c r="J82" i="9"/>
  <c r="L102" i="9"/>
  <c r="L81" i="9"/>
  <c r="I76" i="18"/>
  <c r="I55" i="18"/>
  <c r="K43" i="12" l="1"/>
  <c r="K22" i="12"/>
  <c r="J71" i="9"/>
  <c r="J50" i="9"/>
  <c r="K11" i="11"/>
  <c r="K114" i="10"/>
  <c r="G53" i="9"/>
  <c r="P73" i="9"/>
  <c r="G49" i="9"/>
  <c r="P69" i="9"/>
  <c r="I86" i="18"/>
  <c r="I107" i="18"/>
  <c r="J111" i="9"/>
  <c r="J8" i="10"/>
  <c r="L85" i="9"/>
  <c r="L106" i="9"/>
  <c r="P75" i="9"/>
  <c r="G55" i="9"/>
  <c r="I21" i="15"/>
  <c r="I42" i="15"/>
  <c r="K76" i="9"/>
  <c r="K55" i="9"/>
  <c r="J76" i="9"/>
  <c r="J55" i="9"/>
  <c r="K8" i="10"/>
  <c r="K111" i="9"/>
  <c r="P10" i="10"/>
  <c r="G114" i="9"/>
  <c r="G54" i="9"/>
  <c r="P74" i="9"/>
  <c r="J7" i="10"/>
  <c r="J110" i="9"/>
  <c r="G50" i="9"/>
  <c r="P70" i="9"/>
  <c r="I22" i="17"/>
  <c r="I43" i="17"/>
  <c r="K17" i="10"/>
  <c r="K38" i="10"/>
  <c r="L10" i="10"/>
  <c r="L113" i="9"/>
  <c r="L74" i="9"/>
  <c r="L53" i="9"/>
  <c r="J114" i="10"/>
  <c r="J11" i="11"/>
  <c r="L80" i="9"/>
  <c r="L101" i="9"/>
  <c r="L112" i="9"/>
  <c r="L9" i="10"/>
  <c r="J74" i="9"/>
  <c r="J53" i="9"/>
  <c r="P71" i="9"/>
  <c r="G51" i="9"/>
  <c r="L7" i="10"/>
  <c r="L110" i="9"/>
  <c r="K71" i="9"/>
  <c r="K50" i="9"/>
  <c r="L114" i="9"/>
  <c r="L11" i="10"/>
  <c r="K106" i="14"/>
  <c r="K85" i="14"/>
  <c r="J113" i="9"/>
  <c r="J10" i="10"/>
  <c r="I101" i="9"/>
  <c r="I80" i="9"/>
  <c r="G87" i="9"/>
  <c r="P107" i="9"/>
  <c r="I106" i="18"/>
  <c r="I85" i="18"/>
  <c r="I76" i="9"/>
  <c r="I55" i="9"/>
  <c r="J106" i="18"/>
  <c r="J85" i="18"/>
  <c r="K113" i="9"/>
  <c r="K10" i="10"/>
  <c r="L55" i="9"/>
  <c r="L76" i="9"/>
  <c r="K53" i="12" l="1"/>
  <c r="K74" i="12"/>
  <c r="L40" i="10"/>
  <c r="L19" i="10"/>
  <c r="P100" i="9"/>
  <c r="G80" i="9"/>
  <c r="I111" i="9"/>
  <c r="I8" i="10"/>
  <c r="L20" i="10"/>
  <c r="L41" i="10"/>
  <c r="J41" i="10"/>
  <c r="J20" i="10"/>
  <c r="L8" i="10"/>
  <c r="L111" i="9"/>
  <c r="K69" i="10"/>
  <c r="K48" i="10"/>
  <c r="P105" i="9"/>
  <c r="G85" i="9"/>
  <c r="L13" i="10"/>
  <c r="L116" i="9"/>
  <c r="G84" i="9"/>
  <c r="P104" i="9"/>
  <c r="I107" i="9"/>
  <c r="I86" i="9"/>
  <c r="L17" i="10"/>
  <c r="L38" i="10"/>
  <c r="J86" i="9"/>
  <c r="J107" i="9"/>
  <c r="J42" i="11"/>
  <c r="J21" i="11"/>
  <c r="I74" i="17"/>
  <c r="I53" i="17"/>
  <c r="J39" i="10"/>
  <c r="J18" i="10"/>
  <c r="G21" i="10"/>
  <c r="P41" i="10"/>
  <c r="K86" i="9"/>
  <c r="K107" i="9"/>
  <c r="K21" i="11"/>
  <c r="K42" i="11"/>
  <c r="J116" i="18"/>
  <c r="J13" i="19"/>
  <c r="K102" i="9"/>
  <c r="K81" i="9"/>
  <c r="J38" i="10"/>
  <c r="J17" i="10"/>
  <c r="P106" i="9"/>
  <c r="G86" i="9"/>
  <c r="L107" i="9"/>
  <c r="L86" i="9"/>
  <c r="I13" i="19"/>
  <c r="I116" i="18"/>
  <c r="P102" i="9"/>
  <c r="G82" i="9"/>
  <c r="K41" i="10"/>
  <c r="K20" i="10"/>
  <c r="G118" i="9"/>
  <c r="P14" i="10"/>
  <c r="L21" i="10"/>
  <c r="L42" i="10"/>
  <c r="G81" i="9"/>
  <c r="P101" i="9"/>
  <c r="I73" i="15"/>
  <c r="I52" i="15"/>
  <c r="I14" i="19"/>
  <c r="I117" i="18"/>
  <c r="K13" i="15"/>
  <c r="K116" i="14"/>
  <c r="J84" i="9"/>
  <c r="J105" i="9"/>
  <c r="L105" i="9"/>
  <c r="L84" i="9"/>
  <c r="K39" i="10"/>
  <c r="K18" i="10"/>
  <c r="J81" i="9"/>
  <c r="J102" i="9"/>
  <c r="K105" i="12" l="1"/>
  <c r="K84" i="12"/>
  <c r="K73" i="11"/>
  <c r="K52" i="11"/>
  <c r="L115" i="9"/>
  <c r="L12" i="10"/>
  <c r="K100" i="10"/>
  <c r="K79" i="10"/>
  <c r="G115" i="9"/>
  <c r="P11" i="10"/>
  <c r="J48" i="10"/>
  <c r="J69" i="10"/>
  <c r="L73" i="10"/>
  <c r="L52" i="10"/>
  <c r="P72" i="10"/>
  <c r="G52" i="10"/>
  <c r="J14" i="10"/>
  <c r="J117" i="9"/>
  <c r="K23" i="15"/>
  <c r="K44" i="15"/>
  <c r="I23" i="19"/>
  <c r="I44" i="19"/>
  <c r="K112" i="9"/>
  <c r="K9" i="10"/>
  <c r="L44" i="10"/>
  <c r="L23" i="10"/>
  <c r="J51" i="10"/>
  <c r="J72" i="10"/>
  <c r="I18" i="10"/>
  <c r="I39" i="10"/>
  <c r="I104" i="15"/>
  <c r="I83" i="15"/>
  <c r="K72" i="10"/>
  <c r="K51" i="10"/>
  <c r="P13" i="10"/>
  <c r="G117" i="9"/>
  <c r="I117" i="9"/>
  <c r="I14" i="10"/>
  <c r="I24" i="10" s="1"/>
  <c r="P8" i="10"/>
  <c r="G112" i="9"/>
  <c r="J73" i="11"/>
  <c r="J52" i="11"/>
  <c r="G111" i="9"/>
  <c r="P7" i="10"/>
  <c r="J112" i="9"/>
  <c r="J9" i="10"/>
  <c r="J23" i="19"/>
  <c r="J44" i="19"/>
  <c r="L48" i="10"/>
  <c r="L69" i="10"/>
  <c r="L51" i="10"/>
  <c r="L72" i="10"/>
  <c r="I84" i="17"/>
  <c r="I105" i="17"/>
  <c r="J115" i="9"/>
  <c r="J12" i="10"/>
  <c r="K117" i="9"/>
  <c r="K14" i="10"/>
  <c r="P9" i="10"/>
  <c r="G113" i="9"/>
  <c r="L18" i="10"/>
  <c r="L39" i="10"/>
  <c r="G25" i="10"/>
  <c r="P45" i="10"/>
  <c r="K70" i="10"/>
  <c r="K49" i="10"/>
  <c r="I45" i="19"/>
  <c r="I24" i="19"/>
  <c r="L14" i="10"/>
  <c r="L117" i="9"/>
  <c r="J70" i="10"/>
  <c r="J49" i="10"/>
  <c r="G116" i="9"/>
  <c r="P12" i="10"/>
  <c r="L71" i="10"/>
  <c r="L50" i="10"/>
  <c r="K115" i="12" l="1"/>
  <c r="K12" i="13"/>
  <c r="P76" i="10"/>
  <c r="G56" i="10"/>
  <c r="K110" i="10"/>
  <c r="K7" i="11"/>
  <c r="G22" i="10"/>
  <c r="P42" i="10"/>
  <c r="J80" i="10"/>
  <c r="J101" i="10"/>
  <c r="P39" i="10"/>
  <c r="G19" i="10"/>
  <c r="J22" i="10"/>
  <c r="J43" i="10"/>
  <c r="I114" i="15"/>
  <c r="I11" i="16"/>
  <c r="J19" i="10"/>
  <c r="J40" i="10"/>
  <c r="P38" i="10"/>
  <c r="G18" i="10"/>
  <c r="I115" i="17"/>
  <c r="I12" i="18"/>
  <c r="L24" i="10"/>
  <c r="L45" i="10"/>
  <c r="I75" i="19"/>
  <c r="I54" i="19"/>
  <c r="L43" i="10"/>
  <c r="L22" i="10"/>
  <c r="L102" i="10"/>
  <c r="L81" i="10"/>
  <c r="P43" i="10"/>
  <c r="G23" i="10"/>
  <c r="K45" i="10"/>
  <c r="K24" i="10"/>
  <c r="L100" i="10"/>
  <c r="L79" i="10"/>
  <c r="J103" i="10"/>
  <c r="J82" i="10"/>
  <c r="K75" i="15"/>
  <c r="K54" i="15"/>
  <c r="J79" i="10"/>
  <c r="J100" i="10"/>
  <c r="J54" i="19"/>
  <c r="J75" i="19"/>
  <c r="L75" i="10"/>
  <c r="L54" i="10"/>
  <c r="J45" i="10"/>
  <c r="J24" i="10"/>
  <c r="L49" i="10"/>
  <c r="L70" i="10"/>
  <c r="I70" i="10"/>
  <c r="I49" i="10"/>
  <c r="K40" i="10"/>
  <c r="K19" i="10"/>
  <c r="P103" i="10"/>
  <c r="G83" i="10"/>
  <c r="L103" i="10"/>
  <c r="L82" i="10"/>
  <c r="I76" i="19"/>
  <c r="I55" i="19"/>
  <c r="P40" i="10"/>
  <c r="G20" i="10"/>
  <c r="G24" i="10"/>
  <c r="P44" i="10"/>
  <c r="L83" i="10"/>
  <c r="L104" i="10"/>
  <c r="K80" i="10"/>
  <c r="K101" i="10"/>
  <c r="J104" i="11"/>
  <c r="J83" i="11"/>
  <c r="K82" i="10"/>
  <c r="K103" i="10"/>
  <c r="K83" i="11"/>
  <c r="K104" i="11"/>
  <c r="K22" i="13" l="1"/>
  <c r="K43" i="13"/>
  <c r="I22" i="18"/>
  <c r="I43" i="18"/>
  <c r="J74" i="10"/>
  <c r="J53" i="10"/>
  <c r="P73" i="10"/>
  <c r="G53" i="10"/>
  <c r="K106" i="15"/>
  <c r="K85" i="15"/>
  <c r="J114" i="11"/>
  <c r="J11" i="12"/>
  <c r="P71" i="10"/>
  <c r="G51" i="10"/>
  <c r="K71" i="10"/>
  <c r="K50" i="10"/>
  <c r="L85" i="10"/>
  <c r="L106" i="10"/>
  <c r="J10" i="11"/>
  <c r="J113" i="10"/>
  <c r="L9" i="11"/>
  <c r="L112" i="10"/>
  <c r="P75" i="10"/>
  <c r="G55" i="10"/>
  <c r="I21" i="16"/>
  <c r="I42" i="16"/>
  <c r="K8" i="11"/>
  <c r="K111" i="10"/>
  <c r="K38" i="11"/>
  <c r="K17" i="11"/>
  <c r="L55" i="10"/>
  <c r="L76" i="10"/>
  <c r="J55" i="10"/>
  <c r="J76" i="10"/>
  <c r="J106" i="19"/>
  <c r="J85" i="19"/>
  <c r="I86" i="19"/>
  <c r="I107" i="19"/>
  <c r="I101" i="10"/>
  <c r="I80" i="10"/>
  <c r="L110" i="10"/>
  <c r="L7" i="11"/>
  <c r="L53" i="10"/>
  <c r="L74" i="10"/>
  <c r="P69" i="10"/>
  <c r="G49" i="10"/>
  <c r="K10" i="11"/>
  <c r="K113" i="10"/>
  <c r="J111" i="10"/>
  <c r="J8" i="11"/>
  <c r="P10" i="11"/>
  <c r="G114" i="10"/>
  <c r="G54" i="10"/>
  <c r="P74" i="10"/>
  <c r="K11" i="12"/>
  <c r="K114" i="11"/>
  <c r="L114" i="10"/>
  <c r="L11" i="11"/>
  <c r="L101" i="10"/>
  <c r="L80" i="10"/>
  <c r="J7" i="11"/>
  <c r="J110" i="10"/>
  <c r="J50" i="10"/>
  <c r="J71" i="10"/>
  <c r="L10" i="11"/>
  <c r="L113" i="10"/>
  <c r="K55" i="10"/>
  <c r="K76" i="10"/>
  <c r="I106" i="19"/>
  <c r="I85" i="19"/>
  <c r="P70" i="10"/>
  <c r="G50" i="10"/>
  <c r="P107" i="10"/>
  <c r="G87" i="10"/>
  <c r="K74" i="13" l="1"/>
  <c r="K53" i="13"/>
  <c r="L38" i="11"/>
  <c r="L17" i="11"/>
  <c r="K41" i="11"/>
  <c r="K20" i="11"/>
  <c r="K13" i="16"/>
  <c r="K116" i="15"/>
  <c r="L86" i="10"/>
  <c r="L107" i="10"/>
  <c r="G118" i="10"/>
  <c r="P14" i="11"/>
  <c r="J13" i="20"/>
  <c r="J116" i="19"/>
  <c r="J41" i="11"/>
  <c r="J20" i="11"/>
  <c r="J102" i="10"/>
  <c r="J81" i="10"/>
  <c r="I52" i="16"/>
  <c r="I73" i="16"/>
  <c r="L116" i="10"/>
  <c r="L13" i="11"/>
  <c r="P105" i="10"/>
  <c r="G85" i="10"/>
  <c r="I13" i="20"/>
  <c r="I116" i="19"/>
  <c r="J17" i="11"/>
  <c r="J38" i="11"/>
  <c r="I111" i="10"/>
  <c r="I8" i="11"/>
  <c r="P106" i="10"/>
  <c r="G86" i="10"/>
  <c r="K81" i="10"/>
  <c r="K102" i="10"/>
  <c r="G84" i="10"/>
  <c r="P104" i="10"/>
  <c r="L20" i="11"/>
  <c r="L41" i="11"/>
  <c r="J107" i="10"/>
  <c r="J86" i="10"/>
  <c r="K42" i="12"/>
  <c r="K21" i="12"/>
  <c r="I14" i="20"/>
  <c r="I117" i="19"/>
  <c r="K18" i="11"/>
  <c r="K39" i="11"/>
  <c r="G81" i="10"/>
  <c r="P101" i="10"/>
  <c r="K107" i="10"/>
  <c r="K86" i="10"/>
  <c r="L111" i="10"/>
  <c r="L8" i="11"/>
  <c r="G21" i="11"/>
  <c r="P41" i="11"/>
  <c r="G80" i="10"/>
  <c r="P100" i="10"/>
  <c r="K69" i="11"/>
  <c r="K48" i="11"/>
  <c r="L19" i="11"/>
  <c r="L40" i="11"/>
  <c r="G82" i="10"/>
  <c r="P102" i="10"/>
  <c r="J105" i="10"/>
  <c r="J84" i="10"/>
  <c r="L21" i="11"/>
  <c r="L42" i="11"/>
  <c r="J18" i="11"/>
  <c r="J39" i="11"/>
  <c r="L84" i="10"/>
  <c r="L105" i="10"/>
  <c r="J42" i="12"/>
  <c r="J21" i="12"/>
  <c r="I74" i="18"/>
  <c r="I53" i="18"/>
  <c r="K84" i="13" l="1"/>
  <c r="K105" i="13"/>
  <c r="I84" i="18"/>
  <c r="I105" i="18"/>
  <c r="K73" i="12"/>
  <c r="K52" i="12"/>
  <c r="L48" i="11"/>
  <c r="L69" i="11"/>
  <c r="P7" i="11"/>
  <c r="G111" i="10"/>
  <c r="G112" i="10"/>
  <c r="P8" i="11"/>
  <c r="J52" i="12"/>
  <c r="J73" i="12"/>
  <c r="J115" i="10"/>
  <c r="J12" i="11"/>
  <c r="J117" i="10"/>
  <c r="J14" i="11"/>
  <c r="G117" i="10"/>
  <c r="P13" i="11"/>
  <c r="P12" i="11"/>
  <c r="G116" i="10"/>
  <c r="J72" i="11"/>
  <c r="J51" i="11"/>
  <c r="J9" i="11"/>
  <c r="J112" i="10"/>
  <c r="L115" i="10"/>
  <c r="L12" i="11"/>
  <c r="G113" i="10"/>
  <c r="P9" i="11"/>
  <c r="G52" i="11"/>
  <c r="P72" i="11"/>
  <c r="K70" i="11"/>
  <c r="K49" i="11"/>
  <c r="L72" i="11"/>
  <c r="L51" i="11"/>
  <c r="I39" i="11"/>
  <c r="I18" i="11"/>
  <c r="L44" i="11"/>
  <c r="L23" i="11"/>
  <c r="L73" i="11"/>
  <c r="L52" i="11"/>
  <c r="K112" i="10"/>
  <c r="K9" i="11"/>
  <c r="L14" i="11"/>
  <c r="L117" i="10"/>
  <c r="K79" i="11"/>
  <c r="K100" i="11"/>
  <c r="K14" i="11"/>
  <c r="K117" i="10"/>
  <c r="J23" i="20"/>
  <c r="J44" i="20"/>
  <c r="K23" i="16"/>
  <c r="K44" i="16"/>
  <c r="I23" i="20"/>
  <c r="I44" i="20"/>
  <c r="J49" i="11"/>
  <c r="J70" i="11"/>
  <c r="L71" i="11"/>
  <c r="L50" i="11"/>
  <c r="L18" i="11"/>
  <c r="L39" i="11"/>
  <c r="P11" i="11"/>
  <c r="G115" i="10"/>
  <c r="J69" i="11"/>
  <c r="J48" i="11"/>
  <c r="I104" i="16"/>
  <c r="I83" i="16"/>
  <c r="P45" i="11"/>
  <c r="G25" i="11"/>
  <c r="I45" i="20"/>
  <c r="I24" i="20"/>
  <c r="K72" i="11"/>
  <c r="K51" i="11"/>
  <c r="K12" i="14" l="1"/>
  <c r="K115" i="13"/>
  <c r="G22" i="11"/>
  <c r="P42" i="11"/>
  <c r="L54" i="11"/>
  <c r="L75" i="11"/>
  <c r="P38" i="11"/>
  <c r="G18" i="11"/>
  <c r="K7" i="12"/>
  <c r="K110" i="11"/>
  <c r="J24" i="11"/>
  <c r="J45" i="11"/>
  <c r="L70" i="11"/>
  <c r="L49" i="11"/>
  <c r="K54" i="16"/>
  <c r="K75" i="16"/>
  <c r="G20" i="11"/>
  <c r="P40" i="11"/>
  <c r="J43" i="11"/>
  <c r="J22" i="11"/>
  <c r="L100" i="11"/>
  <c r="L79" i="11"/>
  <c r="J103" i="11"/>
  <c r="J82" i="11"/>
  <c r="G83" i="11"/>
  <c r="P103" i="11"/>
  <c r="G56" i="11"/>
  <c r="P76" i="11"/>
  <c r="J75" i="20"/>
  <c r="J54" i="20"/>
  <c r="K40" i="11"/>
  <c r="K19" i="11"/>
  <c r="L43" i="11"/>
  <c r="L22" i="11"/>
  <c r="J104" i="12"/>
  <c r="J83" i="12"/>
  <c r="I55" i="20"/>
  <c r="I76" i="20"/>
  <c r="I49" i="11"/>
  <c r="I70" i="11"/>
  <c r="L102" i="11"/>
  <c r="L81" i="11"/>
  <c r="L103" i="11"/>
  <c r="L82" i="11"/>
  <c r="G23" i="11"/>
  <c r="P43" i="11"/>
  <c r="K104" i="12"/>
  <c r="K83" i="12"/>
  <c r="L24" i="11"/>
  <c r="L45" i="11"/>
  <c r="I114" i="16"/>
  <c r="I11" i="17"/>
  <c r="J80" i="11"/>
  <c r="J101" i="11"/>
  <c r="P44" i="11"/>
  <c r="G24" i="11"/>
  <c r="G19" i="11"/>
  <c r="P39" i="11"/>
  <c r="I115" i="18"/>
  <c r="I12" i="19"/>
  <c r="I75" i="20"/>
  <c r="I54" i="20"/>
  <c r="K82" i="11"/>
  <c r="K103" i="11"/>
  <c r="J79" i="11"/>
  <c r="J100" i="11"/>
  <c r="K45" i="11"/>
  <c r="K24" i="11"/>
  <c r="L83" i="11"/>
  <c r="L104" i="11"/>
  <c r="K80" i="11"/>
  <c r="K101" i="11"/>
  <c r="J40" i="11"/>
  <c r="J19" i="11"/>
  <c r="K22" i="14" l="1"/>
  <c r="K43" i="14"/>
  <c r="G55" i="11"/>
  <c r="P75" i="11"/>
  <c r="L9" i="12"/>
  <c r="L112" i="11"/>
  <c r="L53" i="11"/>
  <c r="L74" i="11"/>
  <c r="K38" i="12"/>
  <c r="K17" i="12"/>
  <c r="G51" i="11"/>
  <c r="P71" i="11"/>
  <c r="I80" i="11"/>
  <c r="I101" i="11"/>
  <c r="K106" i="16"/>
  <c r="K85" i="16"/>
  <c r="G49" i="11"/>
  <c r="P69" i="11"/>
  <c r="K10" i="12"/>
  <c r="K113" i="11"/>
  <c r="K11" i="13"/>
  <c r="K114" i="12"/>
  <c r="J113" i="11"/>
  <c r="J10" i="12"/>
  <c r="L106" i="11"/>
  <c r="L85" i="11"/>
  <c r="K8" i="12"/>
  <c r="K111" i="11"/>
  <c r="L114" i="11"/>
  <c r="L11" i="12"/>
  <c r="J8" i="12"/>
  <c r="J111" i="11"/>
  <c r="I107" i="20"/>
  <c r="I86" i="20"/>
  <c r="J85" i="20"/>
  <c r="J106" i="20"/>
  <c r="L110" i="11"/>
  <c r="L7" i="12"/>
  <c r="L101" i="11"/>
  <c r="L80" i="11"/>
  <c r="P10" i="12"/>
  <c r="G114" i="11"/>
  <c r="I22" i="19"/>
  <c r="I43" i="19"/>
  <c r="G54" i="11"/>
  <c r="P74" i="11"/>
  <c r="P70" i="11"/>
  <c r="G50" i="11"/>
  <c r="L55" i="11"/>
  <c r="L76" i="11"/>
  <c r="P107" i="11"/>
  <c r="G87" i="11"/>
  <c r="J76" i="11"/>
  <c r="J55" i="11"/>
  <c r="P73" i="11"/>
  <c r="G53" i="11"/>
  <c r="I106" i="20"/>
  <c r="I85" i="20"/>
  <c r="K50" i="11"/>
  <c r="K71" i="11"/>
  <c r="I42" i="17"/>
  <c r="I21" i="17"/>
  <c r="K76" i="11"/>
  <c r="K55" i="11"/>
  <c r="J110" i="11"/>
  <c r="J7" i="12"/>
  <c r="J50" i="11"/>
  <c r="J71" i="11"/>
  <c r="L10" i="12"/>
  <c r="L113" i="11"/>
  <c r="J114" i="12"/>
  <c r="J11" i="13"/>
  <c r="J74" i="11"/>
  <c r="J53" i="11"/>
  <c r="K74" i="14" l="1"/>
  <c r="K53" i="14"/>
  <c r="J41" i="12"/>
  <c r="J20" i="12"/>
  <c r="L8" i="12"/>
  <c r="L111" i="11"/>
  <c r="J39" i="12"/>
  <c r="J18" i="12"/>
  <c r="K116" i="16"/>
  <c r="K13" i="17"/>
  <c r="L105" i="11"/>
  <c r="L84" i="11"/>
  <c r="K107" i="11"/>
  <c r="K86" i="11"/>
  <c r="P105" i="11"/>
  <c r="G85" i="11"/>
  <c r="L17" i="12"/>
  <c r="L38" i="12"/>
  <c r="L21" i="12"/>
  <c r="L42" i="12"/>
  <c r="I111" i="11"/>
  <c r="I8" i="12"/>
  <c r="I52" i="17"/>
  <c r="I73" i="17"/>
  <c r="L19" i="12"/>
  <c r="L40" i="12"/>
  <c r="L20" i="12"/>
  <c r="L41" i="12"/>
  <c r="K102" i="11"/>
  <c r="K81" i="11"/>
  <c r="J116" i="20"/>
  <c r="J13" i="21"/>
  <c r="G82" i="11"/>
  <c r="P102" i="11"/>
  <c r="P106" i="11"/>
  <c r="G86" i="11"/>
  <c r="I74" i="19"/>
  <c r="I53" i="19"/>
  <c r="G118" i="11"/>
  <c r="P14" i="12"/>
  <c r="K18" i="12"/>
  <c r="K39" i="12"/>
  <c r="K20" i="12"/>
  <c r="K41" i="12"/>
  <c r="J21" i="13"/>
  <c r="J42" i="13"/>
  <c r="G84" i="11"/>
  <c r="P104" i="11"/>
  <c r="J107" i="11"/>
  <c r="J86" i="11"/>
  <c r="J102" i="11"/>
  <c r="J81" i="11"/>
  <c r="J17" i="12"/>
  <c r="J38" i="12"/>
  <c r="L86" i="11"/>
  <c r="L107" i="11"/>
  <c r="P100" i="11"/>
  <c r="G80" i="11"/>
  <c r="G81" i="11"/>
  <c r="P101" i="11"/>
  <c r="K42" i="13"/>
  <c r="K21" i="13"/>
  <c r="J84" i="11"/>
  <c r="J105" i="11"/>
  <c r="I13" i="21"/>
  <c r="I116" i="20"/>
  <c r="P41" i="12"/>
  <c r="G21" i="12"/>
  <c r="I117" i="20"/>
  <c r="I14" i="21"/>
  <c r="L116" i="11"/>
  <c r="L13" i="12"/>
  <c r="K69" i="12"/>
  <c r="K48" i="12"/>
  <c r="K84" i="14" l="1"/>
  <c r="K105" i="14"/>
  <c r="L23" i="12"/>
  <c r="L44" i="12"/>
  <c r="K44" i="17"/>
  <c r="K23" i="17"/>
  <c r="P7" i="12"/>
  <c r="G111" i="11"/>
  <c r="J117" i="11"/>
  <c r="J14" i="12"/>
  <c r="P45" i="12"/>
  <c r="G25" i="12"/>
  <c r="J23" i="21"/>
  <c r="J44" i="21"/>
  <c r="I104" i="17"/>
  <c r="I83" i="17"/>
  <c r="I45" i="21"/>
  <c r="I24" i="21"/>
  <c r="K52" i="13"/>
  <c r="K73" i="13"/>
  <c r="G116" i="11"/>
  <c r="P12" i="12"/>
  <c r="J70" i="12"/>
  <c r="J49" i="12"/>
  <c r="L117" i="11"/>
  <c r="L14" i="12"/>
  <c r="I39" i="12"/>
  <c r="I18" i="12"/>
  <c r="L48" i="12"/>
  <c r="L69" i="12"/>
  <c r="J73" i="13"/>
  <c r="J52" i="13"/>
  <c r="P72" i="12"/>
  <c r="G52" i="12"/>
  <c r="I105" i="19"/>
  <c r="I84" i="19"/>
  <c r="K112" i="11"/>
  <c r="K9" i="12"/>
  <c r="K117" i="11"/>
  <c r="K14" i="12"/>
  <c r="L18" i="12"/>
  <c r="L39" i="12"/>
  <c r="K70" i="12"/>
  <c r="K49" i="12"/>
  <c r="G113" i="11"/>
  <c r="P9" i="12"/>
  <c r="P11" i="12"/>
  <c r="G115" i="11"/>
  <c r="J69" i="12"/>
  <c r="J48" i="12"/>
  <c r="K72" i="12"/>
  <c r="K51" i="12"/>
  <c r="L72" i="12"/>
  <c r="L51" i="12"/>
  <c r="L73" i="12"/>
  <c r="L52" i="12"/>
  <c r="J12" i="12"/>
  <c r="J115" i="11"/>
  <c r="L71" i="12"/>
  <c r="L50" i="12"/>
  <c r="P8" i="12"/>
  <c r="G112" i="11"/>
  <c r="K100" i="12"/>
  <c r="K79" i="12"/>
  <c r="I23" i="21"/>
  <c r="I44" i="21"/>
  <c r="J112" i="11"/>
  <c r="J9" i="12"/>
  <c r="P13" i="12"/>
  <c r="G117" i="11"/>
  <c r="L115" i="11"/>
  <c r="L12" i="12"/>
  <c r="J72" i="12"/>
  <c r="J51" i="12"/>
  <c r="K115" i="14" l="1"/>
  <c r="K12" i="15"/>
  <c r="I54" i="21"/>
  <c r="I75" i="21"/>
  <c r="J24" i="12"/>
  <c r="J45" i="12"/>
  <c r="J43" i="12"/>
  <c r="J22" i="12"/>
  <c r="J79" i="12"/>
  <c r="J100" i="12"/>
  <c r="G83" i="12"/>
  <c r="P103" i="12"/>
  <c r="I76" i="21"/>
  <c r="I55" i="21"/>
  <c r="K45" i="12"/>
  <c r="K24" i="12"/>
  <c r="P44" i="12"/>
  <c r="G24" i="12"/>
  <c r="K7" i="13"/>
  <c r="K110" i="12"/>
  <c r="L83" i="12"/>
  <c r="L104" i="12"/>
  <c r="G22" i="12"/>
  <c r="P42" i="12"/>
  <c r="J83" i="13"/>
  <c r="J104" i="13"/>
  <c r="J101" i="12"/>
  <c r="J80" i="12"/>
  <c r="I114" i="17"/>
  <c r="I11" i="18"/>
  <c r="G18" i="12"/>
  <c r="P38" i="12"/>
  <c r="L24" i="12"/>
  <c r="L45" i="12"/>
  <c r="G20" i="12"/>
  <c r="P40" i="12"/>
  <c r="G23" i="12"/>
  <c r="P43" i="12"/>
  <c r="L103" i="12"/>
  <c r="L82" i="12"/>
  <c r="K75" i="17"/>
  <c r="K54" i="17"/>
  <c r="L43" i="12"/>
  <c r="L22" i="12"/>
  <c r="J40" i="12"/>
  <c r="J19" i="12"/>
  <c r="J54" i="21"/>
  <c r="J75" i="21"/>
  <c r="G19" i="12"/>
  <c r="P39" i="12"/>
  <c r="K104" i="13"/>
  <c r="K83" i="13"/>
  <c r="L54" i="12"/>
  <c r="L75" i="12"/>
  <c r="L70" i="12"/>
  <c r="L49" i="12"/>
  <c r="K19" i="12"/>
  <c r="K40" i="12"/>
  <c r="L79" i="12"/>
  <c r="L100" i="12"/>
  <c r="J103" i="12"/>
  <c r="J82" i="12"/>
  <c r="L102" i="12"/>
  <c r="L81" i="12"/>
  <c r="K103" i="12"/>
  <c r="K82" i="12"/>
  <c r="K80" i="12"/>
  <c r="K101" i="12"/>
  <c r="I115" i="19"/>
  <c r="I12" i="20"/>
  <c r="I49" i="12"/>
  <c r="I70" i="12"/>
  <c r="G56" i="12"/>
  <c r="P76" i="12"/>
  <c r="K22" i="15" l="1"/>
  <c r="K43" i="15"/>
  <c r="G50" i="12"/>
  <c r="P70" i="12"/>
  <c r="L76" i="12"/>
  <c r="L55" i="12"/>
  <c r="J106" i="21"/>
  <c r="J85" i="21"/>
  <c r="P69" i="12"/>
  <c r="G49" i="12"/>
  <c r="P73" i="12"/>
  <c r="G53" i="12"/>
  <c r="J10" i="13"/>
  <c r="J113" i="12"/>
  <c r="L10" i="13"/>
  <c r="L113" i="12"/>
  <c r="K76" i="12"/>
  <c r="K55" i="12"/>
  <c r="J74" i="12"/>
  <c r="J53" i="12"/>
  <c r="I101" i="12"/>
  <c r="I80" i="12"/>
  <c r="I22" i="20"/>
  <c r="I43" i="20"/>
  <c r="K111" i="12"/>
  <c r="K8" i="13"/>
  <c r="L110" i="12"/>
  <c r="L7" i="13"/>
  <c r="G54" i="12"/>
  <c r="P74" i="12"/>
  <c r="I42" i="18"/>
  <c r="I21" i="18"/>
  <c r="L114" i="12"/>
  <c r="L11" i="13"/>
  <c r="J76" i="12"/>
  <c r="J55" i="12"/>
  <c r="J110" i="12"/>
  <c r="J7" i="13"/>
  <c r="K106" i="17"/>
  <c r="K85" i="17"/>
  <c r="K114" i="13"/>
  <c r="K11" i="14"/>
  <c r="J71" i="12"/>
  <c r="J50" i="12"/>
  <c r="I86" i="21"/>
  <c r="I107" i="21"/>
  <c r="J11" i="14"/>
  <c r="J114" i="13"/>
  <c r="L9" i="13"/>
  <c r="L112" i="12"/>
  <c r="L101" i="12"/>
  <c r="L80" i="12"/>
  <c r="P75" i="12"/>
  <c r="G55" i="12"/>
  <c r="L106" i="12"/>
  <c r="L85" i="12"/>
  <c r="P107" i="12"/>
  <c r="G87" i="12"/>
  <c r="K50" i="12"/>
  <c r="K71" i="12"/>
  <c r="G51" i="12"/>
  <c r="P71" i="12"/>
  <c r="P10" i="13"/>
  <c r="G114" i="12"/>
  <c r="I106" i="21"/>
  <c r="I85" i="21"/>
  <c r="K113" i="12"/>
  <c r="K10" i="13"/>
  <c r="L74" i="12"/>
  <c r="L53" i="12"/>
  <c r="J8" i="13"/>
  <c r="J111" i="12"/>
  <c r="K17" i="13"/>
  <c r="K38" i="13"/>
  <c r="K53" i="15" l="1"/>
  <c r="K74" i="15"/>
  <c r="P41" i="13"/>
  <c r="G21" i="13"/>
  <c r="K39" i="13"/>
  <c r="K18" i="13"/>
  <c r="G82" i="12"/>
  <c r="P102" i="12"/>
  <c r="I53" i="20"/>
  <c r="I74" i="20"/>
  <c r="J21" i="14"/>
  <c r="J42" i="14"/>
  <c r="I14" i="22"/>
  <c r="I117" i="21"/>
  <c r="J38" i="13"/>
  <c r="J17" i="13"/>
  <c r="G85" i="12"/>
  <c r="P105" i="12"/>
  <c r="K42" i="14"/>
  <c r="K21" i="14"/>
  <c r="L116" i="12"/>
  <c r="L13" i="13"/>
  <c r="K116" i="17"/>
  <c r="K13" i="18"/>
  <c r="I73" i="18"/>
  <c r="I52" i="18"/>
  <c r="K20" i="13"/>
  <c r="K41" i="13"/>
  <c r="I111" i="12"/>
  <c r="I8" i="13"/>
  <c r="J41" i="13"/>
  <c r="J20" i="13"/>
  <c r="L107" i="12"/>
  <c r="L86" i="12"/>
  <c r="L42" i="13"/>
  <c r="L21" i="13"/>
  <c r="L19" i="13"/>
  <c r="L40" i="13"/>
  <c r="K107" i="12"/>
  <c r="K86" i="12"/>
  <c r="L41" i="13"/>
  <c r="L20" i="13"/>
  <c r="P106" i="12"/>
  <c r="G86" i="12"/>
  <c r="K69" i="13"/>
  <c r="K48" i="13"/>
  <c r="K81" i="12"/>
  <c r="K102" i="12"/>
  <c r="L38" i="13"/>
  <c r="L17" i="13"/>
  <c r="G81" i="12"/>
  <c r="P101" i="12"/>
  <c r="J18" i="13"/>
  <c r="J39" i="13"/>
  <c r="P14" i="13"/>
  <c r="G118" i="12"/>
  <c r="P100" i="12"/>
  <c r="G80" i="12"/>
  <c r="L105" i="12"/>
  <c r="L84" i="12"/>
  <c r="J116" i="21"/>
  <c r="J13" i="22"/>
  <c r="I13" i="22"/>
  <c r="I116" i="21"/>
  <c r="L111" i="12"/>
  <c r="L8" i="13"/>
  <c r="J102" i="12"/>
  <c r="J81" i="12"/>
  <c r="J107" i="12"/>
  <c r="J86" i="12"/>
  <c r="J105" i="12"/>
  <c r="J84" i="12"/>
  <c r="P104" i="12"/>
  <c r="G84" i="12"/>
  <c r="K84" i="15" l="1"/>
  <c r="K105" i="15"/>
  <c r="K44" i="18"/>
  <c r="K23" i="18"/>
  <c r="G25" i="13"/>
  <c r="P45" i="13"/>
  <c r="K14" i="13"/>
  <c r="K117" i="12"/>
  <c r="J72" i="13"/>
  <c r="J51" i="13"/>
  <c r="J48" i="13"/>
  <c r="J69" i="13"/>
  <c r="J44" i="22"/>
  <c r="J23" i="22"/>
  <c r="J49" i="13"/>
  <c r="J70" i="13"/>
  <c r="L50" i="13"/>
  <c r="L71" i="13"/>
  <c r="I18" i="13"/>
  <c r="I39" i="13"/>
  <c r="L23" i="13"/>
  <c r="L44" i="13"/>
  <c r="G113" i="12"/>
  <c r="P9" i="13"/>
  <c r="K112" i="12"/>
  <c r="K9" i="13"/>
  <c r="K100" i="13"/>
  <c r="K79" i="13"/>
  <c r="I45" i="22"/>
  <c r="I24" i="22"/>
  <c r="P8" i="13"/>
  <c r="G112" i="12"/>
  <c r="K72" i="13"/>
  <c r="K51" i="13"/>
  <c r="I84" i="20"/>
  <c r="I105" i="20"/>
  <c r="J12" i="13"/>
  <c r="J115" i="12"/>
  <c r="J14" i="13"/>
  <c r="J117" i="12"/>
  <c r="J9" i="13"/>
  <c r="J112" i="12"/>
  <c r="L12" i="13"/>
  <c r="L115" i="12"/>
  <c r="P13" i="13"/>
  <c r="G117" i="12"/>
  <c r="L73" i="13"/>
  <c r="L52" i="13"/>
  <c r="K52" i="14"/>
  <c r="K73" i="14"/>
  <c r="K49" i="13"/>
  <c r="K70" i="13"/>
  <c r="I44" i="22"/>
  <c r="I23" i="22"/>
  <c r="L39" i="13"/>
  <c r="L18" i="13"/>
  <c r="G116" i="12"/>
  <c r="P12" i="13"/>
  <c r="J52" i="14"/>
  <c r="J73" i="14"/>
  <c r="G115" i="12"/>
  <c r="P11" i="13"/>
  <c r="P7" i="13"/>
  <c r="G111" i="12"/>
  <c r="L48" i="13"/>
  <c r="L69" i="13"/>
  <c r="L72" i="13"/>
  <c r="L51" i="13"/>
  <c r="L117" i="12"/>
  <c r="L14" i="13"/>
  <c r="I104" i="18"/>
  <c r="I83" i="18"/>
  <c r="G52" i="13"/>
  <c r="P72" i="13"/>
  <c r="K115" i="15" l="1"/>
  <c r="K12" i="16"/>
  <c r="I114" i="18"/>
  <c r="I11" i="19"/>
  <c r="P38" i="13"/>
  <c r="G18" i="13"/>
  <c r="L49" i="13"/>
  <c r="L70" i="13"/>
  <c r="J19" i="13"/>
  <c r="J40" i="13"/>
  <c r="K103" i="13"/>
  <c r="K82" i="13"/>
  <c r="J103" i="13"/>
  <c r="J82" i="13"/>
  <c r="K104" i="14"/>
  <c r="K83" i="14"/>
  <c r="I75" i="22"/>
  <c r="I54" i="22"/>
  <c r="L104" i="13"/>
  <c r="L83" i="13"/>
  <c r="J45" i="13"/>
  <c r="J24" i="13"/>
  <c r="G19" i="13"/>
  <c r="P39" i="13"/>
  <c r="K24" i="13"/>
  <c r="K45" i="13"/>
  <c r="K19" i="13"/>
  <c r="K40" i="13"/>
  <c r="J101" i="13"/>
  <c r="J80" i="13"/>
  <c r="J83" i="14"/>
  <c r="J104" i="14"/>
  <c r="K101" i="13"/>
  <c r="K80" i="13"/>
  <c r="L75" i="13"/>
  <c r="L54" i="13"/>
  <c r="P76" i="13"/>
  <c r="G56" i="13"/>
  <c r="P44" i="13"/>
  <c r="G24" i="13"/>
  <c r="J43" i="13"/>
  <c r="J22" i="13"/>
  <c r="I76" i="22"/>
  <c r="I55" i="22"/>
  <c r="J75" i="22"/>
  <c r="J54" i="22"/>
  <c r="L45" i="13"/>
  <c r="L24" i="13"/>
  <c r="G20" i="13"/>
  <c r="P40" i="13"/>
  <c r="P103" i="13"/>
  <c r="G83" i="13"/>
  <c r="L79" i="13"/>
  <c r="L100" i="13"/>
  <c r="G23" i="13"/>
  <c r="P43" i="13"/>
  <c r="I115" i="20"/>
  <c r="I12" i="21"/>
  <c r="I70" i="13"/>
  <c r="I49" i="13"/>
  <c r="J100" i="13"/>
  <c r="J79" i="13"/>
  <c r="L102" i="13"/>
  <c r="L81" i="13"/>
  <c r="G22" i="13"/>
  <c r="P42" i="13"/>
  <c r="L82" i="13"/>
  <c r="L103" i="13"/>
  <c r="L22" i="13"/>
  <c r="L43" i="13"/>
  <c r="K110" i="13"/>
  <c r="K7" i="14"/>
  <c r="K75" i="18"/>
  <c r="K54" i="18"/>
  <c r="K22" i="16" l="1"/>
  <c r="K43" i="16"/>
  <c r="J53" i="13"/>
  <c r="J74" i="13"/>
  <c r="K111" i="13"/>
  <c r="K8" i="14"/>
  <c r="I106" i="22"/>
  <c r="I85" i="22"/>
  <c r="I22" i="21"/>
  <c r="I43" i="21"/>
  <c r="L74" i="13"/>
  <c r="L53" i="13"/>
  <c r="J114" i="14"/>
  <c r="J11" i="15"/>
  <c r="G50" i="13"/>
  <c r="P70" i="13"/>
  <c r="L80" i="13"/>
  <c r="L101" i="13"/>
  <c r="G53" i="13"/>
  <c r="P73" i="13"/>
  <c r="K76" i="13"/>
  <c r="K55" i="13"/>
  <c r="P75" i="13"/>
  <c r="G55" i="13"/>
  <c r="K114" i="14"/>
  <c r="K11" i="15"/>
  <c r="L110" i="13"/>
  <c r="L7" i="14"/>
  <c r="J110" i="13"/>
  <c r="J7" i="14"/>
  <c r="J106" i="22"/>
  <c r="J85" i="22"/>
  <c r="P107" i="13"/>
  <c r="G87" i="13"/>
  <c r="J111" i="13"/>
  <c r="J8" i="14"/>
  <c r="J76" i="13"/>
  <c r="J55" i="13"/>
  <c r="J113" i="13"/>
  <c r="J10" i="14"/>
  <c r="G49" i="13"/>
  <c r="P69" i="13"/>
  <c r="P74" i="13"/>
  <c r="G54" i="13"/>
  <c r="L112" i="13"/>
  <c r="L9" i="14"/>
  <c r="L113" i="13"/>
  <c r="L10" i="14"/>
  <c r="K50" i="13"/>
  <c r="K71" i="13"/>
  <c r="I42" i="19"/>
  <c r="I21" i="19"/>
  <c r="K38" i="14"/>
  <c r="K17" i="14"/>
  <c r="G51" i="13"/>
  <c r="P71" i="13"/>
  <c r="J71" i="13"/>
  <c r="J50" i="13"/>
  <c r="L76" i="13"/>
  <c r="L55" i="13"/>
  <c r="K106" i="18"/>
  <c r="K85" i="18"/>
  <c r="I80" i="13"/>
  <c r="I101" i="13"/>
  <c r="G114" i="13"/>
  <c r="P10" i="14"/>
  <c r="I86" i="22"/>
  <c r="I107" i="22"/>
  <c r="L106" i="13"/>
  <c r="L85" i="13"/>
  <c r="L114" i="13"/>
  <c r="L11" i="14"/>
  <c r="K113" i="13"/>
  <c r="K10" i="14"/>
  <c r="K74" i="16" l="1"/>
  <c r="K53" i="16"/>
  <c r="I8" i="14"/>
  <c r="I111" i="13"/>
  <c r="I74" i="21"/>
  <c r="I53" i="21"/>
  <c r="K116" i="18"/>
  <c r="K13" i="19"/>
  <c r="G86" i="13"/>
  <c r="P106" i="13"/>
  <c r="I116" i="22"/>
  <c r="I13" i="23"/>
  <c r="I117" i="22"/>
  <c r="I14" i="23"/>
  <c r="J21" i="15"/>
  <c r="J42" i="15"/>
  <c r="K39" i="14"/>
  <c r="K18" i="14"/>
  <c r="L21" i="14"/>
  <c r="L42" i="14"/>
  <c r="L20" i="14"/>
  <c r="L41" i="14"/>
  <c r="J116" i="22"/>
  <c r="J13" i="23"/>
  <c r="L40" i="14"/>
  <c r="L19" i="14"/>
  <c r="J107" i="13"/>
  <c r="J86" i="13"/>
  <c r="L86" i="13"/>
  <c r="L107" i="13"/>
  <c r="G85" i="13"/>
  <c r="P105" i="13"/>
  <c r="K86" i="13"/>
  <c r="K107" i="13"/>
  <c r="J20" i="14"/>
  <c r="J41" i="14"/>
  <c r="L8" i="14"/>
  <c r="L111" i="13"/>
  <c r="L116" i="13"/>
  <c r="L13" i="14"/>
  <c r="L17" i="14"/>
  <c r="L38" i="14"/>
  <c r="K41" i="14"/>
  <c r="K20" i="14"/>
  <c r="K102" i="13"/>
  <c r="K81" i="13"/>
  <c r="P104" i="13"/>
  <c r="G84" i="13"/>
  <c r="J105" i="13"/>
  <c r="J84" i="13"/>
  <c r="P102" i="13"/>
  <c r="G82" i="13"/>
  <c r="K42" i="15"/>
  <c r="K21" i="15"/>
  <c r="J38" i="14"/>
  <c r="J17" i="14"/>
  <c r="P101" i="13"/>
  <c r="G81" i="13"/>
  <c r="K48" i="14"/>
  <c r="K69" i="14"/>
  <c r="J39" i="14"/>
  <c r="J18" i="14"/>
  <c r="I52" i="19"/>
  <c r="I73" i="19"/>
  <c r="P41" i="14"/>
  <c r="G21" i="14"/>
  <c r="P100" i="13"/>
  <c r="G80" i="13"/>
  <c r="J102" i="13"/>
  <c r="J81" i="13"/>
  <c r="P14" i="14"/>
  <c r="G118" i="13"/>
  <c r="L105" i="13"/>
  <c r="L84" i="13"/>
  <c r="K105" i="16" l="1"/>
  <c r="K84" i="16"/>
  <c r="J115" i="13"/>
  <c r="J12" i="14"/>
  <c r="L71" i="14"/>
  <c r="L50" i="14"/>
  <c r="K49" i="14"/>
  <c r="K70" i="14"/>
  <c r="L69" i="14"/>
  <c r="L48" i="14"/>
  <c r="P12" i="14"/>
  <c r="G116" i="13"/>
  <c r="J44" i="23"/>
  <c r="J23" i="23"/>
  <c r="J52" i="15"/>
  <c r="J73" i="15"/>
  <c r="K44" i="19"/>
  <c r="K23" i="19"/>
  <c r="J48" i="14"/>
  <c r="J69" i="14"/>
  <c r="L23" i="14"/>
  <c r="L44" i="14"/>
  <c r="L14" i="14"/>
  <c r="L117" i="13"/>
  <c r="L72" i="14"/>
  <c r="L51" i="14"/>
  <c r="I45" i="23"/>
  <c r="I24" i="23"/>
  <c r="K14" i="14"/>
  <c r="K117" i="13"/>
  <c r="G112" i="13"/>
  <c r="P8" i="14"/>
  <c r="G25" i="14"/>
  <c r="P45" i="14"/>
  <c r="K112" i="13"/>
  <c r="K9" i="14"/>
  <c r="L39" i="14"/>
  <c r="L18" i="14"/>
  <c r="I105" i="21"/>
  <c r="I84" i="21"/>
  <c r="P13" i="14"/>
  <c r="G117" i="13"/>
  <c r="G52" i="14"/>
  <c r="P72" i="14"/>
  <c r="G115" i="13"/>
  <c r="P11" i="14"/>
  <c r="J70" i="14"/>
  <c r="J49" i="14"/>
  <c r="K100" i="14"/>
  <c r="K79" i="14"/>
  <c r="J72" i="14"/>
  <c r="J51" i="14"/>
  <c r="L52" i="14"/>
  <c r="L73" i="14"/>
  <c r="I44" i="23"/>
  <c r="I23" i="23"/>
  <c r="I104" i="19"/>
  <c r="I83" i="19"/>
  <c r="J9" i="14"/>
  <c r="J112" i="13"/>
  <c r="K52" i="15"/>
  <c r="K73" i="15"/>
  <c r="L115" i="13"/>
  <c r="L12" i="14"/>
  <c r="G111" i="13"/>
  <c r="P7" i="14"/>
  <c r="P9" i="14"/>
  <c r="G113" i="13"/>
  <c r="K51" i="14"/>
  <c r="K72" i="14"/>
  <c r="J14" i="14"/>
  <c r="J117" i="13"/>
  <c r="I18" i="14"/>
  <c r="I39" i="14"/>
  <c r="K115" i="16" l="1"/>
  <c r="K12" i="17"/>
  <c r="I115" i="21"/>
  <c r="I12" i="22"/>
  <c r="L82" i="14"/>
  <c r="L103" i="14"/>
  <c r="K75" i="19"/>
  <c r="K54" i="19"/>
  <c r="L79" i="14"/>
  <c r="L100" i="14"/>
  <c r="P39" i="14"/>
  <c r="G19" i="14"/>
  <c r="J24" i="14"/>
  <c r="J45" i="14"/>
  <c r="K103" i="14"/>
  <c r="K82" i="14"/>
  <c r="K83" i="15"/>
  <c r="K104" i="15"/>
  <c r="L104" i="14"/>
  <c r="L83" i="14"/>
  <c r="P42" i="14"/>
  <c r="G22" i="14"/>
  <c r="J83" i="15"/>
  <c r="J104" i="15"/>
  <c r="K101" i="14"/>
  <c r="K80" i="14"/>
  <c r="L22" i="14"/>
  <c r="L43" i="14"/>
  <c r="L45" i="14"/>
  <c r="L24" i="14"/>
  <c r="K24" i="14"/>
  <c r="K45" i="14"/>
  <c r="P103" i="14"/>
  <c r="G83" i="14"/>
  <c r="K19" i="14"/>
  <c r="K40" i="14"/>
  <c r="L54" i="14"/>
  <c r="L75" i="14"/>
  <c r="I75" i="23"/>
  <c r="I54" i="23"/>
  <c r="J80" i="14"/>
  <c r="J101" i="14"/>
  <c r="J75" i="23"/>
  <c r="J54" i="23"/>
  <c r="L102" i="14"/>
  <c r="L81" i="14"/>
  <c r="L49" i="14"/>
  <c r="L70" i="14"/>
  <c r="P38" i="14"/>
  <c r="G18" i="14"/>
  <c r="P76" i="14"/>
  <c r="G56" i="14"/>
  <c r="J100" i="14"/>
  <c r="J79" i="14"/>
  <c r="J22" i="14"/>
  <c r="J43" i="14"/>
  <c r="G20" i="14"/>
  <c r="P40" i="14"/>
  <c r="J19" i="14"/>
  <c r="J40" i="14"/>
  <c r="J103" i="14"/>
  <c r="J82" i="14"/>
  <c r="I70" i="14"/>
  <c r="I49" i="14"/>
  <c r="I114" i="19"/>
  <c r="I11" i="20"/>
  <c r="K7" i="15"/>
  <c r="K110" i="14"/>
  <c r="P44" i="14"/>
  <c r="G24" i="14"/>
  <c r="I55" i="23"/>
  <c r="I76" i="23"/>
  <c r="G23" i="14"/>
  <c r="P43" i="14"/>
  <c r="K43" i="17" l="1"/>
  <c r="K22" i="17"/>
  <c r="I106" i="23"/>
  <c r="I85" i="23"/>
  <c r="L106" i="14"/>
  <c r="L85" i="14"/>
  <c r="K76" i="14"/>
  <c r="K55" i="14"/>
  <c r="J114" i="15"/>
  <c r="J11" i="16"/>
  <c r="I107" i="23"/>
  <c r="I86" i="23"/>
  <c r="L80" i="14"/>
  <c r="L101" i="14"/>
  <c r="L7" i="15"/>
  <c r="L110" i="14"/>
  <c r="P10" i="15"/>
  <c r="G114" i="14"/>
  <c r="L112" i="14"/>
  <c r="L9" i="15"/>
  <c r="K113" i="14"/>
  <c r="K10" i="15"/>
  <c r="K106" i="19"/>
  <c r="K85" i="19"/>
  <c r="J74" i="14"/>
  <c r="J53" i="14"/>
  <c r="K111" i="14"/>
  <c r="K8" i="15"/>
  <c r="P75" i="14"/>
  <c r="G55" i="14"/>
  <c r="J110" i="14"/>
  <c r="J7" i="15"/>
  <c r="J71" i="14"/>
  <c r="J50" i="14"/>
  <c r="J76" i="14"/>
  <c r="J55" i="14"/>
  <c r="L113" i="14"/>
  <c r="L10" i="15"/>
  <c r="L76" i="14"/>
  <c r="L55" i="14"/>
  <c r="G53" i="14"/>
  <c r="P73" i="14"/>
  <c r="J113" i="14"/>
  <c r="J10" i="15"/>
  <c r="K38" i="15"/>
  <c r="K17" i="15"/>
  <c r="G87" i="14"/>
  <c r="P107" i="14"/>
  <c r="P74" i="14"/>
  <c r="G54" i="14"/>
  <c r="K50" i="14"/>
  <c r="K71" i="14"/>
  <c r="I43" i="22"/>
  <c r="I22" i="22"/>
  <c r="K114" i="15"/>
  <c r="K11" i="16"/>
  <c r="I80" i="14"/>
  <c r="I101" i="14"/>
  <c r="J85" i="23"/>
  <c r="J106" i="23"/>
  <c r="I21" i="20"/>
  <c r="I42" i="20"/>
  <c r="P71" i="14"/>
  <c r="G51" i="14"/>
  <c r="J111" i="14"/>
  <c r="J8" i="15"/>
  <c r="L74" i="14"/>
  <c r="L53" i="14"/>
  <c r="G49" i="14"/>
  <c r="P69" i="14"/>
  <c r="L114" i="14"/>
  <c r="L11" i="15"/>
  <c r="G50" i="14"/>
  <c r="P70" i="14"/>
  <c r="K53" i="17" l="1"/>
  <c r="K74" i="17"/>
  <c r="P14" i="15"/>
  <c r="G118" i="14"/>
  <c r="J21" i="16"/>
  <c r="J42" i="16"/>
  <c r="I73" i="20"/>
  <c r="I52" i="20"/>
  <c r="I74" i="22"/>
  <c r="I53" i="22"/>
  <c r="K69" i="15"/>
  <c r="K48" i="15"/>
  <c r="K116" i="19"/>
  <c r="K13" i="20"/>
  <c r="L17" i="15"/>
  <c r="L38" i="15"/>
  <c r="K86" i="14"/>
  <c r="K107" i="14"/>
  <c r="L107" i="14"/>
  <c r="L86" i="14"/>
  <c r="J116" i="23"/>
  <c r="J13" i="24"/>
  <c r="K102" i="14"/>
  <c r="K81" i="14"/>
  <c r="J41" i="15"/>
  <c r="J20" i="15"/>
  <c r="K41" i="15"/>
  <c r="K20" i="15"/>
  <c r="L8" i="15"/>
  <c r="L111" i="14"/>
  <c r="L42" i="15"/>
  <c r="L21" i="15"/>
  <c r="P100" i="14"/>
  <c r="G80" i="14"/>
  <c r="J17" i="15"/>
  <c r="J38" i="15"/>
  <c r="J86" i="14"/>
  <c r="J107" i="14"/>
  <c r="G86" i="14"/>
  <c r="P106" i="14"/>
  <c r="L116" i="14"/>
  <c r="L13" i="15"/>
  <c r="J102" i="14"/>
  <c r="J81" i="14"/>
  <c r="P101" i="14"/>
  <c r="G81" i="14"/>
  <c r="J39" i="15"/>
  <c r="J18" i="15"/>
  <c r="I111" i="14"/>
  <c r="I8" i="15"/>
  <c r="P104" i="14"/>
  <c r="G84" i="14"/>
  <c r="K39" i="15"/>
  <c r="K18" i="15"/>
  <c r="L40" i="15"/>
  <c r="L19" i="15"/>
  <c r="K21" i="16"/>
  <c r="K42" i="16"/>
  <c r="G82" i="14"/>
  <c r="P102" i="14"/>
  <c r="J105" i="14"/>
  <c r="J84" i="14"/>
  <c r="P41" i="15"/>
  <c r="G21" i="15"/>
  <c r="L41" i="15"/>
  <c r="L20" i="15"/>
  <c r="L84" i="14"/>
  <c r="L105" i="14"/>
  <c r="G85" i="14"/>
  <c r="P105" i="14"/>
  <c r="I117" i="23"/>
  <c r="I14" i="24"/>
  <c r="I13" i="24"/>
  <c r="I116" i="23"/>
  <c r="K84" i="17" l="1"/>
  <c r="K105" i="17"/>
  <c r="L72" i="15"/>
  <c r="L51" i="15"/>
  <c r="P7" i="15"/>
  <c r="G111" i="14"/>
  <c r="J72" i="15"/>
  <c r="J51" i="15"/>
  <c r="I105" i="22"/>
  <c r="I84" i="22"/>
  <c r="I18" i="15"/>
  <c r="I39" i="15"/>
  <c r="P13" i="15"/>
  <c r="G117" i="14"/>
  <c r="L69" i="15"/>
  <c r="L48" i="15"/>
  <c r="L52" i="15"/>
  <c r="L73" i="15"/>
  <c r="K112" i="14"/>
  <c r="K9" i="15"/>
  <c r="I104" i="20"/>
  <c r="I83" i="20"/>
  <c r="J117" i="14"/>
  <c r="J14" i="15"/>
  <c r="J44" i="24"/>
  <c r="J23" i="24"/>
  <c r="K23" i="20"/>
  <c r="K44" i="20"/>
  <c r="J73" i="16"/>
  <c r="J52" i="16"/>
  <c r="G52" i="15"/>
  <c r="P72" i="15"/>
  <c r="K49" i="15"/>
  <c r="K70" i="15"/>
  <c r="G112" i="14"/>
  <c r="P8" i="15"/>
  <c r="L18" i="15"/>
  <c r="L39" i="15"/>
  <c r="I45" i="24"/>
  <c r="I24" i="24"/>
  <c r="L23" i="15"/>
  <c r="L44" i="15"/>
  <c r="L71" i="15"/>
  <c r="L50" i="15"/>
  <c r="P12" i="15"/>
  <c r="G116" i="14"/>
  <c r="J115" i="14"/>
  <c r="J12" i="15"/>
  <c r="L115" i="14"/>
  <c r="L12" i="15"/>
  <c r="J69" i="15"/>
  <c r="J48" i="15"/>
  <c r="K73" i="16"/>
  <c r="K52" i="16"/>
  <c r="K14" i="15"/>
  <c r="K117" i="14"/>
  <c r="J49" i="15"/>
  <c r="J70" i="15"/>
  <c r="G113" i="14"/>
  <c r="P9" i="15"/>
  <c r="I44" i="24"/>
  <c r="I23" i="24"/>
  <c r="P11" i="15"/>
  <c r="G115" i="14"/>
  <c r="J9" i="15"/>
  <c r="J112" i="14"/>
  <c r="K72" i="15"/>
  <c r="K51" i="15"/>
  <c r="L14" i="15"/>
  <c r="L117" i="14"/>
  <c r="K100" i="15"/>
  <c r="K79" i="15"/>
  <c r="G25" i="15"/>
  <c r="P45" i="15"/>
  <c r="K115" i="17" l="1"/>
  <c r="K12" i="18"/>
  <c r="L75" i="15"/>
  <c r="L54" i="15"/>
  <c r="K80" i="15"/>
  <c r="K101" i="15"/>
  <c r="P42" i="15"/>
  <c r="G22" i="15"/>
  <c r="J54" i="24"/>
  <c r="J75" i="24"/>
  <c r="I115" i="22"/>
  <c r="I12" i="23"/>
  <c r="J22" i="15"/>
  <c r="J43" i="15"/>
  <c r="L83" i="15"/>
  <c r="L104" i="15"/>
  <c r="K45" i="15"/>
  <c r="K24" i="15"/>
  <c r="P103" i="15"/>
  <c r="G83" i="15"/>
  <c r="J45" i="15"/>
  <c r="J24" i="15"/>
  <c r="G23" i="15"/>
  <c r="P43" i="15"/>
  <c r="I76" i="24"/>
  <c r="I55" i="24"/>
  <c r="L79" i="15"/>
  <c r="L100" i="15"/>
  <c r="J103" i="15"/>
  <c r="J82" i="15"/>
  <c r="K7" i="16"/>
  <c r="K110" i="15"/>
  <c r="L45" i="15"/>
  <c r="L24" i="15"/>
  <c r="I11" i="21"/>
  <c r="I114" i="20"/>
  <c r="P44" i="15"/>
  <c r="G24" i="15"/>
  <c r="P38" i="15"/>
  <c r="G18" i="15"/>
  <c r="I75" i="24"/>
  <c r="I54" i="24"/>
  <c r="G20" i="15"/>
  <c r="P40" i="15"/>
  <c r="L49" i="15"/>
  <c r="L70" i="15"/>
  <c r="K103" i="15"/>
  <c r="K82" i="15"/>
  <c r="L102" i="15"/>
  <c r="L81" i="15"/>
  <c r="J83" i="16"/>
  <c r="J104" i="16"/>
  <c r="P76" i="15"/>
  <c r="G56" i="15"/>
  <c r="J80" i="15"/>
  <c r="J101" i="15"/>
  <c r="L43" i="15"/>
  <c r="L22" i="15"/>
  <c r="G19" i="15"/>
  <c r="P39" i="15"/>
  <c r="K75" i="20"/>
  <c r="K54" i="20"/>
  <c r="K19" i="15"/>
  <c r="K40" i="15"/>
  <c r="I70" i="15"/>
  <c r="I49" i="15"/>
  <c r="K83" i="16"/>
  <c r="K104" i="16"/>
  <c r="J100" i="15"/>
  <c r="J79" i="15"/>
  <c r="J19" i="15"/>
  <c r="J40" i="15"/>
  <c r="L82" i="15"/>
  <c r="L103" i="15"/>
  <c r="K43" i="18" l="1"/>
  <c r="K22" i="18"/>
  <c r="J71" i="15"/>
  <c r="J50" i="15"/>
  <c r="I106" i="24"/>
  <c r="I85" i="24"/>
  <c r="K71" i="15"/>
  <c r="K50" i="15"/>
  <c r="J111" i="15"/>
  <c r="J8" i="16"/>
  <c r="G54" i="15"/>
  <c r="P74" i="15"/>
  <c r="L114" i="15"/>
  <c r="L11" i="16"/>
  <c r="I80" i="15"/>
  <c r="I101" i="15"/>
  <c r="L76" i="15"/>
  <c r="L55" i="15"/>
  <c r="K113" i="15"/>
  <c r="K10" i="16"/>
  <c r="K38" i="16"/>
  <c r="K17" i="16"/>
  <c r="G53" i="15"/>
  <c r="P73" i="15"/>
  <c r="J85" i="24"/>
  <c r="J106" i="24"/>
  <c r="L80" i="15"/>
  <c r="L101" i="15"/>
  <c r="J74" i="15"/>
  <c r="J53" i="15"/>
  <c r="K111" i="15"/>
  <c r="K8" i="16"/>
  <c r="I107" i="24"/>
  <c r="I86" i="24"/>
  <c r="K76" i="15"/>
  <c r="K55" i="15"/>
  <c r="P69" i="15"/>
  <c r="G49" i="15"/>
  <c r="J110" i="15"/>
  <c r="J7" i="16"/>
  <c r="K85" i="20"/>
  <c r="K106" i="20"/>
  <c r="P107" i="15"/>
  <c r="G87" i="15"/>
  <c r="P75" i="15"/>
  <c r="G55" i="15"/>
  <c r="J113" i="15"/>
  <c r="J10" i="16"/>
  <c r="J76" i="15"/>
  <c r="J55" i="15"/>
  <c r="L74" i="15"/>
  <c r="L53" i="15"/>
  <c r="K114" i="16"/>
  <c r="K11" i="17"/>
  <c r="G50" i="15"/>
  <c r="P70" i="15"/>
  <c r="J11" i="17"/>
  <c r="J114" i="16"/>
  <c r="G51" i="15"/>
  <c r="P71" i="15"/>
  <c r="L7" i="16"/>
  <c r="L110" i="15"/>
  <c r="I22" i="23"/>
  <c r="I43" i="23"/>
  <c r="L112" i="15"/>
  <c r="L9" i="16"/>
  <c r="L10" i="16"/>
  <c r="L113" i="15"/>
  <c r="I42" i="21"/>
  <c r="I21" i="21"/>
  <c r="P10" i="16"/>
  <c r="G114" i="15"/>
  <c r="L106" i="15"/>
  <c r="L85" i="15"/>
  <c r="K53" i="18" l="1"/>
  <c r="K74" i="18"/>
  <c r="J20" i="16"/>
  <c r="J41" i="16"/>
  <c r="I111" i="15"/>
  <c r="I8" i="16"/>
  <c r="K21" i="17"/>
  <c r="K42" i="17"/>
  <c r="L42" i="16"/>
  <c r="L21" i="16"/>
  <c r="J17" i="16"/>
  <c r="J38" i="16"/>
  <c r="P104" i="15"/>
  <c r="G84" i="15"/>
  <c r="I52" i="21"/>
  <c r="I73" i="21"/>
  <c r="L38" i="16"/>
  <c r="L17" i="16"/>
  <c r="G86" i="15"/>
  <c r="P106" i="15"/>
  <c r="P100" i="15"/>
  <c r="G80" i="15"/>
  <c r="J105" i="15"/>
  <c r="J84" i="15"/>
  <c r="K69" i="16"/>
  <c r="K48" i="16"/>
  <c r="P101" i="15"/>
  <c r="G81" i="15"/>
  <c r="K102" i="15"/>
  <c r="K81" i="15"/>
  <c r="G82" i="15"/>
  <c r="P102" i="15"/>
  <c r="L8" i="16"/>
  <c r="L111" i="15"/>
  <c r="K41" i="16"/>
  <c r="K20" i="16"/>
  <c r="G85" i="15"/>
  <c r="P105" i="15"/>
  <c r="I13" i="25"/>
  <c r="I116" i="24"/>
  <c r="I74" i="23"/>
  <c r="I53" i="23"/>
  <c r="K39" i="16"/>
  <c r="K18" i="16"/>
  <c r="P41" i="16"/>
  <c r="G21" i="16"/>
  <c r="L84" i="15"/>
  <c r="L105" i="15"/>
  <c r="K86" i="15"/>
  <c r="K107" i="15"/>
  <c r="L19" i="16"/>
  <c r="L40" i="16"/>
  <c r="K13" i="21"/>
  <c r="K116" i="20"/>
  <c r="J116" i="24"/>
  <c r="J13" i="25"/>
  <c r="J18" i="16"/>
  <c r="J39" i="16"/>
  <c r="L41" i="16"/>
  <c r="L20" i="16"/>
  <c r="P14" i="16"/>
  <c r="G118" i="15"/>
  <c r="L13" i="16"/>
  <c r="L116" i="15"/>
  <c r="J21" i="17"/>
  <c r="J42" i="17"/>
  <c r="J86" i="15"/>
  <c r="J107" i="15"/>
  <c r="I117" i="24"/>
  <c r="I14" i="25"/>
  <c r="L86" i="15"/>
  <c r="L107" i="15"/>
  <c r="J102" i="15"/>
  <c r="J81" i="15"/>
  <c r="K84" i="18" l="1"/>
  <c r="K105" i="18"/>
  <c r="I23" i="25"/>
  <c r="I44" i="25"/>
  <c r="K100" i="16"/>
  <c r="K79" i="16"/>
  <c r="L69" i="16"/>
  <c r="L48" i="16"/>
  <c r="L52" i="16"/>
  <c r="L73" i="16"/>
  <c r="J9" i="16"/>
  <c r="J112" i="15"/>
  <c r="L115" i="15"/>
  <c r="L12" i="16"/>
  <c r="G113" i="15"/>
  <c r="P9" i="16"/>
  <c r="P12" i="16"/>
  <c r="G116" i="15"/>
  <c r="I104" i="21"/>
  <c r="I83" i="21"/>
  <c r="K73" i="17"/>
  <c r="K52" i="17"/>
  <c r="I24" i="25"/>
  <c r="I45" i="25"/>
  <c r="K23" i="21"/>
  <c r="K44" i="21"/>
  <c r="K112" i="15"/>
  <c r="K9" i="16"/>
  <c r="J115" i="15"/>
  <c r="J12" i="16"/>
  <c r="L14" i="16"/>
  <c r="L117" i="15"/>
  <c r="I18" i="16"/>
  <c r="I39" i="16"/>
  <c r="G25" i="16"/>
  <c r="P45" i="16"/>
  <c r="L71" i="16"/>
  <c r="L50" i="16"/>
  <c r="L72" i="16"/>
  <c r="L51" i="16"/>
  <c r="K49" i="16"/>
  <c r="K70" i="16"/>
  <c r="K72" i="16"/>
  <c r="K51" i="16"/>
  <c r="G112" i="15"/>
  <c r="P8" i="16"/>
  <c r="P7" i="16"/>
  <c r="G111" i="15"/>
  <c r="P11" i="16"/>
  <c r="G115" i="15"/>
  <c r="J44" i="25"/>
  <c r="J23" i="25"/>
  <c r="L23" i="16"/>
  <c r="L44" i="16"/>
  <c r="G52" i="16"/>
  <c r="P72" i="16"/>
  <c r="J14" i="16"/>
  <c r="J117" i="15"/>
  <c r="J52" i="17"/>
  <c r="J73" i="17"/>
  <c r="J70" i="16"/>
  <c r="J49" i="16"/>
  <c r="K14" i="16"/>
  <c r="K117" i="15"/>
  <c r="P13" i="16"/>
  <c r="G117" i="15"/>
  <c r="J69" i="16"/>
  <c r="J48" i="16"/>
  <c r="J72" i="16"/>
  <c r="J51" i="16"/>
  <c r="I105" i="23"/>
  <c r="I84" i="23"/>
  <c r="L39" i="16"/>
  <c r="L18" i="16"/>
  <c r="K12" i="19" l="1"/>
  <c r="K115" i="18"/>
  <c r="K80" i="16"/>
  <c r="K101" i="16"/>
  <c r="I70" i="16"/>
  <c r="I49" i="16"/>
  <c r="K75" i="21"/>
  <c r="K54" i="21"/>
  <c r="L83" i="16"/>
  <c r="L104" i="16"/>
  <c r="L49" i="16"/>
  <c r="L70" i="16"/>
  <c r="P44" i="16"/>
  <c r="G24" i="16"/>
  <c r="J45" i="16"/>
  <c r="J24" i="16"/>
  <c r="G22" i="16"/>
  <c r="P42" i="16"/>
  <c r="P43" i="16"/>
  <c r="G23" i="16"/>
  <c r="I55" i="25"/>
  <c r="I76" i="25"/>
  <c r="G20" i="16"/>
  <c r="P40" i="16"/>
  <c r="I115" i="23"/>
  <c r="I12" i="24"/>
  <c r="K45" i="16"/>
  <c r="K24" i="16"/>
  <c r="P38" i="16"/>
  <c r="G18" i="16"/>
  <c r="L103" i="16"/>
  <c r="L82" i="16"/>
  <c r="L45" i="16"/>
  <c r="L24" i="16"/>
  <c r="L100" i="16"/>
  <c r="L79" i="16"/>
  <c r="L75" i="16"/>
  <c r="L54" i="16"/>
  <c r="L102" i="16"/>
  <c r="L81" i="16"/>
  <c r="K83" i="17"/>
  <c r="K104" i="17"/>
  <c r="K7" i="17"/>
  <c r="K110" i="16"/>
  <c r="G19" i="16"/>
  <c r="P39" i="16"/>
  <c r="J22" i="16"/>
  <c r="J43" i="16"/>
  <c r="J103" i="16"/>
  <c r="J82" i="16"/>
  <c r="J80" i="16"/>
  <c r="J101" i="16"/>
  <c r="J83" i="17"/>
  <c r="J104" i="17"/>
  <c r="P76" i="16"/>
  <c r="G56" i="16"/>
  <c r="K19" i="16"/>
  <c r="K40" i="16"/>
  <c r="I54" i="25"/>
  <c r="I75" i="25"/>
  <c r="P103" i="16"/>
  <c r="G83" i="16"/>
  <c r="L22" i="16"/>
  <c r="L43" i="16"/>
  <c r="J100" i="16"/>
  <c r="J79" i="16"/>
  <c r="J75" i="25"/>
  <c r="J54" i="25"/>
  <c r="K103" i="16"/>
  <c r="K82" i="16"/>
  <c r="I114" i="21"/>
  <c r="I11" i="22"/>
  <c r="J19" i="16"/>
  <c r="J40" i="16"/>
  <c r="K22" i="19" l="1"/>
  <c r="K43" i="19"/>
  <c r="I43" i="24"/>
  <c r="I22" i="24"/>
  <c r="J113" i="16"/>
  <c r="J10" i="17"/>
  <c r="P10" i="17"/>
  <c r="G114" i="16"/>
  <c r="L9" i="17"/>
  <c r="L112" i="16"/>
  <c r="L10" i="17"/>
  <c r="L113" i="16"/>
  <c r="J76" i="16"/>
  <c r="J55" i="16"/>
  <c r="K106" i="21"/>
  <c r="K85" i="21"/>
  <c r="L114" i="16"/>
  <c r="L11" i="17"/>
  <c r="I85" i="25"/>
  <c r="I106" i="25"/>
  <c r="G50" i="16"/>
  <c r="P70" i="16"/>
  <c r="K11" i="18"/>
  <c r="K114" i="17"/>
  <c r="J114" i="17"/>
  <c r="J11" i="18"/>
  <c r="P71" i="16"/>
  <c r="G51" i="16"/>
  <c r="I86" i="25"/>
  <c r="I107" i="25"/>
  <c r="L106" i="16"/>
  <c r="L85" i="16"/>
  <c r="G49" i="16"/>
  <c r="P69" i="16"/>
  <c r="P75" i="16"/>
  <c r="G55" i="16"/>
  <c r="I80" i="16"/>
  <c r="I101" i="16"/>
  <c r="I21" i="22"/>
  <c r="I42" i="22"/>
  <c r="G53" i="16"/>
  <c r="P73" i="16"/>
  <c r="J85" i="25"/>
  <c r="J106" i="25"/>
  <c r="J50" i="16"/>
  <c r="J71" i="16"/>
  <c r="K71" i="16"/>
  <c r="K50" i="16"/>
  <c r="J8" i="17"/>
  <c r="J111" i="16"/>
  <c r="L80" i="16"/>
  <c r="L101" i="16"/>
  <c r="K111" i="16"/>
  <c r="K8" i="17"/>
  <c r="L74" i="16"/>
  <c r="L53" i="16"/>
  <c r="G87" i="16"/>
  <c r="P107" i="16"/>
  <c r="L76" i="16"/>
  <c r="L55" i="16"/>
  <c r="J53" i="16"/>
  <c r="J74" i="16"/>
  <c r="K10" i="17"/>
  <c r="K113" i="16"/>
  <c r="J7" i="17"/>
  <c r="J110" i="16"/>
  <c r="K17" i="17"/>
  <c r="K38" i="17"/>
  <c r="L7" i="17"/>
  <c r="L110" i="16"/>
  <c r="K76" i="16"/>
  <c r="K55" i="16"/>
  <c r="G54" i="16"/>
  <c r="P74" i="16"/>
  <c r="K74" i="19" l="1"/>
  <c r="K53" i="19"/>
  <c r="P100" i="16"/>
  <c r="G80" i="16"/>
  <c r="G84" i="16"/>
  <c r="P104" i="16"/>
  <c r="J18" i="17"/>
  <c r="J39" i="17"/>
  <c r="I73" i="22"/>
  <c r="I52" i="22"/>
  <c r="L19" i="17"/>
  <c r="L40" i="17"/>
  <c r="K41" i="17"/>
  <c r="K20" i="17"/>
  <c r="L84" i="16"/>
  <c r="L105" i="16"/>
  <c r="K102" i="16"/>
  <c r="K81" i="16"/>
  <c r="L13" i="17"/>
  <c r="L116" i="16"/>
  <c r="K42" i="18"/>
  <c r="K21" i="18"/>
  <c r="K116" i="21"/>
  <c r="K13" i="22"/>
  <c r="G21" i="17"/>
  <c r="P41" i="17"/>
  <c r="J21" i="18"/>
  <c r="J42" i="18"/>
  <c r="I117" i="25"/>
  <c r="I14" i="26"/>
  <c r="J41" i="17"/>
  <c r="J20" i="17"/>
  <c r="K48" i="17"/>
  <c r="K69" i="17"/>
  <c r="I8" i="17"/>
  <c r="I111" i="16"/>
  <c r="J86" i="16"/>
  <c r="J107" i="16"/>
  <c r="G118" i="16"/>
  <c r="P14" i="17"/>
  <c r="K18" i="17"/>
  <c r="K39" i="17"/>
  <c r="P101" i="16"/>
  <c r="G81" i="16"/>
  <c r="G85" i="16"/>
  <c r="P105" i="16"/>
  <c r="L111" i="16"/>
  <c r="L8" i="17"/>
  <c r="J116" i="25"/>
  <c r="J13" i="26"/>
  <c r="I13" i="26"/>
  <c r="I116" i="25"/>
  <c r="L21" i="17"/>
  <c r="L42" i="17"/>
  <c r="K107" i="16"/>
  <c r="K86" i="16"/>
  <c r="L38" i="17"/>
  <c r="L17" i="17"/>
  <c r="J105" i="16"/>
  <c r="J84" i="16"/>
  <c r="J102" i="16"/>
  <c r="J81" i="16"/>
  <c r="J17" i="17"/>
  <c r="J38" i="17"/>
  <c r="L107" i="16"/>
  <c r="L86" i="16"/>
  <c r="P106" i="16"/>
  <c r="G86" i="16"/>
  <c r="G82" i="16"/>
  <c r="P102" i="16"/>
  <c r="L41" i="17"/>
  <c r="L20" i="17"/>
  <c r="I53" i="24"/>
  <c r="I74" i="24"/>
  <c r="K84" i="19" l="1"/>
  <c r="K105" i="19"/>
  <c r="J69" i="17"/>
  <c r="J48" i="17"/>
  <c r="L51" i="17"/>
  <c r="L72" i="17"/>
  <c r="K14" i="17"/>
  <c r="K117" i="16"/>
  <c r="K112" i="16"/>
  <c r="K9" i="17"/>
  <c r="I83" i="22"/>
  <c r="I104" i="22"/>
  <c r="P9" i="17"/>
  <c r="G113" i="16"/>
  <c r="L73" i="17"/>
  <c r="L52" i="17"/>
  <c r="P12" i="17"/>
  <c r="G116" i="16"/>
  <c r="J14" i="17"/>
  <c r="J117" i="16"/>
  <c r="K44" i="22"/>
  <c r="K23" i="22"/>
  <c r="L115" i="16"/>
  <c r="L12" i="17"/>
  <c r="J49" i="17"/>
  <c r="J70" i="17"/>
  <c r="L18" i="17"/>
  <c r="L39" i="17"/>
  <c r="G115" i="16"/>
  <c r="P11" i="17"/>
  <c r="P45" i="17"/>
  <c r="G25" i="17"/>
  <c r="J112" i="16"/>
  <c r="J9" i="17"/>
  <c r="J72" i="17"/>
  <c r="J51" i="17"/>
  <c r="I44" i="26"/>
  <c r="I23" i="26"/>
  <c r="G112" i="16"/>
  <c r="P8" i="17"/>
  <c r="I18" i="17"/>
  <c r="I39" i="17"/>
  <c r="K73" i="18"/>
  <c r="K52" i="18"/>
  <c r="K51" i="17"/>
  <c r="K72" i="17"/>
  <c r="P72" i="17"/>
  <c r="G52" i="17"/>
  <c r="I24" i="26"/>
  <c r="I45" i="26"/>
  <c r="G117" i="16"/>
  <c r="P13" i="17"/>
  <c r="J115" i="16"/>
  <c r="J12" i="17"/>
  <c r="J44" i="26"/>
  <c r="J23" i="26"/>
  <c r="K70" i="17"/>
  <c r="K49" i="17"/>
  <c r="K79" i="17"/>
  <c r="K100" i="17"/>
  <c r="J52" i="18"/>
  <c r="J73" i="18"/>
  <c r="L71" i="17"/>
  <c r="L50" i="17"/>
  <c r="I84" i="24"/>
  <c r="I105" i="24"/>
  <c r="L14" i="17"/>
  <c r="L117" i="16"/>
  <c r="L69" i="17"/>
  <c r="L48" i="17"/>
  <c r="L23" i="17"/>
  <c r="L44" i="17"/>
  <c r="G111" i="16"/>
  <c r="P7" i="17"/>
  <c r="K12" i="20" l="1"/>
  <c r="K115" i="19"/>
  <c r="J75" i="26"/>
  <c r="J54" i="26"/>
  <c r="P103" i="17"/>
  <c r="G83" i="17"/>
  <c r="P76" i="17"/>
  <c r="G56" i="17"/>
  <c r="L104" i="17"/>
  <c r="L83" i="17"/>
  <c r="L43" i="17"/>
  <c r="L22" i="17"/>
  <c r="L81" i="17"/>
  <c r="L102" i="17"/>
  <c r="J22" i="17"/>
  <c r="J43" i="17"/>
  <c r="K82" i="17"/>
  <c r="K103" i="17"/>
  <c r="G22" i="17"/>
  <c r="P42" i="17"/>
  <c r="L75" i="17"/>
  <c r="L54" i="17"/>
  <c r="I75" i="26"/>
  <c r="I54" i="26"/>
  <c r="K75" i="22"/>
  <c r="K54" i="22"/>
  <c r="P40" i="17"/>
  <c r="G20" i="17"/>
  <c r="K24" i="17"/>
  <c r="K45" i="17"/>
  <c r="L49" i="17"/>
  <c r="L70" i="17"/>
  <c r="I11" i="23"/>
  <c r="I114" i="22"/>
  <c r="L82" i="17"/>
  <c r="L103" i="17"/>
  <c r="L24" i="17"/>
  <c r="L45" i="17"/>
  <c r="K83" i="18"/>
  <c r="K104" i="18"/>
  <c r="J82" i="17"/>
  <c r="J103" i="17"/>
  <c r="J45" i="17"/>
  <c r="J24" i="17"/>
  <c r="P39" i="17"/>
  <c r="G19" i="17"/>
  <c r="J83" i="18"/>
  <c r="J104" i="18"/>
  <c r="L100" i="17"/>
  <c r="L79" i="17"/>
  <c r="K7" i="18"/>
  <c r="K110" i="17"/>
  <c r="P44" i="17"/>
  <c r="G24" i="17"/>
  <c r="I76" i="26"/>
  <c r="I55" i="26"/>
  <c r="I49" i="17"/>
  <c r="I70" i="17"/>
  <c r="J40" i="17"/>
  <c r="J19" i="17"/>
  <c r="K40" i="17"/>
  <c r="K19" i="17"/>
  <c r="P38" i="17"/>
  <c r="G18" i="17"/>
  <c r="I12" i="25"/>
  <c r="I115" i="24"/>
  <c r="J80" i="17"/>
  <c r="J101" i="17"/>
  <c r="K101" i="17"/>
  <c r="K80" i="17"/>
  <c r="G23" i="17"/>
  <c r="P43" i="17"/>
  <c r="J79" i="17"/>
  <c r="J100" i="17"/>
  <c r="K43" i="20" l="1"/>
  <c r="K22" i="20"/>
  <c r="L101" i="17"/>
  <c r="L80" i="17"/>
  <c r="I85" i="26"/>
  <c r="I106" i="26"/>
  <c r="K71" i="17"/>
  <c r="K50" i="17"/>
  <c r="P70" i="17"/>
  <c r="G50" i="17"/>
  <c r="P107" i="17"/>
  <c r="G87" i="17"/>
  <c r="J114" i="18"/>
  <c r="J11" i="19"/>
  <c r="K10" i="18"/>
  <c r="K113" i="17"/>
  <c r="L76" i="17"/>
  <c r="L55" i="17"/>
  <c r="K76" i="17"/>
  <c r="K55" i="17"/>
  <c r="L113" i="17"/>
  <c r="L10" i="18"/>
  <c r="L9" i="18"/>
  <c r="L112" i="17"/>
  <c r="K11" i="19"/>
  <c r="K114" i="18"/>
  <c r="P69" i="17"/>
  <c r="G49" i="17"/>
  <c r="J53" i="17"/>
  <c r="J74" i="17"/>
  <c r="G55" i="17"/>
  <c r="P75" i="17"/>
  <c r="J71" i="17"/>
  <c r="J50" i="17"/>
  <c r="K38" i="18"/>
  <c r="K17" i="18"/>
  <c r="J55" i="17"/>
  <c r="J76" i="17"/>
  <c r="G51" i="17"/>
  <c r="P71" i="17"/>
  <c r="L85" i="17"/>
  <c r="L106" i="17"/>
  <c r="P10" i="18"/>
  <c r="G114" i="17"/>
  <c r="L11" i="18"/>
  <c r="L114" i="17"/>
  <c r="K8" i="18"/>
  <c r="K111" i="17"/>
  <c r="J8" i="18"/>
  <c r="J111" i="17"/>
  <c r="J7" i="18"/>
  <c r="J110" i="17"/>
  <c r="I80" i="17"/>
  <c r="I101" i="17"/>
  <c r="J10" i="18"/>
  <c r="J113" i="17"/>
  <c r="P73" i="17"/>
  <c r="G53" i="17"/>
  <c r="P74" i="17"/>
  <c r="G54" i="17"/>
  <c r="I107" i="26"/>
  <c r="I86" i="26"/>
  <c r="I43" i="25"/>
  <c r="I22" i="25"/>
  <c r="L110" i="17"/>
  <c r="L7" i="18"/>
  <c r="I42" i="23"/>
  <c r="I21" i="23"/>
  <c r="K85" i="22"/>
  <c r="K106" i="22"/>
  <c r="L53" i="17"/>
  <c r="L74" i="17"/>
  <c r="J106" i="26"/>
  <c r="J85" i="26"/>
  <c r="K74" i="20" l="1"/>
  <c r="K53" i="20"/>
  <c r="K18" i="18"/>
  <c r="K39" i="18"/>
  <c r="K81" i="17"/>
  <c r="K102" i="17"/>
  <c r="J105" i="17"/>
  <c r="J84" i="17"/>
  <c r="L41" i="18"/>
  <c r="L20" i="18"/>
  <c r="J42" i="19"/>
  <c r="J21" i="19"/>
  <c r="L84" i="17"/>
  <c r="L105" i="17"/>
  <c r="J20" i="18"/>
  <c r="J41" i="18"/>
  <c r="I117" i="26"/>
  <c r="I14" i="27"/>
  <c r="L21" i="18"/>
  <c r="L42" i="18"/>
  <c r="G82" i="17"/>
  <c r="P102" i="17"/>
  <c r="K41" i="18"/>
  <c r="K20" i="18"/>
  <c r="I111" i="17"/>
  <c r="I8" i="18"/>
  <c r="I116" i="26"/>
  <c r="I13" i="27"/>
  <c r="P106" i="17"/>
  <c r="G86" i="17"/>
  <c r="L40" i="18"/>
  <c r="L19" i="18"/>
  <c r="P105" i="17"/>
  <c r="G85" i="17"/>
  <c r="J17" i="18"/>
  <c r="J38" i="18"/>
  <c r="G21" i="18"/>
  <c r="P41" i="18"/>
  <c r="K69" i="18"/>
  <c r="K48" i="18"/>
  <c r="P100" i="17"/>
  <c r="G80" i="17"/>
  <c r="K107" i="17"/>
  <c r="K86" i="17"/>
  <c r="G118" i="17"/>
  <c r="P14" i="18"/>
  <c r="I74" i="25"/>
  <c r="I53" i="25"/>
  <c r="J107" i="17"/>
  <c r="J86" i="17"/>
  <c r="I73" i="23"/>
  <c r="I52" i="23"/>
  <c r="L38" i="18"/>
  <c r="L17" i="18"/>
  <c r="L116" i="17"/>
  <c r="L13" i="18"/>
  <c r="K13" i="23"/>
  <c r="K116" i="22"/>
  <c r="J116" i="26"/>
  <c r="J13" i="27"/>
  <c r="G84" i="17"/>
  <c r="P104" i="17"/>
  <c r="J18" i="18"/>
  <c r="J39" i="18"/>
  <c r="J81" i="17"/>
  <c r="J102" i="17"/>
  <c r="K21" i="19"/>
  <c r="K42" i="19"/>
  <c r="L107" i="17"/>
  <c r="L86" i="17"/>
  <c r="G81" i="17"/>
  <c r="P101" i="17"/>
  <c r="L111" i="17"/>
  <c r="L8" i="18"/>
  <c r="K84" i="20" l="1"/>
  <c r="K105" i="20"/>
  <c r="I84" i="25"/>
  <c r="I105" i="25"/>
  <c r="K100" i="18"/>
  <c r="K79" i="18"/>
  <c r="L71" i="18"/>
  <c r="L50" i="18"/>
  <c r="K72" i="18"/>
  <c r="K51" i="18"/>
  <c r="L51" i="18"/>
  <c r="L72" i="18"/>
  <c r="P11" i="18"/>
  <c r="G115" i="17"/>
  <c r="P45" i="18"/>
  <c r="G25" i="18"/>
  <c r="P72" i="18"/>
  <c r="G52" i="18"/>
  <c r="G113" i="17"/>
  <c r="P9" i="18"/>
  <c r="J72" i="18"/>
  <c r="J51" i="18"/>
  <c r="G112" i="17"/>
  <c r="P8" i="18"/>
  <c r="L23" i="18"/>
  <c r="L44" i="18"/>
  <c r="J115" i="17"/>
  <c r="J12" i="18"/>
  <c r="L48" i="18"/>
  <c r="L69" i="18"/>
  <c r="P13" i="18"/>
  <c r="G117" i="17"/>
  <c r="L12" i="18"/>
  <c r="L115" i="17"/>
  <c r="K112" i="17"/>
  <c r="K9" i="18"/>
  <c r="I45" i="27"/>
  <c r="I24" i="27"/>
  <c r="I44" i="27"/>
  <c r="I23" i="27"/>
  <c r="L14" i="18"/>
  <c r="L117" i="17"/>
  <c r="K73" i="19"/>
  <c r="K52" i="19"/>
  <c r="K14" i="18"/>
  <c r="K117" i="17"/>
  <c r="I39" i="18"/>
  <c r="I18" i="18"/>
  <c r="L52" i="18"/>
  <c r="L73" i="18"/>
  <c r="K49" i="18"/>
  <c r="K70" i="18"/>
  <c r="J49" i="18"/>
  <c r="J70" i="18"/>
  <c r="J44" i="27"/>
  <c r="J23" i="27"/>
  <c r="J69" i="18"/>
  <c r="J48" i="18"/>
  <c r="I104" i="23"/>
  <c r="I83" i="23"/>
  <c r="L18" i="18"/>
  <c r="L39" i="18"/>
  <c r="J112" i="17"/>
  <c r="J9" i="18"/>
  <c r="K23" i="23"/>
  <c r="K44" i="23"/>
  <c r="J117" i="17"/>
  <c r="J14" i="18"/>
  <c r="P7" i="18"/>
  <c r="G111" i="17"/>
  <c r="G116" i="17"/>
  <c r="P12" i="18"/>
  <c r="J52" i="19"/>
  <c r="J73" i="19"/>
  <c r="K115" i="20" l="1"/>
  <c r="K12" i="21"/>
  <c r="L75" i="18"/>
  <c r="L54" i="18"/>
  <c r="J75" i="27"/>
  <c r="J54" i="27"/>
  <c r="I49" i="18"/>
  <c r="I70" i="18"/>
  <c r="L43" i="18"/>
  <c r="L22" i="18"/>
  <c r="P103" i="18"/>
  <c r="G83" i="18"/>
  <c r="K82" i="18"/>
  <c r="K103" i="18"/>
  <c r="J80" i="18"/>
  <c r="J101" i="18"/>
  <c r="G19" i="18"/>
  <c r="P39" i="18"/>
  <c r="L49" i="18"/>
  <c r="L70" i="18"/>
  <c r="P38" i="18"/>
  <c r="G18" i="18"/>
  <c r="K45" i="18"/>
  <c r="K24" i="18"/>
  <c r="I54" i="27"/>
  <c r="I75" i="27"/>
  <c r="P44" i="18"/>
  <c r="G24" i="18"/>
  <c r="P76" i="18"/>
  <c r="G56" i="18"/>
  <c r="L81" i="18"/>
  <c r="L102" i="18"/>
  <c r="J45" i="18"/>
  <c r="J24" i="18"/>
  <c r="I11" i="24"/>
  <c r="I114" i="23"/>
  <c r="K83" i="19"/>
  <c r="K104" i="19"/>
  <c r="I76" i="27"/>
  <c r="I55" i="27"/>
  <c r="J82" i="18"/>
  <c r="J103" i="18"/>
  <c r="G22" i="18"/>
  <c r="P42" i="18"/>
  <c r="K7" i="19"/>
  <c r="K110" i="18"/>
  <c r="G23" i="18"/>
  <c r="P43" i="18"/>
  <c r="K80" i="18"/>
  <c r="K101" i="18"/>
  <c r="K75" i="23"/>
  <c r="K54" i="23"/>
  <c r="L83" i="18"/>
  <c r="L104" i="18"/>
  <c r="K40" i="18"/>
  <c r="K19" i="18"/>
  <c r="J43" i="18"/>
  <c r="J22" i="18"/>
  <c r="P40" i="18"/>
  <c r="G20" i="18"/>
  <c r="L103" i="18"/>
  <c r="L82" i="18"/>
  <c r="I12" i="26"/>
  <c r="I115" i="25"/>
  <c r="J40" i="18"/>
  <c r="J19" i="18"/>
  <c r="L100" i="18"/>
  <c r="L79" i="18"/>
  <c r="J83" i="19"/>
  <c r="J104" i="19"/>
  <c r="J79" i="18"/>
  <c r="J100" i="18"/>
  <c r="L45" i="18"/>
  <c r="L24" i="18"/>
  <c r="K22" i="21" l="1"/>
  <c r="K43" i="21"/>
  <c r="I80" i="18"/>
  <c r="I101" i="18"/>
  <c r="I43" i="26"/>
  <c r="I22" i="26"/>
  <c r="K114" i="19"/>
  <c r="K11" i="20"/>
  <c r="K10" i="19"/>
  <c r="K113" i="18"/>
  <c r="I107" i="27"/>
  <c r="I86" i="27"/>
  <c r="K76" i="18"/>
  <c r="K55" i="18"/>
  <c r="L11" i="19"/>
  <c r="L114" i="18"/>
  <c r="K38" i="19"/>
  <c r="K17" i="19"/>
  <c r="P107" i="18"/>
  <c r="G87" i="18"/>
  <c r="P69" i="18"/>
  <c r="G49" i="18"/>
  <c r="J106" i="27"/>
  <c r="J85" i="27"/>
  <c r="G54" i="18"/>
  <c r="P74" i="18"/>
  <c r="J8" i="19"/>
  <c r="J111" i="18"/>
  <c r="L113" i="18"/>
  <c r="L10" i="19"/>
  <c r="L101" i="18"/>
  <c r="L80" i="18"/>
  <c r="J7" i="19"/>
  <c r="J110" i="18"/>
  <c r="I21" i="24"/>
  <c r="I42" i="24"/>
  <c r="G55" i="18"/>
  <c r="P75" i="18"/>
  <c r="P10" i="19"/>
  <c r="G114" i="18"/>
  <c r="L85" i="18"/>
  <c r="L106" i="18"/>
  <c r="K71" i="18"/>
  <c r="K50" i="18"/>
  <c r="P73" i="18"/>
  <c r="G53" i="18"/>
  <c r="L110" i="18"/>
  <c r="L7" i="19"/>
  <c r="G51" i="18"/>
  <c r="P71" i="18"/>
  <c r="J10" i="19"/>
  <c r="J113" i="18"/>
  <c r="I106" i="27"/>
  <c r="I85" i="27"/>
  <c r="P70" i="18"/>
  <c r="G50" i="18"/>
  <c r="L9" i="19"/>
  <c r="L112" i="18"/>
  <c r="J114" i="19"/>
  <c r="J11" i="20"/>
  <c r="K85" i="23"/>
  <c r="K106" i="23"/>
  <c r="K8" i="19"/>
  <c r="K111" i="18"/>
  <c r="L76" i="18"/>
  <c r="L55" i="18"/>
  <c r="J71" i="18"/>
  <c r="J50" i="18"/>
  <c r="J74" i="18"/>
  <c r="J53" i="18"/>
  <c r="J76" i="18"/>
  <c r="J55" i="18"/>
  <c r="L74" i="18"/>
  <c r="L53" i="18"/>
  <c r="K74" i="21" l="1"/>
  <c r="K53" i="21"/>
  <c r="J17" i="19"/>
  <c r="J38" i="19"/>
  <c r="K13" i="24"/>
  <c r="K116" i="23"/>
  <c r="K21" i="20"/>
  <c r="K42" i="20"/>
  <c r="J13" i="28"/>
  <c r="J116" i="27"/>
  <c r="L21" i="19"/>
  <c r="L42" i="19"/>
  <c r="J107" i="18"/>
  <c r="J86" i="18"/>
  <c r="L38" i="19"/>
  <c r="L17" i="19"/>
  <c r="G81" i="18"/>
  <c r="P101" i="18"/>
  <c r="L111" i="18"/>
  <c r="L8" i="19"/>
  <c r="J42" i="20"/>
  <c r="J21" i="20"/>
  <c r="P106" i="18"/>
  <c r="G86" i="18"/>
  <c r="L41" i="19"/>
  <c r="L20" i="19"/>
  <c r="P105" i="18"/>
  <c r="G85" i="18"/>
  <c r="K18" i="19"/>
  <c r="K39" i="19"/>
  <c r="K41" i="19"/>
  <c r="K20" i="19"/>
  <c r="J102" i="18"/>
  <c r="J81" i="18"/>
  <c r="I116" i="27"/>
  <c r="I13" i="28"/>
  <c r="G84" i="18"/>
  <c r="P104" i="18"/>
  <c r="P100" i="18"/>
  <c r="G80" i="18"/>
  <c r="K107" i="18"/>
  <c r="K86" i="18"/>
  <c r="I74" i="26"/>
  <c r="I53" i="26"/>
  <c r="L116" i="18"/>
  <c r="L13" i="19"/>
  <c r="K69" i="19"/>
  <c r="K48" i="19"/>
  <c r="I52" i="24"/>
  <c r="I73" i="24"/>
  <c r="I111" i="18"/>
  <c r="I8" i="19"/>
  <c r="G82" i="18"/>
  <c r="P102" i="18"/>
  <c r="J105" i="18"/>
  <c r="J84" i="18"/>
  <c r="G21" i="19"/>
  <c r="P41" i="19"/>
  <c r="L84" i="18"/>
  <c r="L105" i="18"/>
  <c r="L107" i="18"/>
  <c r="L86" i="18"/>
  <c r="L40" i="19"/>
  <c r="L19" i="19"/>
  <c r="J20" i="19"/>
  <c r="J41" i="19"/>
  <c r="K81" i="18"/>
  <c r="K102" i="18"/>
  <c r="J18" i="19"/>
  <c r="J39" i="19"/>
  <c r="G118" i="18"/>
  <c r="P14" i="19"/>
  <c r="I117" i="27"/>
  <c r="I14" i="28"/>
  <c r="K84" i="21" l="1"/>
  <c r="K105" i="21"/>
  <c r="K79" i="19"/>
  <c r="K100" i="19"/>
  <c r="G113" i="18"/>
  <c r="P9" i="19"/>
  <c r="L44" i="19"/>
  <c r="L23" i="19"/>
  <c r="P11" i="19"/>
  <c r="G115" i="18"/>
  <c r="K49" i="19"/>
  <c r="K70" i="19"/>
  <c r="K52" i="20"/>
  <c r="K73" i="20"/>
  <c r="L48" i="19"/>
  <c r="L69" i="19"/>
  <c r="J73" i="20"/>
  <c r="J52" i="20"/>
  <c r="J14" i="19"/>
  <c r="J117" i="18"/>
  <c r="L71" i="19"/>
  <c r="L50" i="19"/>
  <c r="K72" i="19"/>
  <c r="K51" i="19"/>
  <c r="J70" i="19"/>
  <c r="J49" i="19"/>
  <c r="I44" i="28"/>
  <c r="I23" i="28"/>
  <c r="L39" i="19"/>
  <c r="L18" i="19"/>
  <c r="L52" i="19"/>
  <c r="L73" i="19"/>
  <c r="J115" i="18"/>
  <c r="J12" i="19"/>
  <c r="P7" i="19"/>
  <c r="G111" i="18"/>
  <c r="L14" i="19"/>
  <c r="L117" i="18"/>
  <c r="I39" i="19"/>
  <c r="I18" i="19"/>
  <c r="I84" i="26"/>
  <c r="I105" i="26"/>
  <c r="G116" i="18"/>
  <c r="P12" i="19"/>
  <c r="K44" i="24"/>
  <c r="K23" i="24"/>
  <c r="I45" i="28"/>
  <c r="I24" i="28"/>
  <c r="J72" i="19"/>
  <c r="J51" i="19"/>
  <c r="P72" i="19"/>
  <c r="G52" i="19"/>
  <c r="I104" i="24"/>
  <c r="I83" i="24"/>
  <c r="G112" i="18"/>
  <c r="P8" i="19"/>
  <c r="J69" i="19"/>
  <c r="J48" i="19"/>
  <c r="P45" i="19"/>
  <c r="G25" i="19"/>
  <c r="P13" i="19"/>
  <c r="G117" i="18"/>
  <c r="K112" i="18"/>
  <c r="K9" i="19"/>
  <c r="L12" i="19"/>
  <c r="L115" i="18"/>
  <c r="K14" i="19"/>
  <c r="K117" i="18"/>
  <c r="J112" i="18"/>
  <c r="J9" i="19"/>
  <c r="L51" i="19"/>
  <c r="L72" i="19"/>
  <c r="J44" i="28"/>
  <c r="J23" i="28"/>
  <c r="K115" i="21" l="1"/>
  <c r="K12" i="22"/>
  <c r="L82" i="19"/>
  <c r="L103" i="19"/>
  <c r="L100" i="19"/>
  <c r="L79" i="19"/>
  <c r="K82" i="19"/>
  <c r="K103" i="19"/>
  <c r="K104" i="20"/>
  <c r="K83" i="20"/>
  <c r="G20" i="19"/>
  <c r="P40" i="19"/>
  <c r="G19" i="19"/>
  <c r="P39" i="19"/>
  <c r="P44" i="19"/>
  <c r="G24" i="19"/>
  <c r="I11" i="25"/>
  <c r="I114" i="24"/>
  <c r="K75" i="24"/>
  <c r="K54" i="24"/>
  <c r="L24" i="19"/>
  <c r="L45" i="19"/>
  <c r="L49" i="19"/>
  <c r="L70" i="19"/>
  <c r="L81" i="19"/>
  <c r="L102" i="19"/>
  <c r="K40" i="19"/>
  <c r="K19" i="19"/>
  <c r="I49" i="19"/>
  <c r="I70" i="19"/>
  <c r="G23" i="19"/>
  <c r="P43" i="19"/>
  <c r="K80" i="19"/>
  <c r="K101" i="19"/>
  <c r="P103" i="19"/>
  <c r="G83" i="19"/>
  <c r="P38" i="19"/>
  <c r="G18" i="19"/>
  <c r="I54" i="28"/>
  <c r="I75" i="28"/>
  <c r="J45" i="19"/>
  <c r="J24" i="19"/>
  <c r="K45" i="19"/>
  <c r="K24" i="19"/>
  <c r="P76" i="19"/>
  <c r="G56" i="19"/>
  <c r="I12" i="27"/>
  <c r="I115" i="26"/>
  <c r="J43" i="19"/>
  <c r="J22" i="19"/>
  <c r="K7" i="20"/>
  <c r="K110" i="19"/>
  <c r="L83" i="19"/>
  <c r="L104" i="19"/>
  <c r="I55" i="28"/>
  <c r="I76" i="28"/>
  <c r="L75" i="19"/>
  <c r="L54" i="19"/>
  <c r="J40" i="19"/>
  <c r="J19" i="19"/>
  <c r="J75" i="28"/>
  <c r="J54" i="28"/>
  <c r="L43" i="19"/>
  <c r="L22" i="19"/>
  <c r="J100" i="19"/>
  <c r="J79" i="19"/>
  <c r="J103" i="19"/>
  <c r="J82" i="19"/>
  <c r="J80" i="19"/>
  <c r="J101" i="19"/>
  <c r="J83" i="20"/>
  <c r="J104" i="20"/>
  <c r="G22" i="19"/>
  <c r="P42" i="19"/>
  <c r="K22" i="22" l="1"/>
  <c r="K43" i="22"/>
  <c r="J114" i="20"/>
  <c r="J11" i="21"/>
  <c r="L11" i="20"/>
  <c r="L114" i="19"/>
  <c r="G54" i="19"/>
  <c r="P74" i="19"/>
  <c r="L80" i="19"/>
  <c r="L101" i="19"/>
  <c r="K10" i="20"/>
  <c r="K113" i="19"/>
  <c r="G55" i="19"/>
  <c r="P75" i="19"/>
  <c r="I42" i="25"/>
  <c r="I21" i="25"/>
  <c r="J111" i="19"/>
  <c r="J8" i="20"/>
  <c r="P69" i="19"/>
  <c r="G49" i="19"/>
  <c r="I80" i="19"/>
  <c r="I101" i="19"/>
  <c r="L76" i="19"/>
  <c r="L55" i="19"/>
  <c r="P70" i="19"/>
  <c r="G50" i="19"/>
  <c r="I106" i="28"/>
  <c r="I85" i="28"/>
  <c r="L74" i="19"/>
  <c r="L53" i="19"/>
  <c r="J106" i="28"/>
  <c r="J85" i="28"/>
  <c r="P107" i="19"/>
  <c r="G87" i="19"/>
  <c r="J113" i="19"/>
  <c r="J10" i="20"/>
  <c r="J71" i="19"/>
  <c r="J50" i="19"/>
  <c r="K38" i="20"/>
  <c r="K17" i="20"/>
  <c r="K76" i="19"/>
  <c r="K55" i="19"/>
  <c r="P10" i="20"/>
  <c r="G114" i="19"/>
  <c r="L110" i="19"/>
  <c r="L7" i="20"/>
  <c r="L112" i="19"/>
  <c r="L9" i="20"/>
  <c r="G51" i="19"/>
  <c r="P71" i="19"/>
  <c r="L113" i="19"/>
  <c r="L10" i="20"/>
  <c r="I86" i="28"/>
  <c r="I107" i="28"/>
  <c r="K8" i="20"/>
  <c r="K111" i="19"/>
  <c r="I43" i="27"/>
  <c r="I22" i="27"/>
  <c r="K11" i="21"/>
  <c r="K114" i="20"/>
  <c r="P73" i="19"/>
  <c r="G53" i="19"/>
  <c r="J7" i="20"/>
  <c r="J110" i="19"/>
  <c r="L106" i="19"/>
  <c r="L85" i="19"/>
  <c r="J74" i="19"/>
  <c r="J53" i="19"/>
  <c r="J76" i="19"/>
  <c r="J55" i="19"/>
  <c r="K71" i="19"/>
  <c r="K50" i="19"/>
  <c r="K85" i="24"/>
  <c r="K106" i="24"/>
  <c r="K74" i="22" l="1"/>
  <c r="K53" i="22"/>
  <c r="P105" i="19"/>
  <c r="G85" i="19"/>
  <c r="G82" i="19"/>
  <c r="P102" i="19"/>
  <c r="L8" i="20"/>
  <c r="L111" i="19"/>
  <c r="L116" i="19"/>
  <c r="L13" i="20"/>
  <c r="K107" i="19"/>
  <c r="K86" i="19"/>
  <c r="K48" i="20"/>
  <c r="K69" i="20"/>
  <c r="J13" i="29"/>
  <c r="J116" i="28"/>
  <c r="L86" i="19"/>
  <c r="L107" i="19"/>
  <c r="I52" i="25"/>
  <c r="I73" i="25"/>
  <c r="G81" i="19"/>
  <c r="P101" i="19"/>
  <c r="I14" i="29"/>
  <c r="I117" i="28"/>
  <c r="I111" i="19"/>
  <c r="I8" i="20"/>
  <c r="G86" i="19"/>
  <c r="P106" i="19"/>
  <c r="J39" i="20"/>
  <c r="J18" i="20"/>
  <c r="K102" i="19"/>
  <c r="K81" i="19"/>
  <c r="P14" i="20"/>
  <c r="G118" i="19"/>
  <c r="L40" i="20"/>
  <c r="L19" i="20"/>
  <c r="K18" i="20"/>
  <c r="K39" i="20"/>
  <c r="J107" i="19"/>
  <c r="J86" i="19"/>
  <c r="G84" i="19"/>
  <c r="P104" i="19"/>
  <c r="J102" i="19"/>
  <c r="J81" i="19"/>
  <c r="L84" i="19"/>
  <c r="L105" i="19"/>
  <c r="L21" i="20"/>
  <c r="L42" i="20"/>
  <c r="I53" i="27"/>
  <c r="I74" i="27"/>
  <c r="J38" i="20"/>
  <c r="J17" i="20"/>
  <c r="L38" i="20"/>
  <c r="L17" i="20"/>
  <c r="K13" i="25"/>
  <c r="K116" i="24"/>
  <c r="L41" i="20"/>
  <c r="L20" i="20"/>
  <c r="J41" i="20"/>
  <c r="J20" i="20"/>
  <c r="J42" i="21"/>
  <c r="J21" i="21"/>
  <c r="J84" i="19"/>
  <c r="J105" i="19"/>
  <c r="K42" i="21"/>
  <c r="K21" i="21"/>
  <c r="G21" i="20"/>
  <c r="P41" i="20"/>
  <c r="I116" i="28"/>
  <c r="I13" i="29"/>
  <c r="P100" i="19"/>
  <c r="G80" i="19"/>
  <c r="K41" i="20"/>
  <c r="K20" i="20"/>
  <c r="K105" i="22" l="1"/>
  <c r="K84" i="22"/>
  <c r="J115" i="19"/>
  <c r="J12" i="20"/>
  <c r="L44" i="20"/>
  <c r="L23" i="20"/>
  <c r="L14" i="20"/>
  <c r="L117" i="19"/>
  <c r="P45" i="20"/>
  <c r="G25" i="20"/>
  <c r="J44" i="29"/>
  <c r="J23" i="29"/>
  <c r="L18" i="20"/>
  <c r="L39" i="20"/>
  <c r="L115" i="19"/>
  <c r="L12" i="20"/>
  <c r="I24" i="29"/>
  <c r="I45" i="29"/>
  <c r="G52" i="20"/>
  <c r="P72" i="20"/>
  <c r="G112" i="19"/>
  <c r="P8" i="20"/>
  <c r="K100" i="20"/>
  <c r="K79" i="20"/>
  <c r="G113" i="19"/>
  <c r="P9" i="20"/>
  <c r="L52" i="20"/>
  <c r="L73" i="20"/>
  <c r="P7" i="20"/>
  <c r="G111" i="19"/>
  <c r="I44" i="29"/>
  <c r="I23" i="29"/>
  <c r="K70" i="20"/>
  <c r="K49" i="20"/>
  <c r="J52" i="21"/>
  <c r="J73" i="21"/>
  <c r="L48" i="20"/>
  <c r="L69" i="20"/>
  <c r="K112" i="19"/>
  <c r="K9" i="20"/>
  <c r="J72" i="20"/>
  <c r="J51" i="20"/>
  <c r="J48" i="20"/>
  <c r="J69" i="20"/>
  <c r="J112" i="19"/>
  <c r="J9" i="20"/>
  <c r="L71" i="20"/>
  <c r="L50" i="20"/>
  <c r="J70" i="20"/>
  <c r="J49" i="20"/>
  <c r="I39" i="20"/>
  <c r="I18" i="20"/>
  <c r="J14" i="20"/>
  <c r="J117" i="19"/>
  <c r="I105" i="27"/>
  <c r="I84" i="27"/>
  <c r="P11" i="20"/>
  <c r="G115" i="19"/>
  <c r="P13" i="20"/>
  <c r="G117" i="19"/>
  <c r="I104" i="25"/>
  <c r="I83" i="25"/>
  <c r="K44" i="25"/>
  <c r="K23" i="25"/>
  <c r="K51" i="20"/>
  <c r="K72" i="20"/>
  <c r="K52" i="21"/>
  <c r="K73" i="21"/>
  <c r="L72" i="20"/>
  <c r="L51" i="20"/>
  <c r="K14" i="20"/>
  <c r="K117" i="19"/>
  <c r="P12" i="20"/>
  <c r="G116" i="19"/>
  <c r="K12" i="23" l="1"/>
  <c r="K115" i="22"/>
  <c r="J101" i="20"/>
  <c r="J80" i="20"/>
  <c r="I55" i="29"/>
  <c r="I76" i="29"/>
  <c r="K45" i="20"/>
  <c r="K24" i="20"/>
  <c r="K101" i="20"/>
  <c r="K80" i="20"/>
  <c r="K54" i="25"/>
  <c r="K75" i="25"/>
  <c r="L45" i="20"/>
  <c r="L24" i="20"/>
  <c r="J82" i="20"/>
  <c r="J103" i="20"/>
  <c r="L81" i="20"/>
  <c r="L102" i="20"/>
  <c r="L70" i="20"/>
  <c r="L49" i="20"/>
  <c r="P40" i="20"/>
  <c r="G20" i="20"/>
  <c r="I54" i="29"/>
  <c r="I75" i="29"/>
  <c r="I114" i="25"/>
  <c r="I11" i="26"/>
  <c r="G18" i="20"/>
  <c r="P38" i="20"/>
  <c r="L75" i="20"/>
  <c r="L54" i="20"/>
  <c r="G22" i="20"/>
  <c r="P42" i="20"/>
  <c r="I12" i="28"/>
  <c r="I115" i="27"/>
  <c r="K7" i="21"/>
  <c r="K110" i="20"/>
  <c r="J19" i="20"/>
  <c r="J40" i="20"/>
  <c r="L100" i="20"/>
  <c r="L79" i="20"/>
  <c r="G19" i="20"/>
  <c r="P39" i="20"/>
  <c r="L82" i="20"/>
  <c r="L103" i="20"/>
  <c r="J45" i="20"/>
  <c r="J24" i="20"/>
  <c r="J79" i="20"/>
  <c r="J100" i="20"/>
  <c r="J83" i="21"/>
  <c r="J104" i="21"/>
  <c r="L104" i="20"/>
  <c r="L83" i="20"/>
  <c r="P103" i="20"/>
  <c r="G83" i="20"/>
  <c r="J22" i="20"/>
  <c r="J43" i="20"/>
  <c r="K82" i="20"/>
  <c r="K103" i="20"/>
  <c r="P76" i="20"/>
  <c r="G56" i="20"/>
  <c r="K40" i="20"/>
  <c r="K19" i="20"/>
  <c r="L43" i="20"/>
  <c r="L22" i="20"/>
  <c r="K83" i="21"/>
  <c r="K104" i="21"/>
  <c r="G23" i="20"/>
  <c r="P43" i="20"/>
  <c r="P44" i="20"/>
  <c r="G24" i="20"/>
  <c r="I70" i="20"/>
  <c r="I49" i="20"/>
  <c r="J75" i="29"/>
  <c r="J54" i="29"/>
  <c r="K43" i="23" l="1"/>
  <c r="K22" i="23"/>
  <c r="K38" i="21"/>
  <c r="K17" i="21"/>
  <c r="K8" i="21"/>
  <c r="K111" i="20"/>
  <c r="J53" i="20"/>
  <c r="J74" i="20"/>
  <c r="I80" i="20"/>
  <c r="I101" i="20"/>
  <c r="J71" i="20"/>
  <c r="J50" i="20"/>
  <c r="I85" i="29"/>
  <c r="I106" i="29"/>
  <c r="L74" i="20"/>
  <c r="L53" i="20"/>
  <c r="L7" i="21"/>
  <c r="L110" i="20"/>
  <c r="P75" i="20"/>
  <c r="G55" i="20"/>
  <c r="K71" i="20"/>
  <c r="K50" i="20"/>
  <c r="P10" i="21"/>
  <c r="G114" i="20"/>
  <c r="J55" i="20"/>
  <c r="J76" i="20"/>
  <c r="L85" i="20"/>
  <c r="L106" i="20"/>
  <c r="G51" i="20"/>
  <c r="P71" i="20"/>
  <c r="L55" i="20"/>
  <c r="L76" i="20"/>
  <c r="K55" i="20"/>
  <c r="K76" i="20"/>
  <c r="J7" i="21"/>
  <c r="J110" i="20"/>
  <c r="G53" i="20"/>
  <c r="P73" i="20"/>
  <c r="J113" i="20"/>
  <c r="J10" i="21"/>
  <c r="P74" i="20"/>
  <c r="G54" i="20"/>
  <c r="L10" i="21"/>
  <c r="L113" i="20"/>
  <c r="P69" i="20"/>
  <c r="G49" i="20"/>
  <c r="K85" i="25"/>
  <c r="K106" i="25"/>
  <c r="I107" i="29"/>
  <c r="I86" i="29"/>
  <c r="L80" i="20"/>
  <c r="L101" i="20"/>
  <c r="G87" i="20"/>
  <c r="P107" i="20"/>
  <c r="L11" i="21"/>
  <c r="L114" i="20"/>
  <c r="K10" i="21"/>
  <c r="K113" i="20"/>
  <c r="J114" i="21"/>
  <c r="J11" i="22"/>
  <c r="P70" i="20"/>
  <c r="G50" i="20"/>
  <c r="I42" i="26"/>
  <c r="I21" i="26"/>
  <c r="L112" i="20"/>
  <c r="L9" i="21"/>
  <c r="K11" i="22"/>
  <c r="K114" i="21"/>
  <c r="J85" i="29"/>
  <c r="J106" i="29"/>
  <c r="I43" i="28"/>
  <c r="I22" i="28"/>
  <c r="J8" i="21"/>
  <c r="J111" i="20"/>
  <c r="K74" i="23" l="1"/>
  <c r="K53" i="23"/>
  <c r="I117" i="29"/>
  <c r="I14" i="30"/>
  <c r="G85" i="20"/>
  <c r="P105" i="20"/>
  <c r="L38" i="21"/>
  <c r="L17" i="21"/>
  <c r="J107" i="20"/>
  <c r="J86" i="20"/>
  <c r="J13" i="30"/>
  <c r="J116" i="29"/>
  <c r="K116" i="25"/>
  <c r="K13" i="26"/>
  <c r="J20" i="21"/>
  <c r="J41" i="21"/>
  <c r="L107" i="20"/>
  <c r="L86" i="20"/>
  <c r="J105" i="20"/>
  <c r="J84" i="20"/>
  <c r="G21" i="21"/>
  <c r="P41" i="21"/>
  <c r="L84" i="20"/>
  <c r="L105" i="20"/>
  <c r="L40" i="21"/>
  <c r="L19" i="21"/>
  <c r="I74" i="28"/>
  <c r="I53" i="28"/>
  <c r="P14" i="21"/>
  <c r="G118" i="20"/>
  <c r="P104" i="20"/>
  <c r="G84" i="20"/>
  <c r="G82" i="20"/>
  <c r="P102" i="20"/>
  <c r="I116" i="29"/>
  <c r="I13" i="30"/>
  <c r="K107" i="20"/>
  <c r="K86" i="20"/>
  <c r="L42" i="21"/>
  <c r="L21" i="21"/>
  <c r="K42" i="22"/>
  <c r="K21" i="22"/>
  <c r="G81" i="20"/>
  <c r="P101" i="20"/>
  <c r="P100" i="20"/>
  <c r="G80" i="20"/>
  <c r="K81" i="20"/>
  <c r="K102" i="20"/>
  <c r="K18" i="21"/>
  <c r="K39" i="21"/>
  <c r="K41" i="21"/>
  <c r="K20" i="21"/>
  <c r="J21" i="22"/>
  <c r="J42" i="22"/>
  <c r="L8" i="21"/>
  <c r="L111" i="20"/>
  <c r="L116" i="20"/>
  <c r="L13" i="21"/>
  <c r="I8" i="21"/>
  <c r="I111" i="20"/>
  <c r="I52" i="26"/>
  <c r="I73" i="26"/>
  <c r="J18" i="21"/>
  <c r="J39" i="21"/>
  <c r="L41" i="21"/>
  <c r="L20" i="21"/>
  <c r="J38" i="21"/>
  <c r="J17" i="21"/>
  <c r="P106" i="20"/>
  <c r="G86" i="20"/>
  <c r="J102" i="20"/>
  <c r="J81" i="20"/>
  <c r="K69" i="21"/>
  <c r="K48" i="21"/>
  <c r="K105" i="23" l="1"/>
  <c r="K84" i="23"/>
  <c r="G113" i="20"/>
  <c r="P9" i="21"/>
  <c r="J112" i="20"/>
  <c r="J9" i="21"/>
  <c r="K52" i="22"/>
  <c r="K73" i="22"/>
  <c r="L71" i="21"/>
  <c r="L50" i="21"/>
  <c r="L117" i="20"/>
  <c r="L14" i="21"/>
  <c r="J117" i="20"/>
  <c r="J14" i="21"/>
  <c r="L23" i="21"/>
  <c r="L44" i="21"/>
  <c r="K49" i="21"/>
  <c r="K70" i="21"/>
  <c r="K112" i="20"/>
  <c r="K9" i="21"/>
  <c r="L12" i="21"/>
  <c r="L115" i="20"/>
  <c r="J72" i="21"/>
  <c r="J51" i="21"/>
  <c r="J70" i="21"/>
  <c r="J49" i="21"/>
  <c r="L39" i="21"/>
  <c r="L18" i="21"/>
  <c r="L52" i="21"/>
  <c r="L73" i="21"/>
  <c r="L48" i="21"/>
  <c r="L69" i="21"/>
  <c r="P11" i="21"/>
  <c r="G115" i="20"/>
  <c r="I83" i="26"/>
  <c r="I104" i="26"/>
  <c r="J52" i="22"/>
  <c r="J73" i="22"/>
  <c r="P72" i="21"/>
  <c r="G52" i="21"/>
  <c r="K23" i="26"/>
  <c r="K44" i="26"/>
  <c r="G116" i="20"/>
  <c r="P12" i="21"/>
  <c r="P13" i="21"/>
  <c r="G117" i="20"/>
  <c r="P7" i="21"/>
  <c r="G111" i="20"/>
  <c r="K14" i="21"/>
  <c r="K117" i="20"/>
  <c r="G25" i="21"/>
  <c r="P45" i="21"/>
  <c r="I44" i="30"/>
  <c r="I23" i="30"/>
  <c r="I24" i="30"/>
  <c r="I45" i="30"/>
  <c r="J69" i="21"/>
  <c r="J48" i="21"/>
  <c r="G112" i="20"/>
  <c r="P8" i="21"/>
  <c r="K100" i="21"/>
  <c r="K79" i="21"/>
  <c r="L51" i="21"/>
  <c r="L72" i="21"/>
  <c r="I39" i="21"/>
  <c r="I18" i="21"/>
  <c r="K72" i="21"/>
  <c r="K51" i="21"/>
  <c r="I105" i="28"/>
  <c r="I84" i="28"/>
  <c r="J115" i="20"/>
  <c r="J12" i="21"/>
  <c r="J44" i="30"/>
  <c r="J23" i="30"/>
  <c r="K115" i="23" l="1"/>
  <c r="K12" i="24"/>
  <c r="L79" i="21"/>
  <c r="L100" i="21"/>
  <c r="K80" i="21"/>
  <c r="K101" i="21"/>
  <c r="P38" i="21"/>
  <c r="G18" i="21"/>
  <c r="P103" i="21"/>
  <c r="G83" i="21"/>
  <c r="J82" i="21"/>
  <c r="J103" i="21"/>
  <c r="L81" i="21"/>
  <c r="L102" i="21"/>
  <c r="I76" i="30"/>
  <c r="I55" i="30"/>
  <c r="L75" i="21"/>
  <c r="L54" i="21"/>
  <c r="K104" i="22"/>
  <c r="K83" i="22"/>
  <c r="L83" i="21"/>
  <c r="L104" i="21"/>
  <c r="I75" i="30"/>
  <c r="I54" i="30"/>
  <c r="P44" i="21"/>
  <c r="G24" i="21"/>
  <c r="L43" i="21"/>
  <c r="L22" i="21"/>
  <c r="J83" i="22"/>
  <c r="J104" i="22"/>
  <c r="I12" i="29"/>
  <c r="I115" i="28"/>
  <c r="K7" i="22"/>
  <c r="K110" i="21"/>
  <c r="G19" i="21"/>
  <c r="P39" i="21"/>
  <c r="P76" i="21"/>
  <c r="G56" i="21"/>
  <c r="G23" i="21"/>
  <c r="P43" i="21"/>
  <c r="I114" i="26"/>
  <c r="I11" i="27"/>
  <c r="K40" i="21"/>
  <c r="K19" i="21"/>
  <c r="J45" i="21"/>
  <c r="J24" i="21"/>
  <c r="J40" i="21"/>
  <c r="J19" i="21"/>
  <c r="J43" i="21"/>
  <c r="J22" i="21"/>
  <c r="K82" i="21"/>
  <c r="K103" i="21"/>
  <c r="L49" i="21"/>
  <c r="L70" i="21"/>
  <c r="L103" i="21"/>
  <c r="L82" i="21"/>
  <c r="K54" i="26"/>
  <c r="K75" i="26"/>
  <c r="L24" i="21"/>
  <c r="L45" i="21"/>
  <c r="G20" i="21"/>
  <c r="P40" i="21"/>
  <c r="J75" i="30"/>
  <c r="J54" i="30"/>
  <c r="I70" i="21"/>
  <c r="I49" i="21"/>
  <c r="J79" i="21"/>
  <c r="J100" i="21"/>
  <c r="K45" i="21"/>
  <c r="K24" i="21"/>
  <c r="G22" i="21"/>
  <c r="P42" i="21"/>
  <c r="J80" i="21"/>
  <c r="J101" i="21"/>
  <c r="K22" i="24" l="1"/>
  <c r="K43" i="24"/>
  <c r="J74" i="21"/>
  <c r="J53" i="21"/>
  <c r="K17" i="22"/>
  <c r="K38" i="22"/>
  <c r="G55" i="21"/>
  <c r="P75" i="21"/>
  <c r="L85" i="21"/>
  <c r="L106" i="21"/>
  <c r="P10" i="22"/>
  <c r="G114" i="21"/>
  <c r="K85" i="26"/>
  <c r="K106" i="26"/>
  <c r="J106" i="30"/>
  <c r="J85" i="30"/>
  <c r="G54" i="21"/>
  <c r="P74" i="21"/>
  <c r="I22" i="29"/>
  <c r="I43" i="29"/>
  <c r="I107" i="30"/>
  <c r="I86" i="30"/>
  <c r="G49" i="21"/>
  <c r="P69" i="21"/>
  <c r="K8" i="22"/>
  <c r="K111" i="21"/>
  <c r="I42" i="27"/>
  <c r="I21" i="27"/>
  <c r="G51" i="21"/>
  <c r="P71" i="21"/>
  <c r="K76" i="21"/>
  <c r="K55" i="21"/>
  <c r="J110" i="21"/>
  <c r="J7" i="22"/>
  <c r="I106" i="30"/>
  <c r="I85" i="30"/>
  <c r="L76" i="21"/>
  <c r="L55" i="21"/>
  <c r="L9" i="22"/>
  <c r="L112" i="21"/>
  <c r="P107" i="21"/>
  <c r="G87" i="21"/>
  <c r="J8" i="22"/>
  <c r="J111" i="21"/>
  <c r="K10" i="22"/>
  <c r="K113" i="21"/>
  <c r="P70" i="21"/>
  <c r="G50" i="21"/>
  <c r="J10" i="22"/>
  <c r="J113" i="21"/>
  <c r="L110" i="21"/>
  <c r="L7" i="22"/>
  <c r="P73" i="21"/>
  <c r="G53" i="21"/>
  <c r="L113" i="21"/>
  <c r="L10" i="22"/>
  <c r="J71" i="21"/>
  <c r="J50" i="21"/>
  <c r="L101" i="21"/>
  <c r="L80" i="21"/>
  <c r="J114" i="22"/>
  <c r="J11" i="23"/>
  <c r="L11" i="22"/>
  <c r="L114" i="21"/>
  <c r="J76" i="21"/>
  <c r="J55" i="21"/>
  <c r="I80" i="21"/>
  <c r="I101" i="21"/>
  <c r="K71" i="21"/>
  <c r="K50" i="21"/>
  <c r="L74" i="21"/>
  <c r="L53" i="21"/>
  <c r="K114" i="22"/>
  <c r="K11" i="23"/>
  <c r="K53" i="24" l="1"/>
  <c r="K74" i="24"/>
  <c r="L116" i="21"/>
  <c r="L13" i="22"/>
  <c r="P105" i="21"/>
  <c r="G85" i="21"/>
  <c r="L84" i="21"/>
  <c r="L105" i="21"/>
  <c r="J86" i="21"/>
  <c r="J107" i="21"/>
  <c r="J102" i="21"/>
  <c r="J81" i="21"/>
  <c r="J41" i="22"/>
  <c r="J20" i="22"/>
  <c r="P14" i="22"/>
  <c r="G118" i="21"/>
  <c r="K39" i="22"/>
  <c r="K18" i="22"/>
  <c r="L20" i="22"/>
  <c r="L41" i="22"/>
  <c r="P100" i="21"/>
  <c r="G80" i="21"/>
  <c r="P106" i="21"/>
  <c r="G86" i="21"/>
  <c r="L42" i="22"/>
  <c r="L21" i="22"/>
  <c r="G81" i="21"/>
  <c r="P101" i="21"/>
  <c r="L40" i="22"/>
  <c r="L19" i="22"/>
  <c r="K107" i="21"/>
  <c r="K86" i="21"/>
  <c r="J116" i="30"/>
  <c r="J13" i="31"/>
  <c r="J38" i="22"/>
  <c r="J17" i="22"/>
  <c r="K81" i="21"/>
  <c r="K102" i="21"/>
  <c r="J21" i="23"/>
  <c r="J42" i="23"/>
  <c r="G82" i="21"/>
  <c r="P102" i="21"/>
  <c r="K13" i="27"/>
  <c r="K116" i="26"/>
  <c r="K69" i="22"/>
  <c r="K48" i="22"/>
  <c r="P104" i="21"/>
  <c r="G84" i="21"/>
  <c r="K41" i="22"/>
  <c r="K20" i="22"/>
  <c r="L86" i="21"/>
  <c r="L107" i="21"/>
  <c r="I14" i="31"/>
  <c r="I117" i="30"/>
  <c r="K21" i="23"/>
  <c r="K42" i="23"/>
  <c r="I111" i="21"/>
  <c r="I8" i="22"/>
  <c r="L17" i="22"/>
  <c r="L38" i="22"/>
  <c r="I74" i="29"/>
  <c r="I53" i="29"/>
  <c r="L111" i="21"/>
  <c r="L8" i="22"/>
  <c r="J39" i="22"/>
  <c r="J18" i="22"/>
  <c r="I13" i="31"/>
  <c r="I116" i="30"/>
  <c r="I52" i="27"/>
  <c r="I73" i="27"/>
  <c r="G21" i="22"/>
  <c r="P41" i="22"/>
  <c r="J105" i="21"/>
  <c r="J84" i="21"/>
  <c r="K84" i="24" l="1"/>
  <c r="K105" i="24"/>
  <c r="J14" i="22"/>
  <c r="J117" i="21"/>
  <c r="K49" i="22"/>
  <c r="K70" i="22"/>
  <c r="L12" i="22"/>
  <c r="L115" i="21"/>
  <c r="P11" i="22"/>
  <c r="G115" i="21"/>
  <c r="I105" i="29"/>
  <c r="I84" i="29"/>
  <c r="I45" i="31"/>
  <c r="I24" i="31"/>
  <c r="K79" i="22"/>
  <c r="K100" i="22"/>
  <c r="K14" i="22"/>
  <c r="K117" i="21"/>
  <c r="P13" i="22"/>
  <c r="G117" i="21"/>
  <c r="G25" i="22"/>
  <c r="P45" i="22"/>
  <c r="J23" i="31"/>
  <c r="J44" i="31"/>
  <c r="I83" i="27"/>
  <c r="I104" i="27"/>
  <c r="L69" i="22"/>
  <c r="L48" i="22"/>
  <c r="L14" i="22"/>
  <c r="L117" i="21"/>
  <c r="K112" i="21"/>
  <c r="K9" i="22"/>
  <c r="L18" i="22"/>
  <c r="L39" i="22"/>
  <c r="I44" i="31"/>
  <c r="I23" i="31"/>
  <c r="K23" i="27"/>
  <c r="K44" i="27"/>
  <c r="L50" i="22"/>
  <c r="L71" i="22"/>
  <c r="P7" i="22"/>
  <c r="G111" i="21"/>
  <c r="J51" i="22"/>
  <c r="J72" i="22"/>
  <c r="G116" i="21"/>
  <c r="P12" i="22"/>
  <c r="P72" i="22"/>
  <c r="G52" i="22"/>
  <c r="J52" i="23"/>
  <c r="J73" i="23"/>
  <c r="L73" i="22"/>
  <c r="L52" i="22"/>
  <c r="I39" i="22"/>
  <c r="I18" i="22"/>
  <c r="G113" i="21"/>
  <c r="P9" i="22"/>
  <c r="G112" i="21"/>
  <c r="P8" i="22"/>
  <c r="L51" i="22"/>
  <c r="L72" i="22"/>
  <c r="L44" i="22"/>
  <c r="L23" i="22"/>
  <c r="K73" i="23"/>
  <c r="K52" i="23"/>
  <c r="J115" i="21"/>
  <c r="J12" i="22"/>
  <c r="J49" i="22"/>
  <c r="J70" i="22"/>
  <c r="K72" i="22"/>
  <c r="K51" i="22"/>
  <c r="J69" i="22"/>
  <c r="J48" i="22"/>
  <c r="J112" i="21"/>
  <c r="J9" i="22"/>
  <c r="K12" i="25" l="1"/>
  <c r="K115" i="24"/>
  <c r="P103" i="22"/>
  <c r="G83" i="22"/>
  <c r="L43" i="22"/>
  <c r="L22" i="22"/>
  <c r="J75" i="31"/>
  <c r="J54" i="31"/>
  <c r="J100" i="22"/>
  <c r="J79" i="22"/>
  <c r="P43" i="22"/>
  <c r="G23" i="22"/>
  <c r="P76" i="22"/>
  <c r="G56" i="22"/>
  <c r="K110" i="22"/>
  <c r="K7" i="23"/>
  <c r="L24" i="22"/>
  <c r="L45" i="22"/>
  <c r="I76" i="31"/>
  <c r="I55" i="31"/>
  <c r="K54" i="27"/>
  <c r="K75" i="27"/>
  <c r="K101" i="22"/>
  <c r="K80" i="22"/>
  <c r="K104" i="23"/>
  <c r="K83" i="23"/>
  <c r="I70" i="22"/>
  <c r="I49" i="22"/>
  <c r="L104" i="22"/>
  <c r="L83" i="22"/>
  <c r="I75" i="31"/>
  <c r="I54" i="31"/>
  <c r="L79" i="22"/>
  <c r="L100" i="22"/>
  <c r="G24" i="22"/>
  <c r="P44" i="22"/>
  <c r="I12" i="30"/>
  <c r="I115" i="29"/>
  <c r="G20" i="22"/>
  <c r="P40" i="22"/>
  <c r="K40" i="22"/>
  <c r="K19" i="22"/>
  <c r="K103" i="22"/>
  <c r="K82" i="22"/>
  <c r="J22" i="22"/>
  <c r="J43" i="22"/>
  <c r="J83" i="23"/>
  <c r="J104" i="23"/>
  <c r="L49" i="22"/>
  <c r="L70" i="22"/>
  <c r="I11" i="28"/>
  <c r="I114" i="27"/>
  <c r="L102" i="22"/>
  <c r="L81" i="22"/>
  <c r="L54" i="22"/>
  <c r="L75" i="22"/>
  <c r="J101" i="22"/>
  <c r="J80" i="22"/>
  <c r="L82" i="22"/>
  <c r="L103" i="22"/>
  <c r="J82" i="22"/>
  <c r="J103" i="22"/>
  <c r="J19" i="22"/>
  <c r="J40" i="22"/>
  <c r="P39" i="22"/>
  <c r="G19" i="22"/>
  <c r="P38" i="22"/>
  <c r="G18" i="22"/>
  <c r="K24" i="22"/>
  <c r="K45" i="22"/>
  <c r="G22" i="22"/>
  <c r="P42" i="22"/>
  <c r="J24" i="22"/>
  <c r="J45" i="22"/>
  <c r="K43" i="25" l="1"/>
  <c r="K22" i="25"/>
  <c r="I106" i="31"/>
  <c r="I85" i="31"/>
  <c r="K111" i="22"/>
  <c r="K8" i="23"/>
  <c r="J7" i="23"/>
  <c r="J110" i="22"/>
  <c r="J71" i="22"/>
  <c r="J50" i="22"/>
  <c r="K76" i="22"/>
  <c r="K55" i="22"/>
  <c r="K85" i="27"/>
  <c r="K106" i="27"/>
  <c r="K38" i="23"/>
  <c r="K17" i="23"/>
  <c r="G53" i="22"/>
  <c r="P73" i="22"/>
  <c r="J10" i="23"/>
  <c r="J113" i="22"/>
  <c r="J53" i="22"/>
  <c r="J74" i="22"/>
  <c r="L9" i="23"/>
  <c r="L112" i="22"/>
  <c r="L11" i="23"/>
  <c r="L114" i="22"/>
  <c r="J106" i="31"/>
  <c r="J85" i="31"/>
  <c r="L76" i="22"/>
  <c r="L55" i="22"/>
  <c r="I22" i="30"/>
  <c r="I43" i="30"/>
  <c r="L113" i="22"/>
  <c r="L10" i="23"/>
  <c r="P75" i="22"/>
  <c r="G55" i="22"/>
  <c r="P69" i="22"/>
  <c r="G49" i="22"/>
  <c r="K10" i="23"/>
  <c r="K113" i="22"/>
  <c r="I80" i="22"/>
  <c r="I101" i="22"/>
  <c r="G87" i="22"/>
  <c r="P107" i="22"/>
  <c r="L53" i="22"/>
  <c r="L74" i="22"/>
  <c r="L85" i="22"/>
  <c r="L106" i="22"/>
  <c r="P71" i="22"/>
  <c r="G51" i="22"/>
  <c r="I21" i="28"/>
  <c r="I42" i="28"/>
  <c r="L101" i="22"/>
  <c r="L80" i="22"/>
  <c r="L7" i="23"/>
  <c r="L110" i="22"/>
  <c r="J11" i="24"/>
  <c r="J114" i="23"/>
  <c r="J76" i="22"/>
  <c r="J55" i="22"/>
  <c r="P70" i="22"/>
  <c r="G50" i="22"/>
  <c r="J8" i="23"/>
  <c r="J111" i="22"/>
  <c r="K50" i="22"/>
  <c r="K71" i="22"/>
  <c r="K11" i="24"/>
  <c r="K114" i="23"/>
  <c r="I107" i="31"/>
  <c r="I86" i="31"/>
  <c r="P74" i="22"/>
  <c r="G54" i="22"/>
  <c r="G114" i="22"/>
  <c r="P10" i="23"/>
  <c r="K53" i="25" l="1"/>
  <c r="K74" i="25"/>
  <c r="I8" i="23"/>
  <c r="I111" i="22"/>
  <c r="P104" i="22"/>
  <c r="G84" i="22"/>
  <c r="L17" i="23"/>
  <c r="L38" i="23"/>
  <c r="L21" i="23"/>
  <c r="L42" i="23"/>
  <c r="J81" i="22"/>
  <c r="J102" i="22"/>
  <c r="L41" i="23"/>
  <c r="L20" i="23"/>
  <c r="G85" i="22"/>
  <c r="P105" i="22"/>
  <c r="L84" i="22"/>
  <c r="L105" i="22"/>
  <c r="I53" i="30"/>
  <c r="I74" i="30"/>
  <c r="L116" i="22"/>
  <c r="L13" i="23"/>
  <c r="J39" i="23"/>
  <c r="J18" i="23"/>
  <c r="I14" i="32"/>
  <c r="I117" i="31"/>
  <c r="P101" i="22"/>
  <c r="G81" i="22"/>
  <c r="L8" i="23"/>
  <c r="L111" i="22"/>
  <c r="K41" i="23"/>
  <c r="K20" i="23"/>
  <c r="L40" i="23"/>
  <c r="L19" i="23"/>
  <c r="K69" i="23"/>
  <c r="K48" i="23"/>
  <c r="J17" i="23"/>
  <c r="J38" i="23"/>
  <c r="I73" i="28"/>
  <c r="I52" i="28"/>
  <c r="J105" i="22"/>
  <c r="J84" i="22"/>
  <c r="K13" i="28"/>
  <c r="K116" i="27"/>
  <c r="K39" i="23"/>
  <c r="K18" i="23"/>
  <c r="K21" i="24"/>
  <c r="K42" i="24"/>
  <c r="J86" i="22"/>
  <c r="J107" i="22"/>
  <c r="P100" i="22"/>
  <c r="G80" i="22"/>
  <c r="L86" i="22"/>
  <c r="L107" i="22"/>
  <c r="G21" i="23"/>
  <c r="P41" i="23"/>
  <c r="K81" i="22"/>
  <c r="K102" i="22"/>
  <c r="G118" i="22"/>
  <c r="P14" i="23"/>
  <c r="J21" i="24"/>
  <c r="J42" i="24"/>
  <c r="G82" i="22"/>
  <c r="P102" i="22"/>
  <c r="P106" i="22"/>
  <c r="G86" i="22"/>
  <c r="J116" i="31"/>
  <c r="J13" i="32"/>
  <c r="J41" i="23"/>
  <c r="J20" i="23"/>
  <c r="K107" i="22"/>
  <c r="K86" i="22"/>
  <c r="I13" i="32"/>
  <c r="I116" i="31"/>
  <c r="K105" i="25" l="1"/>
  <c r="K84" i="25"/>
  <c r="J117" i="22"/>
  <c r="J14" i="23"/>
  <c r="L12" i="23"/>
  <c r="L115" i="22"/>
  <c r="K14" i="23"/>
  <c r="K117" i="22"/>
  <c r="L50" i="23"/>
  <c r="L71" i="23"/>
  <c r="J52" i="24"/>
  <c r="J73" i="24"/>
  <c r="K73" i="24"/>
  <c r="K52" i="24"/>
  <c r="G116" i="22"/>
  <c r="P12" i="23"/>
  <c r="L48" i="23"/>
  <c r="L69" i="23"/>
  <c r="I24" i="32"/>
  <c r="I45" i="32"/>
  <c r="J72" i="23"/>
  <c r="J51" i="23"/>
  <c r="I83" i="28"/>
  <c r="I104" i="28"/>
  <c r="K51" i="23"/>
  <c r="K72" i="23"/>
  <c r="J49" i="23"/>
  <c r="J70" i="23"/>
  <c r="L52" i="23"/>
  <c r="L73" i="23"/>
  <c r="J12" i="23"/>
  <c r="J115" i="22"/>
  <c r="P72" i="23"/>
  <c r="G52" i="23"/>
  <c r="J44" i="32"/>
  <c r="J23" i="32"/>
  <c r="G25" i="23"/>
  <c r="P45" i="23"/>
  <c r="J48" i="23"/>
  <c r="J69" i="23"/>
  <c r="L23" i="23"/>
  <c r="L44" i="23"/>
  <c r="P9" i="23"/>
  <c r="G113" i="22"/>
  <c r="L117" i="22"/>
  <c r="L14" i="23"/>
  <c r="K49" i="23"/>
  <c r="K70" i="23"/>
  <c r="L39" i="23"/>
  <c r="L18" i="23"/>
  <c r="L51" i="23"/>
  <c r="L72" i="23"/>
  <c r="P11" i="23"/>
  <c r="G115" i="22"/>
  <c r="I84" i="30"/>
  <c r="I105" i="30"/>
  <c r="J9" i="23"/>
  <c r="J112" i="22"/>
  <c r="K9" i="23"/>
  <c r="K112" i="22"/>
  <c r="I44" i="32"/>
  <c r="I23" i="32"/>
  <c r="P13" i="23"/>
  <c r="G117" i="22"/>
  <c r="P7" i="23"/>
  <c r="G111" i="22"/>
  <c r="K23" i="28"/>
  <c r="K44" i="28"/>
  <c r="K100" i="23"/>
  <c r="K79" i="23"/>
  <c r="G112" i="22"/>
  <c r="P8" i="23"/>
  <c r="I18" i="23"/>
  <c r="I39" i="23"/>
  <c r="K12" i="26" l="1"/>
  <c r="K115" i="25"/>
  <c r="P39" i="23"/>
  <c r="G19" i="23"/>
  <c r="L75" i="23"/>
  <c r="L54" i="23"/>
  <c r="K103" i="23"/>
  <c r="K82" i="23"/>
  <c r="L79" i="23"/>
  <c r="L100" i="23"/>
  <c r="L102" i="23"/>
  <c r="L81" i="23"/>
  <c r="J19" i="23"/>
  <c r="J40" i="23"/>
  <c r="L70" i="23"/>
  <c r="L49" i="23"/>
  <c r="P103" i="23"/>
  <c r="G83" i="23"/>
  <c r="I11" i="29"/>
  <c r="I114" i="28"/>
  <c r="G23" i="23"/>
  <c r="P43" i="23"/>
  <c r="K24" i="23"/>
  <c r="K45" i="23"/>
  <c r="J43" i="23"/>
  <c r="J22" i="23"/>
  <c r="K54" i="28"/>
  <c r="K75" i="28"/>
  <c r="L45" i="23"/>
  <c r="L24" i="23"/>
  <c r="P76" i="23"/>
  <c r="G56" i="23"/>
  <c r="L104" i="23"/>
  <c r="L83" i="23"/>
  <c r="I75" i="32"/>
  <c r="I54" i="32"/>
  <c r="P42" i="23"/>
  <c r="G22" i="23"/>
  <c r="J82" i="23"/>
  <c r="J103" i="23"/>
  <c r="K104" i="24"/>
  <c r="K83" i="24"/>
  <c r="L43" i="23"/>
  <c r="L22" i="23"/>
  <c r="K101" i="23"/>
  <c r="K80" i="23"/>
  <c r="K7" i="24"/>
  <c r="K110" i="23"/>
  <c r="L82" i="23"/>
  <c r="L103" i="23"/>
  <c r="J80" i="23"/>
  <c r="J101" i="23"/>
  <c r="I76" i="32"/>
  <c r="I55" i="32"/>
  <c r="J83" i="24"/>
  <c r="J104" i="24"/>
  <c r="J45" i="23"/>
  <c r="J24" i="23"/>
  <c r="I115" i="30"/>
  <c r="I12" i="31"/>
  <c r="J79" i="23"/>
  <c r="J100" i="23"/>
  <c r="P44" i="23"/>
  <c r="G24" i="23"/>
  <c r="I49" i="23"/>
  <c r="I70" i="23"/>
  <c r="G18" i="23"/>
  <c r="P38" i="23"/>
  <c r="K40" i="23"/>
  <c r="K19" i="23"/>
  <c r="P40" i="23"/>
  <c r="G20" i="23"/>
  <c r="J54" i="32"/>
  <c r="J75" i="32"/>
  <c r="K22" i="26" l="1"/>
  <c r="K43" i="26"/>
  <c r="J11" i="25"/>
  <c r="J114" i="24"/>
  <c r="J10" i="24"/>
  <c r="J113" i="23"/>
  <c r="K55" i="23"/>
  <c r="K76" i="23"/>
  <c r="L7" i="24"/>
  <c r="L110" i="23"/>
  <c r="K38" i="24"/>
  <c r="K17" i="24"/>
  <c r="P107" i="23"/>
  <c r="G87" i="23"/>
  <c r="L101" i="23"/>
  <c r="L80" i="23"/>
  <c r="J7" i="24"/>
  <c r="J110" i="23"/>
  <c r="G54" i="23"/>
  <c r="P74" i="23"/>
  <c r="J71" i="23"/>
  <c r="J50" i="23"/>
  <c r="K71" i="23"/>
  <c r="K50" i="23"/>
  <c r="I107" i="32"/>
  <c r="I117" i="32" s="1"/>
  <c r="I86" i="32"/>
  <c r="K111" i="23"/>
  <c r="K8" i="24"/>
  <c r="G53" i="23"/>
  <c r="P73" i="23"/>
  <c r="L76" i="23"/>
  <c r="L55" i="23"/>
  <c r="K113" i="23"/>
  <c r="K10" i="24"/>
  <c r="P69" i="23"/>
  <c r="G49" i="23"/>
  <c r="K85" i="28"/>
  <c r="K106" i="28"/>
  <c r="I85" i="32"/>
  <c r="I106" i="32"/>
  <c r="I116" i="32" s="1"/>
  <c r="I21" i="29"/>
  <c r="I42" i="29"/>
  <c r="L85" i="23"/>
  <c r="L106" i="23"/>
  <c r="P71" i="23"/>
  <c r="G51" i="23"/>
  <c r="P75" i="23"/>
  <c r="G55" i="23"/>
  <c r="J111" i="23"/>
  <c r="J8" i="24"/>
  <c r="J85" i="32"/>
  <c r="J106" i="32"/>
  <c r="J116" i="32" s="1"/>
  <c r="I80" i="23"/>
  <c r="I101" i="23"/>
  <c r="L10" i="24"/>
  <c r="L113" i="23"/>
  <c r="I22" i="31"/>
  <c r="I43" i="31"/>
  <c r="L74" i="23"/>
  <c r="L53" i="23"/>
  <c r="J55" i="23"/>
  <c r="J76" i="23"/>
  <c r="K11" i="25"/>
  <c r="K114" i="24"/>
  <c r="L114" i="23"/>
  <c r="L11" i="24"/>
  <c r="J53" i="23"/>
  <c r="J74" i="23"/>
  <c r="G114" i="23"/>
  <c r="P10" i="24"/>
  <c r="L112" i="23"/>
  <c r="L9" i="24"/>
  <c r="P70" i="23"/>
  <c r="G50" i="23"/>
  <c r="K74" i="26" l="1"/>
  <c r="K53" i="26"/>
  <c r="L40" i="24"/>
  <c r="L19" i="24"/>
  <c r="I52" i="29"/>
  <c r="I73" i="29"/>
  <c r="K41" i="24"/>
  <c r="K20" i="24"/>
  <c r="L41" i="24"/>
  <c r="L20" i="24"/>
  <c r="P106" i="23"/>
  <c r="G86" i="23"/>
  <c r="J38" i="24"/>
  <c r="J17" i="24"/>
  <c r="L17" i="24"/>
  <c r="L38" i="24"/>
  <c r="K107" i="23"/>
  <c r="K86" i="23"/>
  <c r="K81" i="23"/>
  <c r="K102" i="23"/>
  <c r="L13" i="24"/>
  <c r="L116" i="23"/>
  <c r="K13" i="29"/>
  <c r="K116" i="28"/>
  <c r="P104" i="23"/>
  <c r="G84" i="23"/>
  <c r="J86" i="23"/>
  <c r="J107" i="23"/>
  <c r="L111" i="23"/>
  <c r="L8" i="24"/>
  <c r="J105" i="23"/>
  <c r="J84" i="23"/>
  <c r="L105" i="23"/>
  <c r="L84" i="23"/>
  <c r="J81" i="23"/>
  <c r="J102" i="23"/>
  <c r="P14" i="24"/>
  <c r="G118" i="23"/>
  <c r="J20" i="24"/>
  <c r="J41" i="24"/>
  <c r="K21" i="25"/>
  <c r="K42" i="25"/>
  <c r="L86" i="23"/>
  <c r="L107" i="23"/>
  <c r="I74" i="31"/>
  <c r="I53" i="31"/>
  <c r="K39" i="24"/>
  <c r="K18" i="24"/>
  <c r="G85" i="23"/>
  <c r="P105" i="23"/>
  <c r="P41" i="24"/>
  <c r="G21" i="24"/>
  <c r="I8" i="24"/>
  <c r="I111" i="23"/>
  <c r="G82" i="23"/>
  <c r="P102" i="23"/>
  <c r="L42" i="24"/>
  <c r="L21" i="24"/>
  <c r="J18" i="24"/>
  <c r="J39" i="24"/>
  <c r="P101" i="23"/>
  <c r="G81" i="23"/>
  <c r="P100" i="23"/>
  <c r="G80" i="23"/>
  <c r="K69" i="24"/>
  <c r="K48" i="24"/>
  <c r="J42" i="25"/>
  <c r="J21" i="25"/>
  <c r="K105" i="26" l="1"/>
  <c r="K84" i="26"/>
  <c r="K52" i="25"/>
  <c r="K73" i="25"/>
  <c r="J72" i="24"/>
  <c r="J51" i="24"/>
  <c r="L69" i="24"/>
  <c r="L48" i="24"/>
  <c r="L51" i="24"/>
  <c r="L72" i="24"/>
  <c r="K23" i="29"/>
  <c r="K44" i="29"/>
  <c r="K51" i="24"/>
  <c r="K72" i="24"/>
  <c r="G112" i="23"/>
  <c r="P8" i="24"/>
  <c r="I83" i="29"/>
  <c r="I104" i="29"/>
  <c r="K49" i="24"/>
  <c r="K70" i="24"/>
  <c r="L12" i="24"/>
  <c r="L115" i="23"/>
  <c r="K14" i="24"/>
  <c r="K117" i="23"/>
  <c r="I18" i="24"/>
  <c r="I39" i="24"/>
  <c r="J12" i="24"/>
  <c r="J115" i="23"/>
  <c r="I84" i="31"/>
  <c r="I105" i="31"/>
  <c r="P45" i="24"/>
  <c r="G25" i="24"/>
  <c r="L23" i="24"/>
  <c r="L44" i="24"/>
  <c r="J48" i="24"/>
  <c r="J69" i="24"/>
  <c r="P9" i="24"/>
  <c r="G113" i="23"/>
  <c r="P7" i="24"/>
  <c r="G111" i="23"/>
  <c r="J70" i="24"/>
  <c r="J49" i="24"/>
  <c r="P12" i="24"/>
  <c r="G116" i="23"/>
  <c r="J9" i="24"/>
  <c r="J112" i="23"/>
  <c r="K9" i="24"/>
  <c r="K112" i="23"/>
  <c r="G115" i="23"/>
  <c r="P11" i="24"/>
  <c r="L39" i="24"/>
  <c r="L18" i="24"/>
  <c r="J73" i="25"/>
  <c r="J52" i="25"/>
  <c r="P72" i="24"/>
  <c r="G52" i="24"/>
  <c r="L14" i="24"/>
  <c r="L117" i="23"/>
  <c r="J117" i="23"/>
  <c r="J14" i="24"/>
  <c r="K100" i="24"/>
  <c r="K79" i="24"/>
  <c r="L52" i="24"/>
  <c r="L73" i="24"/>
  <c r="P13" i="24"/>
  <c r="G117" i="23"/>
  <c r="L50" i="24"/>
  <c r="L71" i="24"/>
  <c r="K12" i="27" l="1"/>
  <c r="K115" i="26"/>
  <c r="J104" i="25"/>
  <c r="J83" i="25"/>
  <c r="L54" i="24"/>
  <c r="L75" i="24"/>
  <c r="I49" i="24"/>
  <c r="I70" i="24"/>
  <c r="I11" i="30"/>
  <c r="I114" i="29"/>
  <c r="L103" i="24"/>
  <c r="L82" i="24"/>
  <c r="K19" i="24"/>
  <c r="K40" i="24"/>
  <c r="L104" i="24"/>
  <c r="L83" i="24"/>
  <c r="P42" i="24"/>
  <c r="G22" i="24"/>
  <c r="P103" i="24"/>
  <c r="G83" i="24"/>
  <c r="J80" i="24"/>
  <c r="J101" i="24"/>
  <c r="P39" i="24"/>
  <c r="G19" i="24"/>
  <c r="K7" i="25"/>
  <c r="K110" i="24"/>
  <c r="K45" i="24"/>
  <c r="K24" i="24"/>
  <c r="L100" i="24"/>
  <c r="L79" i="24"/>
  <c r="K103" i="24"/>
  <c r="K82" i="24"/>
  <c r="L22" i="24"/>
  <c r="L43" i="24"/>
  <c r="J103" i="24"/>
  <c r="J82" i="24"/>
  <c r="P38" i="24"/>
  <c r="G18" i="24"/>
  <c r="P76" i="24"/>
  <c r="G56" i="24"/>
  <c r="L102" i="24"/>
  <c r="L81" i="24"/>
  <c r="J24" i="24"/>
  <c r="J45" i="24"/>
  <c r="J19" i="24"/>
  <c r="J40" i="24"/>
  <c r="J100" i="24"/>
  <c r="J79" i="24"/>
  <c r="K101" i="24"/>
  <c r="K80" i="24"/>
  <c r="K54" i="29"/>
  <c r="K75" i="29"/>
  <c r="K83" i="25"/>
  <c r="K104" i="25"/>
  <c r="I115" i="31"/>
  <c r="I12" i="32"/>
  <c r="L70" i="24"/>
  <c r="L49" i="24"/>
  <c r="G20" i="24"/>
  <c r="P40" i="24"/>
  <c r="P44" i="24"/>
  <c r="G24" i="24"/>
  <c r="L24" i="24"/>
  <c r="L45" i="24"/>
  <c r="G23" i="24"/>
  <c r="P43" i="24"/>
  <c r="J43" i="24"/>
  <c r="J22" i="24"/>
  <c r="K22" i="27" l="1"/>
  <c r="K43" i="27"/>
  <c r="L74" i="24"/>
  <c r="L53" i="24"/>
  <c r="L101" i="24"/>
  <c r="L80" i="24"/>
  <c r="K38" i="25"/>
  <c r="K17" i="25"/>
  <c r="G53" i="24"/>
  <c r="P73" i="24"/>
  <c r="I21" i="30"/>
  <c r="I42" i="30"/>
  <c r="I22" i="32"/>
  <c r="I43" i="32"/>
  <c r="I80" i="24"/>
  <c r="I101" i="24"/>
  <c r="J7" i="25"/>
  <c r="J110" i="24"/>
  <c r="G87" i="24"/>
  <c r="P107" i="24"/>
  <c r="K10" i="25"/>
  <c r="K113" i="24"/>
  <c r="G50" i="24"/>
  <c r="P70" i="24"/>
  <c r="L114" i="24"/>
  <c r="L11" i="25"/>
  <c r="K114" i="25"/>
  <c r="K11" i="26"/>
  <c r="J71" i="24"/>
  <c r="J50" i="24"/>
  <c r="J8" i="25"/>
  <c r="J111" i="24"/>
  <c r="K50" i="24"/>
  <c r="K71" i="24"/>
  <c r="L85" i="24"/>
  <c r="L106" i="24"/>
  <c r="K111" i="24"/>
  <c r="K8" i="25"/>
  <c r="P69" i="24"/>
  <c r="G49" i="24"/>
  <c r="L7" i="25"/>
  <c r="L110" i="24"/>
  <c r="L9" i="25"/>
  <c r="L112" i="24"/>
  <c r="L76" i="24"/>
  <c r="L55" i="24"/>
  <c r="J53" i="24"/>
  <c r="J74" i="24"/>
  <c r="P75" i="24"/>
  <c r="G55" i="24"/>
  <c r="G54" i="24"/>
  <c r="P74" i="24"/>
  <c r="G51" i="24"/>
  <c r="P71" i="24"/>
  <c r="K106" i="29"/>
  <c r="K85" i="29"/>
  <c r="J76" i="24"/>
  <c r="J55" i="24"/>
  <c r="J10" i="25"/>
  <c r="J113" i="24"/>
  <c r="K76" i="24"/>
  <c r="K55" i="24"/>
  <c r="G114" i="24"/>
  <c r="P10" i="25"/>
  <c r="L10" i="25"/>
  <c r="L113" i="24"/>
  <c r="J114" i="25"/>
  <c r="J11" i="26"/>
  <c r="K74" i="27" l="1"/>
  <c r="K53" i="27"/>
  <c r="J105" i="24"/>
  <c r="J84" i="24"/>
  <c r="L38" i="25"/>
  <c r="L17" i="25"/>
  <c r="J38" i="25"/>
  <c r="J17" i="25"/>
  <c r="K81" i="24"/>
  <c r="K102" i="24"/>
  <c r="K13" i="30"/>
  <c r="K116" i="29"/>
  <c r="G82" i="24"/>
  <c r="P102" i="24"/>
  <c r="G81" i="24"/>
  <c r="P101" i="24"/>
  <c r="I8" i="25"/>
  <c r="I111" i="24"/>
  <c r="J18" i="25"/>
  <c r="J39" i="25"/>
  <c r="K69" i="25"/>
  <c r="K48" i="25"/>
  <c r="J21" i="26"/>
  <c r="J42" i="26"/>
  <c r="I53" i="32"/>
  <c r="I74" i="32"/>
  <c r="L42" i="25"/>
  <c r="L21" i="25"/>
  <c r="G84" i="24"/>
  <c r="P104" i="24"/>
  <c r="K107" i="24"/>
  <c r="K86" i="24"/>
  <c r="L86" i="24"/>
  <c r="L107" i="24"/>
  <c r="P100" i="24"/>
  <c r="G80" i="24"/>
  <c r="K20" i="25"/>
  <c r="K41" i="25"/>
  <c r="L111" i="24"/>
  <c r="L8" i="25"/>
  <c r="P41" i="25"/>
  <c r="G21" i="25"/>
  <c r="K39" i="25"/>
  <c r="K18" i="25"/>
  <c r="P14" i="25"/>
  <c r="G118" i="24"/>
  <c r="I73" i="30"/>
  <c r="I52" i="30"/>
  <c r="G85" i="24"/>
  <c r="P105" i="24"/>
  <c r="J20" i="25"/>
  <c r="J41" i="25"/>
  <c r="L19" i="25"/>
  <c r="L40" i="25"/>
  <c r="J102" i="24"/>
  <c r="J81" i="24"/>
  <c r="L13" i="25"/>
  <c r="L116" i="24"/>
  <c r="K21" i="26"/>
  <c r="K42" i="26"/>
  <c r="L20" i="25"/>
  <c r="L41" i="25"/>
  <c r="J107" i="24"/>
  <c r="J86" i="24"/>
  <c r="P106" i="24"/>
  <c r="G86" i="24"/>
  <c r="L105" i="24"/>
  <c r="L84" i="24"/>
  <c r="K105" i="27" l="1"/>
  <c r="K84" i="27"/>
  <c r="I84" i="32"/>
  <c r="I105" i="32"/>
  <c r="I115" i="32" s="1"/>
  <c r="K9" i="25"/>
  <c r="K112" i="24"/>
  <c r="I104" i="30"/>
  <c r="I83" i="30"/>
  <c r="P72" i="25"/>
  <c r="G52" i="25"/>
  <c r="I18" i="25"/>
  <c r="I39" i="25"/>
  <c r="J9" i="25"/>
  <c r="J112" i="24"/>
  <c r="L72" i="25"/>
  <c r="L51" i="25"/>
  <c r="L71" i="25"/>
  <c r="L50" i="25"/>
  <c r="L39" i="25"/>
  <c r="L18" i="25"/>
  <c r="J73" i="26"/>
  <c r="J52" i="26"/>
  <c r="G112" i="24"/>
  <c r="P8" i="25"/>
  <c r="L14" i="25"/>
  <c r="L117" i="24"/>
  <c r="J117" i="24"/>
  <c r="J14" i="25"/>
  <c r="P45" i="25"/>
  <c r="G25" i="25"/>
  <c r="K117" i="24"/>
  <c r="K14" i="25"/>
  <c r="J69" i="25"/>
  <c r="J48" i="25"/>
  <c r="K73" i="26"/>
  <c r="K52" i="26"/>
  <c r="K72" i="25"/>
  <c r="K51" i="25"/>
  <c r="P11" i="25"/>
  <c r="G115" i="24"/>
  <c r="P9" i="25"/>
  <c r="G113" i="24"/>
  <c r="K79" i="25"/>
  <c r="K100" i="25"/>
  <c r="L69" i="25"/>
  <c r="L48" i="25"/>
  <c r="J51" i="25"/>
  <c r="J72" i="25"/>
  <c r="L12" i="25"/>
  <c r="L115" i="24"/>
  <c r="G116" i="24"/>
  <c r="P12" i="25"/>
  <c r="J70" i="25"/>
  <c r="J49" i="25"/>
  <c r="P13" i="25"/>
  <c r="G117" i="24"/>
  <c r="L44" i="25"/>
  <c r="L23" i="25"/>
  <c r="K70" i="25"/>
  <c r="K49" i="25"/>
  <c r="G111" i="24"/>
  <c r="P7" i="25"/>
  <c r="L52" i="25"/>
  <c r="L73" i="25"/>
  <c r="K23" i="30"/>
  <c r="K44" i="30"/>
  <c r="J12" i="25"/>
  <c r="J115" i="24"/>
  <c r="K12" i="28" l="1"/>
  <c r="K115" i="27"/>
  <c r="L83" i="25"/>
  <c r="L104" i="25"/>
  <c r="P40" i="25"/>
  <c r="G20" i="25"/>
  <c r="L45" i="25"/>
  <c r="L24" i="25"/>
  <c r="L81" i="25"/>
  <c r="L102" i="25"/>
  <c r="G83" i="25"/>
  <c r="P103" i="25"/>
  <c r="J79" i="25"/>
  <c r="J100" i="25"/>
  <c r="P38" i="25"/>
  <c r="G18" i="25"/>
  <c r="J103" i="25"/>
  <c r="J82" i="25"/>
  <c r="K24" i="25"/>
  <c r="K45" i="25"/>
  <c r="G19" i="25"/>
  <c r="P39" i="25"/>
  <c r="P42" i="25"/>
  <c r="G22" i="25"/>
  <c r="L103" i="25"/>
  <c r="L82" i="25"/>
  <c r="I11" i="31"/>
  <c r="I114" i="30"/>
  <c r="P44" i="25"/>
  <c r="G24" i="25"/>
  <c r="J43" i="25"/>
  <c r="J22" i="25"/>
  <c r="K80" i="25"/>
  <c r="K101" i="25"/>
  <c r="J80" i="25"/>
  <c r="J101" i="25"/>
  <c r="L100" i="25"/>
  <c r="L79" i="25"/>
  <c r="K103" i="25"/>
  <c r="K82" i="25"/>
  <c r="G56" i="25"/>
  <c r="P76" i="25"/>
  <c r="J104" i="26"/>
  <c r="J83" i="26"/>
  <c r="J40" i="25"/>
  <c r="J19" i="25"/>
  <c r="K19" i="25"/>
  <c r="K40" i="25"/>
  <c r="K75" i="30"/>
  <c r="K54" i="30"/>
  <c r="P43" i="25"/>
  <c r="G23" i="25"/>
  <c r="K110" i="25"/>
  <c r="K7" i="26"/>
  <c r="J24" i="25"/>
  <c r="J45" i="25"/>
  <c r="I70" i="25"/>
  <c r="I49" i="25"/>
  <c r="L22" i="25"/>
  <c r="L43" i="25"/>
  <c r="L75" i="25"/>
  <c r="L54" i="25"/>
  <c r="K104" i="26"/>
  <c r="K83" i="26"/>
  <c r="L49" i="25"/>
  <c r="L70" i="25"/>
  <c r="K22" i="28" l="1"/>
  <c r="K43" i="28"/>
  <c r="L112" i="25"/>
  <c r="L9" i="26"/>
  <c r="J76" i="25"/>
  <c r="J55" i="25"/>
  <c r="K17" i="26"/>
  <c r="K38" i="26"/>
  <c r="G50" i="25"/>
  <c r="P70" i="25"/>
  <c r="L85" i="25"/>
  <c r="L106" i="25"/>
  <c r="J50" i="25"/>
  <c r="J71" i="25"/>
  <c r="L110" i="25"/>
  <c r="L7" i="26"/>
  <c r="G55" i="25"/>
  <c r="P75" i="25"/>
  <c r="G49" i="25"/>
  <c r="P69" i="25"/>
  <c r="L76" i="25"/>
  <c r="L55" i="25"/>
  <c r="J111" i="25"/>
  <c r="J8" i="26"/>
  <c r="K55" i="25"/>
  <c r="K76" i="25"/>
  <c r="J7" i="26"/>
  <c r="J110" i="25"/>
  <c r="K50" i="25"/>
  <c r="K71" i="25"/>
  <c r="J53" i="25"/>
  <c r="J74" i="25"/>
  <c r="L53" i="25"/>
  <c r="L74" i="25"/>
  <c r="P74" i="25"/>
  <c r="G54" i="25"/>
  <c r="I42" i="31"/>
  <c r="I21" i="31"/>
  <c r="P71" i="25"/>
  <c r="G51" i="25"/>
  <c r="K11" i="27"/>
  <c r="K114" i="26"/>
  <c r="K113" i="25"/>
  <c r="K10" i="26"/>
  <c r="P73" i="25"/>
  <c r="G53" i="25"/>
  <c r="J114" i="26"/>
  <c r="J11" i="27"/>
  <c r="L80" i="25"/>
  <c r="L101" i="25"/>
  <c r="L11" i="26"/>
  <c r="L114" i="25"/>
  <c r="P107" i="25"/>
  <c r="G87" i="25"/>
  <c r="K8" i="26"/>
  <c r="K111" i="25"/>
  <c r="P10" i="26"/>
  <c r="G114" i="25"/>
  <c r="I80" i="25"/>
  <c r="I101" i="25"/>
  <c r="K106" i="30"/>
  <c r="K85" i="30"/>
  <c r="L113" i="25"/>
  <c r="L10" i="26"/>
  <c r="J10" i="26"/>
  <c r="J113" i="25"/>
  <c r="K53" i="28" l="1"/>
  <c r="K74" i="28"/>
  <c r="J21" i="27"/>
  <c r="J42" i="27"/>
  <c r="J84" i="25"/>
  <c r="J105" i="25"/>
  <c r="J18" i="26"/>
  <c r="J39" i="26"/>
  <c r="L17" i="26"/>
  <c r="L38" i="26"/>
  <c r="K69" i="26"/>
  <c r="K48" i="26"/>
  <c r="K102" i="25"/>
  <c r="K81" i="25"/>
  <c r="J102" i="25"/>
  <c r="J81" i="25"/>
  <c r="G84" i="25"/>
  <c r="P104" i="25"/>
  <c r="I52" i="31"/>
  <c r="I73" i="31"/>
  <c r="L86" i="25"/>
  <c r="L107" i="25"/>
  <c r="J107" i="25"/>
  <c r="J86" i="25"/>
  <c r="L41" i="26"/>
  <c r="L20" i="26"/>
  <c r="G82" i="25"/>
  <c r="P102" i="25"/>
  <c r="K41" i="26"/>
  <c r="K20" i="26"/>
  <c r="P100" i="25"/>
  <c r="G80" i="25"/>
  <c r="L13" i="26"/>
  <c r="L116" i="25"/>
  <c r="G85" i="25"/>
  <c r="P105" i="25"/>
  <c r="J38" i="26"/>
  <c r="J17" i="26"/>
  <c r="P14" i="26"/>
  <c r="G118" i="25"/>
  <c r="L42" i="26"/>
  <c r="L21" i="26"/>
  <c r="L111" i="25"/>
  <c r="L8" i="26"/>
  <c r="L105" i="25"/>
  <c r="L84" i="25"/>
  <c r="K86" i="25"/>
  <c r="K107" i="25"/>
  <c r="P106" i="25"/>
  <c r="G86" i="25"/>
  <c r="G81" i="25"/>
  <c r="P101" i="25"/>
  <c r="L19" i="26"/>
  <c r="L40" i="26"/>
  <c r="K39" i="26"/>
  <c r="K18" i="26"/>
  <c r="K116" i="30"/>
  <c r="K13" i="31"/>
  <c r="I111" i="25"/>
  <c r="I8" i="26"/>
  <c r="J20" i="26"/>
  <c r="J41" i="26"/>
  <c r="P41" i="26"/>
  <c r="G21" i="26"/>
  <c r="K21" i="27"/>
  <c r="K42" i="27"/>
  <c r="K84" i="28" l="1"/>
  <c r="K105" i="28"/>
  <c r="G115" i="25"/>
  <c r="P11" i="26"/>
  <c r="P72" i="26"/>
  <c r="G52" i="26"/>
  <c r="L51" i="26"/>
  <c r="L72" i="26"/>
  <c r="K117" i="25"/>
  <c r="K14" i="26"/>
  <c r="J70" i="26"/>
  <c r="J49" i="26"/>
  <c r="L115" i="25"/>
  <c r="L12" i="26"/>
  <c r="J69" i="26"/>
  <c r="J48" i="26"/>
  <c r="G111" i="25"/>
  <c r="P7" i="26"/>
  <c r="J14" i="26"/>
  <c r="J117" i="25"/>
  <c r="J112" i="25"/>
  <c r="J9" i="26"/>
  <c r="L48" i="26"/>
  <c r="L69" i="26"/>
  <c r="K49" i="26"/>
  <c r="K70" i="26"/>
  <c r="G25" i="26"/>
  <c r="P45" i="26"/>
  <c r="L71" i="26"/>
  <c r="L50" i="26"/>
  <c r="L39" i="26"/>
  <c r="L18" i="26"/>
  <c r="G116" i="25"/>
  <c r="P12" i="26"/>
  <c r="L117" i="25"/>
  <c r="L14" i="26"/>
  <c r="J12" i="26"/>
  <c r="J115" i="25"/>
  <c r="J72" i="26"/>
  <c r="J51" i="26"/>
  <c r="I39" i="26"/>
  <c r="I18" i="26"/>
  <c r="P8" i="26"/>
  <c r="G112" i="25"/>
  <c r="K72" i="26"/>
  <c r="K51" i="26"/>
  <c r="K9" i="26"/>
  <c r="K112" i="25"/>
  <c r="L23" i="26"/>
  <c r="L44" i="26"/>
  <c r="K52" i="27"/>
  <c r="K73" i="27"/>
  <c r="K23" i="31"/>
  <c r="K44" i="31"/>
  <c r="P9" i="26"/>
  <c r="G113" i="25"/>
  <c r="I104" i="31"/>
  <c r="I83" i="31"/>
  <c r="J73" i="27"/>
  <c r="J52" i="27"/>
  <c r="G117" i="25"/>
  <c r="P13" i="26"/>
  <c r="L73" i="26"/>
  <c r="L52" i="26"/>
  <c r="K100" i="26"/>
  <c r="K79" i="26"/>
  <c r="K12" i="29" l="1"/>
  <c r="K115" i="28"/>
  <c r="L54" i="26"/>
  <c r="L75" i="26"/>
  <c r="P43" i="26"/>
  <c r="G23" i="26"/>
  <c r="P38" i="26"/>
  <c r="G18" i="26"/>
  <c r="K45" i="26"/>
  <c r="K24" i="26"/>
  <c r="L103" i="26"/>
  <c r="L82" i="26"/>
  <c r="I70" i="26"/>
  <c r="I49" i="26"/>
  <c r="L100" i="26"/>
  <c r="L79" i="26"/>
  <c r="L83" i="26"/>
  <c r="L104" i="26"/>
  <c r="G20" i="26"/>
  <c r="P40" i="26"/>
  <c r="K40" i="26"/>
  <c r="K19" i="26"/>
  <c r="J103" i="26"/>
  <c r="J82" i="26"/>
  <c r="L70" i="26"/>
  <c r="L49" i="26"/>
  <c r="J79" i="26"/>
  <c r="J100" i="26"/>
  <c r="P44" i="26"/>
  <c r="G24" i="26"/>
  <c r="K75" i="31"/>
  <c r="K54" i="31"/>
  <c r="J40" i="26"/>
  <c r="J19" i="26"/>
  <c r="L22" i="26"/>
  <c r="L43" i="26"/>
  <c r="K103" i="26"/>
  <c r="K82" i="26"/>
  <c r="J43" i="26"/>
  <c r="J22" i="26"/>
  <c r="L102" i="26"/>
  <c r="L81" i="26"/>
  <c r="G83" i="26"/>
  <c r="P103" i="26"/>
  <c r="P42" i="26"/>
  <c r="G22" i="26"/>
  <c r="K80" i="26"/>
  <c r="K101" i="26"/>
  <c r="I114" i="31"/>
  <c r="I11" i="32"/>
  <c r="K83" i="27"/>
  <c r="K104" i="27"/>
  <c r="L45" i="26"/>
  <c r="L24" i="26"/>
  <c r="G56" i="26"/>
  <c r="P76" i="26"/>
  <c r="K110" i="26"/>
  <c r="K7" i="27"/>
  <c r="J104" i="27"/>
  <c r="J83" i="27"/>
  <c r="P39" i="26"/>
  <c r="G19" i="26"/>
  <c r="J24" i="26"/>
  <c r="J45" i="26"/>
  <c r="J101" i="26"/>
  <c r="J80" i="26"/>
  <c r="K22" i="29" l="1"/>
  <c r="K43" i="29"/>
  <c r="J76" i="26"/>
  <c r="J55" i="26"/>
  <c r="L114" i="26"/>
  <c r="L11" i="27"/>
  <c r="P107" i="26"/>
  <c r="G87" i="26"/>
  <c r="L9" i="27"/>
  <c r="L112" i="26"/>
  <c r="J50" i="26"/>
  <c r="J71" i="26"/>
  <c r="L101" i="26"/>
  <c r="L80" i="26"/>
  <c r="K55" i="26"/>
  <c r="K76" i="26"/>
  <c r="P70" i="26"/>
  <c r="G50" i="26"/>
  <c r="L76" i="26"/>
  <c r="L55" i="26"/>
  <c r="P73" i="26"/>
  <c r="G53" i="26"/>
  <c r="J53" i="26"/>
  <c r="J74" i="26"/>
  <c r="K106" i="31"/>
  <c r="K85" i="31"/>
  <c r="J10" i="27"/>
  <c r="J113" i="26"/>
  <c r="L7" i="27"/>
  <c r="L110" i="26"/>
  <c r="G49" i="26"/>
  <c r="P69" i="26"/>
  <c r="K71" i="26"/>
  <c r="K50" i="26"/>
  <c r="P74" i="26"/>
  <c r="G54" i="26"/>
  <c r="K111" i="26"/>
  <c r="K8" i="27"/>
  <c r="J11" i="28"/>
  <c r="J114" i="27"/>
  <c r="P75" i="26"/>
  <c r="G55" i="26"/>
  <c r="K17" i="27"/>
  <c r="K38" i="27"/>
  <c r="L85" i="26"/>
  <c r="L106" i="26"/>
  <c r="K114" i="27"/>
  <c r="K11" i="28"/>
  <c r="K113" i="26"/>
  <c r="K10" i="27"/>
  <c r="I80" i="26"/>
  <c r="I101" i="26"/>
  <c r="I42" i="32"/>
  <c r="I21" i="32"/>
  <c r="P10" i="27"/>
  <c r="G114" i="26"/>
  <c r="L53" i="26"/>
  <c r="L74" i="26"/>
  <c r="J7" i="27"/>
  <c r="J110" i="26"/>
  <c r="P71" i="26"/>
  <c r="G51" i="26"/>
  <c r="J8" i="27"/>
  <c r="J111" i="26"/>
  <c r="L10" i="27"/>
  <c r="L113" i="26"/>
  <c r="K74" i="29" l="1"/>
  <c r="K53" i="29"/>
  <c r="K21" i="28"/>
  <c r="K42" i="28"/>
  <c r="K116" i="31"/>
  <c r="K13" i="32"/>
  <c r="P101" i="26"/>
  <c r="G81" i="26"/>
  <c r="L19" i="27"/>
  <c r="L40" i="27"/>
  <c r="L13" i="27"/>
  <c r="L116" i="26"/>
  <c r="K39" i="27"/>
  <c r="K18" i="27"/>
  <c r="G80" i="26"/>
  <c r="P100" i="26"/>
  <c r="J84" i="26"/>
  <c r="J105" i="26"/>
  <c r="K107" i="26"/>
  <c r="K86" i="26"/>
  <c r="P41" i="27"/>
  <c r="G21" i="27"/>
  <c r="J42" i="28"/>
  <c r="J21" i="28"/>
  <c r="P102" i="26"/>
  <c r="G82" i="26"/>
  <c r="I73" i="32"/>
  <c r="I52" i="32"/>
  <c r="P14" i="27"/>
  <c r="G118" i="26"/>
  <c r="K69" i="27"/>
  <c r="K48" i="27"/>
  <c r="L42" i="27"/>
  <c r="L21" i="27"/>
  <c r="J38" i="27"/>
  <c r="J17" i="27"/>
  <c r="P105" i="26"/>
  <c r="G85" i="26"/>
  <c r="L38" i="27"/>
  <c r="L17" i="27"/>
  <c r="G84" i="26"/>
  <c r="P104" i="26"/>
  <c r="L111" i="26"/>
  <c r="L8" i="27"/>
  <c r="L105" i="26"/>
  <c r="L84" i="26"/>
  <c r="K20" i="27"/>
  <c r="K41" i="27"/>
  <c r="J81" i="26"/>
  <c r="J102" i="26"/>
  <c r="J18" i="27"/>
  <c r="J39" i="27"/>
  <c r="I111" i="26"/>
  <c r="I8" i="27"/>
  <c r="L20" i="27"/>
  <c r="L41" i="27"/>
  <c r="G86" i="26"/>
  <c r="P106" i="26"/>
  <c r="K81" i="26"/>
  <c r="K102" i="26"/>
  <c r="J41" i="27"/>
  <c r="J20" i="27"/>
  <c r="L107" i="26"/>
  <c r="L86" i="26"/>
  <c r="J107" i="26"/>
  <c r="J86" i="26"/>
  <c r="K105" i="29" l="1"/>
  <c r="K84" i="29"/>
  <c r="L117" i="26"/>
  <c r="L14" i="27"/>
  <c r="L69" i="27"/>
  <c r="L48" i="27"/>
  <c r="K100" i="27"/>
  <c r="K79" i="27"/>
  <c r="J73" i="28"/>
  <c r="J52" i="28"/>
  <c r="G112" i="26"/>
  <c r="P8" i="27"/>
  <c r="K44" i="32"/>
  <c r="K23" i="32"/>
  <c r="L72" i="27"/>
  <c r="L51" i="27"/>
  <c r="J51" i="27"/>
  <c r="J72" i="27"/>
  <c r="L115" i="26"/>
  <c r="L12" i="27"/>
  <c r="G116" i="26"/>
  <c r="P12" i="27"/>
  <c r="G25" i="27"/>
  <c r="P45" i="27"/>
  <c r="G52" i="27"/>
  <c r="P72" i="27"/>
  <c r="K70" i="27"/>
  <c r="K49" i="27"/>
  <c r="K72" i="27"/>
  <c r="K51" i="27"/>
  <c r="J49" i="27"/>
  <c r="J70" i="27"/>
  <c r="J69" i="27"/>
  <c r="J48" i="27"/>
  <c r="I104" i="32"/>
  <c r="I114" i="32" s="1"/>
  <c r="I83" i="32"/>
  <c r="K117" i="26"/>
  <c r="K14" i="27"/>
  <c r="L44" i="27"/>
  <c r="L23" i="27"/>
  <c r="P7" i="27"/>
  <c r="G111" i="26"/>
  <c r="K9" i="27"/>
  <c r="K112" i="26"/>
  <c r="G117" i="26"/>
  <c r="P13" i="27"/>
  <c r="J9" i="27"/>
  <c r="J112" i="26"/>
  <c r="G115" i="26"/>
  <c r="P11" i="27"/>
  <c r="J115" i="26"/>
  <c r="J12" i="27"/>
  <c r="L50" i="27"/>
  <c r="L71" i="27"/>
  <c r="K52" i="28"/>
  <c r="K73" i="28"/>
  <c r="I18" i="27"/>
  <c r="I39" i="27"/>
  <c r="L18" i="27"/>
  <c r="L39" i="27"/>
  <c r="J14" i="27"/>
  <c r="J117" i="26"/>
  <c r="L73" i="27"/>
  <c r="L52" i="27"/>
  <c r="G113" i="26"/>
  <c r="P9" i="27"/>
  <c r="K115" i="29" l="1"/>
  <c r="K12" i="30"/>
  <c r="L102" i="27"/>
  <c r="L81" i="27"/>
  <c r="G24" i="27"/>
  <c r="P44" i="27"/>
  <c r="K45" i="27"/>
  <c r="K24" i="27"/>
  <c r="G56" i="27"/>
  <c r="P76" i="27"/>
  <c r="J40" i="27"/>
  <c r="J19" i="27"/>
  <c r="L54" i="27"/>
  <c r="L75" i="27"/>
  <c r="J104" i="28"/>
  <c r="J83" i="28"/>
  <c r="J45" i="27"/>
  <c r="J24" i="27"/>
  <c r="K82" i="27"/>
  <c r="K103" i="27"/>
  <c r="L82" i="27"/>
  <c r="L103" i="27"/>
  <c r="K110" i="27"/>
  <c r="K7" i="28"/>
  <c r="P103" i="27"/>
  <c r="G83" i="27"/>
  <c r="L104" i="27"/>
  <c r="L83" i="27"/>
  <c r="L70" i="27"/>
  <c r="L49" i="27"/>
  <c r="J22" i="27"/>
  <c r="J43" i="27"/>
  <c r="P43" i="27"/>
  <c r="G23" i="27"/>
  <c r="J103" i="27"/>
  <c r="J82" i="27"/>
  <c r="K40" i="27"/>
  <c r="K19" i="27"/>
  <c r="K54" i="32"/>
  <c r="K75" i="32"/>
  <c r="L79" i="27"/>
  <c r="L100" i="27"/>
  <c r="K104" i="28"/>
  <c r="K83" i="28"/>
  <c r="J101" i="27"/>
  <c r="J80" i="27"/>
  <c r="P42" i="27"/>
  <c r="G22" i="27"/>
  <c r="L22" i="27"/>
  <c r="L43" i="27"/>
  <c r="G19" i="27"/>
  <c r="P39" i="27"/>
  <c r="L45" i="27"/>
  <c r="L24" i="27"/>
  <c r="G20" i="27"/>
  <c r="P40" i="27"/>
  <c r="I70" i="27"/>
  <c r="I49" i="27"/>
  <c r="P38" i="27"/>
  <c r="G18" i="27"/>
  <c r="J100" i="27"/>
  <c r="J79" i="27"/>
  <c r="K80" i="27"/>
  <c r="K101" i="27"/>
  <c r="K22" i="30" l="1"/>
  <c r="K43" i="30"/>
  <c r="P107" i="27"/>
  <c r="G87" i="27"/>
  <c r="J53" i="27"/>
  <c r="J74" i="27"/>
  <c r="K17" i="28"/>
  <c r="K38" i="28"/>
  <c r="J11" i="29"/>
  <c r="J114" i="28"/>
  <c r="K76" i="27"/>
  <c r="K55" i="27"/>
  <c r="L10" i="28"/>
  <c r="L113" i="27"/>
  <c r="L106" i="27"/>
  <c r="L85" i="27"/>
  <c r="P75" i="27"/>
  <c r="G55" i="27"/>
  <c r="K106" i="32"/>
  <c r="K116" i="32" s="1"/>
  <c r="K85" i="32"/>
  <c r="G53" i="27"/>
  <c r="P73" i="27"/>
  <c r="P10" i="28"/>
  <c r="G114" i="27"/>
  <c r="J110" i="27"/>
  <c r="J7" i="28"/>
  <c r="J111" i="27"/>
  <c r="J8" i="28"/>
  <c r="G49" i="27"/>
  <c r="P69" i="27"/>
  <c r="P71" i="27"/>
  <c r="G51" i="27"/>
  <c r="J76" i="27"/>
  <c r="J55" i="27"/>
  <c r="L76" i="27"/>
  <c r="L55" i="27"/>
  <c r="K71" i="27"/>
  <c r="K50" i="27"/>
  <c r="G50" i="27"/>
  <c r="P70" i="27"/>
  <c r="J113" i="27"/>
  <c r="J10" i="28"/>
  <c r="L53" i="27"/>
  <c r="L74" i="27"/>
  <c r="L7" i="28"/>
  <c r="L110" i="27"/>
  <c r="K10" i="28"/>
  <c r="K113" i="27"/>
  <c r="K8" i="28"/>
  <c r="K111" i="27"/>
  <c r="K114" i="28"/>
  <c r="K11" i="29"/>
  <c r="L80" i="27"/>
  <c r="L101" i="27"/>
  <c r="I101" i="27"/>
  <c r="I80" i="27"/>
  <c r="P74" i="27"/>
  <c r="G54" i="27"/>
  <c r="L11" i="28"/>
  <c r="L114" i="27"/>
  <c r="J50" i="27"/>
  <c r="J71" i="27"/>
  <c r="L112" i="27"/>
  <c r="L9" i="28"/>
  <c r="K53" i="30" l="1"/>
  <c r="K74" i="30"/>
  <c r="I8" i="28"/>
  <c r="I111" i="27"/>
  <c r="L19" i="28"/>
  <c r="L40" i="28"/>
  <c r="P101" i="27"/>
  <c r="G81" i="27"/>
  <c r="G21" i="28"/>
  <c r="P41" i="28"/>
  <c r="L13" i="28"/>
  <c r="L116" i="27"/>
  <c r="J42" i="29"/>
  <c r="J21" i="29"/>
  <c r="K41" i="28"/>
  <c r="K20" i="28"/>
  <c r="P102" i="27"/>
  <c r="G82" i="27"/>
  <c r="J81" i="27"/>
  <c r="J102" i="27"/>
  <c r="L8" i="28"/>
  <c r="L111" i="27"/>
  <c r="G80" i="27"/>
  <c r="P100" i="27"/>
  <c r="G84" i="27"/>
  <c r="P104" i="27"/>
  <c r="K48" i="28"/>
  <c r="K69" i="28"/>
  <c r="L38" i="28"/>
  <c r="L17" i="28"/>
  <c r="K102" i="27"/>
  <c r="K81" i="27"/>
  <c r="L20" i="28"/>
  <c r="L41" i="28"/>
  <c r="J39" i="28"/>
  <c r="J18" i="28"/>
  <c r="J84" i="27"/>
  <c r="J105" i="27"/>
  <c r="L105" i="27"/>
  <c r="L84" i="27"/>
  <c r="L21" i="28"/>
  <c r="L42" i="28"/>
  <c r="L107" i="27"/>
  <c r="L86" i="27"/>
  <c r="J41" i="28"/>
  <c r="J20" i="28"/>
  <c r="J38" i="28"/>
  <c r="J17" i="28"/>
  <c r="K21" i="29"/>
  <c r="K42" i="29"/>
  <c r="G85" i="27"/>
  <c r="P105" i="27"/>
  <c r="K18" i="28"/>
  <c r="K39" i="28"/>
  <c r="J107" i="27"/>
  <c r="J86" i="27"/>
  <c r="G86" i="27"/>
  <c r="P106" i="27"/>
  <c r="K86" i="27"/>
  <c r="K107" i="27"/>
  <c r="P14" i="28"/>
  <c r="G118" i="27"/>
  <c r="K84" i="30" l="1"/>
  <c r="K105" i="30"/>
  <c r="L73" i="28"/>
  <c r="L52" i="28"/>
  <c r="L72" i="28"/>
  <c r="L51" i="28"/>
  <c r="G115" i="27"/>
  <c r="P11" i="28"/>
  <c r="P72" i="28"/>
  <c r="G52" i="28"/>
  <c r="L69" i="28"/>
  <c r="L48" i="28"/>
  <c r="J14" i="28"/>
  <c r="J117" i="27"/>
  <c r="J48" i="28"/>
  <c r="J69" i="28"/>
  <c r="G113" i="27"/>
  <c r="P9" i="28"/>
  <c r="K70" i="28"/>
  <c r="K49" i="28"/>
  <c r="P7" i="28"/>
  <c r="G111" i="27"/>
  <c r="G25" i="28"/>
  <c r="P45" i="28"/>
  <c r="J51" i="28"/>
  <c r="J72" i="28"/>
  <c r="L115" i="27"/>
  <c r="L12" i="28"/>
  <c r="K9" i="28"/>
  <c r="K112" i="27"/>
  <c r="K51" i="28"/>
  <c r="K72" i="28"/>
  <c r="P8" i="28"/>
  <c r="G112" i="27"/>
  <c r="J115" i="27"/>
  <c r="J12" i="28"/>
  <c r="L50" i="28"/>
  <c r="L71" i="28"/>
  <c r="L18" i="28"/>
  <c r="L39" i="28"/>
  <c r="J73" i="29"/>
  <c r="J52" i="29"/>
  <c r="K52" i="29"/>
  <c r="K73" i="29"/>
  <c r="K79" i="28"/>
  <c r="K100" i="28"/>
  <c r="J112" i="27"/>
  <c r="J9" i="28"/>
  <c r="K117" i="27"/>
  <c r="K14" i="28"/>
  <c r="P12" i="28"/>
  <c r="G116" i="27"/>
  <c r="P13" i="28"/>
  <c r="G117" i="27"/>
  <c r="L117" i="27"/>
  <c r="L14" i="28"/>
  <c r="J49" i="28"/>
  <c r="J70" i="28"/>
  <c r="L44" i="28"/>
  <c r="L23" i="28"/>
  <c r="I39" i="28"/>
  <c r="I18" i="28"/>
  <c r="K115" i="30" l="1"/>
  <c r="K12" i="31"/>
  <c r="L70" i="28"/>
  <c r="L49" i="28"/>
  <c r="K7" i="29"/>
  <c r="K110" i="28"/>
  <c r="J45" i="28"/>
  <c r="J24" i="28"/>
  <c r="K83" i="29"/>
  <c r="K104" i="29"/>
  <c r="L43" i="28"/>
  <c r="L22" i="28"/>
  <c r="L75" i="28"/>
  <c r="L54" i="28"/>
  <c r="K101" i="28"/>
  <c r="K80" i="28"/>
  <c r="L100" i="28"/>
  <c r="L79" i="28"/>
  <c r="L104" i="28"/>
  <c r="L83" i="28"/>
  <c r="P76" i="28"/>
  <c r="G56" i="28"/>
  <c r="G24" i="28"/>
  <c r="P44" i="28"/>
  <c r="G18" i="28"/>
  <c r="P38" i="28"/>
  <c r="P43" i="28"/>
  <c r="G23" i="28"/>
  <c r="J101" i="28"/>
  <c r="J80" i="28"/>
  <c r="K45" i="28"/>
  <c r="K24" i="28"/>
  <c r="J103" i="28"/>
  <c r="J82" i="28"/>
  <c r="P40" i="28"/>
  <c r="G20" i="28"/>
  <c r="L45" i="28"/>
  <c r="L24" i="28"/>
  <c r="J19" i="28"/>
  <c r="J40" i="28"/>
  <c r="K103" i="28"/>
  <c r="K82" i="28"/>
  <c r="J100" i="28"/>
  <c r="J79" i="28"/>
  <c r="G22" i="28"/>
  <c r="P42" i="28"/>
  <c r="L81" i="28"/>
  <c r="L102" i="28"/>
  <c r="I49" i="28"/>
  <c r="I70" i="28"/>
  <c r="K40" i="28"/>
  <c r="K19" i="28"/>
  <c r="L82" i="28"/>
  <c r="L103" i="28"/>
  <c r="J22" i="28"/>
  <c r="J43" i="28"/>
  <c r="J104" i="29"/>
  <c r="J83" i="29"/>
  <c r="P39" i="28"/>
  <c r="G19" i="28"/>
  <c r="G83" i="28"/>
  <c r="P103" i="28"/>
  <c r="K43" i="31" l="1"/>
  <c r="K22" i="31"/>
  <c r="P10" i="29"/>
  <c r="G114" i="28"/>
  <c r="G53" i="28"/>
  <c r="P73" i="28"/>
  <c r="P75" i="28"/>
  <c r="G55" i="28"/>
  <c r="J74" i="28"/>
  <c r="J53" i="28"/>
  <c r="P69" i="28"/>
  <c r="G49" i="28"/>
  <c r="L10" i="29"/>
  <c r="L113" i="28"/>
  <c r="L55" i="28"/>
  <c r="L76" i="28"/>
  <c r="K55" i="28"/>
  <c r="K76" i="28"/>
  <c r="K8" i="29"/>
  <c r="K111" i="28"/>
  <c r="J76" i="28"/>
  <c r="J55" i="28"/>
  <c r="P70" i="28"/>
  <c r="G50" i="28"/>
  <c r="M410" i="33" s="1"/>
  <c r="K50" i="28"/>
  <c r="K71" i="28"/>
  <c r="J7" i="29"/>
  <c r="J110" i="28"/>
  <c r="J111" i="28"/>
  <c r="J8" i="29"/>
  <c r="G87" i="28"/>
  <c r="P107" i="28"/>
  <c r="L106" i="28"/>
  <c r="L85" i="28"/>
  <c r="K38" i="29"/>
  <c r="K17" i="29"/>
  <c r="K114" i="29"/>
  <c r="K11" i="30"/>
  <c r="I101" i="28"/>
  <c r="I80" i="28"/>
  <c r="L9" i="29"/>
  <c r="L112" i="28"/>
  <c r="J50" i="28"/>
  <c r="J71" i="28"/>
  <c r="J113" i="28"/>
  <c r="J10" i="29"/>
  <c r="L110" i="28"/>
  <c r="L7" i="29"/>
  <c r="J11" i="30"/>
  <c r="J114" i="29"/>
  <c r="K10" i="29"/>
  <c r="K113" i="28"/>
  <c r="P71" i="28"/>
  <c r="G51" i="28"/>
  <c r="P74" i="28"/>
  <c r="G54" i="28"/>
  <c r="L11" i="29"/>
  <c r="L114" i="28"/>
  <c r="L53" i="28"/>
  <c r="L74" i="28"/>
  <c r="L80" i="28"/>
  <c r="L101" i="28"/>
  <c r="K74" i="31" l="1"/>
  <c r="K53" i="31"/>
  <c r="L38" i="29"/>
  <c r="L17" i="29"/>
  <c r="K102" i="28"/>
  <c r="K81" i="28"/>
  <c r="K107" i="28"/>
  <c r="K86" i="28"/>
  <c r="P105" i="28"/>
  <c r="G85" i="28"/>
  <c r="I8" i="29"/>
  <c r="I111" i="28"/>
  <c r="L13" i="29"/>
  <c r="L116" i="28"/>
  <c r="J84" i="28"/>
  <c r="J105" i="28"/>
  <c r="J20" i="29"/>
  <c r="J41" i="29"/>
  <c r="P14" i="29"/>
  <c r="G118" i="28"/>
  <c r="L107" i="28"/>
  <c r="L86" i="28"/>
  <c r="L8" i="29"/>
  <c r="L111" i="28"/>
  <c r="P101" i="28"/>
  <c r="G81" i="28"/>
  <c r="G86" i="28"/>
  <c r="P106" i="28"/>
  <c r="J81" i="28"/>
  <c r="J102" i="28"/>
  <c r="K21" i="30"/>
  <c r="K42" i="30"/>
  <c r="J18" i="29"/>
  <c r="J39" i="29"/>
  <c r="G84" i="28"/>
  <c r="P104" i="28"/>
  <c r="K20" i="29"/>
  <c r="K41" i="29"/>
  <c r="J107" i="28"/>
  <c r="J86" i="28"/>
  <c r="L41" i="29"/>
  <c r="L20" i="29"/>
  <c r="P102" i="28"/>
  <c r="G82" i="28"/>
  <c r="L84" i="28"/>
  <c r="L105" i="28"/>
  <c r="L42" i="29"/>
  <c r="L21" i="29"/>
  <c r="J42" i="30"/>
  <c r="J21" i="30"/>
  <c r="L19" i="29"/>
  <c r="L40" i="29"/>
  <c r="K48" i="29"/>
  <c r="K69" i="29"/>
  <c r="J38" i="29"/>
  <c r="J17" i="29"/>
  <c r="K39" i="29"/>
  <c r="K18" i="29"/>
  <c r="G80" i="28"/>
  <c r="P100" i="28"/>
  <c r="P41" i="29"/>
  <c r="G21" i="29"/>
  <c r="K84" i="31" l="1"/>
  <c r="K105" i="31"/>
  <c r="K73" i="30"/>
  <c r="K52" i="30"/>
  <c r="J72" i="29"/>
  <c r="J51" i="29"/>
  <c r="P12" i="29"/>
  <c r="G116" i="28"/>
  <c r="K51" i="29"/>
  <c r="K72" i="29"/>
  <c r="J9" i="29"/>
  <c r="J112" i="28"/>
  <c r="J12" i="29"/>
  <c r="J115" i="28"/>
  <c r="J117" i="28"/>
  <c r="J14" i="29"/>
  <c r="P72" i="29"/>
  <c r="G52" i="29"/>
  <c r="L39" i="29"/>
  <c r="L18" i="29"/>
  <c r="K14" i="29"/>
  <c r="K117" i="28"/>
  <c r="G111" i="28"/>
  <c r="P7" i="29"/>
  <c r="L50" i="29"/>
  <c r="L71" i="29"/>
  <c r="G115" i="28"/>
  <c r="P11" i="29"/>
  <c r="G117" i="28"/>
  <c r="P13" i="29"/>
  <c r="G113" i="28"/>
  <c r="P9" i="29"/>
  <c r="L14" i="29"/>
  <c r="L117" i="28"/>
  <c r="L44" i="29"/>
  <c r="L23" i="29"/>
  <c r="K112" i="28"/>
  <c r="K9" i="29"/>
  <c r="K79" i="29"/>
  <c r="K100" i="29"/>
  <c r="J70" i="29"/>
  <c r="J49" i="29"/>
  <c r="J48" i="29"/>
  <c r="J69" i="29"/>
  <c r="L52" i="29"/>
  <c r="L73" i="29"/>
  <c r="L115" i="28"/>
  <c r="L12" i="29"/>
  <c r="K70" i="29"/>
  <c r="K49" i="29"/>
  <c r="J73" i="30"/>
  <c r="J52" i="30"/>
  <c r="L72" i="29"/>
  <c r="L51" i="29"/>
  <c r="G112" i="28"/>
  <c r="P8" i="29"/>
  <c r="G25" i="29"/>
  <c r="P45" i="29"/>
  <c r="I18" i="29"/>
  <c r="I39" i="29"/>
  <c r="L69" i="29"/>
  <c r="L48" i="29"/>
  <c r="K115" i="31" l="1"/>
  <c r="K12" i="32"/>
  <c r="P43" i="29"/>
  <c r="G23" i="29"/>
  <c r="L22" i="29"/>
  <c r="L43" i="29"/>
  <c r="G18" i="29"/>
  <c r="P38" i="29"/>
  <c r="K45" i="29"/>
  <c r="K24" i="29"/>
  <c r="J22" i="29"/>
  <c r="J43" i="29"/>
  <c r="J103" i="29"/>
  <c r="J82" i="29"/>
  <c r="J24" i="29"/>
  <c r="J45" i="29"/>
  <c r="L83" i="29"/>
  <c r="L104" i="29"/>
  <c r="K40" i="29"/>
  <c r="K19" i="29"/>
  <c r="P44" i="29"/>
  <c r="G24" i="29"/>
  <c r="J100" i="29"/>
  <c r="J79" i="29"/>
  <c r="J83" i="30"/>
  <c r="J104" i="30"/>
  <c r="L70" i="29"/>
  <c r="L49" i="29"/>
  <c r="J19" i="29"/>
  <c r="J40" i="29"/>
  <c r="P40" i="29"/>
  <c r="G20" i="29"/>
  <c r="P42" i="29"/>
  <c r="G22" i="29"/>
  <c r="L54" i="29"/>
  <c r="L75" i="29"/>
  <c r="K103" i="29"/>
  <c r="K82" i="29"/>
  <c r="P39" i="29"/>
  <c r="G19" i="29"/>
  <c r="K110" i="29"/>
  <c r="K7" i="30"/>
  <c r="L100" i="29"/>
  <c r="L79" i="29"/>
  <c r="L103" i="29"/>
  <c r="L82" i="29"/>
  <c r="I70" i="29"/>
  <c r="I49" i="29"/>
  <c r="G56" i="29"/>
  <c r="P76" i="29"/>
  <c r="L81" i="29"/>
  <c r="L102" i="29"/>
  <c r="K101" i="29"/>
  <c r="K80" i="29"/>
  <c r="J80" i="29"/>
  <c r="J101" i="29"/>
  <c r="L45" i="29"/>
  <c r="L24" i="29"/>
  <c r="P103" i="29"/>
  <c r="G83" i="29"/>
  <c r="K104" i="30"/>
  <c r="K83" i="30"/>
  <c r="K22" i="32" l="1"/>
  <c r="K43" i="32"/>
  <c r="G87" i="29"/>
  <c r="P107" i="29"/>
  <c r="J111" i="29"/>
  <c r="J8" i="30"/>
  <c r="J76" i="29"/>
  <c r="J55" i="29"/>
  <c r="G49" i="29"/>
  <c r="P69" i="29"/>
  <c r="G53" i="29"/>
  <c r="P73" i="29"/>
  <c r="I101" i="29"/>
  <c r="I80" i="29"/>
  <c r="G50" i="29"/>
  <c r="P70" i="29"/>
  <c r="P71" i="29"/>
  <c r="G51" i="29"/>
  <c r="J7" i="30"/>
  <c r="J110" i="29"/>
  <c r="L76" i="29"/>
  <c r="L55" i="29"/>
  <c r="J50" i="29"/>
  <c r="J71" i="29"/>
  <c r="L74" i="29"/>
  <c r="L53" i="29"/>
  <c r="K8" i="30"/>
  <c r="K111" i="29"/>
  <c r="P75" i="29"/>
  <c r="G55" i="29"/>
  <c r="J10" i="30"/>
  <c r="J113" i="29"/>
  <c r="J114" i="30"/>
  <c r="J11" i="31"/>
  <c r="K55" i="29"/>
  <c r="K76" i="29"/>
  <c r="K11" i="31"/>
  <c r="K114" i="30"/>
  <c r="L113" i="29"/>
  <c r="L10" i="30"/>
  <c r="L106" i="29"/>
  <c r="L85" i="29"/>
  <c r="J53" i="29"/>
  <c r="J74" i="29"/>
  <c r="K38" i="30"/>
  <c r="K17" i="30"/>
  <c r="L11" i="30"/>
  <c r="L114" i="29"/>
  <c r="K10" i="30"/>
  <c r="K113" i="29"/>
  <c r="L112" i="29"/>
  <c r="L9" i="30"/>
  <c r="P10" i="31"/>
  <c r="P10" i="30"/>
  <c r="G114" i="29"/>
  <c r="L7" i="30"/>
  <c r="L110" i="29"/>
  <c r="L80" i="29"/>
  <c r="L101" i="29"/>
  <c r="K71" i="29"/>
  <c r="K50" i="29"/>
  <c r="G54" i="29"/>
  <c r="P74" i="29"/>
  <c r="K53" i="32" l="1"/>
  <c r="K74" i="32"/>
  <c r="J21" i="31"/>
  <c r="J42" i="31"/>
  <c r="G80" i="29"/>
  <c r="P100" i="29"/>
  <c r="L105" i="29"/>
  <c r="L84" i="29"/>
  <c r="P102" i="29"/>
  <c r="G82" i="29"/>
  <c r="K41" i="30"/>
  <c r="K20" i="30"/>
  <c r="L41" i="30"/>
  <c r="L20" i="30"/>
  <c r="J81" i="29"/>
  <c r="J102" i="29"/>
  <c r="P101" i="29"/>
  <c r="G81" i="29"/>
  <c r="L42" i="30"/>
  <c r="L21" i="30"/>
  <c r="J20" i="30"/>
  <c r="J41" i="30"/>
  <c r="J107" i="29"/>
  <c r="J86" i="29"/>
  <c r="L13" i="30"/>
  <c r="L116" i="29"/>
  <c r="J18" i="30"/>
  <c r="J39" i="30"/>
  <c r="K21" i="31"/>
  <c r="K42" i="31"/>
  <c r="L86" i="29"/>
  <c r="L107" i="29"/>
  <c r="G21" i="30"/>
  <c r="P41" i="30"/>
  <c r="K69" i="30"/>
  <c r="K48" i="30"/>
  <c r="G86" i="29"/>
  <c r="P106" i="29"/>
  <c r="I8" i="30"/>
  <c r="I111" i="29"/>
  <c r="K102" i="29"/>
  <c r="K81" i="29"/>
  <c r="L19" i="30"/>
  <c r="L40" i="30"/>
  <c r="J105" i="29"/>
  <c r="J84" i="29"/>
  <c r="K107" i="29"/>
  <c r="K86" i="29"/>
  <c r="G84" i="29"/>
  <c r="P104" i="29"/>
  <c r="P14" i="31"/>
  <c r="P14" i="30"/>
  <c r="G118" i="29"/>
  <c r="L38" i="30"/>
  <c r="L17" i="30"/>
  <c r="P105" i="29"/>
  <c r="G85" i="29"/>
  <c r="G21" i="31"/>
  <c r="P41" i="31"/>
  <c r="L111" i="29"/>
  <c r="L8" i="30"/>
  <c r="K39" i="30"/>
  <c r="K18" i="30"/>
  <c r="J38" i="30"/>
  <c r="J17" i="30"/>
  <c r="K105" i="32" l="1"/>
  <c r="K115" i="32" s="1"/>
  <c r="K84" i="32"/>
  <c r="P72" i="30"/>
  <c r="G52" i="30"/>
  <c r="K9" i="30"/>
  <c r="K112" i="29"/>
  <c r="L44" i="30"/>
  <c r="L23" i="30"/>
  <c r="P8" i="31"/>
  <c r="P8" i="30"/>
  <c r="G112" i="29"/>
  <c r="G113" i="29"/>
  <c r="P9" i="31"/>
  <c r="P9" i="30"/>
  <c r="P11" i="31"/>
  <c r="G115" i="29"/>
  <c r="P11" i="30"/>
  <c r="J48" i="30"/>
  <c r="J69" i="30"/>
  <c r="P12" i="31"/>
  <c r="P12" i="30"/>
  <c r="G116" i="29"/>
  <c r="L14" i="30"/>
  <c r="L117" i="29"/>
  <c r="J112" i="29"/>
  <c r="J9" i="30"/>
  <c r="K117" i="29"/>
  <c r="K14" i="30"/>
  <c r="I39" i="30"/>
  <c r="I18" i="30"/>
  <c r="J14" i="30"/>
  <c r="J117" i="29"/>
  <c r="L115" i="29"/>
  <c r="L12" i="30"/>
  <c r="K49" i="30"/>
  <c r="K70" i="30"/>
  <c r="L48" i="30"/>
  <c r="L69" i="30"/>
  <c r="P7" i="31"/>
  <c r="P7" i="30"/>
  <c r="G111" i="29"/>
  <c r="P13" i="31"/>
  <c r="G117" i="29"/>
  <c r="P13" i="30"/>
  <c r="L51" i="30"/>
  <c r="L72" i="30"/>
  <c r="K73" i="31"/>
  <c r="K52" i="31"/>
  <c r="L39" i="30"/>
  <c r="L18" i="30"/>
  <c r="J12" i="30"/>
  <c r="J115" i="29"/>
  <c r="G25" i="30"/>
  <c r="P45" i="30"/>
  <c r="J49" i="30"/>
  <c r="J70" i="30"/>
  <c r="J73" i="31"/>
  <c r="J52" i="31"/>
  <c r="J72" i="30"/>
  <c r="J51" i="30"/>
  <c r="L71" i="30"/>
  <c r="L50" i="30"/>
  <c r="G52" i="31"/>
  <c r="P72" i="31"/>
  <c r="G25" i="31"/>
  <c r="P45" i="31"/>
  <c r="K100" i="30"/>
  <c r="K79" i="30"/>
  <c r="L52" i="30"/>
  <c r="L73" i="30"/>
  <c r="K72" i="30"/>
  <c r="K51" i="30"/>
  <c r="L70" i="30" l="1"/>
  <c r="L49" i="30"/>
  <c r="P76" i="31"/>
  <c r="G56" i="31"/>
  <c r="P44" i="31"/>
  <c r="G24" i="31"/>
  <c r="L22" i="30"/>
  <c r="L43" i="30"/>
  <c r="J19" i="30"/>
  <c r="J40" i="30"/>
  <c r="G19" i="30"/>
  <c r="P39" i="30"/>
  <c r="J83" i="31"/>
  <c r="J104" i="31"/>
  <c r="J80" i="30"/>
  <c r="J101" i="30"/>
  <c r="G19" i="31"/>
  <c r="P39" i="31"/>
  <c r="P103" i="31"/>
  <c r="G114" i="31" s="1"/>
  <c r="G83" i="31"/>
  <c r="K83" i="31"/>
  <c r="K104" i="31"/>
  <c r="G18" i="31"/>
  <c r="P38" i="31"/>
  <c r="J45" i="30"/>
  <c r="J24" i="30"/>
  <c r="L24" i="30"/>
  <c r="L45" i="30"/>
  <c r="P42" i="31"/>
  <c r="G22" i="31"/>
  <c r="L54" i="30"/>
  <c r="L75" i="30"/>
  <c r="P40" i="30"/>
  <c r="G20" i="30"/>
  <c r="P42" i="30"/>
  <c r="G22" i="30"/>
  <c r="P76" i="30"/>
  <c r="G56" i="30"/>
  <c r="L81" i="30"/>
  <c r="L102" i="30"/>
  <c r="I70" i="30"/>
  <c r="I49" i="30"/>
  <c r="P43" i="30"/>
  <c r="G23" i="30"/>
  <c r="P40" i="31"/>
  <c r="G20" i="31"/>
  <c r="K40" i="30"/>
  <c r="K19" i="30"/>
  <c r="L83" i="30"/>
  <c r="L104" i="30"/>
  <c r="L82" i="30"/>
  <c r="L103" i="30"/>
  <c r="L79" i="30"/>
  <c r="L100" i="30"/>
  <c r="P44" i="30"/>
  <c r="G24" i="30"/>
  <c r="K80" i="30"/>
  <c r="K101" i="30"/>
  <c r="K45" i="30"/>
  <c r="K24" i="30"/>
  <c r="G23" i="31"/>
  <c r="P43" i="31"/>
  <c r="G18" i="30"/>
  <c r="P38" i="30"/>
  <c r="K82" i="30"/>
  <c r="K103" i="30"/>
  <c r="K110" i="30"/>
  <c r="K7" i="31"/>
  <c r="J82" i="30"/>
  <c r="J103" i="30"/>
  <c r="J22" i="30"/>
  <c r="J43" i="30"/>
  <c r="J79" i="30"/>
  <c r="J100" i="30"/>
  <c r="P103" i="30"/>
  <c r="G83" i="30"/>
  <c r="L85" i="30" l="1"/>
  <c r="L106" i="30"/>
  <c r="L53" i="30"/>
  <c r="L74" i="30"/>
  <c r="K71" i="30"/>
  <c r="K50" i="30"/>
  <c r="L110" i="30"/>
  <c r="L7" i="31"/>
  <c r="K11" i="32"/>
  <c r="K114" i="31"/>
  <c r="J114" i="31"/>
  <c r="J11" i="32"/>
  <c r="G49" i="30"/>
  <c r="P69" i="30"/>
  <c r="L112" i="30"/>
  <c r="L9" i="31"/>
  <c r="J8" i="31"/>
  <c r="J111" i="30"/>
  <c r="P71" i="31"/>
  <c r="G51" i="31"/>
  <c r="P107" i="30"/>
  <c r="G87" i="30"/>
  <c r="P73" i="31"/>
  <c r="G53" i="31"/>
  <c r="G55" i="31"/>
  <c r="P75" i="31"/>
  <c r="P75" i="30"/>
  <c r="G55" i="30"/>
  <c r="K38" i="31"/>
  <c r="K17" i="31"/>
  <c r="L76" i="30"/>
  <c r="L55" i="30"/>
  <c r="P70" i="30"/>
  <c r="G50" i="30"/>
  <c r="J74" i="30"/>
  <c r="J53" i="30"/>
  <c r="G54" i="30"/>
  <c r="P74" i="30"/>
  <c r="P73" i="30"/>
  <c r="G53" i="30"/>
  <c r="P107" i="31"/>
  <c r="G118" i="31" s="1"/>
  <c r="G87" i="31"/>
  <c r="P69" i="31"/>
  <c r="G49" i="31"/>
  <c r="J113" i="30"/>
  <c r="J10" i="31"/>
  <c r="P10" i="32"/>
  <c r="G114" i="30"/>
  <c r="K76" i="30"/>
  <c r="K55" i="30"/>
  <c r="K113" i="30"/>
  <c r="K10" i="31"/>
  <c r="K8" i="31"/>
  <c r="K111" i="30"/>
  <c r="L11" i="31"/>
  <c r="L114" i="30"/>
  <c r="P70" i="31"/>
  <c r="G50" i="31"/>
  <c r="J71" i="30"/>
  <c r="J50" i="30"/>
  <c r="G54" i="31"/>
  <c r="P74" i="31"/>
  <c r="L10" i="31"/>
  <c r="L113" i="30"/>
  <c r="J110" i="30"/>
  <c r="J7" i="31"/>
  <c r="I80" i="30"/>
  <c r="I101" i="30"/>
  <c r="G51" i="30"/>
  <c r="P71" i="30"/>
  <c r="J76" i="30"/>
  <c r="J55" i="30"/>
  <c r="L101" i="30"/>
  <c r="L80" i="30"/>
  <c r="L20" i="31" l="1"/>
  <c r="L41" i="31"/>
  <c r="L21" i="31"/>
  <c r="L42" i="31"/>
  <c r="G21" i="32"/>
  <c r="P41" i="32"/>
  <c r="P104" i="30"/>
  <c r="G84" i="30"/>
  <c r="L86" i="30"/>
  <c r="L107" i="30"/>
  <c r="G84" i="31"/>
  <c r="P104" i="31"/>
  <c r="G115" i="31" s="1"/>
  <c r="J20" i="31"/>
  <c r="J41" i="31"/>
  <c r="P105" i="30"/>
  <c r="G85" i="30"/>
  <c r="P100" i="30"/>
  <c r="G80" i="30"/>
  <c r="K18" i="31"/>
  <c r="K39" i="31"/>
  <c r="K69" i="31"/>
  <c r="K48" i="31"/>
  <c r="P14" i="32"/>
  <c r="G118" i="30"/>
  <c r="K81" i="30"/>
  <c r="K102" i="30"/>
  <c r="I111" i="30"/>
  <c r="I8" i="31"/>
  <c r="K41" i="31"/>
  <c r="K20" i="31"/>
  <c r="J42" i="32"/>
  <c r="J21" i="32"/>
  <c r="L105" i="30"/>
  <c r="L84" i="30"/>
  <c r="L17" i="31"/>
  <c r="L38" i="31"/>
  <c r="P105" i="31"/>
  <c r="G116" i="31" s="1"/>
  <c r="G85" i="31"/>
  <c r="J102" i="30"/>
  <c r="J81" i="30"/>
  <c r="P100" i="31"/>
  <c r="G111" i="31" s="1"/>
  <c r="G80" i="31"/>
  <c r="J105" i="30"/>
  <c r="J84" i="30"/>
  <c r="P106" i="30"/>
  <c r="G86" i="30"/>
  <c r="G82" i="31"/>
  <c r="P102" i="31"/>
  <c r="G113" i="31" s="1"/>
  <c r="G82" i="30"/>
  <c r="P102" i="30"/>
  <c r="J17" i="31"/>
  <c r="J38" i="31"/>
  <c r="P106" i="31"/>
  <c r="G117" i="31" s="1"/>
  <c r="G86" i="31"/>
  <c r="L116" i="30"/>
  <c r="L13" i="31"/>
  <c r="L40" i="31"/>
  <c r="L19" i="31"/>
  <c r="J107" i="30"/>
  <c r="J86" i="30"/>
  <c r="L8" i="31"/>
  <c r="L111" i="30"/>
  <c r="P101" i="31"/>
  <c r="G112" i="31" s="1"/>
  <c r="G81" i="31"/>
  <c r="K86" i="30"/>
  <c r="K107" i="30"/>
  <c r="P101" i="30"/>
  <c r="G81" i="30"/>
  <c r="J18" i="31"/>
  <c r="J39" i="31"/>
  <c r="K21" i="32"/>
  <c r="K42" i="32"/>
  <c r="J72" i="31" l="1"/>
  <c r="J51" i="31"/>
  <c r="P72" i="32"/>
  <c r="G52" i="32"/>
  <c r="J52" i="32"/>
  <c r="J73" i="32"/>
  <c r="L39" i="31"/>
  <c r="L18" i="31"/>
  <c r="P13" i="32"/>
  <c r="G117" i="30"/>
  <c r="K72" i="31"/>
  <c r="K51" i="31"/>
  <c r="K100" i="31"/>
  <c r="K79" i="31"/>
  <c r="J48" i="31"/>
  <c r="J69" i="31"/>
  <c r="L48" i="31"/>
  <c r="L69" i="31"/>
  <c r="I39" i="31"/>
  <c r="I18" i="31"/>
  <c r="K49" i="31"/>
  <c r="K70" i="31"/>
  <c r="L52" i="31"/>
  <c r="L73" i="31"/>
  <c r="P12" i="32"/>
  <c r="G116" i="30"/>
  <c r="J12" i="31"/>
  <c r="J115" i="30"/>
  <c r="K73" i="32"/>
  <c r="K52" i="32"/>
  <c r="J112" i="30"/>
  <c r="J9" i="31"/>
  <c r="P45" i="32"/>
  <c r="G25" i="32"/>
  <c r="G112" i="30"/>
  <c r="P8" i="32"/>
  <c r="J14" i="31"/>
  <c r="J117" i="30"/>
  <c r="K112" i="30"/>
  <c r="K9" i="31"/>
  <c r="L14" i="31"/>
  <c r="L117" i="30"/>
  <c r="L72" i="31"/>
  <c r="L51" i="31"/>
  <c r="L23" i="31"/>
  <c r="L44" i="31"/>
  <c r="P11" i="32"/>
  <c r="G115" i="30"/>
  <c r="J70" i="31"/>
  <c r="J49" i="31"/>
  <c r="K14" i="31"/>
  <c r="K117" i="30"/>
  <c r="G113" i="30"/>
  <c r="P9" i="32"/>
  <c r="L71" i="31"/>
  <c r="L50" i="31"/>
  <c r="L12" i="31"/>
  <c r="L115" i="30"/>
  <c r="P7" i="32"/>
  <c r="G111" i="30"/>
  <c r="K19" i="31" l="1"/>
  <c r="K40" i="31"/>
  <c r="J19" i="31"/>
  <c r="J40" i="31"/>
  <c r="L83" i="31"/>
  <c r="L104" i="31"/>
  <c r="J79" i="31"/>
  <c r="J100" i="31"/>
  <c r="L49" i="31"/>
  <c r="L70" i="31"/>
  <c r="G20" i="32"/>
  <c r="P40" i="32"/>
  <c r="L54" i="31"/>
  <c r="L75" i="31"/>
  <c r="K80" i="31"/>
  <c r="K101" i="31"/>
  <c r="J104" i="32"/>
  <c r="J114" i="32" s="1"/>
  <c r="J83" i="32"/>
  <c r="L81" i="31"/>
  <c r="L102" i="31"/>
  <c r="J24" i="31"/>
  <c r="J45" i="31"/>
  <c r="K83" i="32"/>
  <c r="K104" i="32"/>
  <c r="K114" i="32" s="1"/>
  <c r="K7" i="32"/>
  <c r="K110" i="31"/>
  <c r="G22" i="32"/>
  <c r="P42" i="32"/>
  <c r="P39" i="32"/>
  <c r="G19" i="32"/>
  <c r="P38" i="32"/>
  <c r="G18" i="32"/>
  <c r="K45" i="31"/>
  <c r="K24" i="31"/>
  <c r="L103" i="31"/>
  <c r="L82" i="31"/>
  <c r="J43" i="31"/>
  <c r="J22" i="31"/>
  <c r="I49" i="31"/>
  <c r="I70" i="31"/>
  <c r="K82" i="31"/>
  <c r="K103" i="31"/>
  <c r="G83" i="32"/>
  <c r="P103" i="32"/>
  <c r="G114" i="32" s="1"/>
  <c r="L100" i="31"/>
  <c r="L79" i="31"/>
  <c r="L43" i="31"/>
  <c r="L22" i="31"/>
  <c r="J80" i="31"/>
  <c r="J101" i="31"/>
  <c r="L24" i="31"/>
  <c r="L45" i="31"/>
  <c r="G56" i="32"/>
  <c r="P76" i="32"/>
  <c r="P43" i="32"/>
  <c r="G23" i="32"/>
  <c r="P44" i="32"/>
  <c r="G24" i="32"/>
  <c r="J82" i="31"/>
  <c r="J103" i="31"/>
  <c r="I80" i="31" l="1"/>
  <c r="I101" i="31"/>
  <c r="K8" i="32"/>
  <c r="K111" i="31"/>
  <c r="J7" i="32"/>
  <c r="J110" i="31"/>
  <c r="L11" i="32"/>
  <c r="L114" i="31"/>
  <c r="J55" i="31"/>
  <c r="J76" i="31"/>
  <c r="L85" i="31"/>
  <c r="L106" i="31"/>
  <c r="L110" i="31"/>
  <c r="L7" i="32"/>
  <c r="J74" i="31"/>
  <c r="J53" i="31"/>
  <c r="G50" i="32"/>
  <c r="P70" i="32"/>
  <c r="L53" i="31"/>
  <c r="L74" i="31"/>
  <c r="P69" i="32"/>
  <c r="G49" i="32"/>
  <c r="P73" i="32"/>
  <c r="G53" i="32"/>
  <c r="G51" i="32"/>
  <c r="P71" i="32"/>
  <c r="J71" i="31"/>
  <c r="J50" i="31"/>
  <c r="P107" i="32"/>
  <c r="G118" i="32" s="1"/>
  <c r="G87" i="32"/>
  <c r="J10" i="32"/>
  <c r="J113" i="31"/>
  <c r="G54" i="32"/>
  <c r="P74" i="32"/>
  <c r="L76" i="31"/>
  <c r="L55" i="31"/>
  <c r="L9" i="32"/>
  <c r="L112" i="31"/>
  <c r="L113" i="31"/>
  <c r="L10" i="32"/>
  <c r="L101" i="31"/>
  <c r="L80" i="31"/>
  <c r="K71" i="31"/>
  <c r="K50" i="31"/>
  <c r="J8" i="32"/>
  <c r="J111" i="31"/>
  <c r="K10" i="32"/>
  <c r="K113" i="31"/>
  <c r="P75" i="32"/>
  <c r="G55" i="32"/>
  <c r="K55" i="31"/>
  <c r="K76" i="31"/>
  <c r="K17" i="32"/>
  <c r="K38" i="32"/>
  <c r="P104" i="32" l="1"/>
  <c r="G115" i="32" s="1"/>
  <c r="G84" i="32"/>
  <c r="J84" i="31"/>
  <c r="J105" i="31"/>
  <c r="L21" i="32"/>
  <c r="L42" i="32"/>
  <c r="K41" i="32"/>
  <c r="K20" i="32"/>
  <c r="J20" i="32"/>
  <c r="J41" i="32"/>
  <c r="K69" i="32"/>
  <c r="K48" i="32"/>
  <c r="J39" i="32"/>
  <c r="J18" i="32"/>
  <c r="J17" i="32"/>
  <c r="J38" i="32"/>
  <c r="L40" i="32"/>
  <c r="L19" i="32"/>
  <c r="K107" i="31"/>
  <c r="K86" i="31"/>
  <c r="K18" i="32"/>
  <c r="K39" i="32"/>
  <c r="L41" i="32"/>
  <c r="L20" i="32"/>
  <c r="L17" i="32"/>
  <c r="L38" i="32"/>
  <c r="G81" i="32"/>
  <c r="P101" i="32"/>
  <c r="G112" i="32" s="1"/>
  <c r="I111" i="31"/>
  <c r="I8" i="32"/>
  <c r="G80" i="32"/>
  <c r="P100" i="32"/>
  <c r="G111" i="32" s="1"/>
  <c r="L84" i="31"/>
  <c r="L105" i="31"/>
  <c r="L116" i="31"/>
  <c r="L13" i="32"/>
  <c r="K81" i="31"/>
  <c r="K102" i="31"/>
  <c r="L107" i="31"/>
  <c r="L86" i="31"/>
  <c r="J102" i="31"/>
  <c r="J81" i="31"/>
  <c r="G85" i="32"/>
  <c r="P105" i="32"/>
  <c r="G116" i="32" s="1"/>
  <c r="P102" i="32"/>
  <c r="G113" i="32" s="1"/>
  <c r="G82" i="32"/>
  <c r="J107" i="31"/>
  <c r="J86" i="31"/>
  <c r="P106" i="32"/>
  <c r="G117" i="32" s="1"/>
  <c r="G86" i="32"/>
  <c r="L111" i="31"/>
  <c r="L8" i="32"/>
  <c r="K112" i="31" l="1"/>
  <c r="K9" i="32"/>
  <c r="I39" i="32"/>
  <c r="I18" i="32"/>
  <c r="K70" i="32"/>
  <c r="K49" i="32"/>
  <c r="L73" i="32"/>
  <c r="L52" i="32"/>
  <c r="J69" i="32"/>
  <c r="J48" i="32"/>
  <c r="J14" i="32"/>
  <c r="J117" i="31"/>
  <c r="J70" i="32"/>
  <c r="J49" i="32"/>
  <c r="J115" i="31"/>
  <c r="J12" i="32"/>
  <c r="L14" i="32"/>
  <c r="L117" i="31"/>
  <c r="K72" i="32"/>
  <c r="K51" i="32"/>
  <c r="L39" i="32"/>
  <c r="L18" i="32"/>
  <c r="K14" i="32"/>
  <c r="K117" i="31"/>
  <c r="K100" i="32"/>
  <c r="K110" i="32" s="1"/>
  <c r="K79" i="32"/>
  <c r="L12" i="32"/>
  <c r="L115" i="31"/>
  <c r="L48" i="32"/>
  <c r="L69" i="32"/>
  <c r="J72" i="32"/>
  <c r="J51" i="32"/>
  <c r="L72" i="32"/>
  <c r="L51" i="32"/>
  <c r="L44" i="32"/>
  <c r="L23" i="32"/>
  <c r="J112" i="31"/>
  <c r="J9" i="32"/>
  <c r="L71" i="32"/>
  <c r="L50" i="32"/>
  <c r="L83" i="32" l="1"/>
  <c r="L104" i="32"/>
  <c r="L114" i="32" s="1"/>
  <c r="J40" i="32"/>
  <c r="J19" i="32"/>
  <c r="J22" i="32"/>
  <c r="J43" i="32"/>
  <c r="L70" i="32"/>
  <c r="L49" i="32"/>
  <c r="J101" i="32"/>
  <c r="J111" i="32" s="1"/>
  <c r="J80" i="32"/>
  <c r="K80" i="32"/>
  <c r="K101" i="32"/>
  <c r="K111" i="32" s="1"/>
  <c r="K45" i="32"/>
  <c r="K24" i="32"/>
  <c r="L54" i="32"/>
  <c r="L75" i="32"/>
  <c r="L22" i="32"/>
  <c r="L43" i="32"/>
  <c r="K103" i="32"/>
  <c r="K113" i="32" s="1"/>
  <c r="K82" i="32"/>
  <c r="J45" i="32"/>
  <c r="J24" i="32"/>
  <c r="I49" i="32"/>
  <c r="I70" i="32"/>
  <c r="L79" i="32"/>
  <c r="L100" i="32"/>
  <c r="L110" i="32" s="1"/>
  <c r="K40" i="32"/>
  <c r="K19" i="32"/>
  <c r="L102" i="32"/>
  <c r="L112" i="32" s="1"/>
  <c r="L81" i="32"/>
  <c r="J82" i="32"/>
  <c r="J103" i="32"/>
  <c r="J113" i="32" s="1"/>
  <c r="L103" i="32"/>
  <c r="L113" i="32" s="1"/>
  <c r="L82" i="32"/>
  <c r="L24" i="32"/>
  <c r="L45" i="32"/>
  <c r="J79" i="32"/>
  <c r="J100" i="32"/>
  <c r="J110" i="32" s="1"/>
  <c r="L101" i="32" l="1"/>
  <c r="L111" i="32" s="1"/>
  <c r="L80" i="32"/>
  <c r="J74" i="32"/>
  <c r="J53" i="32"/>
  <c r="I101" i="32"/>
  <c r="I111" i="32" s="1"/>
  <c r="I80" i="32"/>
  <c r="J71" i="32"/>
  <c r="J50" i="32"/>
  <c r="K76" i="32"/>
  <c r="K55" i="32"/>
  <c r="L85" i="32"/>
  <c r="L106" i="32"/>
  <c r="L116" i="32" s="1"/>
  <c r="J76" i="32"/>
  <c r="J55" i="32"/>
  <c r="L55" i="32"/>
  <c r="L76" i="32"/>
  <c r="K50" i="32"/>
  <c r="K71" i="32"/>
  <c r="L74" i="32"/>
  <c r="L53" i="32"/>
  <c r="L107" i="32" l="1"/>
  <c r="L117" i="32" s="1"/>
  <c r="L86" i="32"/>
  <c r="J102" i="32"/>
  <c r="J112" i="32" s="1"/>
  <c r="J81" i="32"/>
  <c r="J107" i="32"/>
  <c r="J117" i="32" s="1"/>
  <c r="J86" i="32"/>
  <c r="L105" i="32"/>
  <c r="L115" i="32" s="1"/>
  <c r="L84" i="32"/>
  <c r="K81" i="32"/>
  <c r="K102" i="32"/>
  <c r="K112" i="32" s="1"/>
  <c r="J105" i="32"/>
  <c r="J115" i="32" s="1"/>
  <c r="J84" i="32"/>
  <c r="K107" i="32"/>
  <c r="K117" i="32" s="1"/>
  <c r="K86" i="32"/>
</calcChain>
</file>

<file path=xl/sharedStrings.xml><?xml version="1.0" encoding="utf-8"?>
<sst xmlns="http://schemas.openxmlformats.org/spreadsheetml/2006/main" count="8572" uniqueCount="339">
  <si>
    <t>Dinas</t>
  </si>
  <si>
    <t>A</t>
  </si>
  <si>
    <t>Jam Dinas</t>
  </si>
  <si>
    <t>23.00 - 07.00</t>
  </si>
  <si>
    <t>Unit</t>
  </si>
  <si>
    <t>Stand kWh</t>
  </si>
  <si>
    <t>kWh Produksi</t>
  </si>
  <si>
    <t>Total kWh Prod. Mesin</t>
  </si>
  <si>
    <t>Jam Operasi</t>
  </si>
  <si>
    <t>Lama Mesin Beroperasi</t>
  </si>
  <si>
    <t>Total Jam Operasi Setelah</t>
  </si>
  <si>
    <t>Penambahan/       Ganti Oli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</si>
  <si>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</si>
  <si>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t>Pemakaian BBM</t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</si>
  <si>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</si>
  <si>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>Stock Tangki Harian</t>
  </si>
  <si>
    <t>Stock Tangki Timbun</t>
  </si>
  <si>
    <t>Awal</t>
  </si>
  <si>
    <t>Akhir</t>
  </si>
  <si>
    <t>Ganti Racor</t>
  </si>
  <si>
    <t>Ganti Filter HSD</t>
  </si>
  <si>
    <t>Ganti Oli</t>
  </si>
  <si>
    <t>Overhaul</t>
  </si>
  <si>
    <t>RUSAK</t>
  </si>
  <si>
    <t>100 TON</t>
  </si>
  <si>
    <t>50 TON</t>
  </si>
  <si>
    <t>300 TON</t>
  </si>
  <si>
    <t>T. Amp</t>
  </si>
  <si>
    <t>T. Harian</t>
  </si>
  <si>
    <t>Stock Tangki BBM</t>
  </si>
  <si>
    <t>Stock dalam drum</t>
  </si>
  <si>
    <t>Stock BBM Total</t>
  </si>
  <si>
    <t>Stand FM</t>
  </si>
  <si>
    <t>Penambahan BBM</t>
  </si>
  <si>
    <t>Stand kWh PS</t>
  </si>
  <si>
    <t>SFC</t>
  </si>
  <si>
    <t>Ganti Filter</t>
  </si>
  <si>
    <t>OLI</t>
  </si>
  <si>
    <t>SX</t>
  </si>
  <si>
    <t>SAE-40</t>
  </si>
  <si>
    <t>SMX</t>
  </si>
  <si>
    <t xml:space="preserve">Diala </t>
  </si>
  <si>
    <t>Setiap Dinas</t>
  </si>
  <si>
    <t>Total</t>
  </si>
  <si>
    <t>Sounding</t>
  </si>
  <si>
    <t>Drum</t>
  </si>
  <si>
    <t>KIP 1</t>
  </si>
  <si>
    <t>KIP 2</t>
  </si>
  <si>
    <t>MMU1</t>
  </si>
  <si>
    <t>MMU2</t>
  </si>
  <si>
    <t>MMU3</t>
  </si>
  <si>
    <t>B</t>
  </si>
  <si>
    <t>07.00 - 10.00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</si>
  <si>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</si>
  <si>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</si>
  <si>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>10.00 - 15.00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</si>
  <si>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</si>
  <si>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</si>
  <si>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>C</t>
  </si>
  <si>
    <t>15.00 - 23.00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</si>
  <si>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</si>
  <si>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</si>
  <si>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</si>
  <si>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</si>
  <si>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</si>
  <si>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</si>
  <si>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</si>
  <si>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</si>
  <si>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 xml:space="preserve"> 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</si>
  <si>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</si>
  <si>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</si>
  <si>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</si>
  <si>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</si>
  <si>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</si>
  <si>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</si>
  <si>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</si>
  <si>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</si>
  <si>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 xml:space="preserve">              </t>
  </si>
  <si>
    <t>16.00 - 24.00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</si>
  <si>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</si>
  <si>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</si>
  <si>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</si>
  <si>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</si>
  <si>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</si>
  <si>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</si>
  <si>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</si>
  <si>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</si>
  <si>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</si>
  <si>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</si>
  <si>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</si>
  <si>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</si>
  <si>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</si>
  <si>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</si>
  <si>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</si>
  <si>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</si>
  <si>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>,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</si>
  <si>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</si>
  <si>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</si>
  <si>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</si>
  <si>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</si>
  <si>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</si>
  <si>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</si>
  <si>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</si>
  <si>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</si>
  <si>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</si>
  <si>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</si>
  <si>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</si>
  <si>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</si>
  <si>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</si>
  <si>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</si>
  <si>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</si>
  <si>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</si>
  <si>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</si>
  <si>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</si>
  <si>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</si>
  <si>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</si>
  <si>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</si>
  <si>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</si>
  <si>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</si>
  <si>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</si>
  <si>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</si>
  <si>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</si>
  <si>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</si>
  <si>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</si>
  <si>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</si>
  <si>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</si>
  <si>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</si>
  <si>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</si>
  <si>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</si>
  <si>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</si>
  <si>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</si>
  <si>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</si>
  <si>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</si>
  <si>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</si>
  <si>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</si>
  <si>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</si>
  <si>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</si>
  <si>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</si>
  <si>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</si>
  <si>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</si>
  <si>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</si>
  <si>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</si>
  <si>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</si>
  <si>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</si>
  <si>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</si>
  <si>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</si>
  <si>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</si>
  <si>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</si>
  <si>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</si>
  <si>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</si>
  <si>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</si>
  <si>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</si>
  <si>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 xml:space="preserve">*- 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</si>
  <si>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</si>
  <si>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</si>
  <si>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>[</t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</si>
  <si>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</si>
  <si>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</si>
  <si>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</si>
  <si>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</si>
  <si>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</si>
  <si>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</si>
  <si>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</si>
  <si>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</si>
  <si>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</si>
  <si>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</si>
  <si>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</si>
  <si>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</si>
  <si>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</si>
  <si>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</si>
  <si>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</si>
  <si>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</si>
  <si>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</si>
  <si>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</si>
  <si>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</si>
  <si>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</si>
  <si>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</si>
  <si>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</si>
  <si>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</si>
  <si>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</si>
  <si>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</si>
  <si>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</si>
  <si>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</si>
  <si>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</si>
  <si>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</si>
  <si>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</si>
  <si>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</si>
  <si>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</si>
  <si>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</si>
  <si>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</si>
  <si>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</si>
  <si>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</si>
  <si>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</si>
  <si>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</si>
  <si>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</si>
  <si>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</si>
  <si>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</si>
  <si>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</si>
  <si>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</si>
  <si>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</si>
  <si>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</si>
  <si>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</si>
  <si>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</si>
  <si>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</si>
  <si>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</si>
  <si>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</si>
  <si>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</si>
  <si>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</si>
  <si>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</si>
  <si>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</si>
  <si>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</si>
  <si>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</si>
  <si>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</si>
  <si>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</si>
  <si>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</si>
  <si>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</si>
  <si>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</si>
  <si>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</si>
  <si>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</si>
  <si>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</si>
  <si>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</si>
  <si>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</si>
  <si>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</si>
  <si>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</si>
  <si>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</si>
  <si>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</si>
  <si>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</si>
  <si>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</si>
  <si>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</si>
  <si>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</si>
  <si>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</si>
  <si>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</si>
  <si>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</si>
  <si>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</si>
  <si>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</si>
  <si>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</si>
  <si>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</si>
  <si>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</si>
  <si>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</si>
  <si>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</si>
  <si>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</si>
  <si>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</si>
  <si>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</si>
  <si>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</si>
  <si>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</si>
  <si>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</si>
  <si>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</si>
  <si>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</si>
  <si>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</si>
  <si>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</si>
  <si>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</si>
  <si>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</si>
  <si>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</si>
  <si>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</si>
  <si>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</si>
  <si>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</si>
  <si>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</si>
  <si>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</si>
  <si>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</si>
  <si>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</si>
  <si>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</si>
  <si>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</si>
  <si>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</si>
  <si>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</si>
  <si>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</si>
  <si>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</si>
  <si>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</si>
  <si>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</si>
  <si>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</si>
  <si>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</si>
  <si>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</si>
  <si>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</si>
  <si>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</si>
  <si>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</si>
  <si>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</si>
  <si>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</si>
  <si>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</si>
  <si>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</si>
  <si>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</si>
  <si>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</si>
  <si>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</si>
  <si>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</si>
  <si>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</si>
  <si>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</si>
  <si>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</si>
  <si>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</si>
  <si>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</si>
  <si>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</si>
  <si>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</si>
  <si>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</si>
  <si>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</si>
  <si>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</si>
  <si>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</si>
  <si>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</si>
  <si>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</si>
  <si>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</si>
  <si>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</si>
  <si>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</si>
  <si>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</si>
  <si>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</si>
  <si>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</si>
  <si>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</si>
  <si>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</si>
  <si>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</si>
  <si>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</si>
  <si>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</si>
  <si>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</si>
  <si>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</si>
  <si>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</si>
  <si>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</si>
  <si>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</si>
  <si>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</si>
  <si>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</si>
  <si>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</si>
  <si>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r>
      <rPr>
        <b/>
        <sz val="14"/>
        <color theme="1"/>
        <rFont val="Calibri"/>
      </rPr>
      <t>Total</t>
    </r>
    <r>
      <rPr>
        <b/>
        <sz val="11"/>
        <color theme="1"/>
        <rFont val="Calibri"/>
      </rPr>
      <t xml:space="preserve"> Penambahan Oli</t>
    </r>
  </si>
  <si>
    <r>
      <rPr>
        <b/>
        <sz val="14"/>
        <color theme="1"/>
        <rFont val="Calibri"/>
      </rPr>
      <t xml:space="preserve">Total </t>
    </r>
    <r>
      <rPr>
        <b/>
        <sz val="11"/>
        <color theme="1"/>
        <rFont val="Calibri"/>
      </rPr>
      <t>Pemakaian BBM</t>
    </r>
  </si>
  <si>
    <t xml:space="preserve"> TGL</t>
  </si>
  <si>
    <t>Pemakaian BBM SAP</t>
  </si>
  <si>
    <t>Level  Awal</t>
  </si>
  <si>
    <t>Level Akhir</t>
  </si>
  <si>
    <t>Pemakaian Oli</t>
  </si>
  <si>
    <t>Stand kWh Produksi</t>
  </si>
  <si>
    <t>Produksi kWh</t>
  </si>
  <si>
    <t>Stand Running Hour
(10.00-10.00)</t>
  </si>
  <si>
    <t>Lama Beroperasi</t>
  </si>
  <si>
    <t>Stand Running Hour
(00.00-00.00)</t>
  </si>
  <si>
    <t>PEMAKAIAN</t>
  </si>
  <si>
    <t>TOTAL MMU</t>
  </si>
  <si>
    <t>Bp pagi</t>
  </si>
  <si>
    <t>Bp malam</t>
  </si>
  <si>
    <t>U1</t>
  </si>
  <si>
    <t>U4</t>
  </si>
  <si>
    <t>U5</t>
  </si>
  <si>
    <t>U6</t>
  </si>
  <si>
    <t>U7</t>
  </si>
  <si>
    <t>U8</t>
  </si>
  <si>
    <t>Total Prod</t>
  </si>
  <si>
    <t>Total PS</t>
  </si>
  <si>
    <t>U9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</si>
</sst>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"/>
    <numFmt numFmtId="165" formatCode="[h]:mm\ &quot;jam&quot;"/>
    <numFmt numFmtId="166" formatCode="0.000"/>
    <numFmt numFmtId="167" formatCode="[h]\,mm"/>
  </numFmts>
  <fonts count="13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b/>
      <sz val="10"/>
      <color theme="1"/>
      <name val="Calibri"/>
    </font>
    <font>
      <b/>
      <sz val="11"/>
      <color rgb="FF00B050"/>
      <name val="Calibri"/>
    </font>
    <font>
      <sz val="11"/>
      <color theme="1"/>
      <name val="Calibri"/>
      <scheme val="minor"/>
    </font>
    <font>
      <sz val="11"/>
      <color theme="1"/>
      <name val="Arial"/>
    </font>
    <font>
      <b/>
      <sz val="11"/>
      <color rgb="FF00B050"/>
      <name val="Arial"/>
    </font>
    <font>
      <sz val="11"/>
      <color rgb="FF000000"/>
      <name val="Inconsolata"/>
    </font>
    <font>
      <b/>
      <sz val="11"/>
      <color rgb="FF000000"/>
      <name val="Calibri"/>
    </font>
    <font>
      <sz val="11"/>
      <color rgb="FF000000"/>
      <name val="Calibri"/>
    </font>
    <font>
      <b/>
      <sz val="14"/>
      <color theme="1"/>
      <name val="Calibri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theme="9"/>
        <bgColor theme="9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F7981D"/>
        <bgColor rgb="FFF7981D"/>
      </patternFill>
    </fill>
    <fill>
      <patternFill patternType="solid">
        <fgColor theme="5"/>
        <bgColor theme="5"/>
      </patternFill>
    </fill>
    <fill>
      <patternFill patternType="solid">
        <fgColor theme="8"/>
        <bgColor theme="8"/>
      </patternFill>
    </fill>
    <fill>
      <patternFill patternType="solid">
        <fgColor rgb="FF000000"/>
        <bgColor rgb="FF000000"/>
      </patternFill>
    </fill>
  </fills>
  <borders count="97">
    <border>
      <left/>
      <right/>
      <top/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dotted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 style="dotted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dotted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291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/>
    <xf numFmtId="0" fontId="2" fillId="0" borderId="2" xfId="0" applyFont="1" applyBorder="1"/>
    <xf numFmtId="0" fontId="1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wrapText="1"/>
    </xf>
    <xf numFmtId="0" fontId="4" fillId="0" borderId="2" xfId="0" applyFont="1" applyBorder="1"/>
    <xf numFmtId="0" fontId="2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1" fillId="4" borderId="14" xfId="0" applyFont="1" applyFill="1" applyBorder="1" applyAlignment="1">
      <alignment horizontal="right"/>
    </xf>
    <xf numFmtId="0" fontId="1" fillId="0" borderId="15" xfId="0" applyFont="1" applyBorder="1" applyAlignment="1">
      <alignment horizontal="right"/>
    </xf>
    <xf numFmtId="0" fontId="1" fillId="4" borderId="16" xfId="0" applyFont="1" applyFill="1" applyBorder="1"/>
    <xf numFmtId="0" fontId="1" fillId="0" borderId="17" xfId="0" applyFont="1" applyBorder="1" applyAlignment="1">
      <alignment horizontal="center" vertical="center"/>
    </xf>
    <xf numFmtId="165" fontId="1" fillId="3" borderId="16" xfId="0" applyNumberFormat="1" applyFont="1" applyFill="1" applyBorder="1"/>
    <xf numFmtId="165" fontId="1" fillId="6" borderId="16" xfId="0" applyNumberFormat="1" applyFont="1" applyFill="1" applyBorder="1"/>
    <xf numFmtId="46" fontId="1" fillId="0" borderId="20" xfId="0" applyNumberFormat="1" applyFont="1" applyBorder="1"/>
    <xf numFmtId="46" fontId="1" fillId="7" borderId="16" xfId="0" applyNumberFormat="1" applyFont="1" applyFill="1" applyBorder="1"/>
    <xf numFmtId="46" fontId="1" fillId="5" borderId="16" xfId="0" applyNumberFormat="1" applyFont="1" applyFill="1" applyBorder="1"/>
    <xf numFmtId="0" fontId="1" fillId="0" borderId="20" xfId="0" applyFont="1" applyBorder="1"/>
    <xf numFmtId="0" fontId="1" fillId="0" borderId="20" xfId="0" applyFont="1" applyBorder="1" applyAlignment="1">
      <alignment horizontal="center"/>
    </xf>
    <xf numFmtId="3" fontId="1" fillId="0" borderId="20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1" fillId="4" borderId="24" xfId="0" applyFont="1" applyFill="1" applyBorder="1" applyAlignment="1">
      <alignment horizontal="right"/>
    </xf>
    <xf numFmtId="0" fontId="1" fillId="0" borderId="20" xfId="0" applyFont="1" applyBorder="1" applyAlignment="1">
      <alignment horizontal="right"/>
    </xf>
    <xf numFmtId="0" fontId="1" fillId="4" borderId="25" xfId="0" applyFont="1" applyFill="1" applyBorder="1"/>
    <xf numFmtId="0" fontId="1" fillId="0" borderId="20" xfId="0" applyFont="1" applyBorder="1" applyAlignment="1">
      <alignment horizontal="center" vertical="center"/>
    </xf>
    <xf numFmtId="0" fontId="1" fillId="2" borderId="25" xfId="0" applyFont="1" applyFill="1" applyBorder="1"/>
    <xf numFmtId="20" fontId="1" fillId="0" borderId="20" xfId="0" applyNumberFormat="1" applyFont="1" applyBorder="1"/>
    <xf numFmtId="0" fontId="1" fillId="0" borderId="25" xfId="0" applyFont="1" applyBorder="1"/>
    <xf numFmtId="0" fontId="1" fillId="0" borderId="25" xfId="0" applyFont="1" applyBorder="1" applyAlignment="1">
      <alignment horizontal="center"/>
    </xf>
    <xf numFmtId="0" fontId="2" fillId="4" borderId="26" xfId="0" applyFont="1" applyFill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1" fillId="2" borderId="28" xfId="0" applyFont="1" applyFill="1" applyBorder="1"/>
    <xf numFmtId="0" fontId="2" fillId="4" borderId="29" xfId="0" applyFont="1" applyFill="1" applyBorder="1" applyAlignment="1">
      <alignment horizontal="center"/>
    </xf>
    <xf numFmtId="0" fontId="1" fillId="0" borderId="30" xfId="0" applyFont="1" applyBorder="1"/>
    <xf numFmtId="0" fontId="1" fillId="0" borderId="31" xfId="0" applyFont="1" applyBorder="1"/>
    <xf numFmtId="3" fontId="1" fillId="0" borderId="31" xfId="0" applyNumberFormat="1" applyFont="1" applyBorder="1" applyAlignment="1">
      <alignment horizontal="center"/>
    </xf>
    <xf numFmtId="0" fontId="2" fillId="4" borderId="32" xfId="0" applyFont="1" applyFill="1" applyBorder="1" applyAlignment="1">
      <alignment horizontal="center"/>
    </xf>
    <xf numFmtId="0" fontId="1" fillId="0" borderId="33" xfId="0" applyFont="1" applyBorder="1"/>
    <xf numFmtId="0" fontId="2" fillId="0" borderId="34" xfId="0" applyFont="1" applyBorder="1" applyAlignment="1">
      <alignment horizontal="center"/>
    </xf>
    <xf numFmtId="0" fontId="1" fillId="4" borderId="28" xfId="0" applyFont="1" applyFill="1" applyBorder="1"/>
    <xf numFmtId="0" fontId="1" fillId="0" borderId="31" xfId="0" applyFont="1" applyBorder="1" applyAlignment="1">
      <alignment horizontal="center" vertical="center"/>
    </xf>
    <xf numFmtId="46" fontId="1" fillId="0" borderId="25" xfId="0" applyNumberFormat="1" applyFont="1" applyBorder="1"/>
    <xf numFmtId="46" fontId="1" fillId="7" borderId="28" xfId="0" applyNumberFormat="1" applyFont="1" applyFill="1" applyBorder="1"/>
    <xf numFmtId="46" fontId="1" fillId="5" borderId="28" xfId="0" applyNumberFormat="1" applyFont="1" applyFill="1" applyBorder="1"/>
    <xf numFmtId="0" fontId="1" fillId="0" borderId="31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2" fillId="4" borderId="36" xfId="0" applyFont="1" applyFill="1" applyBorder="1" applyAlignment="1">
      <alignment horizontal="center"/>
    </xf>
    <xf numFmtId="0" fontId="1" fillId="0" borderId="25" xfId="0" applyFont="1" applyBorder="1" applyAlignment="1">
      <alignment horizontal="center" vertical="center"/>
    </xf>
    <xf numFmtId="46" fontId="1" fillId="7" borderId="25" xfId="0" applyNumberFormat="1" applyFont="1" applyFill="1" applyBorder="1"/>
    <xf numFmtId="46" fontId="1" fillId="5" borderId="25" xfId="0" applyNumberFormat="1" applyFont="1" applyFill="1" applyBorder="1"/>
    <xf numFmtId="3" fontId="1" fillId="0" borderId="25" xfId="0" applyNumberFormat="1" applyFon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1" fillId="4" borderId="39" xfId="0" applyFont="1" applyFill="1" applyBorder="1" applyAlignment="1">
      <alignment horizontal="right"/>
    </xf>
    <xf numFmtId="0" fontId="1" fillId="0" borderId="40" xfId="0" applyFont="1" applyBorder="1" applyAlignment="1">
      <alignment horizontal="right"/>
    </xf>
    <xf numFmtId="0" fontId="1" fillId="4" borderId="41" xfId="0" applyFont="1" applyFill="1" applyBorder="1"/>
    <xf numFmtId="0" fontId="1" fillId="0" borderId="41" xfId="0" applyFont="1" applyBorder="1" applyAlignment="1">
      <alignment horizontal="center" vertical="center"/>
    </xf>
    <xf numFmtId="0" fontId="1" fillId="2" borderId="41" xfId="0" applyFont="1" applyFill="1" applyBorder="1"/>
    <xf numFmtId="20" fontId="1" fillId="0" borderId="25" xfId="0" applyNumberFormat="1" applyFont="1" applyBorder="1"/>
    <xf numFmtId="46" fontId="1" fillId="0" borderId="41" xfId="0" applyNumberFormat="1" applyFont="1" applyBorder="1"/>
    <xf numFmtId="46" fontId="1" fillId="7" borderId="41" xfId="0" applyNumberFormat="1" applyFont="1" applyFill="1" applyBorder="1"/>
    <xf numFmtId="46" fontId="1" fillId="5" borderId="41" xfId="0" applyNumberFormat="1" applyFont="1" applyFill="1" applyBorder="1"/>
    <xf numFmtId="0" fontId="1" fillId="0" borderId="41" xfId="0" applyFont="1" applyBorder="1"/>
    <xf numFmtId="0" fontId="1" fillId="0" borderId="41" xfId="0" applyFont="1" applyBorder="1" applyAlignment="1">
      <alignment horizontal="center"/>
    </xf>
    <xf numFmtId="3" fontId="1" fillId="0" borderId="41" xfId="0" applyNumberFormat="1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2" fillId="4" borderId="43" xfId="0" applyFont="1" applyFill="1" applyBorder="1" applyAlignment="1">
      <alignment horizontal="center"/>
    </xf>
    <xf numFmtId="0" fontId="6" fillId="0" borderId="44" xfId="0" applyFont="1" applyBorder="1"/>
    <xf numFmtId="0" fontId="2" fillId="8" borderId="45" xfId="0" applyFont="1" applyFill="1" applyBorder="1" applyAlignment="1">
      <alignment horizontal="center"/>
    </xf>
    <xf numFmtId="0" fontId="2" fillId="8" borderId="46" xfId="0" applyFont="1" applyFill="1" applyBorder="1" applyAlignment="1">
      <alignment horizontal="center"/>
    </xf>
    <xf numFmtId="0" fontId="2" fillId="8" borderId="47" xfId="0" applyFont="1" applyFill="1" applyBorder="1" applyAlignment="1">
      <alignment horizontal="center"/>
    </xf>
    <xf numFmtId="0" fontId="2" fillId="8" borderId="48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9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6" borderId="51" xfId="0" applyFont="1" applyFill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1" fillId="4" borderId="16" xfId="0" applyFont="1" applyFill="1" applyBorder="1" applyAlignment="1">
      <alignment horizontal="center"/>
    </xf>
    <xf numFmtId="0" fontId="1" fillId="4" borderId="53" xfId="0" applyFont="1" applyFill="1" applyBorder="1" applyAlignment="1">
      <alignment horizontal="center"/>
    </xf>
    <xf numFmtId="0" fontId="1" fillId="0" borderId="52" xfId="0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1" fillId="0" borderId="14" xfId="0" applyFont="1" applyBorder="1"/>
    <xf numFmtId="0" fontId="1" fillId="4" borderId="55" xfId="0" applyFont="1" applyFill="1" applyBorder="1"/>
    <xf numFmtId="0" fontId="1" fillId="0" borderId="15" xfId="0" applyFont="1" applyBorder="1" applyAlignment="1">
      <alignment horizontal="center" vertical="center"/>
    </xf>
    <xf numFmtId="166" fontId="1" fillId="4" borderId="51" xfId="0" applyNumberFormat="1" applyFont="1" applyFill="1" applyBorder="1"/>
    <xf numFmtId="166" fontId="1" fillId="4" borderId="53" xfId="0" applyNumberFormat="1" applyFont="1" applyFill="1" applyBorder="1"/>
    <xf numFmtId="0" fontId="2" fillId="0" borderId="56" xfId="0" applyFont="1" applyBorder="1" applyAlignment="1">
      <alignment horizontal="center"/>
    </xf>
    <xf numFmtId="0" fontId="1" fillId="4" borderId="25" xfId="0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56" xfId="0" applyFont="1" applyBorder="1"/>
    <xf numFmtId="0" fontId="1" fillId="4" borderId="57" xfId="0" applyFont="1" applyFill="1" applyBorder="1"/>
    <xf numFmtId="0" fontId="1" fillId="4" borderId="58" xfId="0" applyFont="1" applyFill="1" applyBorder="1" applyAlignment="1">
      <alignment horizontal="center"/>
    </xf>
    <xf numFmtId="0" fontId="1" fillId="4" borderId="59" xfId="0" applyFont="1" applyFill="1" applyBorder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1" fillId="4" borderId="60" xfId="0" applyFont="1" applyFill="1" applyBorder="1" applyAlignment="1">
      <alignment horizontal="center"/>
    </xf>
    <xf numFmtId="0" fontId="1" fillId="0" borderId="61" xfId="0" applyFont="1" applyBorder="1"/>
    <xf numFmtId="0" fontId="1" fillId="4" borderId="62" xfId="0" applyFont="1" applyFill="1" applyBorder="1"/>
    <xf numFmtId="0" fontId="1" fillId="0" borderId="19" xfId="0" applyFont="1" applyBorder="1"/>
    <xf numFmtId="1" fontId="1" fillId="4" borderId="62" xfId="0" applyNumberFormat="1" applyFont="1" applyFill="1" applyBorder="1"/>
    <xf numFmtId="0" fontId="1" fillId="6" borderId="25" xfId="0" applyFont="1" applyFill="1" applyBorder="1"/>
    <xf numFmtId="0" fontId="2" fillId="0" borderId="63" xfId="0" applyFont="1" applyBorder="1" applyAlignment="1">
      <alignment horizontal="center"/>
    </xf>
    <xf numFmtId="0" fontId="1" fillId="4" borderId="64" xfId="0" applyFont="1" applyFill="1" applyBorder="1" applyAlignment="1">
      <alignment horizontal="center"/>
    </xf>
    <xf numFmtId="0" fontId="1" fillId="4" borderId="65" xfId="0" applyFont="1" applyFill="1" applyBorder="1" applyAlignment="1">
      <alignment horizontal="center"/>
    </xf>
    <xf numFmtId="0" fontId="1" fillId="0" borderId="66" xfId="0" applyFont="1" applyBorder="1"/>
    <xf numFmtId="0" fontId="1" fillId="6" borderId="41" xfId="0" applyFont="1" applyFill="1" applyBorder="1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4" borderId="64" xfId="0" applyFont="1" applyFill="1" applyBorder="1"/>
    <xf numFmtId="0" fontId="2" fillId="0" borderId="67" xfId="0" applyFont="1" applyBorder="1"/>
    <xf numFmtId="0" fontId="1" fillId="0" borderId="67" xfId="0" applyFont="1" applyBorder="1"/>
    <xf numFmtId="0" fontId="1" fillId="0" borderId="67" xfId="0" applyFont="1" applyBorder="1" applyAlignment="1">
      <alignment horizontal="center"/>
    </xf>
    <xf numFmtId="0" fontId="1" fillId="0" borderId="68" xfId="0" applyFont="1" applyBorder="1"/>
    <xf numFmtId="0" fontId="2" fillId="2" borderId="2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right"/>
    </xf>
    <xf numFmtId="167" fontId="1" fillId="5" borderId="16" xfId="0" applyNumberFormat="1" applyFont="1" applyFill="1" applyBorder="1"/>
    <xf numFmtId="167" fontId="1" fillId="7" borderId="16" xfId="0" applyNumberFormat="1" applyFont="1" applyFill="1" applyBorder="1"/>
    <xf numFmtId="3" fontId="1" fillId="4" borderId="15" xfId="0" applyNumberFormat="1" applyFont="1" applyFill="1" applyBorder="1"/>
    <xf numFmtId="0" fontId="1" fillId="0" borderId="17" xfId="0" applyFont="1" applyBorder="1"/>
    <xf numFmtId="0" fontId="1" fillId="0" borderId="25" xfId="0" applyFont="1" applyBorder="1" applyAlignment="1">
      <alignment horizontal="right"/>
    </xf>
    <xf numFmtId="3" fontId="1" fillId="4" borderId="16" xfId="0" applyNumberFormat="1" applyFont="1" applyFill="1" applyBorder="1"/>
    <xf numFmtId="0" fontId="1" fillId="0" borderId="31" xfId="0" applyFont="1" applyBorder="1" applyAlignment="1">
      <alignment horizontal="right"/>
    </xf>
    <xf numFmtId="0" fontId="1" fillId="0" borderId="35" xfId="0" applyFont="1" applyBorder="1"/>
    <xf numFmtId="0" fontId="1" fillId="5" borderId="16" xfId="0" applyFont="1" applyFill="1" applyBorder="1"/>
    <xf numFmtId="1" fontId="1" fillId="4" borderId="16" xfId="0" applyNumberFormat="1" applyFont="1" applyFill="1" applyBorder="1"/>
    <xf numFmtId="0" fontId="1" fillId="0" borderId="18" xfId="0" applyFont="1" applyBorder="1"/>
    <xf numFmtId="0" fontId="1" fillId="4" borderId="63" xfId="0" applyFont="1" applyFill="1" applyBorder="1" applyAlignment="1">
      <alignment horizontal="right"/>
    </xf>
    <xf numFmtId="0" fontId="1" fillId="0" borderId="41" xfId="0" applyFont="1" applyBorder="1" applyAlignment="1">
      <alignment horizontal="right"/>
    </xf>
    <xf numFmtId="167" fontId="1" fillId="7" borderId="41" xfId="0" applyNumberFormat="1" applyFont="1" applyFill="1" applyBorder="1"/>
    <xf numFmtId="0" fontId="1" fillId="0" borderId="42" xfId="0" applyFont="1" applyBorder="1"/>
    <xf numFmtId="0" fontId="1" fillId="0" borderId="15" xfId="0" applyFont="1" applyBorder="1"/>
    <xf numFmtId="166" fontId="1" fillId="4" borderId="69" xfId="0" applyNumberFormat="1" applyFont="1" applyFill="1" applyBorder="1"/>
    <xf numFmtId="166" fontId="1" fillId="4" borderId="60" xfId="0" applyNumberFormat="1" applyFont="1" applyFill="1" applyBorder="1"/>
    <xf numFmtId="166" fontId="1" fillId="4" borderId="58" xfId="0" applyNumberFormat="1" applyFont="1" applyFill="1" applyBorder="1"/>
    <xf numFmtId="166" fontId="1" fillId="4" borderId="42" xfId="0" applyNumberFormat="1" applyFont="1" applyFill="1" applyBorder="1"/>
    <xf numFmtId="0" fontId="1" fillId="0" borderId="52" xfId="0" applyFont="1" applyBorder="1"/>
    <xf numFmtId="0" fontId="1" fillId="0" borderId="37" xfId="0" applyFont="1" applyBorder="1"/>
    <xf numFmtId="167" fontId="1" fillId="5" borderId="41" xfId="0" applyNumberFormat="1" applyFont="1" applyFill="1" applyBorder="1"/>
    <xf numFmtId="165" fontId="1" fillId="3" borderId="25" xfId="0" applyNumberFormat="1" applyFont="1" applyFill="1" applyBorder="1" applyAlignment="1">
      <alignment horizontal="right"/>
    </xf>
    <xf numFmtId="0" fontId="2" fillId="4" borderId="5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1" fillId="9" borderId="25" xfId="0" applyFont="1" applyFill="1" applyBorder="1" applyAlignment="1">
      <alignment horizontal="right"/>
    </xf>
    <xf numFmtId="0" fontId="2" fillId="4" borderId="70" xfId="0" applyFont="1" applyFill="1" applyBorder="1" applyAlignment="1">
      <alignment horizontal="center"/>
    </xf>
    <xf numFmtId="0" fontId="1" fillId="9" borderId="71" xfId="0" applyFont="1" applyFill="1" applyBorder="1" applyAlignment="1">
      <alignment horizontal="right"/>
    </xf>
    <xf numFmtId="0" fontId="2" fillId="0" borderId="72" xfId="0" applyFont="1" applyBorder="1" applyAlignment="1">
      <alignment horizontal="center"/>
    </xf>
    <xf numFmtId="0" fontId="2" fillId="0" borderId="73" xfId="0" applyFont="1" applyBorder="1" applyAlignment="1">
      <alignment horizontal="center"/>
    </xf>
    <xf numFmtId="0" fontId="2" fillId="0" borderId="7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5" xfId="0" applyFont="1" applyBorder="1" applyAlignment="1">
      <alignment horizontal="center"/>
    </xf>
    <xf numFmtId="0" fontId="1" fillId="0" borderId="56" xfId="0" applyFont="1" applyBorder="1" applyAlignment="1">
      <alignment horizontal="right"/>
    </xf>
    <xf numFmtId="0" fontId="2" fillId="0" borderId="76" xfId="0" applyFont="1" applyBorder="1" applyAlignment="1">
      <alignment horizontal="center"/>
    </xf>
    <xf numFmtId="0" fontId="2" fillId="0" borderId="77" xfId="0" applyFont="1" applyBorder="1" applyAlignment="1">
      <alignment horizontal="center"/>
    </xf>
    <xf numFmtId="3" fontId="1" fillId="4" borderId="25" xfId="0" applyNumberFormat="1" applyFont="1" applyFill="1" applyBorder="1"/>
    <xf numFmtId="0" fontId="1" fillId="4" borderId="41" xfId="0" applyFont="1" applyFill="1" applyBorder="1" applyAlignment="1">
      <alignment horizontal="right"/>
    </xf>
    <xf numFmtId="0" fontId="1" fillId="0" borderId="63" xfId="0" applyFont="1" applyBorder="1"/>
    <xf numFmtId="0" fontId="1" fillId="0" borderId="78" xfId="0" applyFont="1" applyBorder="1"/>
    <xf numFmtId="0" fontId="1" fillId="7" borderId="16" xfId="0" applyFont="1" applyFill="1" applyBorder="1"/>
    <xf numFmtId="0" fontId="6" fillId="0" borderId="0" xfId="0" applyFont="1"/>
    <xf numFmtId="20" fontId="1" fillId="5" borderId="16" xfId="0" applyNumberFormat="1" applyFont="1" applyFill="1" applyBorder="1"/>
    <xf numFmtId="0" fontId="1" fillId="3" borderId="16" xfId="0" applyFont="1" applyFill="1" applyBorder="1"/>
    <xf numFmtId="0" fontId="7" fillId="0" borderId="20" xfId="0" applyFont="1" applyBorder="1" applyAlignment="1">
      <alignment horizontal="right"/>
    </xf>
    <xf numFmtId="165" fontId="7" fillId="3" borderId="16" xfId="0" applyNumberFormat="1" applyFont="1" applyFill="1" applyBorder="1"/>
    <xf numFmtId="0" fontId="7" fillId="0" borderId="17" xfId="0" applyFont="1" applyBorder="1"/>
    <xf numFmtId="0" fontId="8" fillId="0" borderId="22" xfId="0" applyFont="1" applyBorder="1" applyAlignment="1">
      <alignment horizontal="center"/>
    </xf>
    <xf numFmtId="0" fontId="7" fillId="0" borderId="25" xfId="0" applyFont="1" applyBorder="1" applyAlignment="1">
      <alignment horizontal="right"/>
    </xf>
    <xf numFmtId="0" fontId="7" fillId="2" borderId="25" xfId="0" applyFont="1" applyFill="1" applyBorder="1"/>
    <xf numFmtId="0" fontId="8" fillId="0" borderId="27" xfId="0" applyFont="1" applyBorder="1" applyAlignment="1">
      <alignment horizontal="center"/>
    </xf>
    <xf numFmtId="0" fontId="7" fillId="2" borderId="28" xfId="0" applyFont="1" applyFill="1" applyBorder="1"/>
    <xf numFmtId="0" fontId="7" fillId="0" borderId="31" xfId="0" applyFont="1" applyBorder="1" applyAlignment="1">
      <alignment horizontal="right"/>
    </xf>
    <xf numFmtId="0" fontId="7" fillId="0" borderId="35" xfId="0" applyFont="1" applyBorder="1"/>
    <xf numFmtId="0" fontId="7" fillId="0" borderId="37" xfId="0" applyFont="1" applyBorder="1"/>
    <xf numFmtId="0" fontId="7" fillId="0" borderId="41" xfId="0" applyFont="1" applyBorder="1" applyAlignment="1">
      <alignment horizontal="right"/>
    </xf>
    <xf numFmtId="0" fontId="7" fillId="2" borderId="41" xfId="0" applyFont="1" applyFill="1" applyBorder="1"/>
    <xf numFmtId="0" fontId="7" fillId="0" borderId="42" xfId="0" applyFont="1" applyBorder="1"/>
    <xf numFmtId="0" fontId="7" fillId="0" borderId="5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54" xfId="0" applyFont="1" applyBorder="1" applyAlignment="1">
      <alignment horizontal="center"/>
    </xf>
    <xf numFmtId="0" fontId="7" fillId="0" borderId="14" xfId="0" applyFont="1" applyBorder="1"/>
    <xf numFmtId="0" fontId="7" fillId="0" borderId="20" xfId="0" applyFont="1" applyBorder="1"/>
    <xf numFmtId="0" fontId="7" fillId="0" borderId="19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56" xfId="0" applyFont="1" applyBorder="1"/>
    <xf numFmtId="0" fontId="7" fillId="0" borderId="25" xfId="0" applyFont="1" applyBorder="1"/>
    <xf numFmtId="0" fontId="7" fillId="0" borderId="61" xfId="0" applyFont="1" applyBorder="1"/>
    <xf numFmtId="0" fontId="7" fillId="0" borderId="31" xfId="0" applyFont="1" applyBorder="1"/>
    <xf numFmtId="0" fontId="7" fillId="0" borderId="19" xfId="0" applyFont="1" applyBorder="1"/>
    <xf numFmtId="0" fontId="2" fillId="3" borderId="79" xfId="0" applyFont="1" applyFill="1" applyBorder="1" applyAlignment="1">
      <alignment horizontal="center" vertical="center" wrapText="1"/>
    </xf>
    <xf numFmtId="165" fontId="7" fillId="6" borderId="16" xfId="0" applyNumberFormat="1" applyFont="1" applyFill="1" applyBorder="1"/>
    <xf numFmtId="20" fontId="1" fillId="3" borderId="16" xfId="0" applyNumberFormat="1" applyFont="1" applyFill="1" applyBorder="1"/>
    <xf numFmtId="0" fontId="9" fillId="9" borderId="71" xfId="0" applyFont="1" applyFill="1" applyBorder="1" applyAlignment="1">
      <alignment vertical="center"/>
    </xf>
    <xf numFmtId="0" fontId="10" fillId="0" borderId="0" xfId="0" applyFont="1" applyAlignment="1">
      <alignment horizontal="center" vertical="center" wrapText="1"/>
    </xf>
    <xf numFmtId="1" fontId="10" fillId="0" borderId="0" xfId="0" applyNumberFormat="1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166" fontId="10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1" fillId="0" borderId="80" xfId="0" applyFont="1" applyBorder="1" applyAlignment="1">
      <alignment horizontal="center"/>
    </xf>
    <xf numFmtId="1" fontId="11" fillId="10" borderId="81" xfId="0" applyNumberFormat="1" applyFont="1" applyFill="1" applyBorder="1" applyAlignment="1">
      <alignment horizontal="center"/>
    </xf>
    <xf numFmtId="2" fontId="11" fillId="11" borderId="81" xfId="0" applyNumberFormat="1" applyFont="1" applyFill="1" applyBorder="1" applyAlignment="1">
      <alignment horizontal="center"/>
    </xf>
    <xf numFmtId="166" fontId="11" fillId="11" borderId="81" xfId="0" applyNumberFormat="1" applyFont="1" applyFill="1" applyBorder="1" applyAlignment="1">
      <alignment horizontal="center"/>
    </xf>
    <xf numFmtId="166" fontId="11" fillId="2" borderId="81" xfId="0" applyNumberFormat="1" applyFont="1" applyFill="1" applyBorder="1" applyAlignment="1">
      <alignment horizontal="center"/>
    </xf>
    <xf numFmtId="0" fontId="11" fillId="11" borderId="81" xfId="0" applyFont="1" applyFill="1" applyBorder="1" applyAlignment="1">
      <alignment horizontal="center"/>
    </xf>
    <xf numFmtId="0" fontId="11" fillId="12" borderId="81" xfId="0" applyFont="1" applyFill="1" applyBorder="1" applyAlignment="1">
      <alignment horizontal="center"/>
    </xf>
    <xf numFmtId="0" fontId="11" fillId="12" borderId="82" xfId="0" applyFont="1" applyFill="1" applyBorder="1" applyAlignment="1">
      <alignment horizontal="center"/>
    </xf>
    <xf numFmtId="0" fontId="11" fillId="0" borderId="83" xfId="0" applyFont="1" applyBorder="1" applyAlignment="1">
      <alignment horizontal="center"/>
    </xf>
    <xf numFmtId="0" fontId="11" fillId="13" borderId="81" xfId="0" applyFont="1" applyFill="1" applyBorder="1" applyAlignment="1">
      <alignment horizontal="center"/>
    </xf>
    <xf numFmtId="165" fontId="11" fillId="0" borderId="84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11" fillId="0" borderId="85" xfId="0" applyFont="1" applyBorder="1" applyAlignment="1">
      <alignment horizontal="center"/>
    </xf>
    <xf numFmtId="1" fontId="11" fillId="10" borderId="71" xfId="0" applyNumberFormat="1" applyFont="1" applyFill="1" applyBorder="1" applyAlignment="1">
      <alignment horizontal="center"/>
    </xf>
    <xf numFmtId="2" fontId="11" fillId="11" borderId="71" xfId="0" applyNumberFormat="1" applyFont="1" applyFill="1" applyBorder="1" applyAlignment="1">
      <alignment horizontal="center"/>
    </xf>
    <xf numFmtId="166" fontId="11" fillId="11" borderId="71" xfId="0" applyNumberFormat="1" applyFont="1" applyFill="1" applyBorder="1" applyAlignment="1">
      <alignment horizontal="center"/>
    </xf>
    <xf numFmtId="166" fontId="11" fillId="2" borderId="71" xfId="0" applyNumberFormat="1" applyFont="1" applyFill="1" applyBorder="1" applyAlignment="1">
      <alignment horizontal="center"/>
    </xf>
    <xf numFmtId="0" fontId="11" fillId="11" borderId="71" xfId="0" applyFont="1" applyFill="1" applyBorder="1" applyAlignment="1">
      <alignment horizontal="center"/>
    </xf>
    <xf numFmtId="0" fontId="11" fillId="12" borderId="71" xfId="0" applyFont="1" applyFill="1" applyBorder="1" applyAlignment="1">
      <alignment horizontal="center"/>
    </xf>
    <xf numFmtId="165" fontId="11" fillId="0" borderId="86" xfId="0" applyNumberFormat="1" applyFont="1" applyBorder="1" applyAlignment="1">
      <alignment horizontal="center"/>
    </xf>
    <xf numFmtId="0" fontId="11" fillId="13" borderId="71" xfId="0" applyFont="1" applyFill="1" applyBorder="1" applyAlignment="1">
      <alignment horizontal="center"/>
    </xf>
    <xf numFmtId="0" fontId="11" fillId="0" borderId="87" xfId="0" applyFont="1" applyBorder="1" applyAlignment="1">
      <alignment horizontal="center"/>
    </xf>
    <xf numFmtId="1" fontId="11" fillId="10" borderId="88" xfId="0" applyNumberFormat="1" applyFont="1" applyFill="1" applyBorder="1" applyAlignment="1">
      <alignment horizontal="center"/>
    </xf>
    <xf numFmtId="2" fontId="11" fillId="11" borderId="88" xfId="0" applyNumberFormat="1" applyFont="1" applyFill="1" applyBorder="1" applyAlignment="1">
      <alignment horizontal="center"/>
    </xf>
    <xf numFmtId="166" fontId="11" fillId="11" borderId="88" xfId="0" applyNumberFormat="1" applyFont="1" applyFill="1" applyBorder="1" applyAlignment="1">
      <alignment horizontal="center"/>
    </xf>
    <xf numFmtId="166" fontId="11" fillId="2" borderId="88" xfId="0" applyNumberFormat="1" applyFont="1" applyFill="1" applyBorder="1" applyAlignment="1">
      <alignment horizontal="center"/>
    </xf>
    <xf numFmtId="0" fontId="11" fillId="11" borderId="88" xfId="0" applyFont="1" applyFill="1" applyBorder="1" applyAlignment="1">
      <alignment horizontal="center"/>
    </xf>
    <xf numFmtId="0" fontId="11" fillId="12" borderId="88" xfId="0" applyFont="1" applyFill="1" applyBorder="1" applyAlignment="1">
      <alignment horizontal="center"/>
    </xf>
    <xf numFmtId="0" fontId="11" fillId="13" borderId="88" xfId="0" applyFont="1" applyFill="1" applyBorder="1" applyAlignment="1">
      <alignment horizontal="center"/>
    </xf>
    <xf numFmtId="0" fontId="11" fillId="0" borderId="89" xfId="0" applyFont="1" applyBorder="1" applyAlignment="1">
      <alignment horizontal="center"/>
    </xf>
    <xf numFmtId="165" fontId="11" fillId="0" borderId="90" xfId="0" applyNumberFormat="1" applyFont="1" applyBorder="1" applyAlignment="1">
      <alignment horizontal="center"/>
    </xf>
    <xf numFmtId="2" fontId="11" fillId="11" borderId="91" xfId="0" applyNumberFormat="1" applyFont="1" applyFill="1" applyBorder="1" applyAlignment="1">
      <alignment horizontal="center"/>
    </xf>
    <xf numFmtId="165" fontId="11" fillId="0" borderId="0" xfId="0" applyNumberFormat="1" applyFont="1" applyAlignment="1">
      <alignment horizontal="center"/>
    </xf>
    <xf numFmtId="2" fontId="11" fillId="11" borderId="92" xfId="0" applyNumberFormat="1" applyFont="1" applyFill="1" applyBorder="1" applyAlignment="1">
      <alignment horizontal="center"/>
    </xf>
    <xf numFmtId="1" fontId="11" fillId="10" borderId="93" xfId="0" applyNumberFormat="1" applyFont="1" applyFill="1" applyBorder="1" applyAlignment="1">
      <alignment horizontal="center"/>
    </xf>
    <xf numFmtId="2" fontId="11" fillId="11" borderId="94" xfId="0" applyNumberFormat="1" applyFont="1" applyFill="1" applyBorder="1" applyAlignment="1">
      <alignment horizontal="center"/>
    </xf>
    <xf numFmtId="1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5" fontId="1" fillId="0" borderId="0" xfId="0" applyNumberFormat="1" applyFont="1"/>
    <xf numFmtId="0" fontId="11" fillId="0" borderId="31" xfId="0" applyFont="1" applyBorder="1" applyAlignment="1">
      <alignment horizontal="center"/>
    </xf>
    <xf numFmtId="0" fontId="11" fillId="0" borderId="95" xfId="0" applyFont="1" applyBorder="1" applyAlignment="1">
      <alignment horizontal="center"/>
    </xf>
    <xf numFmtId="1" fontId="11" fillId="0" borderId="89" xfId="0" applyNumberFormat="1" applyFont="1" applyBorder="1" applyAlignment="1">
      <alignment horizontal="center"/>
    </xf>
    <xf numFmtId="2" fontId="11" fillId="0" borderId="90" xfId="0" applyNumberFormat="1" applyFont="1" applyBorder="1" applyAlignment="1">
      <alignment horizontal="center"/>
    </xf>
    <xf numFmtId="1" fontId="10" fillId="10" borderId="81" xfId="0" applyNumberFormat="1" applyFont="1" applyFill="1" applyBorder="1" applyAlignment="1">
      <alignment horizontal="center"/>
    </xf>
    <xf numFmtId="1" fontId="10" fillId="10" borderId="71" xfId="0" applyNumberFormat="1" applyFont="1" applyFill="1" applyBorder="1" applyAlignment="1">
      <alignment horizontal="center"/>
    </xf>
    <xf numFmtId="1" fontId="10" fillId="10" borderId="88" xfId="0" applyNumberFormat="1" applyFont="1" applyFill="1" applyBorder="1" applyAlignment="1">
      <alignment horizontal="center"/>
    </xf>
    <xf numFmtId="1" fontId="10" fillId="0" borderId="0" xfId="0" applyNumberFormat="1" applyFont="1" applyAlignment="1">
      <alignment horizontal="center"/>
    </xf>
    <xf numFmtId="166" fontId="11" fillId="13" borderId="71" xfId="0" applyNumberFormat="1" applyFont="1" applyFill="1" applyBorder="1" applyAlignment="1">
      <alignment horizontal="center"/>
    </xf>
    <xf numFmtId="2" fontId="11" fillId="11" borderId="96" xfId="0" applyNumberFormat="1" applyFont="1" applyFill="1" applyBorder="1" applyAlignment="1">
      <alignment horizontal="center"/>
    </xf>
    <xf numFmtId="166" fontId="7" fillId="0" borderId="0" xfId="0" applyNumberFormat="1" applyFont="1"/>
    <xf numFmtId="1" fontId="7" fillId="0" borderId="0" xfId="0" applyNumberFormat="1" applyFont="1"/>
    <xf numFmtId="0" fontId="7" fillId="0" borderId="0" xfId="0" applyFont="1"/>
    <xf numFmtId="1" fontId="1" fillId="0" borderId="0" xfId="0" applyNumberFormat="1" applyFont="1"/>
    <xf numFmtId="2" fontId="7" fillId="0" borderId="0" xfId="0" applyNumberFormat="1" applyFont="1"/>
    <xf numFmtId="2" fontId="1" fillId="0" borderId="0" xfId="0" applyNumberFormat="1" applyFont="1"/>
    <xf numFmtId="166" fontId="1" fillId="0" borderId="0" xfId="0" applyNumberFormat="1" applyFont="1"/>
    <xf numFmtId="0" fontId="2" fillId="0" borderId="5" xfId="0" applyFont="1" applyBorder="1" applyAlignment="1">
      <alignment horizontal="center" vertical="center" wrapText="1"/>
    </xf>
    <xf numFmtId="0" fontId="3" fillId="0" borderId="9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3" fillId="0" borderId="4" xfId="0" applyFont="1" applyBorder="1"/>
    <xf numFmtId="0" fontId="2" fillId="0" borderId="7" xfId="0" applyFont="1" applyBorder="1" applyAlignment="1">
      <alignment horizontal="center" vertical="center" wrapText="1"/>
    </xf>
    <xf numFmtId="0" fontId="3" fillId="0" borderId="11" xfId="0" applyFont="1" applyBorder="1"/>
    <xf numFmtId="0" fontId="3" fillId="0" borderId="50" xfId="0" applyFont="1" applyBorder="1"/>
    <xf numFmtId="0" fontId="2" fillId="0" borderId="3" xfId="0" applyFont="1" applyBorder="1" applyAlignment="1">
      <alignment horizontal="left"/>
    </xf>
    <xf numFmtId="0" fontId="2" fillId="0" borderId="6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/>
    </xf>
    <xf numFmtId="0" fontId="3" fillId="0" borderId="19" xfId="0" applyFont="1" applyBorder="1"/>
    <xf numFmtId="0" fontId="2" fillId="0" borderId="3" xfId="0" applyFont="1" applyBorder="1" applyAlignment="1">
      <alignment horizontal="center"/>
    </xf>
    <xf numFmtId="164" fontId="1" fillId="0" borderId="0" xfId="0" applyNumberFormat="1" applyFont="1" applyAlignment="1">
      <alignment horizontal="left" wrapText="1"/>
    </xf>
    <xf numFmtId="0" fontId="0" fillId="0" borderId="0" xfId="0"/>
    <xf numFmtId="0" fontId="2" fillId="3" borderId="3" xfId="0" applyFont="1" applyFill="1" applyBorder="1" applyAlignment="1">
      <alignment horizontal="center" vertical="center"/>
    </xf>
    <xf numFmtId="0" fontId="3" fillId="0" borderId="6" xfId="0" applyFont="1" applyBorder="1"/>
    <xf numFmtId="0" fontId="3" fillId="0" borderId="8" xfId="0" applyFont="1" applyBorder="1"/>
    <xf numFmtId="0" fontId="3" fillId="0" borderId="12" xfId="0" applyFont="1" applyBorder="1"/>
    <xf numFmtId="0" fontId="1" fillId="0" borderId="66" xfId="0" applyFont="1" applyBorder="1" applyAlignment="1">
      <alignment horizontal="center" vertical="center" wrapText="1"/>
    </xf>
    <xf numFmtId="0" fontId="3" fillId="0" borderId="66" xfId="0" applyFont="1" applyBorder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/>
  </cellXfs>
  <cellStyles count="1">
    <cellStyle name="Normal" xfId="0" builtinId="0"/>
  </cellStyles>
  <dxfs count="86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30">
    <tableStyle name="Rekapitulasi-style" pivot="0" count="2" xr9:uid="{00000000-0011-0000-FFFF-FFFF00000000}">
      <tableStyleElement type="firstRowStripe" dxfId="85"/>
      <tableStyleElement type="secondRowStripe" dxfId="84"/>
    </tableStyle>
    <tableStyle name="Rekapitulasi-style 2" pivot="0" count="2" xr9:uid="{00000000-0011-0000-FFFF-FFFF01000000}">
      <tableStyleElement type="firstRowStripe" dxfId="83"/>
      <tableStyleElement type="secondRowStripe" dxfId="82"/>
    </tableStyle>
    <tableStyle name="Rekapitulasi-style 3" pivot="0" count="3" xr9:uid="{00000000-0011-0000-FFFF-FFFF02000000}">
      <tableStyleElement type="headerRow" dxfId="81"/>
      <tableStyleElement type="firstRowStripe" dxfId="80"/>
      <tableStyleElement type="secondRowStripe" dxfId="79"/>
    </tableStyle>
    <tableStyle name="Rekapitulasi-style 4" pivot="0" count="3" xr9:uid="{00000000-0011-0000-FFFF-FFFF03000000}">
      <tableStyleElement type="headerRow" dxfId="78"/>
      <tableStyleElement type="firstRowStripe" dxfId="77"/>
      <tableStyleElement type="secondRowStripe" dxfId="76"/>
    </tableStyle>
    <tableStyle name="Rekapitulasi-style 5" pivot="0" count="3" xr9:uid="{00000000-0011-0000-FFFF-FFFF04000000}">
      <tableStyleElement type="headerRow" dxfId="75"/>
      <tableStyleElement type="firstRowStripe" dxfId="74"/>
      <tableStyleElement type="secondRowStripe" dxfId="73"/>
    </tableStyle>
    <tableStyle name="Rekapitulasi-style 6" pivot="0" count="3" xr9:uid="{00000000-0011-0000-FFFF-FFFF05000000}">
      <tableStyleElement type="headerRow" dxfId="72"/>
      <tableStyleElement type="firstRowStripe" dxfId="71"/>
      <tableStyleElement type="secondRowStripe" dxfId="70"/>
    </tableStyle>
    <tableStyle name="Rekapitulasi-style 7" pivot="0" count="3" xr9:uid="{00000000-0011-0000-FFFF-FFFF06000000}">
      <tableStyleElement type="headerRow" dxfId="69"/>
      <tableStyleElement type="firstRowStripe" dxfId="68"/>
      <tableStyleElement type="secondRowStripe" dxfId="67"/>
    </tableStyle>
    <tableStyle name="Rekapitulasi-style 8" pivot="0" count="3" xr9:uid="{00000000-0011-0000-FFFF-FFFF07000000}">
      <tableStyleElement type="headerRow" dxfId="66"/>
      <tableStyleElement type="firstRowStripe" dxfId="65"/>
      <tableStyleElement type="secondRowStripe" dxfId="64"/>
    </tableStyle>
    <tableStyle name="Rekapitulasi-style 9" pivot="0" count="3" xr9:uid="{00000000-0011-0000-FFFF-FFFF08000000}">
      <tableStyleElement type="headerRow" dxfId="63"/>
      <tableStyleElement type="firstRowStripe" dxfId="62"/>
      <tableStyleElement type="secondRowStripe" dxfId="61"/>
    </tableStyle>
    <tableStyle name="Rekapitulasi-style 10" pivot="0" count="2" xr9:uid="{00000000-0011-0000-FFFF-FFFF09000000}">
      <tableStyleElement type="firstRowStripe" dxfId="60"/>
      <tableStyleElement type="secondRowStripe" dxfId="59"/>
    </tableStyle>
    <tableStyle name="Rekapitulasi-style 11" pivot="0" count="3" xr9:uid="{00000000-0011-0000-FFFF-FFFF0A000000}">
      <tableStyleElement type="headerRow" dxfId="58"/>
      <tableStyleElement type="firstRowStripe" dxfId="57"/>
      <tableStyleElement type="secondRowStripe" dxfId="56"/>
    </tableStyle>
    <tableStyle name="Rekapitulasi-style 12" pivot="0" count="3" xr9:uid="{00000000-0011-0000-FFFF-FFFF0B000000}">
      <tableStyleElement type="headerRow" dxfId="55"/>
      <tableStyleElement type="firstRowStripe" dxfId="54"/>
      <tableStyleElement type="secondRowStripe" dxfId="53"/>
    </tableStyle>
    <tableStyle name="Rekapitulasi-style 13" pivot="0" count="3" xr9:uid="{00000000-0011-0000-FFFF-FFFF0C000000}">
      <tableStyleElement type="headerRow" dxfId="52"/>
      <tableStyleElement type="firstRowStripe" dxfId="51"/>
      <tableStyleElement type="secondRowStripe" dxfId="50"/>
    </tableStyle>
    <tableStyle name="Rekapitulasi-style 14" pivot="0" count="2" xr9:uid="{00000000-0011-0000-FFFF-FFFF0D000000}">
      <tableStyleElement type="firstRowStripe" dxfId="49"/>
      <tableStyleElement type="secondRowStripe" dxfId="48"/>
    </tableStyle>
    <tableStyle name="Rekapitulasi-style 15" pivot="0" count="3" xr9:uid="{00000000-0011-0000-FFFF-FFFF0E000000}">
      <tableStyleElement type="headerRow" dxfId="47"/>
      <tableStyleElement type="firstRowStripe" dxfId="46"/>
      <tableStyleElement type="secondRowStripe" dxfId="45"/>
    </tableStyle>
    <tableStyle name="Rekapitulasi-style 16" pivot="0" count="3" xr9:uid="{00000000-0011-0000-FFFF-FFFF0F000000}">
      <tableStyleElement type="headerRow" dxfId="44"/>
      <tableStyleElement type="firstRowStripe" dxfId="43"/>
      <tableStyleElement type="secondRowStripe" dxfId="42"/>
    </tableStyle>
    <tableStyle name="Rekapitulasi-style 17" pivot="0" count="3" xr9:uid="{00000000-0011-0000-FFFF-FFFF10000000}">
      <tableStyleElement type="headerRow" dxfId="41"/>
      <tableStyleElement type="firstRowStripe" dxfId="40"/>
      <tableStyleElement type="secondRowStripe" dxfId="39"/>
    </tableStyle>
    <tableStyle name="Rekapitulasi-style 18" pivot="0" count="3" xr9:uid="{00000000-0011-0000-FFFF-FFFF11000000}">
      <tableStyleElement type="headerRow" dxfId="38"/>
      <tableStyleElement type="firstRowStripe" dxfId="37"/>
      <tableStyleElement type="secondRowStripe" dxfId="36"/>
    </tableStyle>
    <tableStyle name="Rekapitulasi-style 19" pivot="0" count="3" xr9:uid="{00000000-0011-0000-FFFF-FFFF12000000}">
      <tableStyleElement type="headerRow" dxfId="35"/>
      <tableStyleElement type="firstRowStripe" dxfId="34"/>
      <tableStyleElement type="secondRowStripe" dxfId="33"/>
    </tableStyle>
    <tableStyle name="Rekapitulasi-style 20" pivot="0" count="3" xr9:uid="{00000000-0011-0000-FFFF-FFFF13000000}">
      <tableStyleElement type="headerRow" dxfId="32"/>
      <tableStyleElement type="firstRowStripe" dxfId="31"/>
      <tableStyleElement type="secondRowStripe" dxfId="30"/>
    </tableStyle>
    <tableStyle name="Rekapitulasi-style 21" pivot="0" count="3" xr9:uid="{00000000-0011-0000-FFFF-FFFF14000000}">
      <tableStyleElement type="headerRow" dxfId="29"/>
      <tableStyleElement type="firstRowStripe" dxfId="28"/>
      <tableStyleElement type="secondRowStripe" dxfId="27"/>
    </tableStyle>
    <tableStyle name="Rekapitulasi-style 22" pivot="0" count="3" xr9:uid="{00000000-0011-0000-FFFF-FFFF15000000}">
      <tableStyleElement type="headerRow" dxfId="26"/>
      <tableStyleElement type="firstRowStripe" dxfId="25"/>
      <tableStyleElement type="secondRowStripe" dxfId="24"/>
    </tableStyle>
    <tableStyle name="Rekapitulasi-style 23" pivot="0" count="3" xr9:uid="{00000000-0011-0000-FFFF-FFFF16000000}">
      <tableStyleElement type="headerRow" dxfId="23"/>
      <tableStyleElement type="firstRowStripe" dxfId="22"/>
      <tableStyleElement type="secondRowStripe" dxfId="21"/>
    </tableStyle>
    <tableStyle name="Rekapitulasi-style 24" pivot="0" count="3" xr9:uid="{00000000-0011-0000-FFFF-FFFF17000000}">
      <tableStyleElement type="headerRow" dxfId="20"/>
      <tableStyleElement type="firstRowStripe" dxfId="19"/>
      <tableStyleElement type="secondRowStripe" dxfId="18"/>
    </tableStyle>
    <tableStyle name="Rekapitulasi-style 25" pivot="0" count="3" xr9:uid="{00000000-0011-0000-FFFF-FFFF18000000}">
      <tableStyleElement type="headerRow" dxfId="17"/>
      <tableStyleElement type="firstRowStripe" dxfId="16"/>
      <tableStyleElement type="secondRowStripe" dxfId="15"/>
    </tableStyle>
    <tableStyle name="Rekapitulasi-style 26" pivot="0" count="3" xr9:uid="{00000000-0011-0000-FFFF-FFFF19000000}">
      <tableStyleElement type="headerRow" dxfId="14"/>
      <tableStyleElement type="firstRowStripe" dxfId="13"/>
      <tableStyleElement type="secondRowStripe" dxfId="12"/>
    </tableStyle>
    <tableStyle name="Rekapitulasi-style 27" pivot="0" count="3" xr9:uid="{00000000-0011-0000-FFFF-FFFF1A000000}">
      <tableStyleElement type="headerRow" dxfId="11"/>
      <tableStyleElement type="firstRowStripe" dxfId="10"/>
      <tableStyleElement type="secondRowStripe" dxfId="9"/>
    </tableStyle>
    <tableStyle name="Rekapitulasi-style 28" pivot="0" count="3" xr9:uid="{00000000-0011-0000-FFFF-FFFF1B000000}">
      <tableStyleElement type="headerRow" dxfId="8"/>
      <tableStyleElement type="firstRowStripe" dxfId="7"/>
      <tableStyleElement type="secondRowStripe" dxfId="6"/>
    </tableStyle>
    <tableStyle name="Rekapitulasi-style 29" pivot="0" count="3" xr9:uid="{00000000-0011-0000-FFFF-FFFF1C000000}">
      <tableStyleElement type="headerRow" dxfId="5"/>
      <tableStyleElement type="firstRowStripe" dxfId="4"/>
      <tableStyleElement type="secondRowStripe" dxfId="3"/>
    </tableStyle>
    <tableStyle name="Rekapitulasi-style 30" pivot="0" count="3" xr9:uid="{00000000-0011-0000-FFFF-FFFF1D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customschemas.google.com/relationships/workbookmetadata" Target="metadata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D2:H15" headerRowCount="0">
  <tableColumns count="5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</tableColumns>
  <tableStyleInfo name="Rekapitulasi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D17:H25" headerRowCount="0">
  <tableColumns count="5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</tableColumns>
  <tableStyleInfo name="Rekapitulasi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D32:H40" headerRowCount="0">
  <tableColumns count="5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</tableColumns>
  <tableStyleInfo name="Rekapitulasi-style 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D47:H55" headerRowCount="0">
  <tableColumns count="5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</tableColumns>
  <tableStyleInfo name="Rekapitulasi-style 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D62:H70" headerRowCount="0">
  <tableColumns count="5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</tableColumns>
  <tableStyleInfo name="Rekapitulasi-style 5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D77:H85" headerRowCount="0">
  <tableColumns count="5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</tableColumns>
  <tableStyleInfo name="Rekapitulasi-style 6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D92:H100" headerRowCount="0">
  <tableColumns count="5">
    <tableColumn id="1" xr3:uid="{00000000-0010-0000-0600-000001000000}" name="Column1"/>
    <tableColumn id="2" xr3:uid="{00000000-0010-0000-0600-000002000000}" name="Column2"/>
    <tableColumn id="3" xr3:uid="{00000000-0010-0000-0600-000003000000}" name="Column3"/>
    <tableColumn id="4" xr3:uid="{00000000-0010-0000-0600-000004000000}" name="Column4"/>
    <tableColumn id="5" xr3:uid="{00000000-0010-0000-0600-000005000000}" name="Column5"/>
  </tableColumns>
  <tableStyleInfo name="Rekapitulasi-style 7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D107:H115" headerRowCount="0">
  <tableColumns count="5">
    <tableColumn id="1" xr3:uid="{00000000-0010-0000-0700-000001000000}" name="Column1"/>
    <tableColumn id="2" xr3:uid="{00000000-0010-0000-0700-000002000000}" name="Column2"/>
    <tableColumn id="3" xr3:uid="{00000000-0010-0000-0700-000003000000}" name="Column3"/>
    <tableColumn id="4" xr3:uid="{00000000-0010-0000-0700-000004000000}" name="Column4"/>
    <tableColumn id="5" xr3:uid="{00000000-0010-0000-0700-000005000000}" name="Column5"/>
  </tableColumns>
  <tableStyleInfo name="Rekapitulasi-style 8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D122:H130" headerRowCount="0">
  <tableColumns count="5">
    <tableColumn id="1" xr3:uid="{00000000-0010-0000-0800-000001000000}" name="Column1"/>
    <tableColumn id="2" xr3:uid="{00000000-0010-0000-0800-000002000000}" name="Column2"/>
    <tableColumn id="3" xr3:uid="{00000000-0010-0000-0800-000003000000}" name="Column3"/>
    <tableColumn id="4" xr3:uid="{00000000-0010-0000-0800-000004000000}" name="Column4"/>
    <tableColumn id="5" xr3:uid="{00000000-0010-0000-0800-000005000000}" name="Column5"/>
  </tableColumns>
  <tableStyleInfo name="Rekapitulasi-style 9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D137:H145" headerRowCount="0">
  <tableColumns count="5">
    <tableColumn id="1" xr3:uid="{00000000-0010-0000-0900-000001000000}" name="Column1"/>
    <tableColumn id="2" xr3:uid="{00000000-0010-0000-0900-000002000000}" name="Column2"/>
    <tableColumn id="3" xr3:uid="{00000000-0010-0000-0900-000003000000}" name="Column3"/>
    <tableColumn id="4" xr3:uid="{00000000-0010-0000-0900-000004000000}" name="Column4"/>
    <tableColumn id="5" xr3:uid="{00000000-0010-0000-0900-000005000000}" name="Column5"/>
  </tableColumns>
  <tableStyleInfo name="Rekapitulasi-style 10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D152:H160" headerRowCount="0">
  <tableColumns count="5">
    <tableColumn id="1" xr3:uid="{00000000-0010-0000-0A00-000001000000}" name="Column1"/>
    <tableColumn id="2" xr3:uid="{00000000-0010-0000-0A00-000002000000}" name="Column2"/>
    <tableColumn id="3" xr3:uid="{00000000-0010-0000-0A00-000003000000}" name="Column3"/>
    <tableColumn id="4" xr3:uid="{00000000-0010-0000-0A00-000004000000}" name="Column4"/>
    <tableColumn id="5" xr3:uid="{00000000-0010-0000-0A00-000005000000}" name="Column5"/>
  </tableColumns>
  <tableStyleInfo name="Rekapitulasi-style 11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D167:H175" headerRowCount="0">
  <tableColumns count="5">
    <tableColumn id="1" xr3:uid="{00000000-0010-0000-0B00-000001000000}" name="Column1"/>
    <tableColumn id="2" xr3:uid="{00000000-0010-0000-0B00-000002000000}" name="Column2"/>
    <tableColumn id="3" xr3:uid="{00000000-0010-0000-0B00-000003000000}" name="Column3"/>
    <tableColumn id="4" xr3:uid="{00000000-0010-0000-0B00-000004000000}" name="Column4"/>
    <tableColumn id="5" xr3:uid="{00000000-0010-0000-0B00-000005000000}" name="Column5"/>
  </tableColumns>
  <tableStyleInfo name="Rekapitulasi-style 1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D182:H190" headerRowCount="0">
  <tableColumns count="5">
    <tableColumn id="1" xr3:uid="{00000000-0010-0000-0C00-000001000000}" name="Column1"/>
    <tableColumn id="2" xr3:uid="{00000000-0010-0000-0C00-000002000000}" name="Column2"/>
    <tableColumn id="3" xr3:uid="{00000000-0010-0000-0C00-000003000000}" name="Column3"/>
    <tableColumn id="4" xr3:uid="{00000000-0010-0000-0C00-000004000000}" name="Column4"/>
    <tableColumn id="5" xr3:uid="{00000000-0010-0000-0C00-000005000000}" name="Column5"/>
  </tableColumns>
  <tableStyleInfo name="Rekapitulasi-style 1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D197:H205" headerRowCount="0">
  <tableColumns count="5">
    <tableColumn id="1" xr3:uid="{00000000-0010-0000-0D00-000001000000}" name="Column1"/>
    <tableColumn id="2" xr3:uid="{00000000-0010-0000-0D00-000002000000}" name="Column2"/>
    <tableColumn id="3" xr3:uid="{00000000-0010-0000-0D00-000003000000}" name="Column3"/>
    <tableColumn id="4" xr3:uid="{00000000-0010-0000-0D00-000004000000}" name="Column4"/>
    <tableColumn id="5" xr3:uid="{00000000-0010-0000-0D00-000005000000}" name="Column5"/>
  </tableColumns>
  <tableStyleInfo name="Rekapitulasi-style 14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D212:H220" headerRowCount="0">
  <tableColumns count="5">
    <tableColumn id="1" xr3:uid="{00000000-0010-0000-0E00-000001000000}" name="Column1"/>
    <tableColumn id="2" xr3:uid="{00000000-0010-0000-0E00-000002000000}" name="Column2"/>
    <tableColumn id="3" xr3:uid="{00000000-0010-0000-0E00-000003000000}" name="Column3"/>
    <tableColumn id="4" xr3:uid="{00000000-0010-0000-0E00-000004000000}" name="Column4"/>
    <tableColumn id="5" xr3:uid="{00000000-0010-0000-0E00-000005000000}" name="Column5"/>
  </tableColumns>
  <tableStyleInfo name="Rekapitulasi-style 15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D227:H235" headerRowCount="0">
  <tableColumns count="5">
    <tableColumn id="1" xr3:uid="{00000000-0010-0000-0F00-000001000000}" name="Column1"/>
    <tableColumn id="2" xr3:uid="{00000000-0010-0000-0F00-000002000000}" name="Column2"/>
    <tableColumn id="3" xr3:uid="{00000000-0010-0000-0F00-000003000000}" name="Column3"/>
    <tableColumn id="4" xr3:uid="{00000000-0010-0000-0F00-000004000000}" name="Column4"/>
    <tableColumn id="5" xr3:uid="{00000000-0010-0000-0F00-000005000000}" name="Column5"/>
  </tableColumns>
  <tableStyleInfo name="Rekapitulasi-style 16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G242:H249" headerRowCount="0">
  <tableColumns count="2">
    <tableColumn id="1" xr3:uid="{00000000-0010-0000-1000-000001000000}" name="Column1"/>
    <tableColumn id="2" xr3:uid="{00000000-0010-0000-1000-000002000000}" name="Column2"/>
  </tableColumns>
  <tableStyleInfo name="Rekapitulasi-style 17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G257:H264" headerRowCount="0">
  <tableColumns count="2">
    <tableColumn id="1" xr3:uid="{00000000-0010-0000-1100-000001000000}" name="Column1"/>
    <tableColumn id="2" xr3:uid="{00000000-0010-0000-1100-000002000000}" name="Column2"/>
  </tableColumns>
  <tableStyleInfo name="Rekapitulasi-style 18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G272:H279" headerRowCount="0">
  <tableColumns count="2">
    <tableColumn id="1" xr3:uid="{00000000-0010-0000-1200-000001000000}" name="Column1"/>
    <tableColumn id="2" xr3:uid="{00000000-0010-0000-1200-000002000000}" name="Column2"/>
  </tableColumns>
  <tableStyleInfo name="Rekapitulasi-style 19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G287:H294" headerRowCount="0">
  <tableColumns count="2">
    <tableColumn id="1" xr3:uid="{00000000-0010-0000-1300-000001000000}" name="Column1"/>
    <tableColumn id="2" xr3:uid="{00000000-0010-0000-1300-000002000000}" name="Column2"/>
  </tableColumns>
  <tableStyleInfo name="Rekapitulasi-style 20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G302:H309" headerRowCount="0">
  <tableColumns count="2">
    <tableColumn id="1" xr3:uid="{00000000-0010-0000-1400-000001000000}" name="Column1"/>
    <tableColumn id="2" xr3:uid="{00000000-0010-0000-1400-000002000000}" name="Column2"/>
  </tableColumns>
  <tableStyleInfo name="Rekapitulasi-style 21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G317:H324" headerRowCount="0">
  <tableColumns count="2">
    <tableColumn id="1" xr3:uid="{00000000-0010-0000-1500-000001000000}" name="Column1"/>
    <tableColumn id="2" xr3:uid="{00000000-0010-0000-1500-000002000000}" name="Column2"/>
  </tableColumns>
  <tableStyleInfo name="Rekapitulasi-style 22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G332:H339" headerRowCount="0">
  <tableColumns count="2">
    <tableColumn id="1" xr3:uid="{00000000-0010-0000-1600-000001000000}" name="Column1"/>
    <tableColumn id="2" xr3:uid="{00000000-0010-0000-1600-000002000000}" name="Column2"/>
  </tableColumns>
  <tableStyleInfo name="Rekapitulasi-style 23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G347:H354" headerRowCount="0">
  <tableColumns count="2">
    <tableColumn id="1" xr3:uid="{00000000-0010-0000-1700-000001000000}" name="Column1"/>
    <tableColumn id="2" xr3:uid="{00000000-0010-0000-1700-000002000000}" name="Column2"/>
  </tableColumns>
  <tableStyleInfo name="Rekapitulasi-style 24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G362:H369" headerRowCount="0">
  <tableColumns count="2">
    <tableColumn id="1" xr3:uid="{00000000-0010-0000-1800-000001000000}" name="Column1"/>
    <tableColumn id="2" xr3:uid="{00000000-0010-0000-1800-000002000000}" name="Column2"/>
  </tableColumns>
  <tableStyleInfo name="Rekapitulasi-style 25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G377:H384" headerRowCount="0">
  <tableColumns count="2">
    <tableColumn id="1" xr3:uid="{00000000-0010-0000-1900-000001000000}" name="Column1"/>
    <tableColumn id="2" xr3:uid="{00000000-0010-0000-1900-000002000000}" name="Column2"/>
  </tableColumns>
  <tableStyleInfo name="Rekapitulasi-style 26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G392:H399" headerRowCount="0">
  <tableColumns count="2">
    <tableColumn id="1" xr3:uid="{00000000-0010-0000-1A00-000001000000}" name="Column1"/>
    <tableColumn id="2" xr3:uid="{00000000-0010-0000-1A00-000002000000}" name="Column2"/>
  </tableColumns>
  <tableStyleInfo name="Rekapitulasi-style 27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G407:H414" headerRowCount="0">
  <tableColumns count="2">
    <tableColumn id="1" xr3:uid="{00000000-0010-0000-1B00-000001000000}" name="Column1"/>
    <tableColumn id="2" xr3:uid="{00000000-0010-0000-1B00-000002000000}" name="Column2"/>
  </tableColumns>
  <tableStyleInfo name="Rekapitulasi-style 28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G422:H429" headerRowCount="0">
  <tableColumns count="2">
    <tableColumn id="1" xr3:uid="{00000000-0010-0000-1C00-000001000000}" name="Column1"/>
    <tableColumn id="2" xr3:uid="{00000000-0010-0000-1C00-000002000000}" name="Column2"/>
  </tableColumns>
  <tableStyleInfo name="Rekapitulasi-style 29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G437:H444" headerRowCount="0">
  <tableColumns count="2">
    <tableColumn id="1" xr3:uid="{00000000-0010-0000-1D00-000001000000}" name="Column1"/>
    <tableColumn id="2" xr3:uid="{00000000-0010-0000-1D00-000002000000}" name="Column2"/>
  </tableColumns>
  <tableStyleInfo name="Rekapitulasi-style 30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29" Type="http://schemas.openxmlformats.org/officeDocument/2006/relationships/table" Target="../tables/table29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30" Type="http://schemas.openxmlformats.org/officeDocument/2006/relationships/table" Target="../tables/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showGridLines="0" workbookViewId="0">
      <pane xSplit="1" topLeftCell="B1" activePane="topRight" state="frozen"/>
      <selection pane="topRight" activeCell="C2" sqref="C2:D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W3" s="2"/>
    </row>
    <row r="4" spans="1:24" ht="14.25" customHeight="1">
      <c r="T4" s="1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12</v>
      </c>
      <c r="O5" s="265" t="s">
        <v>13</v>
      </c>
      <c r="P5" s="265" t="s">
        <v>14</v>
      </c>
      <c r="Q5" s="265" t="s">
        <v>15</v>
      </c>
      <c r="R5" s="270" t="s">
        <v>16</v>
      </c>
      <c r="S5" s="284"/>
      <c r="T5" s="1"/>
      <c r="V5" s="288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1" t="s">
        <v>17</v>
      </c>
      <c r="G6" s="11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1"/>
      <c r="W6" s="290"/>
      <c r="X6" s="281"/>
    </row>
    <row r="7" spans="1:24" ht="14.25" customHeight="1">
      <c r="A7" s="14">
        <v>1</v>
      </c>
      <c r="B7" s="15">
        <v>2844.83</v>
      </c>
      <c r="C7" s="16">
        <v>2844.83</v>
      </c>
      <c r="D7" s="17">
        <v>0</v>
      </c>
      <c r="E7" s="18">
        <v>3577817</v>
      </c>
      <c r="F7" s="277" t="s">
        <v>23</v>
      </c>
      <c r="G7" s="278"/>
      <c r="H7" s="19"/>
      <c r="I7" s="20"/>
      <c r="J7" s="21">
        <v>2.7340277777777779</v>
      </c>
      <c r="K7" s="22">
        <v>2.7340277777777779</v>
      </c>
      <c r="L7" s="23">
        <v>417.48402777777778</v>
      </c>
      <c r="M7" s="24"/>
      <c r="N7" s="25">
        <v>5449</v>
      </c>
      <c r="O7" s="25">
        <v>0</v>
      </c>
      <c r="P7" s="26">
        <v>1071633</v>
      </c>
      <c r="Q7" s="27">
        <v>1465.1</v>
      </c>
      <c r="R7" s="28" t="s">
        <v>24</v>
      </c>
      <c r="S7" s="29">
        <v>105900.81</v>
      </c>
      <c r="T7" s="1"/>
      <c r="W7" s="2"/>
    </row>
    <row r="8" spans="1:24" ht="14.25" customHeight="1">
      <c r="A8" s="30">
        <v>3</v>
      </c>
      <c r="B8" s="31">
        <v>3513.65</v>
      </c>
      <c r="C8" s="32">
        <v>3513.65</v>
      </c>
      <c r="D8" s="33">
        <v>0</v>
      </c>
      <c r="E8" s="34">
        <v>3308716</v>
      </c>
      <c r="F8" s="35">
        <v>60409.58</v>
      </c>
      <c r="G8" s="35">
        <v>60409.58</v>
      </c>
      <c r="H8" s="19" t="str">
        <f t="shared" ref="H8:H9" si="0">TEXT((G8-F8)/24,"hh:mm")</f>
        <v>00:00</v>
      </c>
      <c r="I8" s="21">
        <v>3.5187499999999998</v>
      </c>
      <c r="J8" s="36">
        <v>0</v>
      </c>
      <c r="K8" s="22">
        <v>3.5187499999999998</v>
      </c>
      <c r="L8" s="23">
        <v>178.64097222222222</v>
      </c>
      <c r="M8" s="37"/>
      <c r="N8" s="38">
        <v>6506</v>
      </c>
      <c r="O8" s="38">
        <v>0</v>
      </c>
      <c r="P8" s="25">
        <v>968786</v>
      </c>
      <c r="Q8" s="27">
        <v>1200</v>
      </c>
      <c r="R8" s="39" t="s">
        <v>25</v>
      </c>
      <c r="S8" s="40">
        <v>13559.09</v>
      </c>
      <c r="T8" s="1"/>
      <c r="W8" s="2"/>
    </row>
    <row r="9" spans="1:24" ht="14.25" customHeight="1">
      <c r="A9" s="30">
        <v>4</v>
      </c>
      <c r="B9" s="31">
        <v>8808265</v>
      </c>
      <c r="C9" s="32">
        <v>8808265</v>
      </c>
      <c r="D9" s="33">
        <v>0</v>
      </c>
      <c r="E9" s="34">
        <v>854461</v>
      </c>
      <c r="F9" s="41">
        <v>4322.33</v>
      </c>
      <c r="G9" s="41">
        <v>4322.33</v>
      </c>
      <c r="H9" s="19" t="str">
        <f t="shared" si="0"/>
        <v>00:00</v>
      </c>
      <c r="I9" s="20"/>
      <c r="J9" s="21">
        <v>3.2013888888888888</v>
      </c>
      <c r="K9" s="22">
        <v>2.182638888888889</v>
      </c>
      <c r="L9" s="23">
        <v>138.28680555555556</v>
      </c>
      <c r="M9" s="37"/>
      <c r="N9" s="38">
        <v>6919</v>
      </c>
      <c r="O9" s="38">
        <v>0</v>
      </c>
      <c r="P9" s="26">
        <v>243760</v>
      </c>
      <c r="Q9" s="27">
        <v>930</v>
      </c>
      <c r="R9" s="39" t="s">
        <v>26</v>
      </c>
      <c r="S9" s="40">
        <v>140812.79999999999</v>
      </c>
      <c r="T9" s="1"/>
      <c r="W9" s="2"/>
    </row>
    <row r="10" spans="1:24" ht="14.25" customHeight="1">
      <c r="A10" s="30">
        <v>5</v>
      </c>
      <c r="B10" s="31">
        <v>85432</v>
      </c>
      <c r="C10" s="32">
        <v>85432</v>
      </c>
      <c r="D10" s="33">
        <v>0</v>
      </c>
      <c r="E10" s="18">
        <v>1556147.9</v>
      </c>
      <c r="F10" s="277" t="s">
        <v>23</v>
      </c>
      <c r="G10" s="278"/>
      <c r="H10" s="19"/>
      <c r="I10" s="20"/>
      <c r="J10" s="36">
        <v>0.48402777777777778</v>
      </c>
      <c r="K10" s="22">
        <v>7.208333333333333</v>
      </c>
      <c r="L10" s="23">
        <v>95.061111111111117</v>
      </c>
      <c r="M10" s="37"/>
      <c r="N10" s="38">
        <v>2909</v>
      </c>
      <c r="O10" s="38">
        <v>0</v>
      </c>
      <c r="P10" s="26">
        <v>454982</v>
      </c>
      <c r="Q10" s="27">
        <v>800</v>
      </c>
      <c r="R10" s="42" t="s">
        <v>27</v>
      </c>
      <c r="S10" s="43">
        <v>15000</v>
      </c>
      <c r="T10" s="1"/>
      <c r="W10" s="2"/>
    </row>
    <row r="11" spans="1:24" ht="14.25" customHeight="1">
      <c r="A11" s="30">
        <v>6</v>
      </c>
      <c r="B11" s="31">
        <v>47077.94</v>
      </c>
      <c r="C11" s="32">
        <v>47090.400000000001</v>
      </c>
      <c r="D11" s="33">
        <v>6230</v>
      </c>
      <c r="E11" s="34">
        <v>28263039</v>
      </c>
      <c r="F11" s="35">
        <v>30013.37</v>
      </c>
      <c r="G11" s="35">
        <v>30021.35</v>
      </c>
      <c r="H11" s="19" t="str">
        <f t="shared" ref="H11:H14" si="1">TEXT((G11-F11)/24,"hh:mm")</f>
        <v>07:58</v>
      </c>
      <c r="I11" s="21">
        <v>9.4631944444444436</v>
      </c>
      <c r="J11" s="21">
        <v>15.80625</v>
      </c>
      <c r="K11" s="22">
        <v>19.817361111111111</v>
      </c>
      <c r="L11" s="23">
        <v>263.68055555555554</v>
      </c>
      <c r="M11" s="44"/>
      <c r="N11" s="38">
        <v>39837.5</v>
      </c>
      <c r="O11" s="45">
        <v>1701.4585</v>
      </c>
      <c r="P11" s="26">
        <v>7642135</v>
      </c>
      <c r="Q11" s="27">
        <v>1400</v>
      </c>
      <c r="R11" s="46" t="s">
        <v>28</v>
      </c>
      <c r="S11" s="47">
        <f>SUM(Q7:Q14)</f>
        <v>11369.1</v>
      </c>
      <c r="T11" s="1"/>
      <c r="W11" s="2"/>
    </row>
    <row r="12" spans="1:24" ht="14.25" customHeight="1">
      <c r="A12" s="48">
        <v>7</v>
      </c>
      <c r="B12" s="31">
        <v>44360.88</v>
      </c>
      <c r="C12" s="32">
        <v>44373.15</v>
      </c>
      <c r="D12" s="49">
        <v>6135</v>
      </c>
      <c r="E12" s="50">
        <v>27111618</v>
      </c>
      <c r="F12" s="41">
        <v>3080.04</v>
      </c>
      <c r="G12" s="41">
        <v>3088.02</v>
      </c>
      <c r="H12" s="19" t="str">
        <f t="shared" si="1"/>
        <v>07:58</v>
      </c>
      <c r="I12" s="51">
        <v>3.6541666666666668</v>
      </c>
      <c r="J12" s="51">
        <v>3.6541666666666668</v>
      </c>
      <c r="K12" s="52">
        <v>19.130555555555556</v>
      </c>
      <c r="L12" s="53">
        <v>161.40069444444444</v>
      </c>
      <c r="M12" s="44"/>
      <c r="N12" s="54">
        <v>37780</v>
      </c>
      <c r="O12" s="45">
        <v>1737.1324999999999</v>
      </c>
      <c r="P12" s="45">
        <v>7448907</v>
      </c>
      <c r="Q12" s="55">
        <v>1300</v>
      </c>
      <c r="R12" s="56" t="s">
        <v>29</v>
      </c>
      <c r="S12" s="43">
        <f>SUM(S7:S11)</f>
        <v>286641.79999999993</v>
      </c>
      <c r="T12" s="1"/>
      <c r="W12" s="2"/>
    </row>
    <row r="13" spans="1:24" ht="14.25" customHeight="1">
      <c r="A13" s="30">
        <v>8</v>
      </c>
      <c r="B13" s="31">
        <v>22569936</v>
      </c>
      <c r="C13" s="32">
        <v>22571843</v>
      </c>
      <c r="D13" s="49">
        <v>1907</v>
      </c>
      <c r="E13" s="57">
        <v>17335774</v>
      </c>
      <c r="F13" s="35">
        <v>28968.2</v>
      </c>
      <c r="G13" s="35">
        <v>28970.9</v>
      </c>
      <c r="H13" s="19" t="str">
        <f t="shared" si="1"/>
        <v>02:42</v>
      </c>
      <c r="I13" s="51">
        <v>3.7166666666666668</v>
      </c>
      <c r="J13" s="51">
        <v>7.3041666666666663</v>
      </c>
      <c r="K13" s="58">
        <v>5.6124999999999998</v>
      </c>
      <c r="L13" s="59">
        <v>26.637499999999999</v>
      </c>
      <c r="M13" s="37"/>
      <c r="N13" s="38">
        <v>17604.5</v>
      </c>
      <c r="O13" s="60">
        <v>620.27520000000004</v>
      </c>
      <c r="P13" s="60">
        <v>4780922</v>
      </c>
      <c r="Q13" s="61">
        <v>1930</v>
      </c>
      <c r="R13" s="56" t="s">
        <v>30</v>
      </c>
      <c r="S13" s="43">
        <v>1881</v>
      </c>
      <c r="T13" s="1"/>
      <c r="W13" s="2"/>
    </row>
    <row r="14" spans="1:24" ht="14.25" customHeight="1">
      <c r="A14" s="62">
        <v>9</v>
      </c>
      <c r="B14" s="63">
        <v>20388737</v>
      </c>
      <c r="C14" s="64">
        <v>20388737</v>
      </c>
      <c r="D14" s="65">
        <v>0</v>
      </c>
      <c r="E14" s="66">
        <v>14752551</v>
      </c>
      <c r="F14" s="67">
        <v>25673.8</v>
      </c>
      <c r="G14" s="67">
        <v>25673.8</v>
      </c>
      <c r="H14" s="19" t="str">
        <f t="shared" si="1"/>
        <v>00:00</v>
      </c>
      <c r="I14" s="68">
        <v>0.39791666666666664</v>
      </c>
      <c r="J14" s="69">
        <v>2.1493055555555554</v>
      </c>
      <c r="K14" s="70">
        <v>5.2791666666666668</v>
      </c>
      <c r="L14" s="71">
        <v>145.05000000000001</v>
      </c>
      <c r="M14" s="72"/>
      <c r="N14" s="73">
        <v>17332</v>
      </c>
      <c r="O14" s="74">
        <v>0</v>
      </c>
      <c r="P14" s="73">
        <v>4109081.48</v>
      </c>
      <c r="Q14" s="75">
        <v>2344</v>
      </c>
      <c r="R14" s="76" t="s">
        <v>31</v>
      </c>
      <c r="S14" s="77">
        <f>S13+S12</f>
        <v>288522.79999999993</v>
      </c>
      <c r="T14" s="1"/>
      <c r="W14" s="2"/>
    </row>
    <row r="15" spans="1:24" ht="14.25" customHeight="1">
      <c r="M15" s="4"/>
      <c r="N15" s="4"/>
      <c r="O15" s="4"/>
      <c r="T15" s="1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2">IF(L7&gt;=(6000/24),"Overhaul","Belum")</f>
        <v>Overhaul</v>
      </c>
      <c r="M17" s="14" t="s">
        <v>44</v>
      </c>
      <c r="N17" s="91">
        <v>23</v>
      </c>
      <c r="O17" s="25">
        <v>7</v>
      </c>
      <c r="P17" s="92">
        <v>0</v>
      </c>
      <c r="Q17" s="92">
        <v>150</v>
      </c>
      <c r="T17" s="1"/>
      <c r="W17" s="2"/>
    </row>
    <row r="18" spans="1:23" ht="14.25" customHeight="1">
      <c r="A18" s="14">
        <v>1</v>
      </c>
      <c r="B18" s="93"/>
      <c r="C18" s="24"/>
      <c r="D18" s="94">
        <f t="shared" ref="D18:D21" si="3">(C18-B18)*0.9984</f>
        <v>0</v>
      </c>
      <c r="E18" s="95">
        <v>21279.4</v>
      </c>
      <c r="F18" s="96">
        <f t="shared" ref="F18:G18" si="4">IFERROR(O7/D7,0)</f>
        <v>0</v>
      </c>
      <c r="G18" s="97">
        <f t="shared" si="4"/>
        <v>0.29952146797893797</v>
      </c>
      <c r="H18" s="98">
        <v>3</v>
      </c>
      <c r="I18" s="88" t="str">
        <f>IF(I8&gt;=(250/24),"Ganti Racor","Belum")</f>
        <v>Belum</v>
      </c>
      <c r="J18" s="88" t="str">
        <f t="shared" ref="J18:J20" si="5">IF(J8&gt;=(250/24),"Ganti Filter","Belum")</f>
        <v>Belum</v>
      </c>
      <c r="K18" s="99" t="str">
        <f>IF(K8&gt;=(250/24),"Ganti Oli","Belum")</f>
        <v>Belum</v>
      </c>
      <c r="L18" s="100" t="str">
        <f t="shared" si="2"/>
        <v>Belum</v>
      </c>
      <c r="M18" s="30" t="s">
        <v>45</v>
      </c>
      <c r="N18" s="101">
        <v>32</v>
      </c>
      <c r="O18" s="38">
        <v>11</v>
      </c>
      <c r="P18" s="61">
        <v>10</v>
      </c>
      <c r="Q18" s="61">
        <v>2</v>
      </c>
      <c r="T18" s="1"/>
      <c r="W18" s="2"/>
    </row>
    <row r="19" spans="1:23" ht="14.25" customHeight="1">
      <c r="A19" s="30">
        <v>3</v>
      </c>
      <c r="B19" s="102"/>
      <c r="C19" s="37"/>
      <c r="D19" s="103">
        <f t="shared" si="3"/>
        <v>0</v>
      </c>
      <c r="E19" s="57"/>
      <c r="F19" s="96">
        <f t="shared" ref="F19:G19" si="6">IFERROR(O8/D8,0)</f>
        <v>0</v>
      </c>
      <c r="G19" s="97">
        <f t="shared" si="6"/>
        <v>0.29279817306773986</v>
      </c>
      <c r="H19" s="98">
        <v>4</v>
      </c>
      <c r="I19" s="87"/>
      <c r="J19" s="88" t="str">
        <f t="shared" si="5"/>
        <v>Belum</v>
      </c>
      <c r="K19" s="99" t="str">
        <f t="shared" ref="K19:K22" si="7">IF(K9&gt;=(500/24),"Ganti Oli","Belum")</f>
        <v>Belum</v>
      </c>
      <c r="L19" s="100" t="str">
        <f t="shared" si="2"/>
        <v>Belum</v>
      </c>
      <c r="M19" s="62" t="s">
        <v>43</v>
      </c>
      <c r="N19" s="104">
        <f t="shared" ref="N19:Q19" si="8">N17+(N18*209)</f>
        <v>6711</v>
      </c>
      <c r="O19" s="104">
        <f t="shared" si="8"/>
        <v>2306</v>
      </c>
      <c r="P19" s="105">
        <f t="shared" si="8"/>
        <v>2090</v>
      </c>
      <c r="Q19" s="105">
        <f t="shared" si="8"/>
        <v>568</v>
      </c>
      <c r="T19" s="1"/>
      <c r="W19" s="2"/>
    </row>
    <row r="20" spans="1:23" ht="14.25" customHeight="1">
      <c r="A20" s="30">
        <v>4</v>
      </c>
      <c r="B20" s="102"/>
      <c r="C20" s="37"/>
      <c r="D20" s="103">
        <f t="shared" si="3"/>
        <v>0</v>
      </c>
      <c r="E20" s="57">
        <v>22338</v>
      </c>
      <c r="F20" s="96">
        <f t="shared" ref="F20:G20" si="9">IFERROR(O9/D9,0)</f>
        <v>0</v>
      </c>
      <c r="G20" s="97">
        <f t="shared" si="9"/>
        <v>0.28527925791814956</v>
      </c>
      <c r="H20" s="98">
        <v>5</v>
      </c>
      <c r="I20" s="87"/>
      <c r="J20" s="88" t="str">
        <f t="shared" si="5"/>
        <v>Belum</v>
      </c>
      <c r="K20" s="99" t="str">
        <f t="shared" si="7"/>
        <v>Belum</v>
      </c>
      <c r="L20" s="100" t="str">
        <f t="shared" si="2"/>
        <v>Belum</v>
      </c>
      <c r="M20" s="1"/>
      <c r="N20" s="4"/>
      <c r="T20" s="1"/>
      <c r="W20" s="2"/>
    </row>
    <row r="21" spans="1:23" ht="14.25" customHeight="1">
      <c r="A21" s="30">
        <v>5</v>
      </c>
      <c r="B21" s="102"/>
      <c r="C21" s="37"/>
      <c r="D21" s="103">
        <f t="shared" si="3"/>
        <v>0</v>
      </c>
      <c r="E21" s="57">
        <v>99035</v>
      </c>
      <c r="F21" s="96">
        <f t="shared" ref="F21:G21" si="10">IFERROR(O10/D10,0)</f>
        <v>0</v>
      </c>
      <c r="G21" s="97">
        <f t="shared" si="10"/>
        <v>0.29237709346264584</v>
      </c>
      <c r="H21" s="98">
        <v>6</v>
      </c>
      <c r="I21" s="88" t="str">
        <f t="shared" ref="I21:I22" si="11">IF(I11&gt;=(250/24),"Ganti Racor","Belum")</f>
        <v>Belum</v>
      </c>
      <c r="J21" s="88" t="str">
        <f t="shared" ref="J21:J22" si="12">IF(J11&gt;=(350/24),"Ganti Filter","Belum")</f>
        <v>Ganti Filter</v>
      </c>
      <c r="K21" s="99" t="str">
        <f t="shared" si="7"/>
        <v>Belum</v>
      </c>
      <c r="L21" s="100" t="str">
        <f t="shared" ref="L21:L24" si="13">IF(L11&gt;=(10000/24),"Overhaul","Belum")</f>
        <v>Belum</v>
      </c>
      <c r="M21" s="4"/>
      <c r="N21" s="4"/>
      <c r="T21" s="1"/>
      <c r="W21" s="2"/>
    </row>
    <row r="22" spans="1:23" ht="15" customHeight="1">
      <c r="A22" s="30">
        <v>6</v>
      </c>
      <c r="B22" s="102">
        <v>7854221</v>
      </c>
      <c r="C22" s="37">
        <v>7855860</v>
      </c>
      <c r="D22" s="103">
        <f>(C22-B22)*1.0015</f>
        <v>1641.4585000000002</v>
      </c>
      <c r="E22" s="57">
        <v>25276.35</v>
      </c>
      <c r="F22" s="96">
        <f t="shared" ref="F22:G22" si="14">IFERROR(O11/D11,0)</f>
        <v>0.27310730337078654</v>
      </c>
      <c r="G22" s="97">
        <f t="shared" si="14"/>
        <v>0.27039325105838757</v>
      </c>
      <c r="H22" s="98">
        <v>7</v>
      </c>
      <c r="I22" s="88" t="str">
        <f t="shared" si="11"/>
        <v>Belum</v>
      </c>
      <c r="J22" s="88" t="str">
        <f t="shared" si="12"/>
        <v>Belum</v>
      </c>
      <c r="K22" s="106" t="str">
        <f t="shared" si="7"/>
        <v>Belum</v>
      </c>
      <c r="L22" s="107" t="str">
        <f t="shared" si="13"/>
        <v>Belum</v>
      </c>
      <c r="M22" s="4"/>
      <c r="N22" s="4"/>
      <c r="T22" s="1"/>
      <c r="W22" s="2"/>
    </row>
    <row r="23" spans="1:23" ht="14.25" customHeight="1">
      <c r="A23" s="48">
        <v>7</v>
      </c>
      <c r="B23" s="108">
        <v>7611017</v>
      </c>
      <c r="C23" s="44">
        <v>7612670</v>
      </c>
      <c r="D23" s="109">
        <f>(C23-B23)*1.0025</f>
        <v>1657.1324999999999</v>
      </c>
      <c r="E23" s="57">
        <v>26116.38</v>
      </c>
      <c r="F23" s="96">
        <f t="shared" ref="F23:G23" si="15">IFERROR(O12/D12,0)</f>
        <v>0.28315118174409126</v>
      </c>
      <c r="G23" s="97">
        <f t="shared" si="15"/>
        <v>0.27474962947618986</v>
      </c>
      <c r="H23" s="98">
        <v>8</v>
      </c>
      <c r="I23" s="88" t="str">
        <f t="shared" ref="I23:I24" si="16">IF(I13&gt;=(80/24),"Ganti Racor","Belum")</f>
        <v>Ganti Racor</v>
      </c>
      <c r="J23" s="88" t="str">
        <f>IF(J13&gt;=(150/24),"Ganti Filter","Belum")</f>
        <v>Ganti Filter</v>
      </c>
      <c r="K23" s="99" t="str">
        <f t="shared" ref="K23:K24" si="17">IF(K13&gt;=(250/24),"Ganti Oli","Belum")</f>
        <v>Belum</v>
      </c>
      <c r="L23" s="100" t="str">
        <f t="shared" si="13"/>
        <v>Belum</v>
      </c>
      <c r="M23" s="4"/>
      <c r="N23" s="4"/>
      <c r="T23" s="1"/>
      <c r="W23" s="2"/>
    </row>
    <row r="24" spans="1:23" ht="14.25" customHeight="1">
      <c r="A24" s="30">
        <v>8</v>
      </c>
      <c r="B24" s="110">
        <v>30851787</v>
      </c>
      <c r="C24" s="37">
        <v>30853490</v>
      </c>
      <c r="D24" s="111">
        <f t="shared" ref="D24:D25" si="18">(C24-B24)*0.9984</f>
        <v>1700.2751999999998</v>
      </c>
      <c r="E24" s="112"/>
      <c r="F24" s="96">
        <f t="shared" ref="F24:G24" si="19">IFERROR(O13/D13,0)</f>
        <v>0.32526229680125857</v>
      </c>
      <c r="G24" s="97">
        <f t="shared" si="19"/>
        <v>0.2757835906259507</v>
      </c>
      <c r="H24" s="113">
        <v>9</v>
      </c>
      <c r="I24" s="88" t="str">
        <f t="shared" si="16"/>
        <v>Belum</v>
      </c>
      <c r="J24" s="88" t="str">
        <f>IF(J14&gt;=(100/24),"Ganti Filter","Belum")</f>
        <v>Belum</v>
      </c>
      <c r="K24" s="114" t="str">
        <f t="shared" si="17"/>
        <v>Belum</v>
      </c>
      <c r="L24" s="115" t="str">
        <f t="shared" si="13"/>
        <v>Belum</v>
      </c>
      <c r="M24" s="4"/>
      <c r="N24" s="4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18"/>
        <v>0</v>
      </c>
      <c r="E25" s="117"/>
      <c r="F25" s="96">
        <f t="shared" ref="F25:G25" si="20">IFERROR(O14/D14,0)</f>
        <v>0</v>
      </c>
      <c r="G25" s="97">
        <f t="shared" si="20"/>
        <v>0.27853362310016755</v>
      </c>
      <c r="H25" s="118"/>
      <c r="I25" s="119"/>
      <c r="J25" s="119"/>
      <c r="K25" s="118"/>
      <c r="L25" s="4"/>
      <c r="M25" s="4"/>
      <c r="N25" s="4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8"/>
      <c r="I26" s="119"/>
      <c r="J26" s="119"/>
      <c r="K26" s="118"/>
      <c r="L26" s="4"/>
      <c r="M26" s="4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V27" s="116"/>
      <c r="W27" s="4"/>
    </row>
    <row r="28" spans="1:23" ht="14.25" customHeight="1">
      <c r="A28" s="30" t="s">
        <v>48</v>
      </c>
      <c r="B28" s="110">
        <v>30860246</v>
      </c>
      <c r="C28" s="37">
        <v>30860540</v>
      </c>
      <c r="D28" s="49">
        <f t="shared" ref="D28:D30" si="21">(C28-B28)*0.9984</f>
        <v>293.52959999999996</v>
      </c>
      <c r="V28" s="116"/>
      <c r="W28" s="4"/>
    </row>
    <row r="29" spans="1:23" ht="14.25" customHeight="1">
      <c r="A29" s="30" t="s">
        <v>49</v>
      </c>
      <c r="B29" s="110">
        <v>30856800</v>
      </c>
      <c r="C29" s="37">
        <v>30858493</v>
      </c>
      <c r="D29" s="33">
        <f t="shared" si="21"/>
        <v>1690.2911999999999</v>
      </c>
      <c r="V29" s="116"/>
      <c r="W29" s="4"/>
    </row>
    <row r="30" spans="1:23" ht="14.25" customHeight="1">
      <c r="A30" s="30" t="s">
        <v>50</v>
      </c>
      <c r="B30" s="110">
        <v>30858493</v>
      </c>
      <c r="C30" s="37">
        <v>30860246</v>
      </c>
      <c r="D30" s="120">
        <f t="shared" si="21"/>
        <v>1750.1951999999999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53</v>
      </c>
      <c r="O36" s="265" t="s">
        <v>13</v>
      </c>
      <c r="P36" s="265" t="s">
        <v>54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2">C7</f>
        <v>2844.83</v>
      </c>
      <c r="C38" s="32">
        <v>2844.83</v>
      </c>
      <c r="D38" s="17">
        <f>(C38-B38)*1260</f>
        <v>0</v>
      </c>
      <c r="E38" s="17">
        <f t="shared" ref="E38:E45" si="23">E7+D38</f>
        <v>3577817</v>
      </c>
      <c r="F38" s="277" t="s">
        <v>23</v>
      </c>
      <c r="G38" s="278"/>
      <c r="H38" s="19"/>
      <c r="I38" s="20"/>
      <c r="J38" s="127">
        <f t="shared" ref="J38:J43" si="24">J7+H38</f>
        <v>2.7340277777777779</v>
      </c>
      <c r="K38" s="128">
        <f t="shared" ref="K38:K45" si="25">K7+H38</f>
        <v>2.7340277777777779</v>
      </c>
      <c r="L38" s="127">
        <f t="shared" ref="L38:L45" si="26">L7+H38</f>
        <v>417.48402777777778</v>
      </c>
      <c r="M38" s="24"/>
      <c r="N38" s="17">
        <f t="shared" ref="N38:N45" si="27">N7+M38</f>
        <v>5449</v>
      </c>
      <c r="O38" s="17">
        <f t="shared" ref="O38:O45" si="28">Q7+D49-Q38</f>
        <v>0</v>
      </c>
      <c r="P38" s="129">
        <f t="shared" ref="P38:P45" si="29">P7+O38</f>
        <v>1071633</v>
      </c>
      <c r="Q38" s="130">
        <v>1465.1</v>
      </c>
      <c r="R38" s="28" t="s">
        <v>24</v>
      </c>
      <c r="S38" s="29">
        <v>102410.21</v>
      </c>
      <c r="T38" s="1"/>
      <c r="V38" s="116"/>
      <c r="W38" s="4"/>
    </row>
    <row r="39" spans="1:23" ht="14.25" customHeight="1">
      <c r="A39" s="30">
        <v>3</v>
      </c>
      <c r="B39" s="126">
        <f t="shared" si="22"/>
        <v>3513.65</v>
      </c>
      <c r="C39" s="131">
        <v>3513.65</v>
      </c>
      <c r="D39" s="33">
        <f>(C39-B39)*5</f>
        <v>0</v>
      </c>
      <c r="E39" s="17">
        <f t="shared" si="23"/>
        <v>3308716</v>
      </c>
      <c r="F39" s="33">
        <f t="shared" ref="F39:F40" si="30">G8</f>
        <v>60409.58</v>
      </c>
      <c r="G39" s="35">
        <v>60409.58</v>
      </c>
      <c r="H39" s="19" t="str">
        <f t="shared" ref="H39:H40" si="31">TEXT((G39-F39)/24,"hh:mm")</f>
        <v>00:00</v>
      </c>
      <c r="I39" s="127">
        <f>I8+H39</f>
        <v>3.5187499999999998</v>
      </c>
      <c r="J39" s="127">
        <f t="shared" si="24"/>
        <v>0</v>
      </c>
      <c r="K39" s="128">
        <f t="shared" si="25"/>
        <v>3.5187499999999998</v>
      </c>
      <c r="L39" s="127">
        <f t="shared" si="26"/>
        <v>178.64097222222222</v>
      </c>
      <c r="M39" s="37"/>
      <c r="N39" s="17">
        <f t="shared" si="27"/>
        <v>6506</v>
      </c>
      <c r="O39" s="17">
        <f t="shared" si="28"/>
        <v>0</v>
      </c>
      <c r="P39" s="17">
        <f t="shared" si="29"/>
        <v>968786</v>
      </c>
      <c r="Q39" s="130">
        <v>1200</v>
      </c>
      <c r="R39" s="39" t="s">
        <v>25</v>
      </c>
      <c r="S39" s="40">
        <v>13559.09</v>
      </c>
      <c r="T39" s="1"/>
      <c r="V39" s="116"/>
      <c r="W39" s="4"/>
    </row>
    <row r="40" spans="1:23" ht="14.25" customHeight="1">
      <c r="A40" s="30">
        <v>4</v>
      </c>
      <c r="B40" s="126">
        <f t="shared" si="22"/>
        <v>8808265</v>
      </c>
      <c r="C40" s="131">
        <v>8808265</v>
      </c>
      <c r="D40" s="33">
        <f>(C40-B40)*2</f>
        <v>0</v>
      </c>
      <c r="E40" s="17">
        <f t="shared" si="23"/>
        <v>854461</v>
      </c>
      <c r="F40" s="33">
        <f t="shared" si="30"/>
        <v>4322.33</v>
      </c>
      <c r="G40" s="41">
        <v>4322.33</v>
      </c>
      <c r="H40" s="19" t="str">
        <f t="shared" si="31"/>
        <v>00:00</v>
      </c>
      <c r="I40" s="20"/>
      <c r="J40" s="127">
        <f t="shared" si="24"/>
        <v>3.2013888888888888</v>
      </c>
      <c r="K40" s="128">
        <f t="shared" si="25"/>
        <v>2.182638888888889</v>
      </c>
      <c r="L40" s="127">
        <f t="shared" si="26"/>
        <v>138.28680555555556</v>
      </c>
      <c r="M40" s="37"/>
      <c r="N40" s="17">
        <f t="shared" si="27"/>
        <v>6919</v>
      </c>
      <c r="O40" s="17">
        <f t="shared" si="28"/>
        <v>0</v>
      </c>
      <c r="P40" s="132">
        <f t="shared" si="29"/>
        <v>243760</v>
      </c>
      <c r="Q40" s="130">
        <v>930</v>
      </c>
      <c r="R40" s="39" t="s">
        <v>26</v>
      </c>
      <c r="S40" s="40">
        <v>140812.79999999999</v>
      </c>
      <c r="T40" s="1"/>
      <c r="V40" s="116"/>
      <c r="W40" s="4"/>
    </row>
    <row r="41" spans="1:23" ht="14.25" customHeight="1">
      <c r="A41" s="30">
        <v>5</v>
      </c>
      <c r="B41" s="126">
        <f t="shared" si="22"/>
        <v>85432</v>
      </c>
      <c r="C41" s="131">
        <v>85432</v>
      </c>
      <c r="D41" s="33">
        <f>(C41-B41)*3.2</f>
        <v>0</v>
      </c>
      <c r="E41" s="17">
        <f t="shared" si="23"/>
        <v>1556147.9</v>
      </c>
      <c r="F41" s="277" t="s">
        <v>23</v>
      </c>
      <c r="G41" s="278"/>
      <c r="H41" s="19"/>
      <c r="I41" s="20"/>
      <c r="J41" s="127">
        <f t="shared" si="24"/>
        <v>0.48402777777777778</v>
      </c>
      <c r="K41" s="128">
        <f t="shared" si="25"/>
        <v>7.208333333333333</v>
      </c>
      <c r="L41" s="127">
        <f t="shared" si="26"/>
        <v>95.061111111111117</v>
      </c>
      <c r="M41" s="37"/>
      <c r="N41" s="17">
        <f t="shared" si="27"/>
        <v>2909</v>
      </c>
      <c r="O41" s="17">
        <f t="shared" si="28"/>
        <v>0</v>
      </c>
      <c r="P41" s="132">
        <f t="shared" si="29"/>
        <v>454982</v>
      </c>
      <c r="Q41" s="130">
        <v>800</v>
      </c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2"/>
        <v>47090.400000000001</v>
      </c>
      <c r="C42" s="32">
        <v>47095.19</v>
      </c>
      <c r="D42" s="33">
        <f t="shared" ref="D42:D43" si="32">(C42-B42)*500</f>
        <v>2395.0000000004366</v>
      </c>
      <c r="E42" s="17">
        <f t="shared" si="23"/>
        <v>28265434</v>
      </c>
      <c r="F42" s="33">
        <f t="shared" ref="F42:F45" si="33">G11</f>
        <v>30021.35</v>
      </c>
      <c r="G42" s="35">
        <v>30024.38</v>
      </c>
      <c r="H42" s="19" t="str">
        <f t="shared" ref="H42:H45" si="34">TEXT((G42-F42)/24,"hh:mm")</f>
        <v>03:01</v>
      </c>
      <c r="I42" s="127">
        <f t="shared" ref="I42:I45" si="35">I11+H42</f>
        <v>9.5888888888888886</v>
      </c>
      <c r="J42" s="127">
        <f t="shared" si="24"/>
        <v>15.931944444444445</v>
      </c>
      <c r="K42" s="128">
        <f t="shared" si="25"/>
        <v>19.943055555555556</v>
      </c>
      <c r="L42" s="127">
        <f t="shared" si="26"/>
        <v>263.80624999999998</v>
      </c>
      <c r="M42" s="44"/>
      <c r="N42" s="17">
        <f t="shared" si="27"/>
        <v>39837.5</v>
      </c>
      <c r="O42" s="17">
        <f t="shared" si="28"/>
        <v>670.65200000000004</v>
      </c>
      <c r="P42" s="132">
        <f t="shared" si="29"/>
        <v>7642805.6519999998</v>
      </c>
      <c r="Q42" s="130">
        <v>2500</v>
      </c>
      <c r="R42" s="46" t="s">
        <v>28</v>
      </c>
      <c r="S42" s="47">
        <f>SUM(Q38:Q45)</f>
        <v>13469.1</v>
      </c>
      <c r="T42" s="1"/>
      <c r="V42" s="116"/>
      <c r="W42" s="4"/>
    </row>
    <row r="43" spans="1:23" ht="14.25" customHeight="1">
      <c r="A43" s="48">
        <v>7</v>
      </c>
      <c r="B43" s="126">
        <f t="shared" si="22"/>
        <v>44373.15</v>
      </c>
      <c r="C43" s="133">
        <v>44378.04</v>
      </c>
      <c r="D43" s="49">
        <f t="shared" si="32"/>
        <v>2444.999999999709</v>
      </c>
      <c r="E43" s="17">
        <f t="shared" si="23"/>
        <v>27114063</v>
      </c>
      <c r="F43" s="33">
        <f t="shared" si="33"/>
        <v>3088.02</v>
      </c>
      <c r="G43" s="41">
        <v>3091.4</v>
      </c>
      <c r="H43" s="19" t="str">
        <f t="shared" si="34"/>
        <v>03:22</v>
      </c>
      <c r="I43" s="127">
        <f t="shared" si="35"/>
        <v>3.7944444444444447</v>
      </c>
      <c r="J43" s="127">
        <f t="shared" si="24"/>
        <v>3.7944444444444447</v>
      </c>
      <c r="K43" s="128">
        <f t="shared" si="25"/>
        <v>19.270833333333336</v>
      </c>
      <c r="L43" s="127">
        <f t="shared" si="26"/>
        <v>161.54097222222222</v>
      </c>
      <c r="M43" s="44"/>
      <c r="N43" s="17">
        <f t="shared" si="27"/>
        <v>37780</v>
      </c>
      <c r="O43" s="17">
        <f t="shared" si="28"/>
        <v>682.19499999999971</v>
      </c>
      <c r="P43" s="132">
        <f t="shared" si="29"/>
        <v>7449589.1950000003</v>
      </c>
      <c r="Q43" s="134">
        <v>2300</v>
      </c>
      <c r="R43" s="56" t="s">
        <v>29</v>
      </c>
      <c r="S43" s="43">
        <f>SUM(S38:S42)</f>
        <v>285251.19999999995</v>
      </c>
      <c r="T43" s="1"/>
      <c r="V43" s="116"/>
      <c r="W43" s="4"/>
    </row>
    <row r="44" spans="1:23" ht="14.25" customHeight="1">
      <c r="A44" s="30">
        <v>8</v>
      </c>
      <c r="B44" s="126">
        <f t="shared" si="22"/>
        <v>22571843</v>
      </c>
      <c r="C44" s="131">
        <v>22571843</v>
      </c>
      <c r="D44" s="49">
        <f t="shared" ref="D44:D45" si="36">(C44-B44)</f>
        <v>0</v>
      </c>
      <c r="E44" s="17">
        <f t="shared" si="23"/>
        <v>17335774</v>
      </c>
      <c r="F44" s="33">
        <f t="shared" si="33"/>
        <v>28970.9</v>
      </c>
      <c r="G44" s="35">
        <v>28970.9</v>
      </c>
      <c r="H44" s="19" t="str">
        <f t="shared" si="34"/>
        <v>00:00</v>
      </c>
      <c r="I44" s="127">
        <f t="shared" si="35"/>
        <v>3.7166666666666668</v>
      </c>
      <c r="J44" s="135">
        <v>0</v>
      </c>
      <c r="K44" s="128">
        <f t="shared" si="25"/>
        <v>5.6124999999999998</v>
      </c>
      <c r="L44" s="127">
        <f t="shared" si="26"/>
        <v>26.637499999999999</v>
      </c>
      <c r="M44" s="37">
        <v>15.5</v>
      </c>
      <c r="N44" s="17">
        <f t="shared" si="27"/>
        <v>17620</v>
      </c>
      <c r="O44" s="136">
        <f t="shared" si="28"/>
        <v>0</v>
      </c>
      <c r="P44" s="132">
        <f t="shared" si="29"/>
        <v>4780922</v>
      </c>
      <c r="Q44" s="137">
        <v>1930</v>
      </c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2"/>
        <v>20388737</v>
      </c>
      <c r="C45" s="139">
        <v>20388737</v>
      </c>
      <c r="D45" s="65">
        <f t="shared" si="36"/>
        <v>0</v>
      </c>
      <c r="E45" s="65">
        <f t="shared" si="23"/>
        <v>14752551</v>
      </c>
      <c r="F45" s="65">
        <f t="shared" si="33"/>
        <v>25673.8</v>
      </c>
      <c r="G45" s="67">
        <v>25673.8</v>
      </c>
      <c r="H45" s="19" t="str">
        <f t="shared" si="34"/>
        <v>00:00</v>
      </c>
      <c r="I45" s="127">
        <f t="shared" si="35"/>
        <v>0.39791666666666664</v>
      </c>
      <c r="J45" s="127">
        <f>J14+H45</f>
        <v>2.1493055555555554</v>
      </c>
      <c r="K45" s="140">
        <f t="shared" si="25"/>
        <v>5.2791666666666668</v>
      </c>
      <c r="L45" s="127">
        <f t="shared" si="26"/>
        <v>145.05000000000001</v>
      </c>
      <c r="M45" s="72"/>
      <c r="N45" s="65">
        <f t="shared" si="27"/>
        <v>17332</v>
      </c>
      <c r="O45" s="65">
        <f t="shared" si="28"/>
        <v>0</v>
      </c>
      <c r="P45" s="120">
        <f t="shared" si="29"/>
        <v>4109081.48</v>
      </c>
      <c r="Q45" s="141">
        <v>2344</v>
      </c>
      <c r="R45" s="76" t="s">
        <v>31</v>
      </c>
      <c r="S45" s="77">
        <f>S44+S43</f>
        <v>287132.19999999995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7">IF(L38&gt;=(6000/24),"Overhaul","Belum")</f>
        <v>Overhaul</v>
      </c>
      <c r="M48" s="14" t="s">
        <v>44</v>
      </c>
      <c r="N48" s="91">
        <v>7.5</v>
      </c>
      <c r="O48" s="25">
        <v>7</v>
      </c>
      <c r="P48" s="92">
        <v>0</v>
      </c>
      <c r="Q48" s="92">
        <v>150</v>
      </c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38">(C49-B49)*0.9984</f>
        <v>0</v>
      </c>
      <c r="E49" s="142">
        <v>21279.9</v>
      </c>
      <c r="F49" s="96">
        <f t="shared" ref="F49:G49" si="39">IFERROR(O38/D38,0)</f>
        <v>0</v>
      </c>
      <c r="G49" s="97">
        <f t="shared" si="39"/>
        <v>0.29952146797893797</v>
      </c>
      <c r="H49" s="98">
        <v>3</v>
      </c>
      <c r="I49" s="88" t="str">
        <f>IF(I39&gt;=(250/24),"Ganti Racor","Belum")</f>
        <v>Belum</v>
      </c>
      <c r="J49" s="88" t="str">
        <f t="shared" ref="J49:J51" si="40">IF(J39&gt;=(250/24),"Ganti Filter","Belum")</f>
        <v>Belum</v>
      </c>
      <c r="K49" s="99" t="str">
        <f>IF(K39&gt;=(250/24),"Ganti Oli","Belum")</f>
        <v>Belum</v>
      </c>
      <c r="L49" s="100" t="str">
        <f t="shared" si="37"/>
        <v>Belum</v>
      </c>
      <c r="M49" s="30" t="s">
        <v>45</v>
      </c>
      <c r="N49" s="101">
        <v>32</v>
      </c>
      <c r="O49" s="38">
        <v>11</v>
      </c>
      <c r="P49" s="61">
        <v>10</v>
      </c>
      <c r="Q49" s="61">
        <v>2</v>
      </c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38"/>
        <v>0</v>
      </c>
      <c r="E50" s="37"/>
      <c r="F50" s="96">
        <f t="shared" ref="F50:G50" si="41">IFERROR(O39/D39,0)</f>
        <v>0</v>
      </c>
      <c r="G50" s="97">
        <f t="shared" si="41"/>
        <v>0.29279817306773986</v>
      </c>
      <c r="H50" s="98">
        <v>4</v>
      </c>
      <c r="I50" s="87"/>
      <c r="J50" s="88" t="str">
        <f t="shared" si="40"/>
        <v>Belum</v>
      </c>
      <c r="K50" s="99" t="str">
        <f t="shared" ref="K50:K53" si="42">IF(K40&gt;=(500/24),"Ganti Oli","Belum")</f>
        <v>Belum</v>
      </c>
      <c r="L50" s="100" t="str">
        <f t="shared" si="37"/>
        <v>Belum</v>
      </c>
      <c r="M50" s="62" t="s">
        <v>43</v>
      </c>
      <c r="N50" s="104">
        <f t="shared" ref="N50:Q50" si="43">N48+(N49*209)</f>
        <v>6695.5</v>
      </c>
      <c r="O50" s="104">
        <f t="shared" si="43"/>
        <v>2306</v>
      </c>
      <c r="P50" s="105">
        <f t="shared" si="43"/>
        <v>2090</v>
      </c>
      <c r="Q50" s="105">
        <f t="shared" si="43"/>
        <v>568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38"/>
        <v>0</v>
      </c>
      <c r="E51" s="37">
        <v>22339</v>
      </c>
      <c r="F51" s="96">
        <f t="shared" ref="F51:G51" si="44">IFERROR(O40/D40,0)</f>
        <v>0</v>
      </c>
      <c r="G51" s="97">
        <f t="shared" si="44"/>
        <v>0.28527925791814956</v>
      </c>
      <c r="H51" s="98">
        <v>5</v>
      </c>
      <c r="I51" s="87"/>
      <c r="J51" s="88" t="str">
        <f t="shared" si="40"/>
        <v>Belum</v>
      </c>
      <c r="K51" s="99" t="str">
        <f t="shared" si="42"/>
        <v>Belum</v>
      </c>
      <c r="L51" s="100" t="str">
        <f t="shared" si="37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38"/>
        <v>0</v>
      </c>
      <c r="E52" s="37">
        <v>99039</v>
      </c>
      <c r="F52" s="96">
        <f t="shared" ref="F52:G52" si="45">IFERROR(O41/D41,0)</f>
        <v>0</v>
      </c>
      <c r="G52" s="97">
        <f t="shared" si="45"/>
        <v>0.29237709346264584</v>
      </c>
      <c r="H52" s="98">
        <v>6</v>
      </c>
      <c r="I52" s="88" t="str">
        <f t="shared" ref="I52:I53" si="46">IF(I42&gt;=(250/24),"Ganti Racor","Belum")</f>
        <v>Belum</v>
      </c>
      <c r="J52" s="88" t="str">
        <f t="shared" ref="J52:J53" si="47">IF(J42&gt;=(350/24),"Ganti Filter","Belum")</f>
        <v>Ganti Filter</v>
      </c>
      <c r="K52" s="99" t="str">
        <f t="shared" si="42"/>
        <v>Belum</v>
      </c>
      <c r="L52" s="100" t="str">
        <f t="shared" ref="L52:L55" si="48">IF(L42&gt;=(10000/24),"Overhaul","Belum")</f>
        <v>Belum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>
        <v>7855860</v>
      </c>
      <c r="C53" s="37">
        <v>7857628</v>
      </c>
      <c r="D53" s="103">
        <f>(C53-B53)*1.0015</f>
        <v>1770.652</v>
      </c>
      <c r="E53" s="37">
        <v>25278.47</v>
      </c>
      <c r="F53" s="96">
        <f t="shared" ref="F53:G53" si="49">IFERROR(O42/D42,0)</f>
        <v>0.28002171189974023</v>
      </c>
      <c r="G53" s="97">
        <f t="shared" si="49"/>
        <v>0.27039406690164386</v>
      </c>
      <c r="H53" s="98">
        <v>7</v>
      </c>
      <c r="I53" s="88" t="str">
        <f t="shared" si="46"/>
        <v>Belum</v>
      </c>
      <c r="J53" s="88" t="str">
        <f t="shared" si="47"/>
        <v>Belum</v>
      </c>
      <c r="K53" s="106" t="str">
        <f t="shared" si="42"/>
        <v>Belum</v>
      </c>
      <c r="L53" s="107" t="str">
        <f t="shared" si="48"/>
        <v>Belum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>
        <v>7612670</v>
      </c>
      <c r="C54" s="44">
        <v>7614348</v>
      </c>
      <c r="D54" s="109">
        <f>(C54-B54)*1.0025</f>
        <v>1682.1949999999999</v>
      </c>
      <c r="E54" s="37">
        <v>26118.53</v>
      </c>
      <c r="F54" s="143">
        <f t="shared" ref="F54:G54" si="50">IFERROR(O43/D43,0)</f>
        <v>0.27901635991823348</v>
      </c>
      <c r="G54" s="144">
        <f t="shared" si="50"/>
        <v>0.27475001422693457</v>
      </c>
      <c r="H54" s="98">
        <v>8</v>
      </c>
      <c r="I54" s="88" t="str">
        <f t="shared" ref="I54:I55" si="51">IF(I44&gt;=(80/24),"Ganti Racor","Belum")</f>
        <v>Ganti Racor</v>
      </c>
      <c r="J54" s="88" t="str">
        <f>IF(J44&gt;=(150/24),"Ganti Filter","Belum")</f>
        <v>Belum</v>
      </c>
      <c r="K54" s="99" t="str">
        <f t="shared" ref="K54:K55" si="52">IF(K44&gt;=(250/24),"Ganti Oli","Belum")</f>
        <v>Belum</v>
      </c>
      <c r="L54" s="100" t="str">
        <f t="shared" si="48"/>
        <v>Belum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11">
        <f t="shared" ref="D55:D56" si="53">(C55-B55)*0.9984</f>
        <v>0</v>
      </c>
      <c r="E55" s="112"/>
      <c r="F55" s="143">
        <f t="shared" ref="F55:G55" si="54">IFERROR(O44/D44,0)</f>
        <v>0</v>
      </c>
      <c r="G55" s="144">
        <f t="shared" si="54"/>
        <v>0.2757835906259507</v>
      </c>
      <c r="H55" s="113">
        <v>9</v>
      </c>
      <c r="I55" s="88" t="str">
        <f t="shared" si="51"/>
        <v>Belum</v>
      </c>
      <c r="J55" s="88" t="str">
        <f>IF(J45&gt;=(100/24),"Ganti Filter","Belum")</f>
        <v>Belum</v>
      </c>
      <c r="K55" s="114" t="str">
        <f t="shared" si="52"/>
        <v>Belum</v>
      </c>
      <c r="L55" s="115" t="str">
        <f t="shared" si="48"/>
        <v>Belum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3"/>
        <v>0</v>
      </c>
      <c r="E56" s="117"/>
      <c r="F56" s="145">
        <f t="shared" ref="F56:G56" si="55">IFERROR(O45/D45,0)</f>
        <v>0</v>
      </c>
      <c r="G56" s="146">
        <f t="shared" si="55"/>
        <v>0.27853362310016755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6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6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6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56</v>
      </c>
      <c r="O67" s="265" t="s">
        <v>13</v>
      </c>
      <c r="P67" s="265" t="s">
        <v>57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7">C38</f>
        <v>2844.83</v>
      </c>
      <c r="C69" s="32">
        <v>2844.83</v>
      </c>
      <c r="D69" s="17">
        <f>(C69-B69)*1260</f>
        <v>0</v>
      </c>
      <c r="E69" s="17">
        <f t="shared" ref="E69:E76" si="58">E38+D69</f>
        <v>3577817</v>
      </c>
      <c r="F69" s="277" t="s">
        <v>23</v>
      </c>
      <c r="G69" s="278"/>
      <c r="H69" s="19"/>
      <c r="I69" s="20"/>
      <c r="J69" s="127">
        <f t="shared" ref="J69:J76" si="59">J38+H69</f>
        <v>2.7340277777777779</v>
      </c>
      <c r="K69" s="128">
        <f t="shared" ref="K69:K76" si="60">K38+H69</f>
        <v>2.7340277777777779</v>
      </c>
      <c r="L69" s="127">
        <f t="shared" ref="L69:L76" si="61">L38+H69</f>
        <v>417.48402777777778</v>
      </c>
      <c r="M69" s="24"/>
      <c r="N69" s="17">
        <f t="shared" ref="N69:N76" si="62">N38+M69</f>
        <v>5449</v>
      </c>
      <c r="O69" s="17">
        <f t="shared" ref="O69:O76" si="63">Q38+D80-Q69</f>
        <v>0</v>
      </c>
      <c r="P69" s="129">
        <f t="shared" ref="P69:P76" si="64">P38+O69</f>
        <v>1071633</v>
      </c>
      <c r="Q69" s="130">
        <v>1465.1</v>
      </c>
      <c r="R69" s="28" t="s">
        <v>24</v>
      </c>
      <c r="S69" s="29">
        <v>92549.81</v>
      </c>
      <c r="T69" s="1"/>
      <c r="V69" s="116"/>
      <c r="W69" s="4"/>
    </row>
    <row r="70" spans="1:23" ht="14.25" customHeight="1">
      <c r="A70" s="30">
        <v>3</v>
      </c>
      <c r="B70" s="126">
        <f t="shared" si="57"/>
        <v>3513.65</v>
      </c>
      <c r="C70" s="131">
        <v>3513.65</v>
      </c>
      <c r="D70" s="33">
        <f>(C70-B70)*5</f>
        <v>0</v>
      </c>
      <c r="E70" s="17">
        <f t="shared" si="58"/>
        <v>3308716</v>
      </c>
      <c r="F70" s="33">
        <f t="shared" ref="F70:F71" si="65">G39</f>
        <v>60409.58</v>
      </c>
      <c r="G70" s="35">
        <v>60409.58</v>
      </c>
      <c r="H70" s="19" t="str">
        <f t="shared" ref="H70:H71" si="66">TEXT((G70-F70)/24,"hh:mm")</f>
        <v>00:00</v>
      </c>
      <c r="I70" s="127">
        <f>I39+H70</f>
        <v>3.5187499999999998</v>
      </c>
      <c r="J70" s="127">
        <f t="shared" si="59"/>
        <v>0</v>
      </c>
      <c r="K70" s="128">
        <f t="shared" si="60"/>
        <v>3.5187499999999998</v>
      </c>
      <c r="L70" s="127">
        <f t="shared" si="61"/>
        <v>178.64097222222222</v>
      </c>
      <c r="M70" s="37"/>
      <c r="N70" s="17">
        <f t="shared" si="62"/>
        <v>6506</v>
      </c>
      <c r="O70" s="17">
        <f t="shared" si="63"/>
        <v>0</v>
      </c>
      <c r="P70" s="17">
        <f t="shared" si="64"/>
        <v>968786</v>
      </c>
      <c r="Q70" s="130">
        <v>1200</v>
      </c>
      <c r="R70" s="39" t="s">
        <v>25</v>
      </c>
      <c r="S70" s="40">
        <v>13559.09</v>
      </c>
      <c r="T70" s="1"/>
      <c r="V70" s="116"/>
      <c r="W70" s="4"/>
    </row>
    <row r="71" spans="1:23" ht="14.25" customHeight="1">
      <c r="A71" s="30">
        <v>4</v>
      </c>
      <c r="B71" s="126">
        <f t="shared" si="57"/>
        <v>8808265</v>
      </c>
      <c r="C71" s="131">
        <v>8808268</v>
      </c>
      <c r="D71" s="33">
        <v>0</v>
      </c>
      <c r="E71" s="17">
        <f t="shared" si="58"/>
        <v>854461</v>
      </c>
      <c r="F71" s="33">
        <f t="shared" si="65"/>
        <v>4322.33</v>
      </c>
      <c r="G71" s="41">
        <v>4322.33</v>
      </c>
      <c r="H71" s="19" t="str">
        <f t="shared" si="66"/>
        <v>00:00</v>
      </c>
      <c r="I71" s="20"/>
      <c r="J71" s="127">
        <f t="shared" si="59"/>
        <v>3.2013888888888888</v>
      </c>
      <c r="K71" s="128">
        <f t="shared" si="60"/>
        <v>2.182638888888889</v>
      </c>
      <c r="L71" s="127">
        <f t="shared" si="61"/>
        <v>138.28680555555556</v>
      </c>
      <c r="M71" s="37"/>
      <c r="N71" s="17">
        <f t="shared" si="62"/>
        <v>6919</v>
      </c>
      <c r="O71" s="17">
        <f t="shared" si="63"/>
        <v>0</v>
      </c>
      <c r="P71" s="132">
        <f t="shared" si="64"/>
        <v>243760</v>
      </c>
      <c r="Q71" s="130">
        <v>930</v>
      </c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7"/>
        <v>85432</v>
      </c>
      <c r="C72" s="131">
        <v>85432</v>
      </c>
      <c r="D72" s="33">
        <f>(C72-B72)*3.2</f>
        <v>0</v>
      </c>
      <c r="E72" s="17">
        <f t="shared" si="58"/>
        <v>1556147.9</v>
      </c>
      <c r="F72" s="277" t="s">
        <v>23</v>
      </c>
      <c r="G72" s="278"/>
      <c r="H72" s="19"/>
      <c r="I72" s="20"/>
      <c r="J72" s="127">
        <f t="shared" si="59"/>
        <v>0.48402777777777778</v>
      </c>
      <c r="K72" s="128">
        <f t="shared" si="60"/>
        <v>7.208333333333333</v>
      </c>
      <c r="L72" s="127">
        <f t="shared" si="61"/>
        <v>95.061111111111117</v>
      </c>
      <c r="M72" s="37"/>
      <c r="N72" s="17">
        <f t="shared" si="62"/>
        <v>2909</v>
      </c>
      <c r="O72" s="17">
        <f t="shared" si="63"/>
        <v>0</v>
      </c>
      <c r="P72" s="132">
        <f t="shared" si="64"/>
        <v>454982</v>
      </c>
      <c r="Q72" s="130">
        <v>800</v>
      </c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7"/>
        <v>47095.19</v>
      </c>
      <c r="C73" s="32">
        <v>47102</v>
      </c>
      <c r="D73" s="33">
        <f t="shared" ref="D73:D74" si="67">(C73-B73)*500</f>
        <v>3404.9999999988358</v>
      </c>
      <c r="E73" s="17">
        <f t="shared" si="58"/>
        <v>28268839</v>
      </c>
      <c r="F73" s="33">
        <f t="shared" ref="F73:F76" si="68">G42</f>
        <v>30024.38</v>
      </c>
      <c r="G73" s="35">
        <v>30029.37</v>
      </c>
      <c r="H73" s="19" t="str">
        <f t="shared" ref="H73:H76" si="69">TEXT((G73-F73)/24,"hh:mm")</f>
        <v>04:59</v>
      </c>
      <c r="I73" s="127">
        <f t="shared" ref="I73:I76" si="70">I42+H73</f>
        <v>9.7965277777777775</v>
      </c>
      <c r="J73" s="127">
        <f t="shared" si="59"/>
        <v>16.139583333333334</v>
      </c>
      <c r="K73" s="128">
        <f t="shared" si="60"/>
        <v>20.150694444444444</v>
      </c>
      <c r="L73" s="127">
        <f t="shared" si="61"/>
        <v>264.01388888888886</v>
      </c>
      <c r="M73" s="44"/>
      <c r="N73" s="17">
        <f t="shared" si="62"/>
        <v>39837.5</v>
      </c>
      <c r="O73" s="17">
        <f t="shared" si="63"/>
        <v>1100</v>
      </c>
      <c r="P73" s="132">
        <f t="shared" si="64"/>
        <v>7643905.6519999998</v>
      </c>
      <c r="Q73" s="130">
        <v>1400</v>
      </c>
      <c r="R73" s="46" t="s">
        <v>28</v>
      </c>
      <c r="S73" s="47">
        <f>SUM(Q69:Q76)</f>
        <v>10619.1</v>
      </c>
      <c r="T73" s="1"/>
      <c r="V73" s="116"/>
      <c r="W73" s="4"/>
    </row>
    <row r="74" spans="1:23" ht="14.25" customHeight="1">
      <c r="A74" s="48">
        <v>7</v>
      </c>
      <c r="B74" s="126">
        <f t="shared" si="57"/>
        <v>44378.04</v>
      </c>
      <c r="C74" s="133">
        <v>44385.67</v>
      </c>
      <c r="D74" s="49">
        <f t="shared" si="67"/>
        <v>3814.9999999986903</v>
      </c>
      <c r="E74" s="17">
        <f t="shared" si="58"/>
        <v>27117878</v>
      </c>
      <c r="F74" s="33">
        <f t="shared" si="68"/>
        <v>3091.4</v>
      </c>
      <c r="G74" s="41">
        <v>3096.2</v>
      </c>
      <c r="H74" s="19" t="str">
        <f t="shared" si="69"/>
        <v>04:48</v>
      </c>
      <c r="I74" s="127">
        <f t="shared" si="70"/>
        <v>3.9944444444444449</v>
      </c>
      <c r="J74" s="127">
        <f t="shared" si="59"/>
        <v>3.9944444444444449</v>
      </c>
      <c r="K74" s="128">
        <f t="shared" si="60"/>
        <v>19.470833333333335</v>
      </c>
      <c r="L74" s="127">
        <f t="shared" si="61"/>
        <v>161.74097222222221</v>
      </c>
      <c r="M74" s="44"/>
      <c r="N74" s="17">
        <f t="shared" si="62"/>
        <v>37780</v>
      </c>
      <c r="O74" s="17">
        <f t="shared" si="63"/>
        <v>1060</v>
      </c>
      <c r="P74" s="132">
        <f t="shared" si="64"/>
        <v>7450649.1950000003</v>
      </c>
      <c r="Q74" s="134">
        <v>1240</v>
      </c>
      <c r="R74" s="56" t="s">
        <v>29</v>
      </c>
      <c r="S74" s="43">
        <f>SUM(S69:S73)</f>
        <v>131728</v>
      </c>
      <c r="T74" s="1"/>
      <c r="V74" s="116"/>
      <c r="W74" s="4"/>
    </row>
    <row r="75" spans="1:23" ht="14.25" customHeight="1">
      <c r="A75" s="30">
        <v>8</v>
      </c>
      <c r="B75" s="126">
        <f t="shared" si="57"/>
        <v>22571843</v>
      </c>
      <c r="C75" s="131">
        <v>22574289</v>
      </c>
      <c r="D75" s="109">
        <f t="shared" ref="D75:D76" si="71">(C75-B75)</f>
        <v>2446</v>
      </c>
      <c r="E75" s="17">
        <f t="shared" si="58"/>
        <v>17338220</v>
      </c>
      <c r="F75" s="33">
        <f t="shared" si="68"/>
        <v>28970.9</v>
      </c>
      <c r="G75" s="35">
        <v>28974.5</v>
      </c>
      <c r="H75" s="19" t="str">
        <f t="shared" si="69"/>
        <v>03:36</v>
      </c>
      <c r="I75" s="127">
        <f t="shared" si="70"/>
        <v>3.8666666666666667</v>
      </c>
      <c r="J75" s="127">
        <f t="shared" si="59"/>
        <v>0.15</v>
      </c>
      <c r="K75" s="128">
        <f t="shared" si="60"/>
        <v>5.7625000000000002</v>
      </c>
      <c r="L75" s="127">
        <f t="shared" si="61"/>
        <v>26.787499999999998</v>
      </c>
      <c r="M75" s="37"/>
      <c r="N75" s="17">
        <f t="shared" si="62"/>
        <v>17620</v>
      </c>
      <c r="O75" s="136">
        <f t="shared" si="63"/>
        <v>690</v>
      </c>
      <c r="P75" s="132">
        <f t="shared" si="64"/>
        <v>4781612</v>
      </c>
      <c r="Q75" s="148">
        <v>1240</v>
      </c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7"/>
        <v>20388737</v>
      </c>
      <c r="C76" s="139">
        <v>20388737</v>
      </c>
      <c r="D76" s="109">
        <f t="shared" si="71"/>
        <v>0</v>
      </c>
      <c r="E76" s="65">
        <f t="shared" si="58"/>
        <v>14752551</v>
      </c>
      <c r="F76" s="65">
        <f t="shared" si="68"/>
        <v>25673.8</v>
      </c>
      <c r="G76" s="67">
        <v>25673.8</v>
      </c>
      <c r="H76" s="19" t="str">
        <f t="shared" si="69"/>
        <v>00:00</v>
      </c>
      <c r="I76" s="127">
        <f t="shared" si="70"/>
        <v>0.39791666666666664</v>
      </c>
      <c r="J76" s="127">
        <f t="shared" si="59"/>
        <v>2.1493055555555554</v>
      </c>
      <c r="K76" s="140">
        <f t="shared" si="60"/>
        <v>5.2791666666666668</v>
      </c>
      <c r="L76" s="149">
        <f t="shared" si="61"/>
        <v>145.05000000000001</v>
      </c>
      <c r="M76" s="72"/>
      <c r="N76" s="65">
        <f t="shared" si="62"/>
        <v>17332</v>
      </c>
      <c r="O76" s="65">
        <f t="shared" si="63"/>
        <v>0</v>
      </c>
      <c r="P76" s="120">
        <f t="shared" si="64"/>
        <v>4109081.48</v>
      </c>
      <c r="Q76" s="141">
        <v>2344</v>
      </c>
      <c r="R76" s="76" t="s">
        <v>31</v>
      </c>
      <c r="S76" s="77">
        <f>S75+S74</f>
        <v>133609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2">IF(L69&gt;=(6000/24),"Overhaul","Belum")</f>
        <v>Overhaul</v>
      </c>
      <c r="M79" s="14" t="s">
        <v>44</v>
      </c>
      <c r="N79" s="91">
        <v>7.5</v>
      </c>
      <c r="O79" s="25">
        <v>7</v>
      </c>
      <c r="P79" s="92">
        <v>0</v>
      </c>
      <c r="Q79" s="92">
        <v>150</v>
      </c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3">(C80-B80)*0.9984</f>
        <v>0</v>
      </c>
      <c r="E80" s="142">
        <v>21279.9</v>
      </c>
      <c r="F80" s="96">
        <f t="shared" ref="F80:G80" si="74">IFERROR(O69/D69,0)</f>
        <v>0</v>
      </c>
      <c r="G80" s="97">
        <f t="shared" si="74"/>
        <v>0.29952146797893797</v>
      </c>
      <c r="H80" s="98">
        <v>3</v>
      </c>
      <c r="I80" s="88" t="str">
        <f>IF(I70&gt;=(250/24),"Ganti Racor","Belum")</f>
        <v>Belum</v>
      </c>
      <c r="J80" s="88" t="str">
        <f t="shared" ref="J80:J82" si="75">IF(J70&gt;=(250/24),"Ganti Filter","Belum")</f>
        <v>Belum</v>
      </c>
      <c r="K80" s="99" t="str">
        <f>IF(K70&gt;=(250/24),"Ganti Oli","Belum")</f>
        <v>Belum</v>
      </c>
      <c r="L80" s="100" t="str">
        <f t="shared" si="72"/>
        <v>Belum</v>
      </c>
      <c r="M80" s="30" t="s">
        <v>45</v>
      </c>
      <c r="N80" s="101">
        <v>98</v>
      </c>
      <c r="O80" s="38">
        <v>11</v>
      </c>
      <c r="P80" s="61">
        <v>10</v>
      </c>
      <c r="Q80" s="61">
        <v>2</v>
      </c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3"/>
        <v>0</v>
      </c>
      <c r="E81" s="37"/>
      <c r="F81" s="96">
        <f t="shared" ref="F81:G81" si="76">IFERROR(O70/D70,0)</f>
        <v>0</v>
      </c>
      <c r="G81" s="97">
        <f t="shared" si="76"/>
        <v>0.29279817306773986</v>
      </c>
      <c r="H81" s="98">
        <v>4</v>
      </c>
      <c r="I81" s="87"/>
      <c r="J81" s="88" t="str">
        <f t="shared" si="75"/>
        <v>Belum</v>
      </c>
      <c r="K81" s="99" t="str">
        <f t="shared" ref="K81:K84" si="77">IF(K71&gt;=(500/24),"Ganti Oli","Belum")</f>
        <v>Belum</v>
      </c>
      <c r="L81" s="100" t="str">
        <f t="shared" si="72"/>
        <v>Belum</v>
      </c>
      <c r="M81" s="62" t="s">
        <v>43</v>
      </c>
      <c r="N81" s="104">
        <f t="shared" ref="N81:Q81" si="78">N79+(N80*209)</f>
        <v>20489.5</v>
      </c>
      <c r="O81" s="104">
        <f t="shared" si="78"/>
        <v>2306</v>
      </c>
      <c r="P81" s="105">
        <f t="shared" si="78"/>
        <v>2090</v>
      </c>
      <c r="Q81" s="105">
        <f t="shared" si="78"/>
        <v>568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3"/>
        <v>0</v>
      </c>
      <c r="E82" s="37">
        <v>22339</v>
      </c>
      <c r="F82" s="96">
        <f t="shared" ref="F82:G82" si="79">IFERROR(O71/D71,0)</f>
        <v>0</v>
      </c>
      <c r="G82" s="97">
        <f t="shared" si="79"/>
        <v>0.28527925791814956</v>
      </c>
      <c r="H82" s="98">
        <v>5</v>
      </c>
      <c r="I82" s="87"/>
      <c r="J82" s="88" t="str">
        <f t="shared" si="75"/>
        <v>Belum</v>
      </c>
      <c r="K82" s="99" t="str">
        <f t="shared" si="77"/>
        <v>Belum</v>
      </c>
      <c r="L82" s="100" t="str">
        <f t="shared" si="72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3"/>
        <v>0</v>
      </c>
      <c r="E83" s="37">
        <v>99039</v>
      </c>
      <c r="F83" s="96">
        <f t="shared" ref="F83:G83" si="80">IFERROR(O72/D72,0)</f>
        <v>0</v>
      </c>
      <c r="G83" s="97">
        <f t="shared" si="80"/>
        <v>0.29237709346264584</v>
      </c>
      <c r="H83" s="98">
        <v>6</v>
      </c>
      <c r="I83" s="88" t="str">
        <f t="shared" ref="I83:I84" si="81">IF(I73&gt;=(250/24),"Ganti Racor","Belum")</f>
        <v>Belum</v>
      </c>
      <c r="J83" s="88" t="str">
        <f t="shared" ref="J83:J84" si="82">IF(J73&gt;=(350/24),"Ganti Filter","Belum")</f>
        <v>Ganti Filter</v>
      </c>
      <c r="K83" s="99" t="str">
        <f t="shared" si="77"/>
        <v>Belum</v>
      </c>
      <c r="L83" s="100" t="str">
        <f t="shared" ref="L83:L86" si="83">IF(L73&gt;=(10000/24),"Overhaul","Belum")</f>
        <v>Belum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>
        <v>7857628</v>
      </c>
      <c r="C84" s="37">
        <v>7857628</v>
      </c>
      <c r="D84" s="103">
        <f>(C84-B84)*1.0015</f>
        <v>0</v>
      </c>
      <c r="E84" s="37">
        <v>25281.89</v>
      </c>
      <c r="F84" s="96">
        <f t="shared" ref="F84:G84" si="84">IFERROR(O73/D73,0)</f>
        <v>0.32305433186501498</v>
      </c>
      <c r="G84" s="97">
        <f t="shared" si="84"/>
        <v>0.27040040986472774</v>
      </c>
      <c r="H84" s="98">
        <v>7</v>
      </c>
      <c r="I84" s="88" t="str">
        <f t="shared" si="81"/>
        <v>Belum</v>
      </c>
      <c r="J84" s="88" t="str">
        <f t="shared" si="82"/>
        <v>Belum</v>
      </c>
      <c r="K84" s="106" t="str">
        <f t="shared" si="77"/>
        <v>Belum</v>
      </c>
      <c r="L84" s="107" t="str">
        <f t="shared" si="83"/>
        <v>Belum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>
        <v>7614348</v>
      </c>
      <c r="C85" s="44">
        <v>7614348</v>
      </c>
      <c r="D85" s="109">
        <f>(C85-B85)*1.0025</f>
        <v>0</v>
      </c>
      <c r="E85" s="37">
        <v>26121.919999999998</v>
      </c>
      <c r="F85" s="143">
        <f t="shared" ref="F85:G85" si="85">IFERROR(O74/D74,0)</f>
        <v>0.27785058977729066</v>
      </c>
      <c r="G85" s="144">
        <f t="shared" si="85"/>
        <v>0.27475045042241136</v>
      </c>
      <c r="H85" s="98">
        <v>8</v>
      </c>
      <c r="I85" s="88" t="str">
        <f t="shared" ref="I85:I86" si="86">IF(I75&gt;=(80/24),"Ganti Racor","Belum")</f>
        <v>Ganti Racor</v>
      </c>
      <c r="J85" s="88" t="str">
        <f>IF(J75&gt;=(150/24),"Ganti Filter","Belum")</f>
        <v>Belum</v>
      </c>
      <c r="K85" s="99" t="str">
        <f t="shared" ref="K85:K86" si="87">IF(K75&gt;=(250/24),"Ganti Oli","Belum")</f>
        <v>Belum</v>
      </c>
      <c r="L85" s="100" t="str">
        <f t="shared" si="83"/>
        <v>Belum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11">
        <f t="shared" ref="D86:D87" si="88">(C86-B86)*0.9984</f>
        <v>0</v>
      </c>
      <c r="E86" s="112"/>
      <c r="F86" s="143">
        <f t="shared" ref="F86:G86" si="89">IFERROR(O75/D75,0)</f>
        <v>0.28209321340964838</v>
      </c>
      <c r="G86" s="144">
        <f t="shared" si="89"/>
        <v>0.27578448075984729</v>
      </c>
      <c r="H86" s="113">
        <v>9</v>
      </c>
      <c r="I86" s="88" t="str">
        <f t="shared" si="86"/>
        <v>Belum</v>
      </c>
      <c r="J86" s="88" t="str">
        <f>IF(J76&gt;=(100/24),"Ganti Filter","Belum")</f>
        <v>Belum</v>
      </c>
      <c r="K86" s="114" t="str">
        <f t="shared" si="87"/>
        <v>Belum</v>
      </c>
      <c r="L86" s="115" t="str">
        <f t="shared" si="83"/>
        <v>Belum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88"/>
        <v>0</v>
      </c>
      <c r="E87" s="117"/>
      <c r="F87" s="145">
        <f t="shared" ref="F87:G87" si="90">IFERROR(O76/D76,0)</f>
        <v>0</v>
      </c>
      <c r="G87" s="146">
        <f t="shared" si="90"/>
        <v>0.27853362310016755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>
        <v>29238850</v>
      </c>
      <c r="C88" s="24">
        <v>29241650</v>
      </c>
      <c r="D88" s="49">
        <f>(C88-B88)*0.9995</f>
        <v>2798.6000000000004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>
        <v>30870375</v>
      </c>
      <c r="C90" s="37">
        <v>30871233</v>
      </c>
      <c r="D90" s="49">
        <f t="shared" ref="D90:D92" si="91">(C90-B90)*0.9984</f>
        <v>856.62720000000002</v>
      </c>
      <c r="T90" s="1"/>
      <c r="V90" s="116"/>
      <c r="W90" s="4"/>
    </row>
    <row r="91" spans="1:23" ht="14.25" customHeight="1">
      <c r="A91" s="30" t="s">
        <v>49</v>
      </c>
      <c r="B91" s="110">
        <v>30867002</v>
      </c>
      <c r="C91" s="37">
        <v>30868710</v>
      </c>
      <c r="D91" s="33">
        <f t="shared" si="91"/>
        <v>1705.2672</v>
      </c>
      <c r="T91" s="1"/>
      <c r="V91" s="116"/>
      <c r="W91" s="4"/>
    </row>
    <row r="92" spans="1:23" ht="14.25" customHeight="1">
      <c r="A92" s="30" t="s">
        <v>50</v>
      </c>
      <c r="B92" s="110">
        <v>30868710</v>
      </c>
      <c r="C92" s="37">
        <v>30870375</v>
      </c>
      <c r="D92" s="120">
        <f t="shared" si="91"/>
        <v>1662.336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60</v>
      </c>
      <c r="O98" s="265" t="s">
        <v>13</v>
      </c>
      <c r="P98" s="265" t="s">
        <v>61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5.5" customHeight="1">
      <c r="A99" s="266"/>
      <c r="B99" s="9" t="s">
        <v>17</v>
      </c>
      <c r="C99" s="8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2">C69</f>
        <v>2844.83</v>
      </c>
      <c r="C100" s="131">
        <v>2844.83</v>
      </c>
      <c r="D100" s="17">
        <f>(C100-B100)*1260</f>
        <v>0</v>
      </c>
      <c r="E100" s="17">
        <f t="shared" ref="E100:E107" si="93">E69+D100</f>
        <v>3577817</v>
      </c>
      <c r="F100" s="277" t="s">
        <v>23</v>
      </c>
      <c r="G100" s="278"/>
      <c r="H100" s="150"/>
      <c r="I100" s="20"/>
      <c r="J100" s="127">
        <f t="shared" ref="J100:J105" si="94">J69+H100</f>
        <v>2.7340277777777779</v>
      </c>
      <c r="K100" s="128">
        <f t="shared" ref="K100:K107" si="95">K69+H100</f>
        <v>2.7340277777777779</v>
      </c>
      <c r="L100" s="127">
        <f t="shared" ref="L100:L107" si="96">L69+H100</f>
        <v>417.48402777777778</v>
      </c>
      <c r="M100" s="24"/>
      <c r="N100" s="17">
        <f t="shared" ref="N100:N107" si="97">N69+M100</f>
        <v>5449</v>
      </c>
      <c r="O100" s="17">
        <f t="shared" ref="O100:O107" si="98">Q69+D111-Q100</f>
        <v>9.9999999999909051E-2</v>
      </c>
      <c r="P100" s="129">
        <f t="shared" ref="P100:P107" si="99">P69+O100</f>
        <v>1071633.1000000001</v>
      </c>
      <c r="Q100" s="131">
        <v>1465</v>
      </c>
      <c r="R100" s="151" t="s">
        <v>24</v>
      </c>
      <c r="S100" s="152">
        <v>82205.34</v>
      </c>
      <c r="T100" s="1"/>
      <c r="V100" s="116"/>
      <c r="W100" s="4"/>
    </row>
    <row r="101" spans="1:23" ht="14.25" customHeight="1">
      <c r="A101" s="30">
        <v>3</v>
      </c>
      <c r="B101" s="126">
        <f t="shared" si="92"/>
        <v>3513.65</v>
      </c>
      <c r="C101" s="131">
        <v>3513.65</v>
      </c>
      <c r="D101" s="33">
        <f>(C101-B101)*5</f>
        <v>0</v>
      </c>
      <c r="E101" s="17">
        <f t="shared" si="93"/>
        <v>3308716</v>
      </c>
      <c r="F101" s="33">
        <f t="shared" ref="F101:F102" si="100">G70</f>
        <v>60409.58</v>
      </c>
      <c r="G101" s="153">
        <v>60409.58</v>
      </c>
      <c r="H101" s="19" t="str">
        <f t="shared" ref="H101:H102" si="101">TEXT((G101-F101)/24,"hh:mm")</f>
        <v>00:00</v>
      </c>
      <c r="I101" s="127">
        <f>I70+H101</f>
        <v>3.5187499999999998</v>
      </c>
      <c r="J101" s="127">
        <f t="shared" si="94"/>
        <v>0</v>
      </c>
      <c r="K101" s="128">
        <f t="shared" si="95"/>
        <v>3.5187499999999998</v>
      </c>
      <c r="L101" s="127">
        <f t="shared" si="96"/>
        <v>178.64097222222222</v>
      </c>
      <c r="M101" s="37"/>
      <c r="N101" s="17">
        <f t="shared" si="97"/>
        <v>6506</v>
      </c>
      <c r="O101" s="17">
        <f t="shared" si="98"/>
        <v>0</v>
      </c>
      <c r="P101" s="17">
        <f t="shared" si="99"/>
        <v>968786</v>
      </c>
      <c r="Q101" s="131">
        <v>1200</v>
      </c>
      <c r="R101" s="154" t="s">
        <v>25</v>
      </c>
      <c r="S101" s="152">
        <v>13559.09</v>
      </c>
      <c r="T101" s="1"/>
      <c r="V101" s="116"/>
      <c r="W101" s="4"/>
    </row>
    <row r="102" spans="1:23" ht="14.25" customHeight="1">
      <c r="A102" s="30">
        <v>4</v>
      </c>
      <c r="B102" s="126">
        <f t="shared" si="92"/>
        <v>8808268</v>
      </c>
      <c r="C102" s="131">
        <v>8808268</v>
      </c>
      <c r="D102" s="33">
        <f>(C102-B102)*2</f>
        <v>0</v>
      </c>
      <c r="E102" s="17">
        <f t="shared" si="93"/>
        <v>854461</v>
      </c>
      <c r="F102" s="33">
        <f t="shared" si="100"/>
        <v>4322.33</v>
      </c>
      <c r="G102" s="155">
        <v>4322.33</v>
      </c>
      <c r="H102" s="19" t="str">
        <f t="shared" si="101"/>
        <v>00:00</v>
      </c>
      <c r="I102" s="20"/>
      <c r="J102" s="127">
        <f t="shared" si="94"/>
        <v>3.2013888888888888</v>
      </c>
      <c r="K102" s="128">
        <f t="shared" si="95"/>
        <v>2.182638888888889</v>
      </c>
      <c r="L102" s="127">
        <f t="shared" si="96"/>
        <v>138.28680555555556</v>
      </c>
      <c r="M102" s="37"/>
      <c r="N102" s="17">
        <f t="shared" si="97"/>
        <v>6919</v>
      </c>
      <c r="O102" s="17">
        <f t="shared" si="98"/>
        <v>0</v>
      </c>
      <c r="P102" s="132">
        <f t="shared" si="99"/>
        <v>243760</v>
      </c>
      <c r="Q102" s="131">
        <v>930</v>
      </c>
      <c r="R102" s="154" t="s">
        <v>26</v>
      </c>
      <c r="S102" s="152">
        <v>204889.06</v>
      </c>
      <c r="T102" s="1"/>
      <c r="V102" s="116"/>
      <c r="W102" s="4"/>
    </row>
    <row r="103" spans="1:23" ht="14.25" customHeight="1">
      <c r="A103" s="30">
        <v>5</v>
      </c>
      <c r="B103" s="126">
        <f t="shared" si="92"/>
        <v>85432</v>
      </c>
      <c r="C103" s="131">
        <v>85486</v>
      </c>
      <c r="D103" s="33">
        <f>(C103-B103)*3.2</f>
        <v>172.8</v>
      </c>
      <c r="E103" s="17">
        <f t="shared" si="93"/>
        <v>1556320.7</v>
      </c>
      <c r="F103" s="277" t="s">
        <v>23</v>
      </c>
      <c r="G103" s="278"/>
      <c r="H103" s="19">
        <v>5.5555555555555552E-2</v>
      </c>
      <c r="I103" s="20"/>
      <c r="J103" s="127">
        <f t="shared" si="94"/>
        <v>0.5395833333333333</v>
      </c>
      <c r="K103" s="128">
        <f t="shared" si="95"/>
        <v>7.2638888888888884</v>
      </c>
      <c r="L103" s="127">
        <f t="shared" si="96"/>
        <v>95.116666666666674</v>
      </c>
      <c r="M103" s="37"/>
      <c r="N103" s="17">
        <f t="shared" si="97"/>
        <v>2909</v>
      </c>
      <c r="O103" s="17">
        <f t="shared" si="98"/>
        <v>60</v>
      </c>
      <c r="P103" s="132">
        <f t="shared" si="99"/>
        <v>455042</v>
      </c>
      <c r="Q103" s="131">
        <v>740</v>
      </c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2"/>
        <v>47102</v>
      </c>
      <c r="C104" s="131">
        <v>47115.44</v>
      </c>
      <c r="D104" s="33">
        <f t="shared" ref="D104:D105" si="102">(C104-B104)*500</f>
        <v>6720.0000000011642</v>
      </c>
      <c r="E104" s="17">
        <f t="shared" si="93"/>
        <v>28275559</v>
      </c>
      <c r="F104" s="33">
        <f t="shared" ref="F104:F107" si="103">G73</f>
        <v>30029.37</v>
      </c>
      <c r="G104" s="153">
        <v>30037.37</v>
      </c>
      <c r="H104" s="19" t="str">
        <f t="shared" ref="H104:H107" si="104">TEXT((G104-F104)/24,"hh:mm")</f>
        <v>08:00</v>
      </c>
      <c r="I104" s="127">
        <f t="shared" ref="I104:I105" si="105">I73+H104</f>
        <v>10.129861111111111</v>
      </c>
      <c r="J104" s="127">
        <f t="shared" si="94"/>
        <v>16.472916666666666</v>
      </c>
      <c r="K104" s="128">
        <f t="shared" si="95"/>
        <v>20.484027777777776</v>
      </c>
      <c r="L104" s="127">
        <f t="shared" si="96"/>
        <v>264.34722222222217</v>
      </c>
      <c r="M104" s="44"/>
      <c r="N104" s="17">
        <f t="shared" si="97"/>
        <v>39837.5</v>
      </c>
      <c r="O104" s="17">
        <f t="shared" si="98"/>
        <v>1725.6145000000001</v>
      </c>
      <c r="P104" s="132">
        <f t="shared" si="99"/>
        <v>7645631.2664999999</v>
      </c>
      <c r="Q104" s="131">
        <v>1420</v>
      </c>
      <c r="R104" s="46" t="s">
        <v>28</v>
      </c>
      <c r="S104" s="47">
        <f>SUM(Q100:Q107)</f>
        <v>10559</v>
      </c>
      <c r="T104" s="1"/>
      <c r="V104" s="116"/>
      <c r="W104" s="4"/>
    </row>
    <row r="105" spans="1:23" ht="15.75" customHeight="1">
      <c r="A105" s="48">
        <v>7</v>
      </c>
      <c r="B105" s="126">
        <f t="shared" si="92"/>
        <v>44385.67</v>
      </c>
      <c r="C105" s="131">
        <v>44398.16</v>
      </c>
      <c r="D105" s="49">
        <f t="shared" si="102"/>
        <v>6245.0000000026193</v>
      </c>
      <c r="E105" s="17">
        <f t="shared" si="93"/>
        <v>27124123.000000004</v>
      </c>
      <c r="F105" s="33">
        <f t="shared" si="103"/>
        <v>3096.2</v>
      </c>
      <c r="G105" s="153">
        <v>3104.05</v>
      </c>
      <c r="H105" s="19" t="str">
        <f t="shared" si="104"/>
        <v>07:51</v>
      </c>
      <c r="I105" s="127">
        <f t="shared" si="105"/>
        <v>4.3215277777777779</v>
      </c>
      <c r="J105" s="127">
        <f t="shared" si="94"/>
        <v>4.3215277777777779</v>
      </c>
      <c r="K105" s="128">
        <f t="shared" si="95"/>
        <v>19.797916666666669</v>
      </c>
      <c r="L105" s="127">
        <f t="shared" si="96"/>
        <v>162.06805555555553</v>
      </c>
      <c r="M105" s="44"/>
      <c r="N105" s="17">
        <f t="shared" si="97"/>
        <v>37780</v>
      </c>
      <c r="O105" s="17">
        <f t="shared" si="98"/>
        <v>1752.6949999999997</v>
      </c>
      <c r="P105" s="132">
        <f t="shared" si="99"/>
        <v>7452401.8900000006</v>
      </c>
      <c r="Q105" s="131">
        <v>1370</v>
      </c>
      <c r="R105" s="56" t="s">
        <v>29</v>
      </c>
      <c r="S105" s="43">
        <f>SUM(S100:S104)</f>
        <v>326212.49</v>
      </c>
      <c r="T105" s="1"/>
      <c r="V105" s="116"/>
      <c r="W105" s="4"/>
    </row>
    <row r="106" spans="1:23" ht="14.25" customHeight="1">
      <c r="A106" s="30">
        <v>8</v>
      </c>
      <c r="B106" s="126">
        <f t="shared" si="92"/>
        <v>22574289</v>
      </c>
      <c r="C106" s="131">
        <v>22580803</v>
      </c>
      <c r="D106" s="49">
        <f t="shared" ref="D106:D107" si="106">(C106-B106)</f>
        <v>6514</v>
      </c>
      <c r="E106" s="17">
        <f t="shared" si="93"/>
        <v>17344734</v>
      </c>
      <c r="F106" s="33">
        <f t="shared" si="103"/>
        <v>28974.5</v>
      </c>
      <c r="G106" s="153">
        <v>28982.5</v>
      </c>
      <c r="H106" s="19" t="str">
        <f t="shared" si="104"/>
        <v>08:00</v>
      </c>
      <c r="I106" s="127">
        <v>1.4166666666666667</v>
      </c>
      <c r="J106" s="127">
        <v>0.5</v>
      </c>
      <c r="K106" s="128">
        <f t="shared" si="95"/>
        <v>6.0958333333333332</v>
      </c>
      <c r="L106" s="127">
        <f t="shared" si="96"/>
        <v>27.12083333333333</v>
      </c>
      <c r="M106" s="37"/>
      <c r="N106" s="17">
        <f t="shared" si="97"/>
        <v>17620</v>
      </c>
      <c r="O106" s="136">
        <f t="shared" si="98"/>
        <v>1845.2831999999999</v>
      </c>
      <c r="P106" s="132">
        <f t="shared" si="99"/>
        <v>4783457.2832000004</v>
      </c>
      <c r="Q106" s="131">
        <v>1090</v>
      </c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2"/>
        <v>20388737</v>
      </c>
      <c r="C107" s="131">
        <v>20388737</v>
      </c>
      <c r="D107" s="65">
        <f t="shared" si="106"/>
        <v>0</v>
      </c>
      <c r="E107" s="65">
        <f t="shared" si="93"/>
        <v>14752551</v>
      </c>
      <c r="F107" s="65">
        <f t="shared" si="103"/>
        <v>25673.8</v>
      </c>
      <c r="G107" s="153">
        <v>25673.8</v>
      </c>
      <c r="H107" s="19" t="str">
        <f t="shared" si="104"/>
        <v>00:00</v>
      </c>
      <c r="I107" s="127">
        <f>I76+H107</f>
        <v>0.39791666666666664</v>
      </c>
      <c r="J107" s="127">
        <f>J76+H107</f>
        <v>2.1493055555555554</v>
      </c>
      <c r="K107" s="140">
        <f t="shared" si="95"/>
        <v>5.2791666666666668</v>
      </c>
      <c r="L107" s="149">
        <f t="shared" si="96"/>
        <v>145.05000000000001</v>
      </c>
      <c r="M107" s="72"/>
      <c r="N107" s="65">
        <f t="shared" si="97"/>
        <v>17332</v>
      </c>
      <c r="O107" s="65">
        <f t="shared" si="98"/>
        <v>0</v>
      </c>
      <c r="P107" s="120">
        <f t="shared" si="99"/>
        <v>4109081.48</v>
      </c>
      <c r="Q107" s="131">
        <v>2344</v>
      </c>
      <c r="R107" s="76" t="s">
        <v>31</v>
      </c>
      <c r="S107" s="77">
        <f>S106+S105</f>
        <v>328093.49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156" t="s">
        <v>38</v>
      </c>
      <c r="O109" s="157" t="s">
        <v>39</v>
      </c>
      <c r="P109" s="158" t="s">
        <v>40</v>
      </c>
      <c r="Q109" s="85" t="s">
        <v>41</v>
      </c>
      <c r="T109" s="1"/>
      <c r="V109" s="116"/>
    </row>
    <row r="110" spans="1:23" ht="14.25" customHeight="1">
      <c r="A110" s="266"/>
      <c r="B110" s="159" t="s">
        <v>17</v>
      </c>
      <c r="C110" s="159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7">IF(L100&gt;=(6000/24),"Overhaul","Belum")</f>
        <v>Overhaul</v>
      </c>
      <c r="M110" s="160" t="s">
        <v>44</v>
      </c>
      <c r="N110" s="38">
        <v>7.5</v>
      </c>
      <c r="O110" s="38">
        <v>7</v>
      </c>
      <c r="P110" s="38">
        <v>0</v>
      </c>
      <c r="Q110" s="92">
        <v>150</v>
      </c>
      <c r="T110" s="1"/>
      <c r="V110" s="116"/>
    </row>
    <row r="111" spans="1:23" ht="14.25" customHeight="1">
      <c r="A111" s="160">
        <v>1</v>
      </c>
      <c r="B111" s="161"/>
      <c r="C111" s="131"/>
      <c r="D111" s="94">
        <f t="shared" ref="D111:D114" si="108">(C111-B111)*0.9984</f>
        <v>0</v>
      </c>
      <c r="E111" s="131">
        <v>21279.200000000001</v>
      </c>
      <c r="F111" s="96">
        <f t="shared" ref="F111:G111" si="109">IFERROR(O100/D100,0)</f>
        <v>0</v>
      </c>
      <c r="G111" s="97">
        <f t="shared" si="109"/>
        <v>0.29952149592894217</v>
      </c>
      <c r="H111" s="98">
        <v>3</v>
      </c>
      <c r="I111" s="88" t="str">
        <f>IF(I101&gt;=(250/24),"Ganti Racor","Belum")</f>
        <v>Belum</v>
      </c>
      <c r="J111" s="88" t="str">
        <f t="shared" ref="J111:J113" si="110">IF(J101&gt;=(250/24),"Ganti Filter","Belum")</f>
        <v>Belum</v>
      </c>
      <c r="K111" s="99" t="str">
        <f>IF(K101&gt;=(250/24),"Ganti Oli","Belum")</f>
        <v>Belum</v>
      </c>
      <c r="L111" s="100" t="str">
        <f t="shared" si="107"/>
        <v>Belum</v>
      </c>
      <c r="M111" s="162" t="s">
        <v>45</v>
      </c>
      <c r="N111" s="38">
        <v>98</v>
      </c>
      <c r="O111" s="38">
        <v>11</v>
      </c>
      <c r="P111" s="38">
        <v>10</v>
      </c>
      <c r="Q111" s="61">
        <v>2</v>
      </c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08"/>
        <v>0</v>
      </c>
      <c r="E112" s="37"/>
      <c r="F112" s="96">
        <f t="shared" ref="F112:G112" si="111">IFERROR(O101/D101,0)</f>
        <v>0</v>
      </c>
      <c r="G112" s="97">
        <f t="shared" si="111"/>
        <v>0.29279817306773986</v>
      </c>
      <c r="H112" s="98">
        <v>4</v>
      </c>
      <c r="I112" s="87"/>
      <c r="J112" s="88" t="str">
        <f t="shared" si="110"/>
        <v>Belum</v>
      </c>
      <c r="K112" s="99" t="str">
        <f t="shared" ref="K112:K115" si="112">IF(K102&gt;=(500/24),"Ganti Oli","Belum")</f>
        <v>Belum</v>
      </c>
      <c r="L112" s="100" t="str">
        <f t="shared" si="107"/>
        <v>Belum</v>
      </c>
      <c r="M112" s="62" t="s">
        <v>43</v>
      </c>
      <c r="N112" s="104">
        <f t="shared" ref="N112:Q112" si="113">N110+(N111*209)</f>
        <v>20489.5</v>
      </c>
      <c r="O112" s="104">
        <f t="shared" si="113"/>
        <v>2306</v>
      </c>
      <c r="P112" s="105">
        <f t="shared" si="113"/>
        <v>2090</v>
      </c>
      <c r="Q112" s="105">
        <f t="shared" si="113"/>
        <v>568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08"/>
        <v>0</v>
      </c>
      <c r="E113" s="131">
        <v>22338</v>
      </c>
      <c r="F113" s="96">
        <f t="shared" ref="F113:G113" si="114">IFERROR(O102/D102,0)</f>
        <v>0</v>
      </c>
      <c r="G113" s="97">
        <f t="shared" si="114"/>
        <v>0.28527925791814956</v>
      </c>
      <c r="H113" s="98">
        <v>5</v>
      </c>
      <c r="I113" s="87"/>
      <c r="J113" s="88" t="str">
        <f t="shared" si="110"/>
        <v>Belum</v>
      </c>
      <c r="K113" s="99" t="str">
        <f t="shared" si="112"/>
        <v>Belum</v>
      </c>
      <c r="L113" s="100" t="str">
        <f t="shared" si="107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08"/>
        <v>0</v>
      </c>
      <c r="E114" s="131">
        <v>99057</v>
      </c>
      <c r="F114" s="96">
        <f t="shared" ref="F114:G114" si="115">IFERROR(O103/D103,0)</f>
        <v>0.34722222222222221</v>
      </c>
      <c r="G114" s="97">
        <f t="shared" si="115"/>
        <v>0.2923831829776472</v>
      </c>
      <c r="H114" s="98">
        <v>6</v>
      </c>
      <c r="I114" s="88" t="str">
        <f t="shared" ref="I114:I115" si="116">IF(I104&gt;=(250/24),"Ganti Racor","Belum")</f>
        <v>Belum</v>
      </c>
      <c r="J114" s="88" t="str">
        <f t="shared" ref="J114:J115" si="117">IF(J104&gt;=(350/24),"Ganti Filter","Belum")</f>
        <v>Ganti Filter</v>
      </c>
      <c r="K114" s="99" t="str">
        <f t="shared" si="112"/>
        <v>Belum</v>
      </c>
      <c r="L114" s="100" t="str">
        <f t="shared" ref="L114:L117" si="118">IF(L104&gt;=(10000/24),"Overhaul","Belum")</f>
        <v>Belum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61">
        <v>7857628</v>
      </c>
      <c r="C115" s="131">
        <v>7859371</v>
      </c>
      <c r="D115" s="103">
        <f>(C115-B115)*1.0015</f>
        <v>1745.6145000000001</v>
      </c>
      <c r="E115" s="131">
        <v>25287.41</v>
      </c>
      <c r="F115" s="96">
        <f t="shared" ref="F115:G115" si="119">IFERROR(O104/D104,0)</f>
        <v>0.25678787202376507</v>
      </c>
      <c r="G115" s="97">
        <f t="shared" si="119"/>
        <v>0.27039717469422975</v>
      </c>
      <c r="H115" s="98">
        <v>7</v>
      </c>
      <c r="I115" s="88" t="str">
        <f t="shared" si="116"/>
        <v>Belum</v>
      </c>
      <c r="J115" s="88" t="str">
        <f t="shared" si="117"/>
        <v>Belum</v>
      </c>
      <c r="K115" s="106" t="str">
        <f t="shared" si="112"/>
        <v>Belum</v>
      </c>
      <c r="L115" s="107" t="str">
        <f t="shared" si="118"/>
        <v>Belum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61">
        <v>7614348</v>
      </c>
      <c r="C116" s="131">
        <v>7616226</v>
      </c>
      <c r="D116" s="109">
        <f>(C116-B116)*1.0025</f>
        <v>1882.6949999999999</v>
      </c>
      <c r="E116" s="131">
        <v>26127.42</v>
      </c>
      <c r="F116" s="143">
        <f t="shared" ref="F116:G116" si="120">IFERROR(O105/D105,0)</f>
        <v>0.28065572457954596</v>
      </c>
      <c r="G116" s="144">
        <f t="shared" si="120"/>
        <v>0.27475181004008864</v>
      </c>
      <c r="H116" s="98">
        <v>8</v>
      </c>
      <c r="I116" s="88" t="str">
        <f t="shared" ref="I116:I117" si="121">IF(I106&gt;=(80/24),"Ganti Racor","Belum")</f>
        <v>Belum</v>
      </c>
      <c r="J116" s="88" t="str">
        <f>IF(J106&gt;=(150/24),"Ganti Filter","Belum")</f>
        <v>Belum</v>
      </c>
      <c r="K116" s="99" t="str">
        <f t="shared" ref="K116:K117" si="122">IF(K106&gt;=(250/24),"Ganti Oli","Belum")</f>
        <v>Belum</v>
      </c>
      <c r="L116" s="100" t="str">
        <f t="shared" si="118"/>
        <v>Belum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61">
        <v>30880555</v>
      </c>
      <c r="C117" s="131">
        <v>30882253</v>
      </c>
      <c r="D117" s="111">
        <f t="shared" ref="D117:D118" si="123">(C117-B117)*0.9984</f>
        <v>1695.2831999999999</v>
      </c>
      <c r="E117" s="112"/>
      <c r="F117" s="143">
        <f t="shared" ref="F117:G117" si="124">IFERROR(O106/D106,0)</f>
        <v>0.28327958243782619</v>
      </c>
      <c r="G117" s="144">
        <f t="shared" si="124"/>
        <v>0.27578729562528892</v>
      </c>
      <c r="H117" s="113">
        <v>9</v>
      </c>
      <c r="I117" s="88" t="str">
        <f t="shared" si="121"/>
        <v>Belum</v>
      </c>
      <c r="J117" s="88" t="str">
        <f>IF(J107&gt;=(100/24),"Ganti Filter","Belum")</f>
        <v>Belum</v>
      </c>
      <c r="K117" s="114" t="str">
        <f t="shared" si="122"/>
        <v>Belum</v>
      </c>
      <c r="L117" s="115" t="str">
        <f t="shared" si="118"/>
        <v>Belum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1"/>
      <c r="C118" s="131"/>
      <c r="D118" s="109">
        <f t="shared" si="123"/>
        <v>0</v>
      </c>
      <c r="E118" s="117"/>
      <c r="F118" s="145">
        <f t="shared" ref="F118:G118" si="125">IFERROR(O107/D107,0)</f>
        <v>0</v>
      </c>
      <c r="G118" s="146">
        <f t="shared" si="125"/>
        <v>0.27853362310016755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>
        <v>30886096</v>
      </c>
      <c r="C121" s="37">
        <v>30887204</v>
      </c>
      <c r="D121" s="49">
        <f t="shared" ref="D121:D123" si="126">(C121-B121)*0.9984</f>
        <v>1106.2272</v>
      </c>
      <c r="T121" s="1"/>
      <c r="V121" s="116"/>
    </row>
    <row r="122" spans="1:22" ht="14.25" customHeight="1">
      <c r="A122" s="30" t="s">
        <v>49</v>
      </c>
      <c r="B122" s="110">
        <v>30882253</v>
      </c>
      <c r="C122" s="37">
        <v>30884112</v>
      </c>
      <c r="D122" s="33">
        <f t="shared" si="126"/>
        <v>1856.0255999999999</v>
      </c>
      <c r="T122" s="1"/>
      <c r="V122" s="116"/>
    </row>
    <row r="123" spans="1:22" ht="14.25" customHeight="1">
      <c r="A123" s="30" t="s">
        <v>50</v>
      </c>
      <c r="B123" s="110">
        <v>30884112</v>
      </c>
      <c r="C123" s="37">
        <v>30886096</v>
      </c>
      <c r="D123" s="120">
        <f t="shared" si="126"/>
        <v>1980.8255999999999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62</v>
      </c>
      <c r="O5" s="265" t="s">
        <v>13</v>
      </c>
      <c r="P5" s="265" t="s">
        <v>63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'1'!C100</f>
        <v>2844.83</v>
      </c>
      <c r="C7" s="131">
        <v>2844.83</v>
      </c>
      <c r="D7" s="17">
        <f>(C7-B7)*1260</f>
        <v>0</v>
      </c>
      <c r="E7" s="17">
        <f>'1'!E100+D7</f>
        <v>3577817</v>
      </c>
      <c r="F7" s="277" t="s">
        <v>23</v>
      </c>
      <c r="G7" s="278"/>
      <c r="H7" s="19"/>
      <c r="I7" s="20"/>
      <c r="J7" s="127">
        <f>'1'!J100+H7</f>
        <v>2.7340277777777779</v>
      </c>
      <c r="K7" s="128">
        <f>'1'!K100+H7</f>
        <v>2.7340277777777779</v>
      </c>
      <c r="L7" s="127">
        <f>'1'!L100+H7</f>
        <v>417.48402777777778</v>
      </c>
      <c r="M7" s="24"/>
      <c r="N7" s="17">
        <f>'1'!N100+M7</f>
        <v>5449</v>
      </c>
      <c r="O7" s="17">
        <f>'1'!Q100+'2'!D18-'2'!Q7</f>
        <v>0</v>
      </c>
      <c r="P7" s="129">
        <f>'1'!P100+O7</f>
        <v>1071633.1000000001</v>
      </c>
      <c r="Q7" s="131">
        <v>1465</v>
      </c>
      <c r="R7" s="28" t="s">
        <v>24</v>
      </c>
      <c r="S7" s="152">
        <v>72395.97</v>
      </c>
      <c r="T7" s="1"/>
      <c r="V7" s="116"/>
      <c r="W7" s="2"/>
    </row>
    <row r="8" spans="1:24" ht="14.25" customHeight="1">
      <c r="A8" s="30">
        <v>3</v>
      </c>
      <c r="B8" s="126">
        <f>'1'!C101</f>
        <v>3513.65</v>
      </c>
      <c r="C8" s="131">
        <v>3513.65</v>
      </c>
      <c r="D8" s="33">
        <f>(C8-B8)*5</f>
        <v>0</v>
      </c>
      <c r="E8" s="17">
        <f>'1'!E101+D8</f>
        <v>3308716</v>
      </c>
      <c r="F8" s="33">
        <f>'1'!G101</f>
        <v>60409.58</v>
      </c>
      <c r="G8" s="153">
        <v>60409.58</v>
      </c>
      <c r="H8" s="19" t="str">
        <f t="shared" ref="H8:H9" si="0">TEXT((G8-F8)/24,"hh:mm")</f>
        <v>00:00</v>
      </c>
      <c r="I8" s="127">
        <f>'1'!I101+H8</f>
        <v>3.5187499999999998</v>
      </c>
      <c r="J8" s="127">
        <f>'1'!J101+H8</f>
        <v>0</v>
      </c>
      <c r="K8" s="128">
        <f>'1'!K101+H8</f>
        <v>3.5187499999999998</v>
      </c>
      <c r="L8" s="127">
        <f>'1'!L101+H8</f>
        <v>178.64097222222222</v>
      </c>
      <c r="M8" s="37"/>
      <c r="N8" s="17">
        <f>'1'!N101+M8</f>
        <v>6506</v>
      </c>
      <c r="O8" s="17">
        <f>'1'!Q101+'2'!D19-'2'!Q8</f>
        <v>0</v>
      </c>
      <c r="P8" s="33">
        <f>'1'!P101+O8</f>
        <v>968786</v>
      </c>
      <c r="Q8" s="131">
        <v>1200</v>
      </c>
      <c r="R8" s="39" t="s">
        <v>25</v>
      </c>
      <c r="S8" s="152">
        <v>13559.09</v>
      </c>
      <c r="T8" s="1"/>
      <c r="V8" s="116"/>
      <c r="W8" s="2"/>
    </row>
    <row r="9" spans="1:24" ht="14.25" customHeight="1">
      <c r="A9" s="30">
        <v>4</v>
      </c>
      <c r="B9" s="126">
        <f>'1'!C102</f>
        <v>8808268</v>
      </c>
      <c r="C9" s="131">
        <v>8808268</v>
      </c>
      <c r="D9" s="33">
        <f>(C9-B9)*2</f>
        <v>0</v>
      </c>
      <c r="E9" s="17">
        <f>'1'!E102+D9</f>
        <v>854461</v>
      </c>
      <c r="F9" s="33">
        <f>'1'!G102</f>
        <v>4322.33</v>
      </c>
      <c r="G9" s="155">
        <v>4322.33</v>
      </c>
      <c r="H9" s="19" t="str">
        <f t="shared" si="0"/>
        <v>00:00</v>
      </c>
      <c r="I9" s="20"/>
      <c r="J9" s="127">
        <f>'1'!J102+H9</f>
        <v>3.2013888888888888</v>
      </c>
      <c r="K9" s="128">
        <f>'1'!K102+H9</f>
        <v>2.182638888888889</v>
      </c>
      <c r="L9" s="127">
        <f>'1'!L102+H9</f>
        <v>138.28680555555556</v>
      </c>
      <c r="M9" s="37"/>
      <c r="N9" s="17">
        <f>'1'!N102+M9</f>
        <v>6919</v>
      </c>
      <c r="O9" s="17">
        <f>'1'!Q102+'2'!D20-'2'!Q9</f>
        <v>0</v>
      </c>
      <c r="P9" s="164">
        <f>'1'!P102+O9</f>
        <v>243760</v>
      </c>
      <c r="Q9" s="131">
        <v>930</v>
      </c>
      <c r="R9" s="39" t="s">
        <v>26</v>
      </c>
      <c r="S9" s="152">
        <v>204889.06</v>
      </c>
      <c r="T9" s="1"/>
      <c r="V9" s="116"/>
      <c r="W9" s="2"/>
    </row>
    <row r="10" spans="1:24" ht="14.25" customHeight="1">
      <c r="A10" s="30">
        <v>5</v>
      </c>
      <c r="B10" s="126">
        <f>'1'!C103</f>
        <v>85486</v>
      </c>
      <c r="C10" s="131">
        <v>85486</v>
      </c>
      <c r="D10" s="33">
        <f>(C10-B10)*3.2</f>
        <v>0</v>
      </c>
      <c r="E10" s="17">
        <f>'1'!E103+D10</f>
        <v>1556320.7</v>
      </c>
      <c r="F10" s="277" t="s">
        <v>23</v>
      </c>
      <c r="G10" s="278"/>
      <c r="H10" s="19"/>
      <c r="I10" s="20"/>
      <c r="J10" s="127">
        <f>'1'!J103+H10</f>
        <v>0.5395833333333333</v>
      </c>
      <c r="K10" s="128">
        <f>'1'!K103+H10</f>
        <v>7.2638888888888884</v>
      </c>
      <c r="L10" s="127">
        <f>'1'!L103+H10</f>
        <v>95.116666666666674</v>
      </c>
      <c r="M10" s="37"/>
      <c r="N10" s="17">
        <f>'1'!N103+M10</f>
        <v>2909</v>
      </c>
      <c r="O10" s="17">
        <f>'1'!Q103+'2'!D21-'2'!Q10</f>
        <v>0</v>
      </c>
      <c r="P10" s="164">
        <f>'1'!P103+O10</f>
        <v>455042</v>
      </c>
      <c r="Q10" s="131">
        <v>740</v>
      </c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'1'!C104</f>
        <v>47115.44</v>
      </c>
      <c r="C11" s="131">
        <v>47118.64</v>
      </c>
      <c r="D11" s="33">
        <f t="shared" ref="D11:D12" si="1">(C11-B11)*500</f>
        <v>1599.9999999985448</v>
      </c>
      <c r="E11" s="17">
        <f>'1'!E104+D11</f>
        <v>28277159</v>
      </c>
      <c r="F11" s="33">
        <f>'1'!G104</f>
        <v>30037.37</v>
      </c>
      <c r="G11" s="153">
        <v>30039.439999999999</v>
      </c>
      <c r="H11" s="19" t="str">
        <f t="shared" ref="H11:H14" si="2">TEXT((G11-F11)/24,"hh:mm")</f>
        <v>02:04</v>
      </c>
      <c r="I11" s="127">
        <f>'1'!I104+H11</f>
        <v>10.215972222222222</v>
      </c>
      <c r="J11" s="127">
        <f>'1'!J104+H11</f>
        <v>16.559027777777779</v>
      </c>
      <c r="K11" s="128">
        <f>'1'!K104+H11</f>
        <v>20.570138888888888</v>
      </c>
      <c r="L11" s="127">
        <f>'1'!L104+H11</f>
        <v>264.43333333333328</v>
      </c>
      <c r="M11" s="44"/>
      <c r="N11" s="17">
        <f>'1'!N104+M11</f>
        <v>39837.5</v>
      </c>
      <c r="O11" s="17">
        <f>'1'!Q104+'2'!D22-'2'!Q11</f>
        <v>441.41350000000011</v>
      </c>
      <c r="P11" s="164">
        <f>'1'!P104+O11</f>
        <v>7646072.6799999997</v>
      </c>
      <c r="Q11" s="131">
        <v>2590</v>
      </c>
      <c r="R11" s="46" t="s">
        <v>28</v>
      </c>
      <c r="S11" s="47">
        <f>SUM(Q7:Q14)</f>
        <v>11569</v>
      </c>
      <c r="T11" s="1"/>
      <c r="V11" s="116"/>
      <c r="W11" s="2"/>
    </row>
    <row r="12" spans="1:24" ht="14.25" customHeight="1">
      <c r="A12" s="48">
        <v>7</v>
      </c>
      <c r="B12" s="126">
        <f>'1'!C105</f>
        <v>44398.16</v>
      </c>
      <c r="C12" s="131">
        <v>44410.55</v>
      </c>
      <c r="D12" s="49">
        <f t="shared" si="1"/>
        <v>6194.999999999709</v>
      </c>
      <c r="E12" s="17">
        <f>'1'!E105+D12</f>
        <v>27130318.000000004</v>
      </c>
      <c r="F12" s="33">
        <f>'1'!G105</f>
        <v>3104.05</v>
      </c>
      <c r="G12" s="41">
        <v>3112.05</v>
      </c>
      <c r="H12" s="19" t="str">
        <f t="shared" si="2"/>
        <v>08:00</v>
      </c>
      <c r="I12" s="127">
        <f>'1'!I105+H12</f>
        <v>4.6548611111111109</v>
      </c>
      <c r="J12" s="127">
        <f>'1'!J105+H12</f>
        <v>4.6548611111111109</v>
      </c>
      <c r="K12" s="128">
        <f>'1'!K105+H12</f>
        <v>20.131250000000001</v>
      </c>
      <c r="L12" s="127">
        <f>'1'!L105+H12</f>
        <v>162.40138888888887</v>
      </c>
      <c r="M12" s="44"/>
      <c r="N12" s="17">
        <f>'1'!N105+M12</f>
        <v>37780</v>
      </c>
      <c r="O12" s="17">
        <f>'1'!Q105+'2'!D23-'2'!Q12</f>
        <v>1730.4899999999998</v>
      </c>
      <c r="P12" s="164">
        <f>'1'!P105+O12</f>
        <v>7454132.3800000008</v>
      </c>
      <c r="Q12" s="130">
        <v>1440</v>
      </c>
      <c r="R12" s="56" t="s">
        <v>29</v>
      </c>
      <c r="S12" s="43">
        <f>SUM(S7:S11)</f>
        <v>317413.12</v>
      </c>
      <c r="T12" s="1"/>
      <c r="V12" s="116"/>
      <c r="W12" s="2"/>
    </row>
    <row r="13" spans="1:24" ht="14.25" customHeight="1">
      <c r="A13" s="30">
        <v>8</v>
      </c>
      <c r="B13" s="126">
        <f>'1'!C106</f>
        <v>22580803</v>
      </c>
      <c r="C13" s="131">
        <v>22587375</v>
      </c>
      <c r="D13" s="49">
        <f t="shared" ref="D13:D14" si="3">(C13-B13)</f>
        <v>6572</v>
      </c>
      <c r="E13" s="17">
        <f>'1'!E106+D13</f>
        <v>17351306</v>
      </c>
      <c r="F13" s="33">
        <f>'1'!G106</f>
        <v>28982.5</v>
      </c>
      <c r="G13" s="35">
        <v>28990.5</v>
      </c>
      <c r="H13" s="19" t="str">
        <f t="shared" si="2"/>
        <v>08:00</v>
      </c>
      <c r="I13" s="127">
        <f>'1'!I106+H13</f>
        <v>1.75</v>
      </c>
      <c r="J13" s="127">
        <f>'1'!J106+H13</f>
        <v>0.83333333333333326</v>
      </c>
      <c r="K13" s="128">
        <f>'1'!K106+H13</f>
        <v>6.4291666666666663</v>
      </c>
      <c r="L13" s="127">
        <f>'1'!L106+H13</f>
        <v>27.454166666666662</v>
      </c>
      <c r="M13" s="37"/>
      <c r="N13" s="17">
        <f>'1'!N106+M13</f>
        <v>17620</v>
      </c>
      <c r="O13" s="17">
        <f>'1'!Q106+'2'!D24-'2'!Q13</f>
        <v>1783.5104000000001</v>
      </c>
      <c r="P13" s="164">
        <f>'1'!P106+O13</f>
        <v>4785240.7936000004</v>
      </c>
      <c r="Q13" s="37">
        <v>860</v>
      </c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'1'!C107</f>
        <v>20388737</v>
      </c>
      <c r="C14" s="131">
        <v>20388737</v>
      </c>
      <c r="D14" s="65">
        <f t="shared" si="3"/>
        <v>0</v>
      </c>
      <c r="E14" s="65">
        <f>'1'!E107+D14</f>
        <v>14752551</v>
      </c>
      <c r="F14" s="65">
        <f>'1'!G107</f>
        <v>25673.8</v>
      </c>
      <c r="G14" s="67">
        <v>25673.8</v>
      </c>
      <c r="H14" s="19" t="str">
        <f t="shared" si="2"/>
        <v>00:00</v>
      </c>
      <c r="I14" s="127">
        <f>'1'!I107+H14</f>
        <v>0.39791666666666664</v>
      </c>
      <c r="J14" s="127">
        <f>'1'!J107+H14</f>
        <v>2.1493055555555554</v>
      </c>
      <c r="K14" s="140">
        <f>'1'!K107+H14</f>
        <v>5.2791666666666668</v>
      </c>
      <c r="L14" s="149">
        <f>'1'!L107+H14</f>
        <v>145.05000000000001</v>
      </c>
      <c r="M14" s="72"/>
      <c r="N14" s="65">
        <f>'1'!N107+M14</f>
        <v>17332</v>
      </c>
      <c r="O14" s="65">
        <f>'1'!Q107+'2'!D25-'2'!Q14</f>
        <v>0</v>
      </c>
      <c r="P14" s="65">
        <f>'1'!P107+O14</f>
        <v>4109081.48</v>
      </c>
      <c r="Q14" s="141">
        <v>2344</v>
      </c>
      <c r="R14" s="76" t="s">
        <v>31</v>
      </c>
      <c r="S14" s="77">
        <f>S13+S12</f>
        <v>319294.12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38">
        <v>7.5</v>
      </c>
      <c r="O17" s="38">
        <v>7</v>
      </c>
      <c r="P17" s="38">
        <v>0</v>
      </c>
      <c r="Q17" s="92">
        <v>150</v>
      </c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31">
        <v>21279.200000000001</v>
      </c>
      <c r="F18" s="96">
        <f t="shared" ref="F18:G18" si="6">IFERROR(O7/D7,0)</f>
        <v>0</v>
      </c>
      <c r="G18" s="97">
        <f t="shared" si="6"/>
        <v>0.29952149592894217</v>
      </c>
      <c r="H18" s="98">
        <v>3</v>
      </c>
      <c r="I18" s="88" t="str">
        <f>IF(I8&gt;=(250/24),"Ganti Racor","Belum")</f>
        <v>Belum</v>
      </c>
      <c r="J18" s="88" t="str">
        <f t="shared" ref="J18:J20" si="7">IF(J8&gt;=(250/24),"Ganti Filter","Belum")</f>
        <v>Belum</v>
      </c>
      <c r="K18" s="99" t="str">
        <f>IF(K8&gt;=(250/24),"Ganti Oli","Belum")</f>
        <v>Belum</v>
      </c>
      <c r="L18" s="100" t="str">
        <f t="shared" si="4"/>
        <v>Belum</v>
      </c>
      <c r="M18" s="30" t="s">
        <v>45</v>
      </c>
      <c r="N18" s="38">
        <v>98</v>
      </c>
      <c r="O18" s="38">
        <v>11</v>
      </c>
      <c r="P18" s="38">
        <v>10</v>
      </c>
      <c r="Q18" s="61">
        <v>2</v>
      </c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0.29279817306773986</v>
      </c>
      <c r="H19" s="98">
        <v>4</v>
      </c>
      <c r="I19" s="87"/>
      <c r="J19" s="88" t="str">
        <f t="shared" si="7"/>
        <v>Belum</v>
      </c>
      <c r="K19" s="99" t="str">
        <f t="shared" ref="K19:K22" si="9">IF(K9&gt;=(500/24),"Ganti Oli","Belum")</f>
        <v>Belum</v>
      </c>
      <c r="L19" s="100" t="str">
        <f t="shared" si="4"/>
        <v>Belum</v>
      </c>
      <c r="M19" s="62" t="s">
        <v>43</v>
      </c>
      <c r="N19" s="104">
        <f t="shared" ref="N19:Q19" si="10">N17+(N18*209)</f>
        <v>20489.5</v>
      </c>
      <c r="O19" s="104">
        <f t="shared" si="10"/>
        <v>2306</v>
      </c>
      <c r="P19" s="105">
        <f t="shared" si="10"/>
        <v>2090</v>
      </c>
      <c r="Q19" s="105">
        <f t="shared" si="10"/>
        <v>568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131">
        <v>22338</v>
      </c>
      <c r="F20" s="96">
        <f t="shared" ref="F20:G20" si="11">IFERROR(O9/D9,0)</f>
        <v>0</v>
      </c>
      <c r="G20" s="97">
        <f t="shared" si="11"/>
        <v>0.28527925791814956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131">
        <v>99057</v>
      </c>
      <c r="F21" s="96">
        <f t="shared" ref="F21:G21" si="12">IFERROR(O10/D10,0)</f>
        <v>0</v>
      </c>
      <c r="G21" s="97">
        <f t="shared" si="12"/>
        <v>0.2923831829776472</v>
      </c>
      <c r="H21" s="98">
        <v>6</v>
      </c>
      <c r="I21" s="88" t="str">
        <f t="shared" ref="I21:I22" si="13">IF(I11&gt;=(250/24),"Ganti Racor","Belum")</f>
        <v>Belum</v>
      </c>
      <c r="J21" s="88" t="str">
        <f t="shared" ref="J21:J22" si="14">IF(J11&gt;=(350/24),"Ganti Filter","Belum")</f>
        <v>Ganti Filter</v>
      </c>
      <c r="K21" s="99" t="str">
        <f t="shared" si="9"/>
        <v>Belum</v>
      </c>
      <c r="L21" s="100" t="str">
        <f t="shared" ref="L21:L24" si="15">IF(L11&gt;=(10000/24),"Overhaul","Belum")</f>
        <v>Belum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31">
        <v>7859371</v>
      </c>
      <c r="C22" s="37">
        <v>7860980</v>
      </c>
      <c r="D22" s="103">
        <f>(C22-B22)*1.0015</f>
        <v>1611.4135000000001</v>
      </c>
      <c r="E22" s="131">
        <v>25288.93</v>
      </c>
      <c r="F22" s="96">
        <f t="shared" ref="F22:G22" si="16">IFERROR(O11/D11,0)</f>
        <v>0.27588343750025096</v>
      </c>
      <c r="G22" s="97">
        <f t="shared" si="16"/>
        <v>0.27039748512217932</v>
      </c>
      <c r="H22" s="98">
        <v>7</v>
      </c>
      <c r="I22" s="88" t="str">
        <f t="shared" si="13"/>
        <v>Belum</v>
      </c>
      <c r="J22" s="88" t="str">
        <f t="shared" si="14"/>
        <v>Belum</v>
      </c>
      <c r="K22" s="106" t="str">
        <f t="shared" si="9"/>
        <v>Belum</v>
      </c>
      <c r="L22" s="107" t="str">
        <f t="shared" si="15"/>
        <v>Belum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31">
        <v>7616226</v>
      </c>
      <c r="C23" s="44">
        <v>7618022</v>
      </c>
      <c r="D23" s="109">
        <f>(C23-B23)*1.0025</f>
        <v>1800.49</v>
      </c>
      <c r="E23" s="37">
        <v>26133.09</v>
      </c>
      <c r="F23" s="96">
        <f t="shared" ref="F23:G23" si="17">IFERROR(O12/D12,0)</f>
        <v>0.27933656174335447</v>
      </c>
      <c r="G23" s="97">
        <f t="shared" si="17"/>
        <v>0.27475285693297069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str">
        <f t="shared" ref="K23:K24" si="19">IF(K13&gt;=(250/24),"Ganti Oli","Belum")</f>
        <v>Belum</v>
      </c>
      <c r="L23" s="100" t="str">
        <f t="shared" si="15"/>
        <v>Belum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>
        <v>30887205</v>
      </c>
      <c r="C24" s="37">
        <v>30888761</v>
      </c>
      <c r="D24" s="109">
        <f t="shared" ref="D24:D25" si="20">(C24-B24)*0.9984</f>
        <v>1553.5103999999999</v>
      </c>
      <c r="E24" s="112"/>
      <c r="F24" s="96">
        <f t="shared" ref="F24:G24" si="21">IFERROR(O13/D13,0)</f>
        <v>0.27138015824710898</v>
      </c>
      <c r="G24" s="97">
        <f t="shared" si="21"/>
        <v>0.27578562637302345</v>
      </c>
      <c r="H24" s="113">
        <v>9</v>
      </c>
      <c r="I24" s="88" t="str">
        <f t="shared" si="18"/>
        <v>Belum</v>
      </c>
      <c r="J24" s="88" t="str">
        <f>IF(J14&gt;=(100/24),"Ganti Filter","Belum")</f>
        <v>Belum</v>
      </c>
      <c r="K24" s="114" t="str">
        <f t="shared" si="19"/>
        <v>Belum</v>
      </c>
      <c r="L24" s="115" t="str">
        <f t="shared" si="15"/>
        <v>Belum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0.27853362310016755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>
        <v>30895751</v>
      </c>
      <c r="C28" s="37">
        <v>30897072</v>
      </c>
      <c r="D28" s="49">
        <f t="shared" ref="D28:D30" si="23">(C28-B28)*0.9984</f>
        <v>1318.8863999999999</v>
      </c>
      <c r="T28" s="1"/>
      <c r="V28" s="116"/>
      <c r="W28" s="4"/>
    </row>
    <row r="29" spans="1:23" ht="14.25" customHeight="1">
      <c r="A29" s="30" t="s">
        <v>49</v>
      </c>
      <c r="B29" s="110">
        <v>30892187</v>
      </c>
      <c r="C29" s="37">
        <v>30893935</v>
      </c>
      <c r="D29" s="33">
        <f t="shared" si="23"/>
        <v>1745.2031999999999</v>
      </c>
      <c r="T29" s="1"/>
      <c r="V29" s="116"/>
      <c r="W29" s="4"/>
    </row>
    <row r="30" spans="1:23" ht="14.25" customHeight="1">
      <c r="A30" s="30" t="s">
        <v>50</v>
      </c>
      <c r="B30" s="110">
        <v>30893935</v>
      </c>
      <c r="C30" s="37">
        <v>30895751</v>
      </c>
      <c r="D30" s="120">
        <f t="shared" si="23"/>
        <v>1813.0944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64</v>
      </c>
      <c r="O36" s="265" t="s">
        <v>13</v>
      </c>
      <c r="P36" s="265" t="s">
        <v>65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2844.83</v>
      </c>
      <c r="C38" s="131">
        <v>2844.83</v>
      </c>
      <c r="D38" s="17">
        <f>(C38-B38)*1260</f>
        <v>0</v>
      </c>
      <c r="E38" s="17">
        <f t="shared" ref="E38:E45" si="25">E7+D38</f>
        <v>3577817</v>
      </c>
      <c r="F38" s="277" t="s">
        <v>23</v>
      </c>
      <c r="G38" s="278"/>
      <c r="H38" s="19"/>
      <c r="I38" s="20"/>
      <c r="J38" s="127">
        <f t="shared" ref="J38:J41" si="26">J7+H38</f>
        <v>2.7340277777777779</v>
      </c>
      <c r="K38" s="128">
        <f t="shared" ref="K38:K41" si="27">K7+H38</f>
        <v>2.7340277777777779</v>
      </c>
      <c r="L38" s="127">
        <f t="shared" ref="L38:L45" si="28">L7+H38</f>
        <v>417.48402777777778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1071633.1000000001</v>
      </c>
      <c r="Q38" s="131">
        <v>1465</v>
      </c>
      <c r="R38" s="28" t="s">
        <v>24</v>
      </c>
      <c r="S38" s="152">
        <v>69032.72</v>
      </c>
      <c r="T38" s="1"/>
      <c r="V38" s="116"/>
      <c r="W38" s="4"/>
    </row>
    <row r="39" spans="1:23" ht="14.25" customHeight="1">
      <c r="A39" s="30">
        <v>3</v>
      </c>
      <c r="B39" s="126">
        <f t="shared" si="24"/>
        <v>3513.65</v>
      </c>
      <c r="C39" s="131">
        <v>3513.65</v>
      </c>
      <c r="D39" s="33">
        <f>(C39-B39)*5</f>
        <v>0</v>
      </c>
      <c r="E39" s="17">
        <f t="shared" si="25"/>
        <v>3308716</v>
      </c>
      <c r="F39" s="33">
        <f t="shared" ref="F39:F40" si="32">G8</f>
        <v>60409.58</v>
      </c>
      <c r="G39" s="153">
        <v>60409.58</v>
      </c>
      <c r="H39" s="19" t="str">
        <f t="shared" ref="H39:H40" si="33">TEXT((G39-F39)/24,"hh:mm")</f>
        <v>00:00</v>
      </c>
      <c r="I39" s="127">
        <f>I8+H39</f>
        <v>3.5187499999999998</v>
      </c>
      <c r="J39" s="127">
        <f t="shared" si="26"/>
        <v>0</v>
      </c>
      <c r="K39" s="128">
        <f t="shared" si="27"/>
        <v>3.5187499999999998</v>
      </c>
      <c r="L39" s="127">
        <f t="shared" si="28"/>
        <v>178.64097222222222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968786</v>
      </c>
      <c r="Q39" s="131">
        <v>1200</v>
      </c>
      <c r="R39" s="39" t="s">
        <v>25</v>
      </c>
      <c r="S39" s="152">
        <v>13559.09</v>
      </c>
      <c r="T39" s="1"/>
      <c r="V39" s="116"/>
      <c r="W39" s="4"/>
    </row>
    <row r="40" spans="1:23" ht="14.25" customHeight="1">
      <c r="A40" s="30">
        <v>4</v>
      </c>
      <c r="B40" s="126">
        <f t="shared" si="24"/>
        <v>8808268</v>
      </c>
      <c r="C40" s="131">
        <v>8808268</v>
      </c>
      <c r="D40" s="33">
        <f>(C40-B40)*2</f>
        <v>0</v>
      </c>
      <c r="E40" s="17">
        <f t="shared" si="25"/>
        <v>854461</v>
      </c>
      <c r="F40" s="33">
        <f t="shared" si="32"/>
        <v>4322.33</v>
      </c>
      <c r="G40" s="155">
        <v>4322.33</v>
      </c>
      <c r="H40" s="19" t="str">
        <f t="shared" si="33"/>
        <v>00:00</v>
      </c>
      <c r="I40" s="20"/>
      <c r="J40" s="127">
        <f t="shared" si="26"/>
        <v>3.2013888888888888</v>
      </c>
      <c r="K40" s="128">
        <f t="shared" si="27"/>
        <v>2.182638888888889</v>
      </c>
      <c r="L40" s="127">
        <f t="shared" si="28"/>
        <v>138.28680555555556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243760</v>
      </c>
      <c r="Q40" s="131">
        <v>930</v>
      </c>
      <c r="R40" s="39" t="s">
        <v>26</v>
      </c>
      <c r="S40" s="152">
        <v>204889.06</v>
      </c>
      <c r="T40" s="1"/>
      <c r="V40" s="116"/>
      <c r="W40" s="4"/>
    </row>
    <row r="41" spans="1:23" ht="14.25" customHeight="1">
      <c r="A41" s="30">
        <v>5</v>
      </c>
      <c r="B41" s="126">
        <f t="shared" si="24"/>
        <v>85486</v>
      </c>
      <c r="C41" s="131">
        <v>85486</v>
      </c>
      <c r="D41" s="33">
        <f>(C41-B41)*3.2</f>
        <v>0</v>
      </c>
      <c r="E41" s="17">
        <f t="shared" si="25"/>
        <v>1556320.7</v>
      </c>
      <c r="F41" s="277" t="s">
        <v>23</v>
      </c>
      <c r="G41" s="278"/>
      <c r="H41" s="19"/>
      <c r="I41" s="20"/>
      <c r="J41" s="127">
        <f t="shared" si="26"/>
        <v>0.5395833333333333</v>
      </c>
      <c r="K41" s="128">
        <f t="shared" si="27"/>
        <v>7.2638888888888884</v>
      </c>
      <c r="L41" s="127">
        <f t="shared" si="28"/>
        <v>95.116666666666674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455042</v>
      </c>
      <c r="Q41" s="131">
        <v>740</v>
      </c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47118.64</v>
      </c>
      <c r="C42" s="131">
        <v>47118.64</v>
      </c>
      <c r="D42" s="33">
        <f t="shared" ref="D42:D43" si="34">(C42-B42)*500</f>
        <v>0</v>
      </c>
      <c r="E42" s="17">
        <f t="shared" si="25"/>
        <v>28277159</v>
      </c>
      <c r="F42" s="33">
        <f t="shared" ref="F42:F45" si="35">G11</f>
        <v>30039.439999999999</v>
      </c>
      <c r="G42" s="153">
        <v>30039.439999999999</v>
      </c>
      <c r="H42" s="19" t="str">
        <f t="shared" ref="H42:H45" si="36">TEXT((G42-F42)/24,"hh:mm")</f>
        <v>00:00</v>
      </c>
      <c r="I42" s="127">
        <v>0</v>
      </c>
      <c r="J42" s="127">
        <v>0</v>
      </c>
      <c r="K42" s="128">
        <v>0</v>
      </c>
      <c r="L42" s="127">
        <f t="shared" si="28"/>
        <v>264.43333333333328</v>
      </c>
      <c r="M42" s="44"/>
      <c r="N42" s="17">
        <f t="shared" si="29"/>
        <v>39837.5</v>
      </c>
      <c r="O42" s="17">
        <f t="shared" si="30"/>
        <v>0</v>
      </c>
      <c r="P42" s="132">
        <f t="shared" si="31"/>
        <v>7646072.6799999997</v>
      </c>
      <c r="Q42" s="131">
        <v>2590</v>
      </c>
      <c r="R42" s="46" t="s">
        <v>28</v>
      </c>
      <c r="S42" s="47">
        <f>SUM(Q38:Q45)</f>
        <v>13559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44410.55</v>
      </c>
      <c r="C43" s="133">
        <v>44415.23</v>
      </c>
      <c r="D43" s="49">
        <f t="shared" si="34"/>
        <v>2340.0000000001455</v>
      </c>
      <c r="E43" s="17">
        <f t="shared" si="25"/>
        <v>27132658.000000004</v>
      </c>
      <c r="F43" s="33">
        <f t="shared" si="35"/>
        <v>3112.05</v>
      </c>
      <c r="G43" s="41">
        <v>3115.04</v>
      </c>
      <c r="H43" s="19" t="str">
        <f t="shared" si="36"/>
        <v>02:59</v>
      </c>
      <c r="I43" s="127">
        <f t="shared" ref="I43:I45" si="37">I12+H43</f>
        <v>4.7791666666666668</v>
      </c>
      <c r="J43" s="127">
        <f t="shared" ref="J43:J45" si="38">J12+H43</f>
        <v>4.7791666666666668</v>
      </c>
      <c r="K43" s="128">
        <f t="shared" ref="K43:K45" si="39">K12+H43</f>
        <v>20.255555555555556</v>
      </c>
      <c r="L43" s="127">
        <f t="shared" si="28"/>
        <v>162.52569444444444</v>
      </c>
      <c r="M43" s="44"/>
      <c r="N43" s="17">
        <f t="shared" si="29"/>
        <v>37780</v>
      </c>
      <c r="O43" s="17">
        <f t="shared" si="30"/>
        <v>662.0949999999998</v>
      </c>
      <c r="P43" s="132">
        <f t="shared" si="31"/>
        <v>7454794.4750000006</v>
      </c>
      <c r="Q43" s="130">
        <v>2420</v>
      </c>
      <c r="R43" s="56" t="s">
        <v>29</v>
      </c>
      <c r="S43" s="43">
        <f>SUM(S38:S42)</f>
        <v>316039.87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22587375</v>
      </c>
      <c r="C44" s="131">
        <v>22589847</v>
      </c>
      <c r="D44" s="49">
        <f t="shared" ref="D44:D45" si="40">(C44-B44)</f>
        <v>2472</v>
      </c>
      <c r="E44" s="17">
        <f t="shared" si="25"/>
        <v>17353778</v>
      </c>
      <c r="F44" s="33">
        <f t="shared" si="35"/>
        <v>28990.5</v>
      </c>
      <c r="G44" s="35">
        <v>28993.599999999999</v>
      </c>
      <c r="H44" s="19" t="str">
        <f t="shared" si="36"/>
        <v>03:06</v>
      </c>
      <c r="I44" s="127">
        <f t="shared" si="37"/>
        <v>1.8791666666666667</v>
      </c>
      <c r="J44" s="127">
        <f t="shared" si="38"/>
        <v>0.96249999999999991</v>
      </c>
      <c r="K44" s="128">
        <f t="shared" si="39"/>
        <v>6.5583333333333327</v>
      </c>
      <c r="L44" s="127">
        <f t="shared" si="28"/>
        <v>27.583333333333329</v>
      </c>
      <c r="M44" s="37"/>
      <c r="N44" s="17">
        <f t="shared" si="29"/>
        <v>17620</v>
      </c>
      <c r="O44" s="17">
        <f t="shared" si="30"/>
        <v>773.14239999999972</v>
      </c>
      <c r="P44" s="132">
        <f t="shared" si="31"/>
        <v>4786013.9360000007</v>
      </c>
      <c r="Q44" s="37">
        <v>1870</v>
      </c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20388737</v>
      </c>
      <c r="C45" s="131">
        <v>20388737</v>
      </c>
      <c r="D45" s="65">
        <f t="shared" si="40"/>
        <v>0</v>
      </c>
      <c r="E45" s="65">
        <f t="shared" si="25"/>
        <v>14752551</v>
      </c>
      <c r="F45" s="65">
        <f t="shared" si="35"/>
        <v>25673.8</v>
      </c>
      <c r="G45" s="67">
        <v>25673.8</v>
      </c>
      <c r="H45" s="19" t="str">
        <f t="shared" si="36"/>
        <v>00:00</v>
      </c>
      <c r="I45" s="127">
        <f t="shared" si="37"/>
        <v>0.39791666666666664</v>
      </c>
      <c r="J45" s="127">
        <f t="shared" si="38"/>
        <v>2.1493055555555554</v>
      </c>
      <c r="K45" s="140">
        <f t="shared" si="39"/>
        <v>5.2791666666666668</v>
      </c>
      <c r="L45" s="149">
        <f t="shared" si="28"/>
        <v>145.05000000000001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4109081.48</v>
      </c>
      <c r="Q45" s="141">
        <v>2344</v>
      </c>
      <c r="R45" s="76" t="s">
        <v>31</v>
      </c>
      <c r="S45" s="77">
        <f>S44+S43</f>
        <v>317920.87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41">IF(L38&gt;=(6000/24),"Overhaul","Belum")</f>
        <v>Overhaul</v>
      </c>
      <c r="M48" s="14" t="s">
        <v>44</v>
      </c>
      <c r="N48" s="38">
        <v>7.5</v>
      </c>
      <c r="O48" s="38">
        <v>7</v>
      </c>
      <c r="P48" s="38">
        <v>0</v>
      </c>
      <c r="Q48" s="92">
        <v>150</v>
      </c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2">(C49-B49)*0.9984</f>
        <v>0</v>
      </c>
      <c r="E49" s="131">
        <v>21279.200000000001</v>
      </c>
      <c r="F49" s="96">
        <f t="shared" ref="F49:G49" si="43">IFERROR(O38/D38,0)</f>
        <v>0</v>
      </c>
      <c r="G49" s="97">
        <f t="shared" si="43"/>
        <v>0.29952149592894217</v>
      </c>
      <c r="H49" s="98">
        <v>3</v>
      </c>
      <c r="I49" s="88" t="str">
        <f>IF(I39&gt;=(250/24),"Ganti Racor","Belum")</f>
        <v>Belum</v>
      </c>
      <c r="J49" s="88" t="str">
        <f t="shared" ref="J49:J51" si="44">IF(J39&gt;=(250/24),"Ganti Filter","Belum")</f>
        <v>Belum</v>
      </c>
      <c r="K49" s="99" t="str">
        <f>IF(K39&gt;=(250/24),"Ganti Oli","Belum")</f>
        <v>Belum</v>
      </c>
      <c r="L49" s="100" t="str">
        <f t="shared" si="41"/>
        <v>Belum</v>
      </c>
      <c r="M49" s="30" t="s">
        <v>45</v>
      </c>
      <c r="N49" s="38">
        <v>98</v>
      </c>
      <c r="O49" s="38">
        <v>11</v>
      </c>
      <c r="P49" s="38">
        <v>10</v>
      </c>
      <c r="Q49" s="61">
        <v>2</v>
      </c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2"/>
        <v>0</v>
      </c>
      <c r="E50" s="37"/>
      <c r="F50" s="96">
        <f t="shared" ref="F50:G50" si="45">IFERROR(O39/D39,0)</f>
        <v>0</v>
      </c>
      <c r="G50" s="97">
        <f t="shared" si="45"/>
        <v>0.29279817306773986</v>
      </c>
      <c r="H50" s="98">
        <v>4</v>
      </c>
      <c r="I50" s="87"/>
      <c r="J50" s="88" t="str">
        <f t="shared" si="44"/>
        <v>Belum</v>
      </c>
      <c r="K50" s="99" t="str">
        <f t="shared" ref="K50:K53" si="46">IF(K40&gt;=(500/24),"Ganti Oli","Belum")</f>
        <v>Belum</v>
      </c>
      <c r="L50" s="100" t="str">
        <f t="shared" si="41"/>
        <v>Belum</v>
      </c>
      <c r="M50" s="62" t="s">
        <v>43</v>
      </c>
      <c r="N50" s="104">
        <f t="shared" ref="N50:Q50" si="47">N48+(N49*209)</f>
        <v>20489.5</v>
      </c>
      <c r="O50" s="104">
        <f t="shared" si="47"/>
        <v>2306</v>
      </c>
      <c r="P50" s="105">
        <f t="shared" si="47"/>
        <v>2090</v>
      </c>
      <c r="Q50" s="105">
        <f t="shared" si="47"/>
        <v>568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2"/>
        <v>0</v>
      </c>
      <c r="E51" s="131">
        <v>22338</v>
      </c>
      <c r="F51" s="96">
        <f t="shared" ref="F51:G51" si="48">IFERROR(O40/D40,0)</f>
        <v>0</v>
      </c>
      <c r="G51" s="97">
        <f t="shared" si="48"/>
        <v>0.28527925791814956</v>
      </c>
      <c r="H51" s="98">
        <v>5</v>
      </c>
      <c r="I51" s="87"/>
      <c r="J51" s="88" t="str">
        <f t="shared" si="44"/>
        <v>Belum</v>
      </c>
      <c r="K51" s="99" t="str">
        <f t="shared" si="46"/>
        <v>Belum</v>
      </c>
      <c r="L51" s="100" t="str">
        <f t="shared" si="41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2"/>
        <v>0</v>
      </c>
      <c r="E52" s="131">
        <v>99057</v>
      </c>
      <c r="F52" s="96">
        <f t="shared" ref="F52:G52" si="49">IFERROR(O41/D41,0)</f>
        <v>0</v>
      </c>
      <c r="G52" s="97">
        <f t="shared" si="49"/>
        <v>0.2923831829776472</v>
      </c>
      <c r="H52" s="98">
        <v>6</v>
      </c>
      <c r="I52" s="88" t="str">
        <f t="shared" ref="I52:I53" si="50">IF(I42&gt;=(250/24),"Ganti Racor","Belum")</f>
        <v>Belum</v>
      </c>
      <c r="J52" s="88" t="str">
        <f t="shared" ref="J52:J53" si="51">IF(J42&gt;=(350/24),"Ganti Filter","Belum")</f>
        <v>Belum</v>
      </c>
      <c r="K52" s="99" t="str">
        <f t="shared" si="46"/>
        <v>Belum</v>
      </c>
      <c r="L52" s="100" t="str">
        <f t="shared" ref="L52:L55" si="52">IF(L42&gt;=(10000/24),"Overhaul","Belum")</f>
        <v>Belum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>
        <v>7860980</v>
      </c>
      <c r="C53" s="37">
        <v>7860980</v>
      </c>
      <c r="D53" s="103">
        <f>(C53-B53)*1.0015</f>
        <v>0</v>
      </c>
      <c r="E53" s="131">
        <v>25288.93</v>
      </c>
      <c r="F53" s="96">
        <f t="shared" ref="F53:G53" si="53">IFERROR(O42/D42,0)</f>
        <v>0</v>
      </c>
      <c r="G53" s="97">
        <f t="shared" si="53"/>
        <v>0.27039748512217932</v>
      </c>
      <c r="H53" s="98">
        <v>7</v>
      </c>
      <c r="I53" s="88" t="str">
        <f t="shared" si="50"/>
        <v>Belum</v>
      </c>
      <c r="J53" s="88" t="str">
        <f t="shared" si="51"/>
        <v>Belum</v>
      </c>
      <c r="K53" s="106" t="str">
        <f t="shared" si="46"/>
        <v>Belum</v>
      </c>
      <c r="L53" s="107" t="str">
        <f t="shared" si="52"/>
        <v>Belum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>
        <v>7618022</v>
      </c>
      <c r="C54" s="44">
        <v>7619660</v>
      </c>
      <c r="D54" s="109">
        <f>(C54-B54)*1.0025</f>
        <v>1642.0949999999998</v>
      </c>
      <c r="E54" s="37">
        <v>26135.18</v>
      </c>
      <c r="F54" s="143">
        <f t="shared" ref="F54:G54" si="54">IFERROR(O43/D43,0)</f>
        <v>0.28294658119656352</v>
      </c>
      <c r="G54" s="144">
        <f t="shared" si="54"/>
        <v>0.27475356358378156</v>
      </c>
      <c r="H54" s="98">
        <v>8</v>
      </c>
      <c r="I54" s="88" t="str">
        <f t="shared" ref="I54:I55" si="55">IF(I44&gt;=(80/24),"Ganti Racor","Belum")</f>
        <v>Belum</v>
      </c>
      <c r="J54" s="88" t="str">
        <f>IF(J44&gt;=(150/24),"Ganti Filter","Belum")</f>
        <v>Belum</v>
      </c>
      <c r="K54" s="99" t="str">
        <f t="shared" ref="K54:K55" si="56">IF(K44&gt;=(250/24),"Ganti Oli","Belum")</f>
        <v>Belum</v>
      </c>
      <c r="L54" s="100" t="str">
        <f t="shared" si="52"/>
        <v>Belum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>
        <v>30897072</v>
      </c>
      <c r="C55" s="37">
        <v>30898858</v>
      </c>
      <c r="D55" s="109">
        <f t="shared" ref="D55:D56" si="57">(C55-B55)*0.9984</f>
        <v>1783.1424</v>
      </c>
      <c r="E55" s="112"/>
      <c r="F55" s="143">
        <f t="shared" ref="F55:G55" si="58">IFERROR(O44/D44,0)</f>
        <v>0.31275987055016169</v>
      </c>
      <c r="G55" s="144">
        <f t="shared" si="58"/>
        <v>0.27579089325678829</v>
      </c>
      <c r="H55" s="113">
        <v>9</v>
      </c>
      <c r="I55" s="88" t="str">
        <f t="shared" si="55"/>
        <v>Belum</v>
      </c>
      <c r="J55" s="88" t="str">
        <f>IF(J45&gt;=(100/24),"Ganti Filter","Belum")</f>
        <v>Belum</v>
      </c>
      <c r="K55" s="114" t="str">
        <f t="shared" si="56"/>
        <v>Belum</v>
      </c>
      <c r="L55" s="115" t="str">
        <f t="shared" si="52"/>
        <v>Belum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7"/>
        <v>0</v>
      </c>
      <c r="E56" s="117"/>
      <c r="F56" s="145">
        <f t="shared" ref="F56:G56" si="59">IFERROR(O45/D45,0)</f>
        <v>0</v>
      </c>
      <c r="G56" s="146">
        <f t="shared" si="59"/>
        <v>0.27853362310016755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60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60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60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66</v>
      </c>
      <c r="O67" s="265" t="s">
        <v>13</v>
      </c>
      <c r="P67" s="265" t="s">
        <v>67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61">C38</f>
        <v>2844.83</v>
      </c>
      <c r="C69" s="131">
        <v>2845.26</v>
      </c>
      <c r="D69" s="17">
        <f>(C69-B69)*1260</f>
        <v>541.80000000036671</v>
      </c>
      <c r="E69" s="17">
        <f t="shared" ref="E69:E76" si="62">E38+D69</f>
        <v>3578358.8000000003</v>
      </c>
      <c r="F69" s="277" t="s">
        <v>23</v>
      </c>
      <c r="G69" s="278"/>
      <c r="H69" s="19">
        <v>7.2916666666666671E-2</v>
      </c>
      <c r="I69" s="20"/>
      <c r="J69" s="127">
        <f t="shared" ref="J69:J76" si="63">J38+H69</f>
        <v>2.8069444444444445</v>
      </c>
      <c r="K69" s="128">
        <f t="shared" ref="K69:K76" si="64">K38+H69</f>
        <v>2.8069444444444445</v>
      </c>
      <c r="L69" s="127">
        <f t="shared" ref="L69:L76" si="65">L38+H69</f>
        <v>417.55694444444447</v>
      </c>
      <c r="M69" s="24"/>
      <c r="N69" s="17">
        <f t="shared" ref="N69:N76" si="66">N38+M69</f>
        <v>5449</v>
      </c>
      <c r="O69" s="17">
        <f t="shared" ref="O69:O76" si="67">Q38+D80-Q69</f>
        <v>190</v>
      </c>
      <c r="P69" s="129">
        <f t="shared" ref="P69:P76" si="68">P38+O69</f>
        <v>1071823.1000000001</v>
      </c>
      <c r="Q69" s="131">
        <v>1275</v>
      </c>
      <c r="R69" s="28" t="s">
        <v>24</v>
      </c>
      <c r="S69" s="152">
        <v>57946.96</v>
      </c>
      <c r="T69" s="1"/>
      <c r="V69" s="116"/>
      <c r="W69" s="4"/>
    </row>
    <row r="70" spans="1:23" ht="14.25" customHeight="1">
      <c r="A70" s="30">
        <v>3</v>
      </c>
      <c r="B70" s="126">
        <f t="shared" si="61"/>
        <v>3513.65</v>
      </c>
      <c r="C70" s="131">
        <v>3513.65</v>
      </c>
      <c r="D70" s="33">
        <f>(C70-B70)*5</f>
        <v>0</v>
      </c>
      <c r="E70" s="17">
        <f t="shared" si="62"/>
        <v>3308716</v>
      </c>
      <c r="F70" s="33">
        <f t="shared" ref="F70:F71" si="69">G39</f>
        <v>60409.58</v>
      </c>
      <c r="G70" s="153">
        <v>60409.58</v>
      </c>
      <c r="H70" s="19" t="str">
        <f t="shared" ref="H70:H71" si="70">TEXT((G70-F70)/24,"hh:mm")</f>
        <v>00:00</v>
      </c>
      <c r="I70" s="127">
        <f>I39+H70</f>
        <v>3.5187499999999998</v>
      </c>
      <c r="J70" s="127">
        <f t="shared" si="63"/>
        <v>0</v>
      </c>
      <c r="K70" s="128">
        <f t="shared" si="64"/>
        <v>3.5187499999999998</v>
      </c>
      <c r="L70" s="127">
        <f t="shared" si="65"/>
        <v>178.64097222222222</v>
      </c>
      <c r="M70" s="37"/>
      <c r="N70" s="17">
        <f t="shared" si="66"/>
        <v>6506</v>
      </c>
      <c r="O70" s="17">
        <f t="shared" si="67"/>
        <v>0</v>
      </c>
      <c r="P70" s="17">
        <f t="shared" si="68"/>
        <v>968786</v>
      </c>
      <c r="Q70" s="131">
        <v>1200</v>
      </c>
      <c r="R70" s="39" t="s">
        <v>25</v>
      </c>
      <c r="S70" s="152">
        <v>13559.09</v>
      </c>
      <c r="T70" s="1"/>
      <c r="V70" s="116"/>
      <c r="W70" s="4"/>
    </row>
    <row r="71" spans="1:23" ht="14.25" customHeight="1">
      <c r="A71" s="30">
        <v>4</v>
      </c>
      <c r="B71" s="126">
        <f t="shared" si="61"/>
        <v>8808268</v>
      </c>
      <c r="C71" s="131">
        <v>8808268</v>
      </c>
      <c r="D71" s="33">
        <f>(C71-B71)*2</f>
        <v>0</v>
      </c>
      <c r="E71" s="17">
        <f t="shared" si="62"/>
        <v>854461</v>
      </c>
      <c r="F71" s="33">
        <f t="shared" si="69"/>
        <v>4322.33</v>
      </c>
      <c r="G71" s="155">
        <v>4322.33</v>
      </c>
      <c r="H71" s="19" t="str">
        <f t="shared" si="70"/>
        <v>00:00</v>
      </c>
      <c r="I71" s="20"/>
      <c r="J71" s="127">
        <f t="shared" si="63"/>
        <v>3.2013888888888888</v>
      </c>
      <c r="K71" s="128">
        <f t="shared" si="64"/>
        <v>2.182638888888889</v>
      </c>
      <c r="L71" s="127">
        <f t="shared" si="65"/>
        <v>138.28680555555556</v>
      </c>
      <c r="M71" s="37"/>
      <c r="N71" s="17">
        <f t="shared" si="66"/>
        <v>6919</v>
      </c>
      <c r="O71" s="17">
        <f t="shared" si="67"/>
        <v>0</v>
      </c>
      <c r="P71" s="132">
        <f t="shared" si="68"/>
        <v>243760</v>
      </c>
      <c r="Q71" s="131">
        <v>930</v>
      </c>
      <c r="R71" s="39" t="s">
        <v>26</v>
      </c>
      <c r="S71" s="40">
        <v>268967.40000000002</v>
      </c>
      <c r="T71" s="1"/>
      <c r="V71" s="116"/>
      <c r="W71" s="4"/>
    </row>
    <row r="72" spans="1:23" ht="15.75" customHeight="1">
      <c r="A72" s="30">
        <v>5</v>
      </c>
      <c r="B72" s="126">
        <f t="shared" si="61"/>
        <v>85486</v>
      </c>
      <c r="C72" s="131">
        <v>85486</v>
      </c>
      <c r="D72" s="33">
        <f>(C72-B72)*3.2</f>
        <v>0</v>
      </c>
      <c r="E72" s="17">
        <f t="shared" si="62"/>
        <v>1556320.7</v>
      </c>
      <c r="F72" s="277" t="s">
        <v>23</v>
      </c>
      <c r="G72" s="278"/>
      <c r="H72" s="19"/>
      <c r="I72" s="20"/>
      <c r="J72" s="127">
        <f t="shared" si="63"/>
        <v>0.5395833333333333</v>
      </c>
      <c r="K72" s="128">
        <f t="shared" si="64"/>
        <v>7.2638888888888884</v>
      </c>
      <c r="L72" s="127">
        <f t="shared" si="65"/>
        <v>95.116666666666674</v>
      </c>
      <c r="M72" s="37"/>
      <c r="N72" s="17">
        <f t="shared" si="66"/>
        <v>2909</v>
      </c>
      <c r="O72" s="17">
        <f t="shared" si="67"/>
        <v>0</v>
      </c>
      <c r="P72" s="132">
        <f t="shared" si="68"/>
        <v>455042</v>
      </c>
      <c r="Q72" s="131">
        <v>740</v>
      </c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61"/>
        <v>47118.64</v>
      </c>
      <c r="C73" s="32">
        <v>47123.14</v>
      </c>
      <c r="D73" s="33">
        <f t="shared" ref="D73:D74" si="71">(C73-B73)*500</f>
        <v>2250</v>
      </c>
      <c r="E73" s="17">
        <f t="shared" si="62"/>
        <v>28279409</v>
      </c>
      <c r="F73" s="33">
        <f t="shared" ref="F73:F76" si="72">G42</f>
        <v>30039.439999999999</v>
      </c>
      <c r="G73" s="35">
        <v>30042.47</v>
      </c>
      <c r="H73" s="19" t="str">
        <f t="shared" ref="H73:H76" si="73">TEXT((G73-F73)/24,"hh:mm")</f>
        <v>03:01</v>
      </c>
      <c r="I73" s="127">
        <f t="shared" ref="I73:I76" si="74">I42+H73</f>
        <v>0.12569444444444444</v>
      </c>
      <c r="J73" s="127">
        <f t="shared" si="63"/>
        <v>0.12569444444444444</v>
      </c>
      <c r="K73" s="128">
        <f t="shared" si="64"/>
        <v>0.12569444444444444</v>
      </c>
      <c r="L73" s="127">
        <f t="shared" si="65"/>
        <v>264.55902777777771</v>
      </c>
      <c r="M73" s="44">
        <v>336</v>
      </c>
      <c r="N73" s="17">
        <f t="shared" si="66"/>
        <v>40173.5</v>
      </c>
      <c r="O73" s="17">
        <f t="shared" si="67"/>
        <v>650</v>
      </c>
      <c r="P73" s="132">
        <f t="shared" si="68"/>
        <v>7646722.6799999997</v>
      </c>
      <c r="Q73" s="130">
        <v>1940</v>
      </c>
      <c r="R73" s="46" t="s">
        <v>28</v>
      </c>
      <c r="S73" s="47">
        <f>SUM(Q69:Q76)</f>
        <v>10609</v>
      </c>
      <c r="T73" s="1"/>
      <c r="V73" s="116"/>
      <c r="W73" s="4"/>
    </row>
    <row r="74" spans="1:23" ht="14.25" customHeight="1">
      <c r="A74" s="48">
        <v>7</v>
      </c>
      <c r="B74" s="126">
        <f t="shared" si="61"/>
        <v>44415.23</v>
      </c>
      <c r="C74" s="133">
        <v>44422.77</v>
      </c>
      <c r="D74" s="49">
        <f t="shared" si="71"/>
        <v>3769.9999999967986</v>
      </c>
      <c r="E74" s="17">
        <f t="shared" si="62"/>
        <v>27136428</v>
      </c>
      <c r="F74" s="33">
        <f t="shared" si="72"/>
        <v>3115.04</v>
      </c>
      <c r="G74" s="41">
        <v>3120.05</v>
      </c>
      <c r="H74" s="19" t="str">
        <f t="shared" si="73"/>
        <v>05:00</v>
      </c>
      <c r="I74" s="127">
        <f t="shared" si="74"/>
        <v>4.9874999999999998</v>
      </c>
      <c r="J74" s="127">
        <f t="shared" si="63"/>
        <v>4.9874999999999998</v>
      </c>
      <c r="K74" s="128">
        <f t="shared" si="64"/>
        <v>20.463888888888889</v>
      </c>
      <c r="L74" s="127">
        <f t="shared" si="65"/>
        <v>162.73402777777778</v>
      </c>
      <c r="M74" s="44"/>
      <c r="N74" s="17">
        <f t="shared" si="66"/>
        <v>37780</v>
      </c>
      <c r="O74" s="17">
        <f t="shared" si="67"/>
        <v>1040</v>
      </c>
      <c r="P74" s="132">
        <f t="shared" si="68"/>
        <v>7455834.4750000006</v>
      </c>
      <c r="Q74" s="134">
        <v>1380</v>
      </c>
      <c r="R74" s="56" t="s">
        <v>29</v>
      </c>
      <c r="S74" s="43">
        <f>SUM(S69:S73)</f>
        <v>366082.45</v>
      </c>
      <c r="T74" s="1"/>
      <c r="V74" s="116"/>
      <c r="W74" s="4"/>
    </row>
    <row r="75" spans="1:23" ht="14.25" customHeight="1">
      <c r="A75" s="30">
        <v>8</v>
      </c>
      <c r="B75" s="126">
        <f t="shared" si="61"/>
        <v>22589847</v>
      </c>
      <c r="C75" s="131">
        <v>22593632</v>
      </c>
      <c r="D75" s="49">
        <f t="shared" ref="D75:D76" si="75">(C75-B75)</f>
        <v>3785</v>
      </c>
      <c r="E75" s="17">
        <f t="shared" si="62"/>
        <v>17357563</v>
      </c>
      <c r="F75" s="33">
        <f t="shared" si="72"/>
        <v>28993.599999999999</v>
      </c>
      <c r="G75" s="35">
        <v>28998.6</v>
      </c>
      <c r="H75" s="19" t="str">
        <f t="shared" si="73"/>
        <v>05:00</v>
      </c>
      <c r="I75" s="127">
        <f t="shared" si="74"/>
        <v>2.0874999999999999</v>
      </c>
      <c r="J75" s="127">
        <f t="shared" si="63"/>
        <v>1.1708333333333332</v>
      </c>
      <c r="K75" s="128">
        <f t="shared" si="64"/>
        <v>6.7666666666666657</v>
      </c>
      <c r="L75" s="127">
        <f t="shared" si="65"/>
        <v>27.791666666666661</v>
      </c>
      <c r="M75" s="37"/>
      <c r="N75" s="17">
        <f t="shared" si="66"/>
        <v>17620</v>
      </c>
      <c r="O75" s="17">
        <f t="shared" si="67"/>
        <v>1070</v>
      </c>
      <c r="P75" s="132">
        <f t="shared" si="68"/>
        <v>4787083.9360000007</v>
      </c>
      <c r="Q75" s="148">
        <v>800</v>
      </c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61"/>
        <v>20388737</v>
      </c>
      <c r="C76" s="131">
        <v>20388737</v>
      </c>
      <c r="D76" s="65">
        <f t="shared" si="75"/>
        <v>0</v>
      </c>
      <c r="E76" s="65">
        <f t="shared" si="62"/>
        <v>14752551</v>
      </c>
      <c r="F76" s="65">
        <f t="shared" si="72"/>
        <v>25673.8</v>
      </c>
      <c r="G76" s="67">
        <v>25673.8</v>
      </c>
      <c r="H76" s="19" t="str">
        <f t="shared" si="73"/>
        <v>00:00</v>
      </c>
      <c r="I76" s="127">
        <f t="shared" si="74"/>
        <v>0.39791666666666664</v>
      </c>
      <c r="J76" s="127">
        <f t="shared" si="63"/>
        <v>2.1493055555555554</v>
      </c>
      <c r="K76" s="140">
        <f t="shared" si="64"/>
        <v>5.2791666666666668</v>
      </c>
      <c r="L76" s="149">
        <f t="shared" si="65"/>
        <v>145.05000000000001</v>
      </c>
      <c r="M76" s="72"/>
      <c r="N76" s="65">
        <f t="shared" si="66"/>
        <v>17332</v>
      </c>
      <c r="O76" s="65">
        <f t="shared" si="67"/>
        <v>0</v>
      </c>
      <c r="P76" s="120">
        <f t="shared" si="68"/>
        <v>4109081.48</v>
      </c>
      <c r="Q76" s="141">
        <v>2344</v>
      </c>
      <c r="R76" s="76" t="s">
        <v>31</v>
      </c>
      <c r="S76" s="77">
        <f>S75+S74</f>
        <v>367963.45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6">IF(L69&gt;=(6000/24),"Overhaul","Belum")</f>
        <v>Overhaul</v>
      </c>
      <c r="M79" s="14" t="s">
        <v>44</v>
      </c>
      <c r="N79" s="38">
        <v>90</v>
      </c>
      <c r="O79" s="38">
        <v>7</v>
      </c>
      <c r="P79" s="38">
        <v>0</v>
      </c>
      <c r="Q79" s="92">
        <v>150</v>
      </c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7">(C80-B80)*0.9984</f>
        <v>0</v>
      </c>
      <c r="E80" s="131">
        <v>21279.200000000001</v>
      </c>
      <c r="F80" s="96">
        <f t="shared" ref="F80:G80" si="78">IFERROR(O69/D69,0)</f>
        <v>0.35068290882220637</v>
      </c>
      <c r="G80" s="97">
        <f t="shared" si="78"/>
        <v>0.29952924228839212</v>
      </c>
      <c r="H80" s="98">
        <v>3</v>
      </c>
      <c r="I80" s="88" t="str">
        <f>IF(I70&gt;=(250/24),"Ganti Racor","Belum")</f>
        <v>Belum</v>
      </c>
      <c r="J80" s="88" t="str">
        <f t="shared" ref="J80:J82" si="79">IF(J70&gt;=(250/24),"Ganti Filter","Belum")</f>
        <v>Belum</v>
      </c>
      <c r="K80" s="99" t="str">
        <f>IF(K70&gt;=(250/24),"Ganti Oli","Belum")</f>
        <v>Belum</v>
      </c>
      <c r="L80" s="100" t="str">
        <f t="shared" si="76"/>
        <v>Belum</v>
      </c>
      <c r="M80" s="30" t="s">
        <v>45</v>
      </c>
      <c r="N80" s="38">
        <v>96</v>
      </c>
      <c r="O80" s="38">
        <v>11</v>
      </c>
      <c r="P80" s="38">
        <v>10</v>
      </c>
      <c r="Q80" s="61">
        <v>2</v>
      </c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7"/>
        <v>0</v>
      </c>
      <c r="E81" s="37"/>
      <c r="F81" s="96">
        <f t="shared" ref="F81:G81" si="80">IFERROR(O70/D70,0)</f>
        <v>0</v>
      </c>
      <c r="G81" s="97">
        <f t="shared" si="80"/>
        <v>0.29279817306773986</v>
      </c>
      <c r="H81" s="98">
        <v>4</v>
      </c>
      <c r="I81" s="87"/>
      <c r="J81" s="88" t="str">
        <f t="shared" si="79"/>
        <v>Belum</v>
      </c>
      <c r="K81" s="99" t="str">
        <f t="shared" ref="K81:K84" si="81">IF(K71&gt;=(500/24),"Ganti Oli","Belum")</f>
        <v>Belum</v>
      </c>
      <c r="L81" s="100" t="str">
        <f t="shared" si="76"/>
        <v>Belum</v>
      </c>
      <c r="M81" s="62" t="s">
        <v>43</v>
      </c>
      <c r="N81" s="104">
        <f t="shared" ref="N81:Q81" si="82">N79+(N80*209)</f>
        <v>20154</v>
      </c>
      <c r="O81" s="104">
        <f t="shared" si="82"/>
        <v>2306</v>
      </c>
      <c r="P81" s="105">
        <f t="shared" si="82"/>
        <v>2090</v>
      </c>
      <c r="Q81" s="105">
        <f t="shared" si="82"/>
        <v>568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7"/>
        <v>0</v>
      </c>
      <c r="E82" s="131">
        <v>22338</v>
      </c>
      <c r="F82" s="96">
        <f t="shared" ref="F82:G82" si="83">IFERROR(O71/D71,0)</f>
        <v>0</v>
      </c>
      <c r="G82" s="97">
        <f t="shared" si="83"/>
        <v>0.28527925791814956</v>
      </c>
      <c r="H82" s="98">
        <v>5</v>
      </c>
      <c r="I82" s="87"/>
      <c r="J82" s="88" t="str">
        <f t="shared" si="79"/>
        <v>Belum</v>
      </c>
      <c r="K82" s="99" t="str">
        <f t="shared" si="81"/>
        <v>Belum</v>
      </c>
      <c r="L82" s="100" t="str">
        <f t="shared" si="76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7"/>
        <v>0</v>
      </c>
      <c r="E83" s="131">
        <v>99057</v>
      </c>
      <c r="F83" s="96">
        <f t="shared" ref="F83:G83" si="84">IFERROR(O72/D72,0)</f>
        <v>0</v>
      </c>
      <c r="G83" s="97">
        <f t="shared" si="84"/>
        <v>0.2923831829776472</v>
      </c>
      <c r="H83" s="98">
        <v>6</v>
      </c>
      <c r="I83" s="88" t="str">
        <f t="shared" ref="I83:I84" si="85">IF(I73&gt;=(250/24),"Ganti Racor","Belum")</f>
        <v>Belum</v>
      </c>
      <c r="J83" s="88" t="str">
        <f t="shared" ref="J83:J84" si="86">IF(J73&gt;=(350/24),"Ganti Filter","Belum")</f>
        <v>Belum</v>
      </c>
      <c r="K83" s="99" t="str">
        <f t="shared" si="81"/>
        <v>Belum</v>
      </c>
      <c r="L83" s="100" t="str">
        <f t="shared" ref="L83:L86" si="87">IF(L73&gt;=(10000/24),"Overhaul","Belum")</f>
        <v>Belum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>
        <v>7860980</v>
      </c>
      <c r="C84" s="37">
        <v>7860980</v>
      </c>
      <c r="D84" s="103">
        <f>(C84-B84)*1.0015</f>
        <v>0</v>
      </c>
      <c r="E84" s="37">
        <v>25291.040000000001</v>
      </c>
      <c r="F84" s="96">
        <f t="shared" ref="F84:G84" si="88">IFERROR(O73/D73,0)</f>
        <v>0.28888888888888886</v>
      </c>
      <c r="G84" s="97">
        <f t="shared" si="88"/>
        <v>0.27039895635725625</v>
      </c>
      <c r="H84" s="98">
        <v>7</v>
      </c>
      <c r="I84" s="88" t="str">
        <f t="shared" si="85"/>
        <v>Belum</v>
      </c>
      <c r="J84" s="88" t="str">
        <f t="shared" si="86"/>
        <v>Belum</v>
      </c>
      <c r="K84" s="106" t="str">
        <f t="shared" si="81"/>
        <v>Belum</v>
      </c>
      <c r="L84" s="107" t="str">
        <f t="shared" si="87"/>
        <v>Belum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>
        <v>7619660</v>
      </c>
      <c r="C85" s="44">
        <v>7619660</v>
      </c>
      <c r="D85" s="109">
        <f>(C85-B85)*1.0025</f>
        <v>0</v>
      </c>
      <c r="E85" s="37">
        <v>26138.639999999999</v>
      </c>
      <c r="F85" s="143">
        <f t="shared" ref="F85:G85" si="89">IFERROR(O74/D74,0)</f>
        <v>0.27586206896575149</v>
      </c>
      <c r="G85" s="144">
        <f t="shared" si="89"/>
        <v>0.27475371758582229</v>
      </c>
      <c r="H85" s="98">
        <v>8</v>
      </c>
      <c r="I85" s="88" t="str">
        <f t="shared" ref="I85:I86" si="90">IF(I75&gt;=(80/24),"Ganti Racor","Belum")</f>
        <v>Belum</v>
      </c>
      <c r="J85" s="88" t="str">
        <f>IF(J75&gt;=(150/24),"Ganti Filter","Belum")</f>
        <v>Belum</v>
      </c>
      <c r="K85" s="99" t="str">
        <f t="shared" ref="K85:K86" si="91">IF(K75&gt;=(250/24),"Ganti Oli","Belum")</f>
        <v>Belum</v>
      </c>
      <c r="L85" s="100" t="str">
        <f t="shared" si="87"/>
        <v>Belum</v>
      </c>
      <c r="M85" s="4" t="s">
        <v>68</v>
      </c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2">(C86-B86)*0.9984</f>
        <v>0</v>
      </c>
      <c r="E86" s="112"/>
      <c r="F86" s="143">
        <f t="shared" ref="F86:G86" si="93">IFERROR(O75/D75,0)</f>
        <v>0.28269484808454426</v>
      </c>
      <c r="G86" s="144">
        <f t="shared" si="93"/>
        <v>0.27579239873708083</v>
      </c>
      <c r="H86" s="113">
        <v>9</v>
      </c>
      <c r="I86" s="88" t="str">
        <f t="shared" si="90"/>
        <v>Belum</v>
      </c>
      <c r="J86" s="88" t="str">
        <f>IF(J76&gt;=(100/24),"Ganti Filter","Belum")</f>
        <v>Belum</v>
      </c>
      <c r="K86" s="114" t="str">
        <f t="shared" si="91"/>
        <v>Belum</v>
      </c>
      <c r="L86" s="115" t="str">
        <f t="shared" si="87"/>
        <v>Belum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2"/>
        <v>0</v>
      </c>
      <c r="E87" s="117"/>
      <c r="F87" s="145">
        <f t="shared" ref="F87:G87" si="94">IFERROR(O76/D76,0)</f>
        <v>0</v>
      </c>
      <c r="G87" s="146">
        <f t="shared" si="94"/>
        <v>0.27853362310016755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>
        <v>29241650</v>
      </c>
      <c r="C88" s="24">
        <v>29245150</v>
      </c>
      <c r="D88" s="49">
        <f>(C88-B88)*0.9995</f>
        <v>3498.25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>
        <v>23183430</v>
      </c>
      <c r="C89" s="37">
        <v>23185830</v>
      </c>
      <c r="D89" s="33">
        <f>(C89-B89)*1.03511</f>
        <v>2484.2640000000001</v>
      </c>
      <c r="T89" s="1"/>
      <c r="V89" s="116"/>
      <c r="W89" s="4"/>
    </row>
    <row r="90" spans="1:23" ht="14.25" customHeight="1">
      <c r="A90" s="30" t="s">
        <v>48</v>
      </c>
      <c r="B90" s="110">
        <v>30904194</v>
      </c>
      <c r="C90" s="37">
        <v>30905646</v>
      </c>
      <c r="D90" s="49">
        <f t="shared" ref="D90:D92" si="95">(C90-B90)*0.9984</f>
        <v>1449.6768</v>
      </c>
      <c r="T90" s="1"/>
      <c r="V90" s="116"/>
      <c r="W90" s="4"/>
    </row>
    <row r="91" spans="1:23" ht="14.25" customHeight="1">
      <c r="A91" s="30" t="s">
        <v>49</v>
      </c>
      <c r="B91" s="110">
        <v>30900502</v>
      </c>
      <c r="C91" s="37">
        <v>30902366</v>
      </c>
      <c r="D91" s="33">
        <f t="shared" si="95"/>
        <v>1861.0175999999999</v>
      </c>
      <c r="T91" s="1"/>
      <c r="V91" s="116"/>
      <c r="W91" s="4"/>
    </row>
    <row r="92" spans="1:23" ht="14.25" customHeight="1">
      <c r="A92" s="30" t="s">
        <v>50</v>
      </c>
      <c r="B92" s="110">
        <v>30902366</v>
      </c>
      <c r="C92" s="37">
        <v>30904194</v>
      </c>
      <c r="D92" s="120">
        <f t="shared" si="95"/>
        <v>1825.0752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69</v>
      </c>
      <c r="O98" s="265" t="s">
        <v>13</v>
      </c>
      <c r="P98" s="265" t="s">
        <v>70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6">C69</f>
        <v>2845.26</v>
      </c>
      <c r="C100" s="32">
        <v>2846.38</v>
      </c>
      <c r="D100" s="17">
        <f>(C100-B100)*1260</f>
        <v>1411.1999999998625</v>
      </c>
      <c r="E100" s="17">
        <f t="shared" ref="E100:E107" si="97">E69+D100</f>
        <v>3579770</v>
      </c>
      <c r="F100" s="277" t="s">
        <v>23</v>
      </c>
      <c r="G100" s="278"/>
      <c r="H100" s="19">
        <v>0.1701388888888889</v>
      </c>
      <c r="I100" s="20"/>
      <c r="J100" s="127">
        <f t="shared" ref="J100:J107" si="98">J69+H100</f>
        <v>2.9770833333333333</v>
      </c>
      <c r="K100" s="128">
        <f t="shared" ref="K100:K107" si="99">K69+H100</f>
        <v>2.9770833333333333</v>
      </c>
      <c r="L100" s="127">
        <f t="shared" ref="L100:L107" si="100">L69+H100</f>
        <v>417.72708333333338</v>
      </c>
      <c r="M100" s="24"/>
      <c r="N100" s="17">
        <f t="shared" ref="N100:N107" si="101">N69+M100</f>
        <v>5449</v>
      </c>
      <c r="O100" s="17">
        <f t="shared" ref="O100:O107" si="102">Q69+D111-Q100</f>
        <v>440</v>
      </c>
      <c r="P100" s="129">
        <f t="shared" ref="P100:P107" si="103">P69+O100</f>
        <v>1072263.1000000001</v>
      </c>
      <c r="Q100" s="130">
        <v>835</v>
      </c>
      <c r="R100" s="28" t="s">
        <v>24</v>
      </c>
      <c r="S100" s="29">
        <v>48084.11</v>
      </c>
      <c r="T100" s="1"/>
      <c r="V100" s="116"/>
      <c r="W100" s="4"/>
    </row>
    <row r="101" spans="1:23" ht="14.25" customHeight="1">
      <c r="A101" s="30">
        <v>3</v>
      </c>
      <c r="B101" s="126">
        <f t="shared" si="96"/>
        <v>3513.65</v>
      </c>
      <c r="C101" s="131">
        <v>3513.65</v>
      </c>
      <c r="D101" s="33">
        <f>(C101-B101)*5</f>
        <v>0</v>
      </c>
      <c r="E101" s="17">
        <f t="shared" si="97"/>
        <v>3308716</v>
      </c>
      <c r="F101" s="33">
        <f t="shared" ref="F101:F102" si="104">G70</f>
        <v>60409.58</v>
      </c>
      <c r="G101" s="35">
        <v>60409.58</v>
      </c>
      <c r="H101" s="19" t="str">
        <f t="shared" ref="H101:H102" si="105">TEXT((G101-F101)/24,"hh:mm")</f>
        <v>00:00</v>
      </c>
      <c r="I101" s="127">
        <f>I70+H101</f>
        <v>3.5187499999999998</v>
      </c>
      <c r="J101" s="127">
        <f t="shared" si="98"/>
        <v>0</v>
      </c>
      <c r="K101" s="128">
        <f t="shared" si="99"/>
        <v>3.5187499999999998</v>
      </c>
      <c r="L101" s="127">
        <f t="shared" si="100"/>
        <v>178.64097222222222</v>
      </c>
      <c r="M101" s="37"/>
      <c r="N101" s="17">
        <f t="shared" si="101"/>
        <v>6506</v>
      </c>
      <c r="O101" s="17">
        <f t="shared" si="102"/>
        <v>0</v>
      </c>
      <c r="P101" s="17">
        <f t="shared" si="103"/>
        <v>968786</v>
      </c>
      <c r="Q101" s="130">
        <v>1200</v>
      </c>
      <c r="R101" s="39" t="s">
        <v>25</v>
      </c>
      <c r="S101" s="40">
        <v>13559.09</v>
      </c>
      <c r="T101" s="1"/>
      <c r="V101" s="116"/>
      <c r="W101" s="4"/>
    </row>
    <row r="102" spans="1:23" ht="14.25" customHeight="1">
      <c r="A102" s="30">
        <v>4</v>
      </c>
      <c r="B102" s="126">
        <f t="shared" si="96"/>
        <v>8808268</v>
      </c>
      <c r="C102" s="131">
        <v>8808268</v>
      </c>
      <c r="D102" s="33">
        <f>(C102-B102)*2</f>
        <v>0</v>
      </c>
      <c r="E102" s="17">
        <f t="shared" si="97"/>
        <v>854461</v>
      </c>
      <c r="F102" s="33">
        <f t="shared" si="104"/>
        <v>4322.33</v>
      </c>
      <c r="G102" s="41">
        <v>4322.33</v>
      </c>
      <c r="H102" s="19" t="str">
        <f t="shared" si="105"/>
        <v>00:00</v>
      </c>
      <c r="I102" s="20"/>
      <c r="J102" s="127">
        <f t="shared" si="98"/>
        <v>3.2013888888888888</v>
      </c>
      <c r="K102" s="128">
        <f t="shared" si="99"/>
        <v>2.182638888888889</v>
      </c>
      <c r="L102" s="127">
        <f t="shared" si="100"/>
        <v>138.28680555555556</v>
      </c>
      <c r="M102" s="37"/>
      <c r="N102" s="17">
        <f t="shared" si="101"/>
        <v>6919</v>
      </c>
      <c r="O102" s="17">
        <f t="shared" si="102"/>
        <v>0</v>
      </c>
      <c r="P102" s="132">
        <f t="shared" si="103"/>
        <v>243760</v>
      </c>
      <c r="Q102" s="130">
        <v>930</v>
      </c>
      <c r="R102" s="39" t="s">
        <v>26</v>
      </c>
      <c r="S102" s="40">
        <v>268967.40000000002</v>
      </c>
      <c r="T102" s="1"/>
      <c r="V102" s="116"/>
      <c r="W102" s="4"/>
    </row>
    <row r="103" spans="1:23" ht="14.25" customHeight="1">
      <c r="A103" s="30">
        <v>5</v>
      </c>
      <c r="B103" s="126">
        <f t="shared" si="96"/>
        <v>85486</v>
      </c>
      <c r="C103" s="131">
        <v>85486</v>
      </c>
      <c r="D103" s="33">
        <f>(C103-B103)*3.2</f>
        <v>0</v>
      </c>
      <c r="E103" s="17">
        <f t="shared" si="97"/>
        <v>1556320.7</v>
      </c>
      <c r="F103" s="277" t="s">
        <v>23</v>
      </c>
      <c r="G103" s="278"/>
      <c r="H103" s="19"/>
      <c r="I103" s="20"/>
      <c r="J103" s="127">
        <f t="shared" si="98"/>
        <v>0.5395833333333333</v>
      </c>
      <c r="K103" s="128">
        <f t="shared" si="99"/>
        <v>7.2638888888888884</v>
      </c>
      <c r="L103" s="127">
        <f t="shared" si="100"/>
        <v>95.116666666666674</v>
      </c>
      <c r="M103" s="37"/>
      <c r="N103" s="17">
        <f t="shared" si="101"/>
        <v>2909</v>
      </c>
      <c r="O103" s="17">
        <f t="shared" si="102"/>
        <v>0</v>
      </c>
      <c r="P103" s="132">
        <f t="shared" si="103"/>
        <v>455042</v>
      </c>
      <c r="Q103" s="130">
        <v>740</v>
      </c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6"/>
        <v>47123.14</v>
      </c>
      <c r="C104" s="32">
        <v>47135.28</v>
      </c>
      <c r="D104" s="33">
        <f t="shared" ref="D104:D105" si="106">(C104-B104)*500</f>
        <v>6069.999999999709</v>
      </c>
      <c r="E104" s="17">
        <f t="shared" si="97"/>
        <v>28285479</v>
      </c>
      <c r="F104" s="33">
        <f t="shared" ref="F104:F107" si="107">G73</f>
        <v>30042.47</v>
      </c>
      <c r="G104" s="35">
        <v>30050.47</v>
      </c>
      <c r="H104" s="19" t="str">
        <f t="shared" ref="H104:H107" si="108">TEXT((G104-F104)/24,"hh:mm")</f>
        <v>08:00</v>
      </c>
      <c r="I104" s="127">
        <f t="shared" ref="I104:I107" si="109">I73+H104</f>
        <v>0.45902777777777776</v>
      </c>
      <c r="J104" s="127">
        <f t="shared" si="98"/>
        <v>0.45902777777777776</v>
      </c>
      <c r="K104" s="128">
        <f t="shared" si="99"/>
        <v>0.45902777777777776</v>
      </c>
      <c r="L104" s="127">
        <f t="shared" si="100"/>
        <v>264.89236111111103</v>
      </c>
      <c r="M104" s="44"/>
      <c r="N104" s="17">
        <f t="shared" si="101"/>
        <v>40173.5</v>
      </c>
      <c r="O104" s="17">
        <f t="shared" si="102"/>
        <v>1701.0385000000001</v>
      </c>
      <c r="P104" s="132">
        <f t="shared" si="103"/>
        <v>7648423.7184999995</v>
      </c>
      <c r="Q104" s="130">
        <v>1600</v>
      </c>
      <c r="R104" s="46" t="s">
        <v>28</v>
      </c>
      <c r="S104" s="47">
        <f>SUM(Q100:Q107)</f>
        <v>9899</v>
      </c>
      <c r="T104" s="1"/>
      <c r="V104" s="116"/>
      <c r="W104" s="4"/>
    </row>
    <row r="105" spans="1:23" ht="15.75" customHeight="1">
      <c r="A105" s="48">
        <v>7</v>
      </c>
      <c r="B105" s="126">
        <f t="shared" si="96"/>
        <v>44422.77</v>
      </c>
      <c r="C105" s="133">
        <v>44435.14</v>
      </c>
      <c r="D105" s="49">
        <f t="shared" si="106"/>
        <v>6185.0000000013097</v>
      </c>
      <c r="E105" s="17">
        <f t="shared" si="97"/>
        <v>27142613</v>
      </c>
      <c r="F105" s="33">
        <f t="shared" si="107"/>
        <v>3120.05</v>
      </c>
      <c r="G105" s="41">
        <v>3128.05</v>
      </c>
      <c r="H105" s="19" t="str">
        <f t="shared" si="108"/>
        <v>08:00</v>
      </c>
      <c r="I105" s="127">
        <f t="shared" si="109"/>
        <v>5.3208333333333329</v>
      </c>
      <c r="J105" s="127">
        <f t="shared" si="98"/>
        <v>5.3208333333333329</v>
      </c>
      <c r="K105" s="128">
        <f t="shared" si="99"/>
        <v>20.797222222222221</v>
      </c>
      <c r="L105" s="127">
        <f t="shared" si="100"/>
        <v>163.06736111111113</v>
      </c>
      <c r="M105" s="44"/>
      <c r="N105" s="17">
        <f t="shared" si="101"/>
        <v>37780</v>
      </c>
      <c r="O105" s="17">
        <f t="shared" si="102"/>
        <v>1744.6750000000002</v>
      </c>
      <c r="P105" s="132">
        <f t="shared" si="103"/>
        <v>7457579.1500000004</v>
      </c>
      <c r="Q105" s="134">
        <v>1510</v>
      </c>
      <c r="R105" s="56" t="s">
        <v>29</v>
      </c>
      <c r="S105" s="43">
        <f>SUM(S100:S104)</f>
        <v>355509.60000000003</v>
      </c>
      <c r="T105" s="1"/>
      <c r="V105" s="116"/>
      <c r="W105" s="4"/>
    </row>
    <row r="106" spans="1:23" ht="14.25" customHeight="1">
      <c r="A106" s="30">
        <v>8</v>
      </c>
      <c r="B106" s="126">
        <f t="shared" si="96"/>
        <v>22593632</v>
      </c>
      <c r="C106" s="131">
        <v>22600171</v>
      </c>
      <c r="D106" s="49">
        <f t="shared" ref="D106:D107" si="110">(C106-B106)</f>
        <v>6539</v>
      </c>
      <c r="E106" s="17">
        <f t="shared" si="97"/>
        <v>17364102</v>
      </c>
      <c r="F106" s="33">
        <f t="shared" si="107"/>
        <v>28998.6</v>
      </c>
      <c r="G106" s="35">
        <v>29006.6</v>
      </c>
      <c r="H106" s="19" t="str">
        <f t="shared" si="108"/>
        <v>08:00</v>
      </c>
      <c r="I106" s="127">
        <f t="shared" si="109"/>
        <v>2.4208333333333334</v>
      </c>
      <c r="J106" s="127">
        <f t="shared" si="98"/>
        <v>1.5041666666666664</v>
      </c>
      <c r="K106" s="128">
        <f t="shared" si="99"/>
        <v>7.0999999999999988</v>
      </c>
      <c r="L106" s="127">
        <f t="shared" si="100"/>
        <v>28.124999999999993</v>
      </c>
      <c r="M106" s="37"/>
      <c r="N106" s="17">
        <f t="shared" si="101"/>
        <v>17620</v>
      </c>
      <c r="O106" s="17">
        <f t="shared" si="102"/>
        <v>1837.152</v>
      </c>
      <c r="P106" s="132">
        <f t="shared" si="103"/>
        <v>4788921.0880000005</v>
      </c>
      <c r="Q106" s="148">
        <v>740</v>
      </c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6"/>
        <v>20388737</v>
      </c>
      <c r="C107" s="139">
        <v>20388737</v>
      </c>
      <c r="D107" s="65">
        <f t="shared" si="110"/>
        <v>0</v>
      </c>
      <c r="E107" s="65">
        <f t="shared" si="97"/>
        <v>14752551</v>
      </c>
      <c r="F107" s="65">
        <f t="shared" si="107"/>
        <v>25673.8</v>
      </c>
      <c r="G107" s="67">
        <v>25673.8</v>
      </c>
      <c r="H107" s="19" t="str">
        <f t="shared" si="108"/>
        <v>00:00</v>
      </c>
      <c r="I107" s="127">
        <f t="shared" si="109"/>
        <v>0.39791666666666664</v>
      </c>
      <c r="J107" s="127">
        <f t="shared" si="98"/>
        <v>2.1493055555555554</v>
      </c>
      <c r="K107" s="140">
        <f t="shared" si="99"/>
        <v>5.2791666666666668</v>
      </c>
      <c r="L107" s="149">
        <f t="shared" si="100"/>
        <v>145.05000000000001</v>
      </c>
      <c r="M107" s="72"/>
      <c r="N107" s="65">
        <f t="shared" si="101"/>
        <v>17332</v>
      </c>
      <c r="O107" s="65">
        <f t="shared" si="102"/>
        <v>0</v>
      </c>
      <c r="P107" s="120">
        <f t="shared" si="103"/>
        <v>4109081.48</v>
      </c>
      <c r="Q107" s="141">
        <v>2344</v>
      </c>
      <c r="R107" s="76" t="s">
        <v>31</v>
      </c>
      <c r="S107" s="77">
        <f>S106+S105</f>
        <v>357390.60000000003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11">IF(L100&gt;=(6000/24),"Overhaul","Belum")</f>
        <v>Overhaul</v>
      </c>
      <c r="M110" s="14" t="s">
        <v>44</v>
      </c>
      <c r="N110" s="91">
        <v>90</v>
      </c>
      <c r="O110" s="25">
        <v>7</v>
      </c>
      <c r="P110" s="92">
        <v>0</v>
      </c>
      <c r="Q110" s="38">
        <v>150</v>
      </c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2">(C111-B111)*0.9984</f>
        <v>0</v>
      </c>
      <c r="E111" s="142">
        <v>21281.200000000001</v>
      </c>
      <c r="F111" s="96">
        <f t="shared" ref="F111:G111" si="113">IFERROR(O100/D100,0)</f>
        <v>0.31179138321998501</v>
      </c>
      <c r="G111" s="97">
        <f t="shared" si="113"/>
        <v>0.29953407621160022</v>
      </c>
      <c r="H111" s="98">
        <v>3</v>
      </c>
      <c r="I111" s="88" t="str">
        <f>IF(I101&gt;=(250/24),"Ganti Racor","Belum")</f>
        <v>Belum</v>
      </c>
      <c r="J111" s="88" t="str">
        <f t="shared" ref="J111:J113" si="114">IF(J101&gt;=(250/24),"Ganti Filter","Belum")</f>
        <v>Belum</v>
      </c>
      <c r="K111" s="99" t="str">
        <f>IF(K101&gt;=(250/24),"Ganti Oli","Belum")</f>
        <v>Belum</v>
      </c>
      <c r="L111" s="100" t="str">
        <f t="shared" si="111"/>
        <v>Belum</v>
      </c>
      <c r="M111" s="30" t="s">
        <v>45</v>
      </c>
      <c r="N111" s="101">
        <v>96</v>
      </c>
      <c r="O111" s="38">
        <v>11</v>
      </c>
      <c r="P111" s="61">
        <v>10</v>
      </c>
      <c r="Q111" s="38">
        <v>2</v>
      </c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2"/>
        <v>0</v>
      </c>
      <c r="E112" s="37"/>
      <c r="F112" s="96">
        <f t="shared" ref="F112:G112" si="115">IFERROR(O101/D101,0)</f>
        <v>0</v>
      </c>
      <c r="G112" s="97">
        <f t="shared" si="115"/>
        <v>0.29279817306773986</v>
      </c>
      <c r="H112" s="98">
        <v>4</v>
      </c>
      <c r="I112" s="87"/>
      <c r="J112" s="88" t="str">
        <f t="shared" si="114"/>
        <v>Belum</v>
      </c>
      <c r="K112" s="99" t="str">
        <f t="shared" ref="K112:K115" si="116">IF(K102&gt;=(500/24),"Ganti Oli","Belum")</f>
        <v>Belum</v>
      </c>
      <c r="L112" s="100" t="str">
        <f t="shared" si="111"/>
        <v>Belum</v>
      </c>
      <c r="M112" s="62" t="s">
        <v>43</v>
      </c>
      <c r="N112" s="104">
        <f t="shared" ref="N112:Q112" si="117">N110+(N111*209)</f>
        <v>20154</v>
      </c>
      <c r="O112" s="104">
        <f t="shared" si="117"/>
        <v>2306</v>
      </c>
      <c r="P112" s="105">
        <f t="shared" si="117"/>
        <v>2090</v>
      </c>
      <c r="Q112" s="105">
        <f t="shared" si="117"/>
        <v>568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2"/>
        <v>0</v>
      </c>
      <c r="E113" s="37">
        <v>22338</v>
      </c>
      <c r="F113" s="96">
        <f t="shared" ref="F113:G113" si="118">IFERROR(O102/D102,0)</f>
        <v>0</v>
      </c>
      <c r="G113" s="97">
        <f t="shared" si="118"/>
        <v>0.28527925791814956</v>
      </c>
      <c r="H113" s="98">
        <v>5</v>
      </c>
      <c r="I113" s="87"/>
      <c r="J113" s="88" t="str">
        <f t="shared" si="114"/>
        <v>Belum</v>
      </c>
      <c r="K113" s="99" t="str">
        <f t="shared" si="116"/>
        <v>Belum</v>
      </c>
      <c r="L113" s="100" t="str">
        <f t="shared" si="111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2"/>
        <v>0</v>
      </c>
      <c r="E114" s="37">
        <v>99057</v>
      </c>
      <c r="F114" s="96">
        <f t="shared" ref="F114:G114" si="119">IFERROR(O103/D103,0)</f>
        <v>0</v>
      </c>
      <c r="G114" s="97">
        <f t="shared" si="119"/>
        <v>0.2923831829776472</v>
      </c>
      <c r="H114" s="98">
        <v>6</v>
      </c>
      <c r="I114" s="88" t="str">
        <f t="shared" ref="I114:I115" si="120">IF(I104&gt;=(250/24),"Ganti Racor","Belum")</f>
        <v>Belum</v>
      </c>
      <c r="J114" s="88" t="str">
        <f t="shared" ref="J114:J115" si="121">IF(J104&gt;=(350/24),"Ganti Filter","Belum")</f>
        <v>Belum</v>
      </c>
      <c r="K114" s="99" t="str">
        <f t="shared" si="116"/>
        <v>Belum</v>
      </c>
      <c r="L114" s="100" t="str">
        <f t="shared" ref="L114:L117" si="122">IF(L104&gt;=(10000/24),"Overhaul","Belum")</f>
        <v>Belum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>
        <v>7860980</v>
      </c>
      <c r="C115" s="37">
        <v>7862339</v>
      </c>
      <c r="D115" s="103">
        <f>(C115-B115)*1.0015</f>
        <v>1361.0385000000001</v>
      </c>
      <c r="E115" s="37">
        <v>25296.48</v>
      </c>
      <c r="F115" s="96">
        <f t="shared" ref="F115:G115" si="123">IFERROR(O104/D104,0)</f>
        <v>0.28023698517299533</v>
      </c>
      <c r="G115" s="97">
        <f t="shared" si="123"/>
        <v>0.27040106757605198</v>
      </c>
      <c r="H115" s="98">
        <v>7</v>
      </c>
      <c r="I115" s="88" t="str">
        <f t="shared" si="120"/>
        <v>Belum</v>
      </c>
      <c r="J115" s="88" t="str">
        <f t="shared" si="121"/>
        <v>Belum</v>
      </c>
      <c r="K115" s="106" t="str">
        <f t="shared" si="116"/>
        <v>Belum</v>
      </c>
      <c r="L115" s="107" t="str">
        <f t="shared" si="122"/>
        <v>Belum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>
        <v>7619660</v>
      </c>
      <c r="C116" s="44">
        <v>7621530</v>
      </c>
      <c r="D116" s="109">
        <f>(C116-B116)*1.0025</f>
        <v>1874.675</v>
      </c>
      <c r="E116" s="37">
        <v>26144.02</v>
      </c>
      <c r="F116" s="143">
        <f t="shared" ref="F116:G116" si="124">IFERROR(O105/D105,0)</f>
        <v>0.2820816491511125</v>
      </c>
      <c r="G116" s="144">
        <f t="shared" si="124"/>
        <v>0.27475538740503724</v>
      </c>
      <c r="H116" s="98">
        <v>8</v>
      </c>
      <c r="I116" s="88" t="str">
        <f t="shared" ref="I116:I117" si="125">IF(I106&gt;=(80/24),"Ganti Racor","Belum")</f>
        <v>Belum</v>
      </c>
      <c r="J116" s="88" t="str">
        <f>IF(J106&gt;=(150/24),"Ganti Filter","Belum")</f>
        <v>Belum</v>
      </c>
      <c r="K116" s="99" t="str">
        <f t="shared" ref="K116:K117" si="126">IF(K106&gt;=(250/24),"Ganti Oli","Belum")</f>
        <v>Belum</v>
      </c>
      <c r="L116" s="100" t="str">
        <f t="shared" si="122"/>
        <v>Belum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>
        <v>30911669</v>
      </c>
      <c r="C117" s="37">
        <v>30913449</v>
      </c>
      <c r="D117" s="109">
        <f t="shared" ref="D117:D118" si="127">(C117-B117)*0.9984</f>
        <v>1777.1519999999998</v>
      </c>
      <c r="E117" s="112"/>
      <c r="F117" s="143">
        <f t="shared" ref="F117:G117" si="128">IFERROR(O106/D106,0)</f>
        <v>0.28095305092521794</v>
      </c>
      <c r="G117" s="144">
        <f t="shared" si="128"/>
        <v>0.27579434214334841</v>
      </c>
      <c r="H117" s="113">
        <v>9</v>
      </c>
      <c r="I117" s="88" t="str">
        <f t="shared" si="125"/>
        <v>Belum</v>
      </c>
      <c r="J117" s="88" t="str">
        <f>IF(J107&gt;=(100/24),"Ganti Filter","Belum")</f>
        <v>Belum</v>
      </c>
      <c r="K117" s="114" t="str">
        <f t="shared" si="126"/>
        <v>Belum</v>
      </c>
      <c r="L117" s="115" t="str">
        <f t="shared" si="122"/>
        <v>Belum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7"/>
        <v>0</v>
      </c>
      <c r="E118" s="117"/>
      <c r="F118" s="145">
        <f t="shared" ref="F118:G118" si="129">IFERROR(O107/D107,0)</f>
        <v>0</v>
      </c>
      <c r="G118" s="146">
        <f t="shared" si="129"/>
        <v>0.27853362310016755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>
        <v>30920107</v>
      </c>
      <c r="C121" s="37">
        <v>30921531</v>
      </c>
      <c r="D121" s="49">
        <f t="shared" ref="D121:D123" si="130">(C121-B121)*0.9984</f>
        <v>1421.7215999999999</v>
      </c>
      <c r="T121" s="1"/>
      <c r="V121" s="116"/>
    </row>
    <row r="122" spans="1:22" ht="14.25" customHeight="1">
      <c r="A122" s="30" t="s">
        <v>49</v>
      </c>
      <c r="B122" s="110">
        <v>30918334</v>
      </c>
      <c r="C122" s="37">
        <v>30920107</v>
      </c>
      <c r="D122" s="33">
        <f t="shared" si="130"/>
        <v>1770.1632</v>
      </c>
      <c r="T122" s="1"/>
      <c r="V122" s="116"/>
    </row>
    <row r="123" spans="1:22" ht="14.25" customHeight="1">
      <c r="A123" s="30" t="s">
        <v>50</v>
      </c>
      <c r="B123" s="110">
        <v>30916696</v>
      </c>
      <c r="C123" s="37">
        <v>30918334</v>
      </c>
      <c r="D123" s="120">
        <f t="shared" si="130"/>
        <v>1635.3791999999999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71</v>
      </c>
      <c r="O5" s="265" t="s">
        <v>13</v>
      </c>
      <c r="P5" s="265" t="s">
        <v>72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'2'!C100</f>
        <v>2846.38</v>
      </c>
      <c r="C7" s="32">
        <v>2846.38</v>
      </c>
      <c r="D7" s="17">
        <f>(C7-B7)*1260</f>
        <v>0</v>
      </c>
      <c r="E7" s="17">
        <f>'2'!E100+D7</f>
        <v>3579770</v>
      </c>
      <c r="F7" s="277" t="s">
        <v>23</v>
      </c>
      <c r="G7" s="278"/>
      <c r="H7" s="19"/>
      <c r="I7" s="20"/>
      <c r="J7" s="127">
        <f>'2'!J100+H7</f>
        <v>2.9770833333333333</v>
      </c>
      <c r="K7" s="128">
        <f>'2'!K100+H7</f>
        <v>2.9770833333333333</v>
      </c>
      <c r="L7" s="127">
        <f>'2'!L100+H7</f>
        <v>417.72708333333338</v>
      </c>
      <c r="M7" s="24"/>
      <c r="N7" s="17">
        <f>'2'!N100+M7</f>
        <v>5449</v>
      </c>
      <c r="O7" s="17">
        <f>'2'!Q100+'3'!D18-'3'!Q7</f>
        <v>0</v>
      </c>
      <c r="P7" s="129">
        <f>'2'!P100+O7</f>
        <v>1072263.1000000001</v>
      </c>
      <c r="Q7" s="130">
        <v>835</v>
      </c>
      <c r="R7" s="28" t="s">
        <v>24</v>
      </c>
      <c r="S7" s="29">
        <v>38296.720000000001</v>
      </c>
      <c r="T7" s="1"/>
      <c r="V7" s="116"/>
      <c r="W7" s="2"/>
    </row>
    <row r="8" spans="1:24" ht="14.25" customHeight="1">
      <c r="A8" s="30">
        <v>3</v>
      </c>
      <c r="B8" s="126">
        <f>'2'!C101</f>
        <v>3513.65</v>
      </c>
      <c r="C8" s="131">
        <v>3513.65</v>
      </c>
      <c r="D8" s="33">
        <f>(C8-B8)*5</f>
        <v>0</v>
      </c>
      <c r="E8" s="17">
        <f>'2'!E101+D8</f>
        <v>3308716</v>
      </c>
      <c r="F8" s="33">
        <f>'2'!G101</f>
        <v>60409.58</v>
      </c>
      <c r="G8" s="35">
        <v>60409.58</v>
      </c>
      <c r="H8" s="19" t="str">
        <f t="shared" ref="H8:H9" si="0">TEXT((G8-F8)/24,"hh:mm")</f>
        <v>00:00</v>
      </c>
      <c r="I8" s="127">
        <f>'2'!I101+H8</f>
        <v>3.5187499999999998</v>
      </c>
      <c r="J8" s="127">
        <f>'2'!J101+H8</f>
        <v>0</v>
      </c>
      <c r="K8" s="128">
        <f>'2'!K101+H8</f>
        <v>3.5187499999999998</v>
      </c>
      <c r="L8" s="127">
        <f>'2'!L101+H8</f>
        <v>178.64097222222222</v>
      </c>
      <c r="M8" s="37"/>
      <c r="N8" s="17">
        <f>'2'!N101+M8</f>
        <v>6506</v>
      </c>
      <c r="O8" s="17">
        <f>'2'!Q101+'3'!D19-'3'!Q8</f>
        <v>0</v>
      </c>
      <c r="P8" s="33">
        <f>'2'!P101+O8</f>
        <v>968786</v>
      </c>
      <c r="Q8" s="130">
        <v>1200</v>
      </c>
      <c r="R8" s="39" t="s">
        <v>25</v>
      </c>
      <c r="S8" s="40">
        <v>13559.09</v>
      </c>
      <c r="T8" s="1"/>
      <c r="V8" s="116"/>
      <c r="W8" s="2"/>
    </row>
    <row r="9" spans="1:24" ht="14.25" customHeight="1">
      <c r="A9" s="30">
        <v>4</v>
      </c>
      <c r="B9" s="126">
        <f>'2'!C102</f>
        <v>8808268</v>
      </c>
      <c r="C9" s="131">
        <v>8808268</v>
      </c>
      <c r="D9" s="33">
        <f>(C9-B9)*2</f>
        <v>0</v>
      </c>
      <c r="E9" s="17">
        <f>'2'!E102+D9</f>
        <v>854461</v>
      </c>
      <c r="F9" s="33">
        <f>'2'!G102</f>
        <v>4322.33</v>
      </c>
      <c r="G9" s="41">
        <v>4322.33</v>
      </c>
      <c r="H9" s="19" t="str">
        <f t="shared" si="0"/>
        <v>00:00</v>
      </c>
      <c r="I9" s="20"/>
      <c r="J9" s="127">
        <f>'2'!J102+H9</f>
        <v>3.2013888888888888</v>
      </c>
      <c r="K9" s="128">
        <f>'2'!K102+H9</f>
        <v>2.182638888888889</v>
      </c>
      <c r="L9" s="127">
        <f>'2'!L102+H9</f>
        <v>138.28680555555556</v>
      </c>
      <c r="M9" s="37"/>
      <c r="N9" s="17">
        <f>'2'!N102+M9</f>
        <v>6919</v>
      </c>
      <c r="O9" s="17">
        <f>'2'!Q102+'3'!D20-'3'!Q9</f>
        <v>0</v>
      </c>
      <c r="P9" s="164">
        <f>'2'!P102+O9</f>
        <v>243760</v>
      </c>
      <c r="Q9" s="130">
        <v>930</v>
      </c>
      <c r="R9" s="39" t="s">
        <v>26</v>
      </c>
      <c r="S9" s="40">
        <v>268967.40000000002</v>
      </c>
      <c r="T9" s="1"/>
      <c r="V9" s="116"/>
      <c r="W9" s="2"/>
    </row>
    <row r="10" spans="1:24" ht="14.25" customHeight="1">
      <c r="A10" s="30">
        <v>5</v>
      </c>
      <c r="B10" s="126">
        <f>'2'!C103</f>
        <v>85486</v>
      </c>
      <c r="C10" s="131">
        <v>85486</v>
      </c>
      <c r="D10" s="33">
        <f>(C10-B10)*3.2</f>
        <v>0</v>
      </c>
      <c r="E10" s="17">
        <f>'2'!E103+D10</f>
        <v>1556320.7</v>
      </c>
      <c r="F10" s="277" t="s">
        <v>23</v>
      </c>
      <c r="G10" s="278"/>
      <c r="H10" s="19"/>
      <c r="I10" s="20"/>
      <c r="J10" s="127">
        <f>'2'!J103+H10</f>
        <v>0.5395833333333333</v>
      </c>
      <c r="K10" s="128">
        <f>'2'!K103+H10</f>
        <v>7.2638888888888884</v>
      </c>
      <c r="L10" s="127">
        <f>'2'!L103+H10</f>
        <v>95.116666666666674</v>
      </c>
      <c r="M10" s="37"/>
      <c r="N10" s="17">
        <f>'2'!N103+M10</f>
        <v>2909</v>
      </c>
      <c r="O10" s="17">
        <f>'2'!Q103+'3'!D21-'3'!Q10</f>
        <v>0</v>
      </c>
      <c r="P10" s="164">
        <f>'2'!P103+O10</f>
        <v>455042</v>
      </c>
      <c r="Q10" s="130">
        <v>740</v>
      </c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'2'!C104</f>
        <v>47135.28</v>
      </c>
      <c r="C11" s="32">
        <v>47147.55</v>
      </c>
      <c r="D11" s="33">
        <f t="shared" ref="D11:D12" si="1">(C11-B11)*500</f>
        <v>6135.0000000020373</v>
      </c>
      <c r="E11" s="17">
        <f>'2'!E104+D11</f>
        <v>28291614.000000004</v>
      </c>
      <c r="F11" s="33">
        <f>'2'!G104</f>
        <v>30050.47</v>
      </c>
      <c r="G11" s="35">
        <v>30058.46</v>
      </c>
      <c r="H11" s="19" t="str">
        <f t="shared" ref="H11:H14" si="2">TEXT((G11-F11)/24,"hh:mm")</f>
        <v>07:59</v>
      </c>
      <c r="I11" s="127">
        <f>'2'!I104+H11</f>
        <v>0.79166666666666663</v>
      </c>
      <c r="J11" s="127">
        <f>'2'!J104+H11</f>
        <v>0.79166666666666663</v>
      </c>
      <c r="K11" s="128">
        <f>'2'!K104+H11</f>
        <v>0.79166666666666663</v>
      </c>
      <c r="L11" s="127">
        <f>'2'!L104+H11</f>
        <v>265.22499999999991</v>
      </c>
      <c r="M11" s="44"/>
      <c r="N11" s="17">
        <f>'2'!N104+M11</f>
        <v>40173.5</v>
      </c>
      <c r="O11" s="17">
        <f>'2'!Q104+'3'!D22-'3'!Q11</f>
        <v>1703.3415</v>
      </c>
      <c r="P11" s="164">
        <f>'2'!P104+O11</f>
        <v>7650127.0599999996</v>
      </c>
      <c r="Q11" s="130">
        <v>1460</v>
      </c>
      <c r="R11" s="46" t="s">
        <v>28</v>
      </c>
      <c r="S11" s="47">
        <f>SUM(Q7:Q14)</f>
        <v>10829</v>
      </c>
      <c r="T11" s="1"/>
      <c r="V11" s="116"/>
      <c r="W11" s="2"/>
    </row>
    <row r="12" spans="1:24" ht="14.25" customHeight="1">
      <c r="A12" s="48">
        <v>7</v>
      </c>
      <c r="B12" s="126">
        <f>'2'!C105</f>
        <v>44435.14</v>
      </c>
      <c r="C12" s="133">
        <v>44439.75</v>
      </c>
      <c r="D12" s="49">
        <f t="shared" si="1"/>
        <v>2305.000000000291</v>
      </c>
      <c r="E12" s="17">
        <f>'2'!E105+D12</f>
        <v>27144918</v>
      </c>
      <c r="F12" s="33">
        <f>'2'!G105</f>
        <v>3128.05</v>
      </c>
      <c r="G12" s="41">
        <v>3131.14</v>
      </c>
      <c r="H12" s="19" t="str">
        <f t="shared" si="2"/>
        <v>03:05</v>
      </c>
      <c r="I12" s="127">
        <f>'2'!I105+H12</f>
        <v>5.4493055555555552</v>
      </c>
      <c r="J12" s="127">
        <f>'2'!J105+H12</f>
        <v>5.4493055555555552</v>
      </c>
      <c r="K12" s="128">
        <f>'2'!K105+H12</f>
        <v>20.925694444444442</v>
      </c>
      <c r="L12" s="127">
        <f>'2'!L105+H12</f>
        <v>163.19583333333335</v>
      </c>
      <c r="M12" s="44"/>
      <c r="N12" s="17">
        <f>'2'!N105+M12</f>
        <v>37780</v>
      </c>
      <c r="O12" s="17">
        <f>'2'!Q105+'3'!D23-'3'!Q12</f>
        <v>656.85750000000007</v>
      </c>
      <c r="P12" s="164">
        <f>'2'!P105+O12</f>
        <v>7458236.0075000003</v>
      </c>
      <c r="Q12" s="134">
        <v>2400</v>
      </c>
      <c r="R12" s="56" t="s">
        <v>29</v>
      </c>
      <c r="S12" s="43">
        <f>SUM(S7:S11)</f>
        <v>346652.21</v>
      </c>
      <c r="T12" s="1"/>
      <c r="V12" s="116"/>
      <c r="W12" s="2"/>
    </row>
    <row r="13" spans="1:24" ht="14.25" customHeight="1">
      <c r="A13" s="30">
        <v>8</v>
      </c>
      <c r="B13" s="126">
        <f>'2'!C106</f>
        <v>22600171</v>
      </c>
      <c r="C13" s="131">
        <v>22606640</v>
      </c>
      <c r="D13" s="49">
        <f t="shared" ref="D13:D14" si="3">(C13-B13)</f>
        <v>6469</v>
      </c>
      <c r="E13" s="17">
        <f>'2'!E106+D13</f>
        <v>17370571</v>
      </c>
      <c r="F13" s="33">
        <f>'2'!G106</f>
        <v>29006.6</v>
      </c>
      <c r="G13" s="35">
        <v>29014.6</v>
      </c>
      <c r="H13" s="19" t="str">
        <f t="shared" si="2"/>
        <v>08:00</v>
      </c>
      <c r="I13" s="127">
        <f>'2'!I106+H13</f>
        <v>2.7541666666666669</v>
      </c>
      <c r="J13" s="127">
        <f>'2'!J106+H13</f>
        <v>1.8374999999999997</v>
      </c>
      <c r="K13" s="128">
        <f>'2'!K106+H13</f>
        <v>7.4333333333333318</v>
      </c>
      <c r="L13" s="127">
        <f>'2'!L106+H13</f>
        <v>28.458333333333325</v>
      </c>
      <c r="M13" s="37"/>
      <c r="N13" s="17">
        <f>'2'!N106+M13</f>
        <v>17620</v>
      </c>
      <c r="O13" s="17">
        <f>'2'!Q106+'3'!D24-'3'!Q13</f>
        <v>1771.8719999999998</v>
      </c>
      <c r="P13" s="164">
        <f>'2'!P106+O13</f>
        <v>4790692.9600000009</v>
      </c>
      <c r="Q13" s="148">
        <v>920</v>
      </c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'2'!C107</f>
        <v>20388737</v>
      </c>
      <c r="C14" s="139">
        <v>20388737</v>
      </c>
      <c r="D14" s="65">
        <f t="shared" si="3"/>
        <v>0</v>
      </c>
      <c r="E14" s="65">
        <f>'2'!E107+D14</f>
        <v>14752551</v>
      </c>
      <c r="F14" s="65">
        <f>'2'!G107</f>
        <v>25673.8</v>
      </c>
      <c r="G14" s="67">
        <v>25673.8</v>
      </c>
      <c r="H14" s="19" t="str">
        <f t="shared" si="2"/>
        <v>00:00</v>
      </c>
      <c r="I14" s="127">
        <f>'2'!I107+H14</f>
        <v>0.39791666666666664</v>
      </c>
      <c r="J14" s="127">
        <f>'2'!J107+H14</f>
        <v>2.1493055555555554</v>
      </c>
      <c r="K14" s="140">
        <f>'2'!K107+H14</f>
        <v>5.2791666666666668</v>
      </c>
      <c r="L14" s="149">
        <f>'2'!L107+H14</f>
        <v>145.05000000000001</v>
      </c>
      <c r="M14" s="72"/>
      <c r="N14" s="65">
        <f>'2'!N107+M14</f>
        <v>17332</v>
      </c>
      <c r="O14" s="17">
        <f>'2'!Q107+'3'!D25-'3'!Q14</f>
        <v>0</v>
      </c>
      <c r="P14" s="65">
        <f>'2'!P107+O14</f>
        <v>4109081.48</v>
      </c>
      <c r="Q14" s="141">
        <v>2344</v>
      </c>
      <c r="R14" s="76" t="s">
        <v>31</v>
      </c>
      <c r="S14" s="77">
        <f>S13+S12</f>
        <v>348533.21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>
        <v>90</v>
      </c>
      <c r="O17" s="25">
        <v>7</v>
      </c>
      <c r="P17" s="92">
        <v>0</v>
      </c>
      <c r="Q17" s="38">
        <v>150</v>
      </c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>
        <v>21281.200000000001</v>
      </c>
      <c r="F18" s="96">
        <f t="shared" ref="F18:G18" si="6">IFERROR(O7/D7,0)</f>
        <v>0</v>
      </c>
      <c r="G18" s="97">
        <f t="shared" si="6"/>
        <v>0.29953407621160022</v>
      </c>
      <c r="H18" s="98">
        <v>3</v>
      </c>
      <c r="I18" s="88" t="str">
        <f>IF(I8&gt;=(250/24),"Ganti Racor","Belum")</f>
        <v>Belum</v>
      </c>
      <c r="J18" s="88" t="str">
        <f t="shared" ref="J18:J20" si="7">IF(J8&gt;=(250/24),"Ganti Filter","Belum")</f>
        <v>Belum</v>
      </c>
      <c r="K18" s="99" t="str">
        <f>IF(K8&gt;=(250/24),"Ganti Oli","Belum")</f>
        <v>Belum</v>
      </c>
      <c r="L18" s="100" t="str">
        <f t="shared" si="4"/>
        <v>Belum</v>
      </c>
      <c r="M18" s="30" t="s">
        <v>45</v>
      </c>
      <c r="N18" s="101">
        <v>96</v>
      </c>
      <c r="O18" s="38">
        <v>11</v>
      </c>
      <c r="P18" s="61">
        <v>10</v>
      </c>
      <c r="Q18" s="38">
        <v>2</v>
      </c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0.29279817306773986</v>
      </c>
      <c r="H19" s="98">
        <v>4</v>
      </c>
      <c r="I19" s="87"/>
      <c r="J19" s="88" t="str">
        <f t="shared" si="7"/>
        <v>Belum</v>
      </c>
      <c r="K19" s="99" t="str">
        <f t="shared" ref="K19:K22" si="9">IF(K9&gt;=(500/24),"Ganti Oli","Belum")</f>
        <v>Belum</v>
      </c>
      <c r="L19" s="100" t="str">
        <f t="shared" si="4"/>
        <v>Belum</v>
      </c>
      <c r="M19" s="62" t="s">
        <v>43</v>
      </c>
      <c r="N19" s="104">
        <f t="shared" ref="N19:Q19" si="10">N17+(N18*209)</f>
        <v>20154</v>
      </c>
      <c r="O19" s="104">
        <f t="shared" si="10"/>
        <v>2306</v>
      </c>
      <c r="P19" s="105">
        <f t="shared" si="10"/>
        <v>2090</v>
      </c>
      <c r="Q19" s="105">
        <f t="shared" si="10"/>
        <v>568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>
        <v>22338</v>
      </c>
      <c r="F20" s="96">
        <f t="shared" ref="F20:G20" si="11">IFERROR(O9/D9,0)</f>
        <v>0</v>
      </c>
      <c r="G20" s="97">
        <f t="shared" si="11"/>
        <v>0.28527925791814956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>
        <v>99057</v>
      </c>
      <c r="F21" s="96">
        <f t="shared" ref="F21:G21" si="12">IFERROR(O10/D10,0)</f>
        <v>0</v>
      </c>
      <c r="G21" s="97">
        <f t="shared" si="12"/>
        <v>0.2923831829776472</v>
      </c>
      <c r="H21" s="98">
        <v>6</v>
      </c>
      <c r="I21" s="88" t="str">
        <f t="shared" ref="I21:I22" si="13">IF(I11&gt;=(250/24),"Ganti Racor","Belum")</f>
        <v>Belum</v>
      </c>
      <c r="J21" s="88" t="str">
        <f t="shared" ref="J21:J22" si="14">IF(J11&gt;=(350/24),"Ganti Filter","Belum")</f>
        <v>Belum</v>
      </c>
      <c r="K21" s="99" t="str">
        <f t="shared" si="9"/>
        <v>Belum</v>
      </c>
      <c r="L21" s="100" t="str">
        <f t="shared" ref="L21:L24" si="15">IF(L11&gt;=(10000/24),"Overhaul","Belum")</f>
        <v>Belum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>
        <v>7862339</v>
      </c>
      <c r="C22" s="37">
        <v>7863900</v>
      </c>
      <c r="D22" s="103">
        <f>(C22-B22)*1.0015</f>
        <v>1563.3415</v>
      </c>
      <c r="E22" s="37">
        <v>225302.18</v>
      </c>
      <c r="F22" s="96">
        <f t="shared" ref="F22:G22" si="16">IFERROR(O11/D11,0)</f>
        <v>0.27764327628352636</v>
      </c>
      <c r="G22" s="97">
        <f t="shared" si="16"/>
        <v>0.2704026380396678</v>
      </c>
      <c r="H22" s="98">
        <v>7</v>
      </c>
      <c r="I22" s="88" t="str">
        <f t="shared" si="13"/>
        <v>Belum</v>
      </c>
      <c r="J22" s="88" t="str">
        <f t="shared" si="14"/>
        <v>Belum</v>
      </c>
      <c r="K22" s="106" t="str">
        <f t="shared" si="9"/>
        <v>Ganti Oli</v>
      </c>
      <c r="L22" s="107" t="str">
        <f t="shared" si="15"/>
        <v>Belum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>
        <v>7621530</v>
      </c>
      <c r="C23" s="44">
        <v>7623073</v>
      </c>
      <c r="D23" s="109">
        <f>(C23-B23)*1.0025</f>
        <v>1546.8574999999998</v>
      </c>
      <c r="E23" s="37">
        <v>26146.26</v>
      </c>
      <c r="F23" s="96">
        <f t="shared" ref="F23:G23" si="17">IFERROR(O12/D12,0)</f>
        <v>0.28497071583510503</v>
      </c>
      <c r="G23" s="97">
        <f t="shared" si="17"/>
        <v>0.27475625483561972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str">
        <f t="shared" ref="K23:K24" si="19">IF(K13&gt;=(250/24),"Ganti Oli","Belum")</f>
        <v>Belum</v>
      </c>
      <c r="L23" s="100" t="str">
        <f t="shared" si="15"/>
        <v>Belum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>
        <v>30921531</v>
      </c>
      <c r="C24" s="37">
        <v>30923486</v>
      </c>
      <c r="D24" s="109">
        <f t="shared" ref="D24:D25" si="20">(C24-B24)*0.9984</f>
        <v>1951.8719999999998</v>
      </c>
      <c r="E24" s="112"/>
      <c r="F24" s="96">
        <f t="shared" ref="F24:G24" si="21">IFERROR(O13/D13,0)</f>
        <v>0.27390199412583088</v>
      </c>
      <c r="G24" s="97">
        <f t="shared" si="21"/>
        <v>0.27579363741122848</v>
      </c>
      <c r="H24" s="113">
        <v>9</v>
      </c>
      <c r="I24" s="88" t="str">
        <f t="shared" si="18"/>
        <v>Belum</v>
      </c>
      <c r="J24" s="88" t="str">
        <f>IF(J14&gt;=(100/24),"Ganti Filter","Belum")</f>
        <v>Belum</v>
      </c>
      <c r="K24" s="114" t="str">
        <f t="shared" si="19"/>
        <v>Belum</v>
      </c>
      <c r="L24" s="115" t="str">
        <f t="shared" si="15"/>
        <v>Belum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0.27853362310016755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>
        <v>30929983</v>
      </c>
      <c r="C28" s="37">
        <v>30931292</v>
      </c>
      <c r="D28" s="49">
        <f t="shared" ref="D28:D30" si="23">(C28-B28)*0.9984</f>
        <v>1306.9056</v>
      </c>
      <c r="T28" s="1"/>
      <c r="V28" s="116"/>
      <c r="W28" s="4"/>
    </row>
    <row r="29" spans="1:23" ht="14.25" customHeight="1">
      <c r="A29" s="30" t="s">
        <v>49</v>
      </c>
      <c r="B29" s="110">
        <v>30928400</v>
      </c>
      <c r="C29" s="37">
        <v>30929983</v>
      </c>
      <c r="D29" s="33">
        <f t="shared" si="23"/>
        <v>1580.4671999999998</v>
      </c>
      <c r="T29" s="1"/>
      <c r="V29" s="116"/>
      <c r="W29" s="4"/>
    </row>
    <row r="30" spans="1:23" ht="14.25" customHeight="1">
      <c r="A30" s="30" t="s">
        <v>50</v>
      </c>
      <c r="B30" s="110">
        <v>30926611</v>
      </c>
      <c r="C30" s="37">
        <v>30928400</v>
      </c>
      <c r="D30" s="120">
        <f t="shared" si="23"/>
        <v>1786.1376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73</v>
      </c>
      <c r="O36" s="265" t="s">
        <v>13</v>
      </c>
      <c r="P36" s="265" t="s">
        <v>74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2846.38</v>
      </c>
      <c r="C38" s="32">
        <v>2846.38</v>
      </c>
      <c r="D38" s="17">
        <f>(C38-B38)*1260</f>
        <v>0</v>
      </c>
      <c r="E38" s="17">
        <f t="shared" ref="E38:E45" si="25">E7+D38</f>
        <v>3579770</v>
      </c>
      <c r="F38" s="277" t="s">
        <v>23</v>
      </c>
      <c r="G38" s="278"/>
      <c r="H38" s="19"/>
      <c r="I38" s="20"/>
      <c r="J38" s="127">
        <f t="shared" ref="J38:J45" si="26">J7+H38</f>
        <v>2.9770833333333333</v>
      </c>
      <c r="K38" s="128">
        <f t="shared" ref="K38:K45" si="27">K7+H38</f>
        <v>2.9770833333333333</v>
      </c>
      <c r="L38" s="127">
        <f t="shared" ref="L38:L45" si="28">L7+H38</f>
        <v>417.72708333333338</v>
      </c>
      <c r="M38" s="24"/>
      <c r="N38" s="17">
        <f t="shared" ref="N38:N45" si="29">N7+M38</f>
        <v>5449</v>
      </c>
      <c r="O38" s="17">
        <f t="shared" ref="O38:O43" si="30">Q7+D49-Q38</f>
        <v>0</v>
      </c>
      <c r="P38" s="129">
        <f t="shared" ref="P38:P45" si="31">P7+O38</f>
        <v>1072263.1000000001</v>
      </c>
      <c r="Q38" s="130">
        <v>835</v>
      </c>
      <c r="R38" s="28" t="s">
        <v>24</v>
      </c>
      <c r="S38" s="29">
        <v>54354.16</v>
      </c>
      <c r="T38" s="1"/>
      <c r="V38" s="116"/>
      <c r="W38" s="4"/>
    </row>
    <row r="39" spans="1:23" ht="14.25" customHeight="1">
      <c r="A39" s="30">
        <v>3</v>
      </c>
      <c r="B39" s="126">
        <f t="shared" si="24"/>
        <v>3513.65</v>
      </c>
      <c r="C39" s="131">
        <v>3513.65</v>
      </c>
      <c r="D39" s="33">
        <f>(C39-B39)*5</f>
        <v>0</v>
      </c>
      <c r="E39" s="17">
        <f t="shared" si="25"/>
        <v>3308716</v>
      </c>
      <c r="F39" s="33">
        <f t="shared" ref="F39:F40" si="32">G8</f>
        <v>60409.58</v>
      </c>
      <c r="G39" s="35">
        <v>60409.58</v>
      </c>
      <c r="H39" s="19" t="str">
        <f t="shared" ref="H39:H40" si="33">TEXT((G39-F39)/24,"hh:mm")</f>
        <v>00:00</v>
      </c>
      <c r="I39" s="127">
        <f>I8+H39</f>
        <v>3.5187499999999998</v>
      </c>
      <c r="J39" s="127">
        <f t="shared" si="26"/>
        <v>0</v>
      </c>
      <c r="K39" s="128">
        <f t="shared" si="27"/>
        <v>3.5187499999999998</v>
      </c>
      <c r="L39" s="127">
        <f t="shared" si="28"/>
        <v>178.64097222222222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968786</v>
      </c>
      <c r="Q39" s="130">
        <v>1200</v>
      </c>
      <c r="R39" s="39" t="s">
        <v>25</v>
      </c>
      <c r="S39" s="40">
        <v>13559.09</v>
      </c>
      <c r="T39" s="1"/>
      <c r="V39" s="116"/>
      <c r="W39" s="4"/>
    </row>
    <row r="40" spans="1:23" ht="14.25" customHeight="1">
      <c r="A40" s="30">
        <v>4</v>
      </c>
      <c r="B40" s="126">
        <f t="shared" si="24"/>
        <v>8808268</v>
      </c>
      <c r="C40" s="131">
        <v>8808268</v>
      </c>
      <c r="D40" s="33">
        <f>(C40-B40)*2</f>
        <v>0</v>
      </c>
      <c r="E40" s="17">
        <f t="shared" si="25"/>
        <v>854461</v>
      </c>
      <c r="F40" s="33">
        <f t="shared" si="32"/>
        <v>4322.33</v>
      </c>
      <c r="G40" s="41">
        <v>4322.33</v>
      </c>
      <c r="H40" s="19" t="str">
        <f t="shared" si="33"/>
        <v>00:00</v>
      </c>
      <c r="I40" s="20"/>
      <c r="J40" s="127">
        <f t="shared" si="26"/>
        <v>3.2013888888888888</v>
      </c>
      <c r="K40" s="128">
        <f t="shared" si="27"/>
        <v>2.182638888888889</v>
      </c>
      <c r="L40" s="127">
        <f t="shared" si="28"/>
        <v>138.28680555555556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243760</v>
      </c>
      <c r="Q40" s="130">
        <v>930</v>
      </c>
      <c r="R40" s="39" t="s">
        <v>26</v>
      </c>
      <c r="S40" s="40">
        <v>265404.2</v>
      </c>
      <c r="T40" s="1"/>
      <c r="V40" s="116"/>
      <c r="W40" s="4"/>
    </row>
    <row r="41" spans="1:23" ht="14.25" customHeight="1">
      <c r="A41" s="30">
        <v>5</v>
      </c>
      <c r="B41" s="126">
        <f t="shared" si="24"/>
        <v>85486</v>
      </c>
      <c r="C41" s="131">
        <v>85486</v>
      </c>
      <c r="D41" s="33">
        <f>(C41-B41)*3.2</f>
        <v>0</v>
      </c>
      <c r="E41" s="17">
        <f t="shared" si="25"/>
        <v>1556320.7</v>
      </c>
      <c r="F41" s="277" t="s">
        <v>23</v>
      </c>
      <c r="G41" s="278"/>
      <c r="H41" s="19"/>
      <c r="I41" s="20"/>
      <c r="J41" s="127">
        <f t="shared" si="26"/>
        <v>0.5395833333333333</v>
      </c>
      <c r="K41" s="128">
        <f t="shared" si="27"/>
        <v>7.2638888888888884</v>
      </c>
      <c r="L41" s="127">
        <f t="shared" si="28"/>
        <v>95.116666666666674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455042</v>
      </c>
      <c r="Q41" s="130">
        <v>740</v>
      </c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47147.55</v>
      </c>
      <c r="C42" s="32">
        <v>47152.23</v>
      </c>
      <c r="D42" s="33">
        <f t="shared" ref="D42:D43" si="34">(C42-B42)*500</f>
        <v>2340.0000000001455</v>
      </c>
      <c r="E42" s="17">
        <f t="shared" si="25"/>
        <v>28293954.000000004</v>
      </c>
      <c r="F42" s="33">
        <f t="shared" ref="F42:F45" si="35">G11</f>
        <v>30058.46</v>
      </c>
      <c r="G42" s="35">
        <v>30061.46</v>
      </c>
      <c r="H42" s="19" t="str">
        <f t="shared" ref="H42:H45" si="36">TEXT((G42-F42)/24,"hh:mm")</f>
        <v>03:00</v>
      </c>
      <c r="I42" s="127">
        <f t="shared" ref="I42:I45" si="37">I11+H42</f>
        <v>0.91666666666666663</v>
      </c>
      <c r="J42" s="127">
        <f t="shared" si="26"/>
        <v>0.91666666666666663</v>
      </c>
      <c r="K42" s="128">
        <f t="shared" si="27"/>
        <v>0.91666666666666663</v>
      </c>
      <c r="L42" s="127">
        <f t="shared" si="28"/>
        <v>265.34999999999991</v>
      </c>
      <c r="M42" s="44"/>
      <c r="N42" s="17">
        <f t="shared" si="29"/>
        <v>40173.5</v>
      </c>
      <c r="O42" s="17">
        <f t="shared" si="30"/>
        <v>652.50500000000011</v>
      </c>
      <c r="P42" s="132">
        <f t="shared" si="31"/>
        <v>7650779.5649999995</v>
      </c>
      <c r="Q42" s="130">
        <v>2480</v>
      </c>
      <c r="R42" s="46" t="s">
        <v>28</v>
      </c>
      <c r="S42" s="47">
        <f>SUM(Q38:Q45)</f>
        <v>12869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44439.75</v>
      </c>
      <c r="C43" s="133">
        <v>44439.75</v>
      </c>
      <c r="D43" s="49">
        <f t="shared" si="34"/>
        <v>0</v>
      </c>
      <c r="E43" s="17">
        <f t="shared" si="25"/>
        <v>27144918</v>
      </c>
      <c r="F43" s="33">
        <f t="shared" si="35"/>
        <v>3131.14</v>
      </c>
      <c r="G43" s="41">
        <v>3131.14</v>
      </c>
      <c r="H43" s="19" t="str">
        <f t="shared" si="36"/>
        <v>00:00</v>
      </c>
      <c r="I43" s="127">
        <f t="shared" si="37"/>
        <v>5.4493055555555552</v>
      </c>
      <c r="J43" s="127">
        <f t="shared" si="26"/>
        <v>5.4493055555555552</v>
      </c>
      <c r="K43" s="128">
        <f t="shared" si="27"/>
        <v>20.925694444444442</v>
      </c>
      <c r="L43" s="127">
        <f t="shared" si="28"/>
        <v>163.19583333333335</v>
      </c>
      <c r="M43" s="44"/>
      <c r="N43" s="17">
        <f t="shared" si="29"/>
        <v>37780</v>
      </c>
      <c r="O43" s="17">
        <f t="shared" si="30"/>
        <v>0</v>
      </c>
      <c r="P43" s="132">
        <f t="shared" si="31"/>
        <v>7458236.0075000003</v>
      </c>
      <c r="Q43" s="134">
        <v>2400</v>
      </c>
      <c r="R43" s="56" t="s">
        <v>29</v>
      </c>
      <c r="S43" s="43">
        <f>SUM(S38:S42)</f>
        <v>361186.45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22606640</v>
      </c>
      <c r="C44" s="131">
        <v>22609079</v>
      </c>
      <c r="D44" s="49">
        <f t="shared" ref="D44:D45" si="38">(C44-B44)</f>
        <v>2439</v>
      </c>
      <c r="E44" s="17">
        <f t="shared" si="25"/>
        <v>17373010</v>
      </c>
      <c r="F44" s="33">
        <f t="shared" si="35"/>
        <v>29014.6</v>
      </c>
      <c r="G44" s="35">
        <v>29017.599999999999</v>
      </c>
      <c r="H44" s="19" t="str">
        <f t="shared" si="36"/>
        <v>03:00</v>
      </c>
      <c r="I44" s="127">
        <f t="shared" si="37"/>
        <v>2.8791666666666669</v>
      </c>
      <c r="J44" s="127">
        <f t="shared" si="26"/>
        <v>1.9624999999999997</v>
      </c>
      <c r="K44" s="128">
        <f t="shared" si="27"/>
        <v>7.5583333333333318</v>
      </c>
      <c r="L44" s="127">
        <f t="shared" si="28"/>
        <v>28.583333333333325</v>
      </c>
      <c r="M44" s="37"/>
      <c r="N44" s="17">
        <f t="shared" si="29"/>
        <v>17620</v>
      </c>
      <c r="O44" s="17">
        <v>782.11</v>
      </c>
      <c r="P44" s="132">
        <f t="shared" si="31"/>
        <v>4791475.0700000012</v>
      </c>
      <c r="Q44" s="137">
        <v>1940</v>
      </c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20388737</v>
      </c>
      <c r="C45" s="139">
        <v>20388737</v>
      </c>
      <c r="D45" s="65">
        <f t="shared" si="38"/>
        <v>0</v>
      </c>
      <c r="E45" s="65">
        <f t="shared" si="25"/>
        <v>14752551</v>
      </c>
      <c r="F45" s="65">
        <f t="shared" si="35"/>
        <v>25673.8</v>
      </c>
      <c r="G45" s="67">
        <v>25673.8</v>
      </c>
      <c r="H45" s="19" t="str">
        <f t="shared" si="36"/>
        <v>00:00</v>
      </c>
      <c r="I45" s="127">
        <f t="shared" si="37"/>
        <v>0.39791666666666664</v>
      </c>
      <c r="J45" s="127">
        <f t="shared" si="26"/>
        <v>2.1493055555555554</v>
      </c>
      <c r="K45" s="140">
        <f t="shared" si="27"/>
        <v>5.2791666666666668</v>
      </c>
      <c r="L45" s="149">
        <f t="shared" si="28"/>
        <v>145.05000000000001</v>
      </c>
      <c r="M45" s="72"/>
      <c r="N45" s="65">
        <f t="shared" si="29"/>
        <v>17332</v>
      </c>
      <c r="O45" s="65">
        <f>Q14+D56-Q45</f>
        <v>0</v>
      </c>
      <c r="P45" s="120">
        <f t="shared" si="31"/>
        <v>4109081.48</v>
      </c>
      <c r="Q45" s="167">
        <v>2344</v>
      </c>
      <c r="R45" s="76" t="s">
        <v>31</v>
      </c>
      <c r="S45" s="77">
        <f>S44+S43</f>
        <v>363067.45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>
        <v>90</v>
      </c>
      <c r="O48" s="25">
        <v>7</v>
      </c>
      <c r="P48" s="92">
        <v>0</v>
      </c>
      <c r="Q48" s="92">
        <v>150</v>
      </c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>
        <v>21281.200000000001</v>
      </c>
      <c r="F49" s="96">
        <f t="shared" ref="F49:G49" si="41">IFERROR(O38/D38,0)</f>
        <v>0</v>
      </c>
      <c r="G49" s="97">
        <f t="shared" si="41"/>
        <v>0.29953407621160022</v>
      </c>
      <c r="H49" s="98">
        <v>3</v>
      </c>
      <c r="I49" s="88" t="str">
        <f>IF(I39&gt;=(250/24),"Ganti Racor","Belum")</f>
        <v>Belum</v>
      </c>
      <c r="J49" s="88" t="str">
        <f t="shared" ref="J49:J51" si="42">IF(J39&gt;=(250/24),"Ganti Filter","Belum")</f>
        <v>Belum</v>
      </c>
      <c r="K49" s="99" t="str">
        <f>IF(K39&gt;=(250/24),"Ganti Oli","Belum")</f>
        <v>Belum</v>
      </c>
      <c r="L49" s="100" t="str">
        <f t="shared" si="39"/>
        <v>Belum</v>
      </c>
      <c r="M49" s="30" t="s">
        <v>45</v>
      </c>
      <c r="N49" s="101">
        <v>96</v>
      </c>
      <c r="O49" s="38">
        <v>11</v>
      </c>
      <c r="P49" s="61">
        <v>10</v>
      </c>
      <c r="Q49" s="61">
        <v>2</v>
      </c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0.29279817306773986</v>
      </c>
      <c r="H50" s="98">
        <v>4</v>
      </c>
      <c r="I50" s="87"/>
      <c r="J50" s="88" t="str">
        <f t="shared" si="42"/>
        <v>Belum</v>
      </c>
      <c r="K50" s="99" t="str">
        <f t="shared" ref="K50:K53" si="44">IF(K40&gt;=(500/24),"Ganti Oli","Belum")</f>
        <v>Belum</v>
      </c>
      <c r="L50" s="100" t="str">
        <f t="shared" si="39"/>
        <v>Belum</v>
      </c>
      <c r="M50" s="62" t="s">
        <v>43</v>
      </c>
      <c r="N50" s="104">
        <f t="shared" ref="N50:Q50" si="45">N48+(N49*209)</f>
        <v>20154</v>
      </c>
      <c r="O50" s="104">
        <f t="shared" si="45"/>
        <v>2306</v>
      </c>
      <c r="P50" s="105">
        <f t="shared" si="45"/>
        <v>2090</v>
      </c>
      <c r="Q50" s="105">
        <f t="shared" si="45"/>
        <v>568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>
        <v>22338</v>
      </c>
      <c r="F51" s="96">
        <f t="shared" ref="F51:G51" si="46">IFERROR(O40/D40,0)</f>
        <v>0</v>
      </c>
      <c r="G51" s="97">
        <f t="shared" si="46"/>
        <v>0.28527925791814956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>
        <v>99057</v>
      </c>
      <c r="F52" s="96">
        <f t="shared" ref="F52:G52" si="47">IFERROR(O41/D41,0)</f>
        <v>0</v>
      </c>
      <c r="G52" s="97">
        <f t="shared" si="47"/>
        <v>0.2923831829776472</v>
      </c>
      <c r="H52" s="98">
        <v>6</v>
      </c>
      <c r="I52" s="88" t="str">
        <f t="shared" ref="I52:I53" si="48">IF(I42&gt;=(250/24),"Ganti Racor","Belum")</f>
        <v>Belum</v>
      </c>
      <c r="J52" s="88" t="str">
        <f t="shared" ref="J52:J53" si="49">IF(J42&gt;=(350/24),"Ganti Filter","Belum")</f>
        <v>Belum</v>
      </c>
      <c r="K52" s="99" t="str">
        <f t="shared" si="44"/>
        <v>Belum</v>
      </c>
      <c r="L52" s="100" t="str">
        <f t="shared" ref="L52:L55" si="50">IF(L42&gt;=(10000/24),"Overhaul","Belum")</f>
        <v>Belum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>
        <v>7863900</v>
      </c>
      <c r="C53" s="37">
        <v>7865570</v>
      </c>
      <c r="D53" s="103">
        <f>(C53-B53)*1.0015</f>
        <v>1672.5050000000001</v>
      </c>
      <c r="E53" s="37">
        <v>25304.31</v>
      </c>
      <c r="F53" s="96">
        <f t="shared" ref="F53:G53" si="51">IFERROR(O42/D42,0)</f>
        <v>0.27884829059827332</v>
      </c>
      <c r="G53" s="97">
        <f t="shared" si="51"/>
        <v>0.27040333652200038</v>
      </c>
      <c r="H53" s="98">
        <v>7</v>
      </c>
      <c r="I53" s="88" t="str">
        <f t="shared" si="48"/>
        <v>Belum</v>
      </c>
      <c r="J53" s="88" t="str">
        <f t="shared" si="49"/>
        <v>Belum</v>
      </c>
      <c r="K53" s="106" t="str">
        <f t="shared" si="44"/>
        <v>Ganti Oli</v>
      </c>
      <c r="L53" s="107" t="str">
        <f t="shared" si="50"/>
        <v>Belum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/>
      <c r="C54" s="44"/>
      <c r="D54" s="109">
        <f>(C54-B54)*1.0025</f>
        <v>0</v>
      </c>
      <c r="E54" s="37">
        <v>26146.26</v>
      </c>
      <c r="F54" s="143">
        <f t="shared" ref="F54:G54" si="52">IFERROR(O43/D43,0)</f>
        <v>0</v>
      </c>
      <c r="G54" s="144">
        <f t="shared" si="52"/>
        <v>0.27475625483561972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str">
        <f t="shared" ref="K54:K55" si="54">IF(K44&gt;=(250/24),"Ganti Oli","Belum")</f>
        <v>Belum</v>
      </c>
      <c r="L54" s="100" t="str">
        <f t="shared" si="50"/>
        <v>Belum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>
        <v>30931294</v>
      </c>
      <c r="C55" s="37">
        <v>30933099</v>
      </c>
      <c r="D55" s="109">
        <f t="shared" ref="D55:D56" si="55">(C55-B55)*0.9984</f>
        <v>1802.1119999999999</v>
      </c>
      <c r="E55" s="112"/>
      <c r="F55" s="143">
        <f t="shared" ref="F55:G55" si="56">IFERROR(O44/D44,0)</f>
        <v>0.32066830668306684</v>
      </c>
      <c r="G55" s="144">
        <f t="shared" si="56"/>
        <v>0.27579993737412234</v>
      </c>
      <c r="H55" s="113">
        <v>9</v>
      </c>
      <c r="I55" s="88" t="str">
        <f t="shared" si="53"/>
        <v>Belum</v>
      </c>
      <c r="J55" s="88" t="str">
        <f>IF(J45&gt;=(100/24),"Ganti Filter","Belum")</f>
        <v>Belum</v>
      </c>
      <c r="K55" s="114" t="str">
        <f t="shared" si="54"/>
        <v>Belum</v>
      </c>
      <c r="L55" s="115" t="str">
        <f t="shared" si="50"/>
        <v>Belum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0.27853362310016755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75</v>
      </c>
      <c r="O67" s="265" t="s">
        <v>13</v>
      </c>
      <c r="P67" s="265" t="s">
        <v>76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2846.38</v>
      </c>
      <c r="C69" s="32">
        <v>2846.38</v>
      </c>
      <c r="D69" s="17">
        <f>(C69-B69)*1260</f>
        <v>0</v>
      </c>
      <c r="E69" s="17">
        <f t="shared" ref="E69:E76" si="60">E38+D69</f>
        <v>3579770</v>
      </c>
      <c r="F69" s="277" t="s">
        <v>23</v>
      </c>
      <c r="G69" s="278"/>
      <c r="H69" s="19"/>
      <c r="I69" s="20"/>
      <c r="J69" s="127">
        <f t="shared" ref="J69:J76" si="61">J38+H69</f>
        <v>2.9770833333333333</v>
      </c>
      <c r="K69" s="128">
        <f t="shared" ref="K69:K73" si="62">K38+H69</f>
        <v>2.9770833333333333</v>
      </c>
      <c r="L69" s="127">
        <f t="shared" ref="L69:L76" si="63">L38+H69</f>
        <v>417.72708333333338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1072263.1000000001</v>
      </c>
      <c r="Q69" s="130">
        <v>835</v>
      </c>
      <c r="R69" s="28" t="s">
        <v>24</v>
      </c>
      <c r="S69" s="29">
        <v>102435.67</v>
      </c>
      <c r="T69" s="1"/>
      <c r="V69" s="116"/>
      <c r="W69" s="4"/>
    </row>
    <row r="70" spans="1:23" ht="14.25" customHeight="1">
      <c r="A70" s="30">
        <v>3</v>
      </c>
      <c r="B70" s="126">
        <f t="shared" si="59"/>
        <v>3513.65</v>
      </c>
      <c r="C70" s="131">
        <v>3513.65</v>
      </c>
      <c r="D70" s="33">
        <f>(C70-B70)*5</f>
        <v>0</v>
      </c>
      <c r="E70" s="17">
        <f t="shared" si="60"/>
        <v>3308716</v>
      </c>
      <c r="F70" s="33">
        <f t="shared" ref="F70:F71" si="67">G39</f>
        <v>60409.58</v>
      </c>
      <c r="G70" s="35">
        <v>60409.58</v>
      </c>
      <c r="H70" s="19" t="str">
        <f t="shared" ref="H70:H71" si="68">TEXT((G70-F70)/24,"hh:mm")</f>
        <v>00:00</v>
      </c>
      <c r="I70" s="127">
        <f>I39+H70</f>
        <v>3.5187499999999998</v>
      </c>
      <c r="J70" s="127">
        <f t="shared" si="61"/>
        <v>0</v>
      </c>
      <c r="K70" s="128">
        <f t="shared" si="62"/>
        <v>3.5187499999999998</v>
      </c>
      <c r="L70" s="127">
        <f t="shared" si="63"/>
        <v>178.64097222222222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968786</v>
      </c>
      <c r="Q70" s="130">
        <v>1200</v>
      </c>
      <c r="R70" s="39" t="s">
        <v>25</v>
      </c>
      <c r="S70" s="40">
        <v>13559.09</v>
      </c>
      <c r="T70" s="1"/>
      <c r="V70" s="116"/>
      <c r="W70" s="4"/>
    </row>
    <row r="71" spans="1:23" ht="14.25" customHeight="1">
      <c r="A71" s="30">
        <v>4</v>
      </c>
      <c r="B71" s="126">
        <f t="shared" si="59"/>
        <v>8808268</v>
      </c>
      <c r="C71" s="131">
        <v>8808268</v>
      </c>
      <c r="D71" s="33">
        <f>(C71-B71)*2</f>
        <v>0</v>
      </c>
      <c r="E71" s="17">
        <f t="shared" si="60"/>
        <v>854461</v>
      </c>
      <c r="F71" s="33">
        <f t="shared" si="67"/>
        <v>4322.33</v>
      </c>
      <c r="G71" s="41">
        <v>4322.33</v>
      </c>
      <c r="H71" s="19" t="str">
        <f t="shared" si="68"/>
        <v>00:00</v>
      </c>
      <c r="I71" s="20"/>
      <c r="J71" s="127">
        <f t="shared" si="61"/>
        <v>3.2013888888888888</v>
      </c>
      <c r="K71" s="128">
        <f t="shared" si="62"/>
        <v>2.182638888888889</v>
      </c>
      <c r="L71" s="127">
        <f t="shared" si="63"/>
        <v>138.28680555555556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243760</v>
      </c>
      <c r="Q71" s="130">
        <v>930</v>
      </c>
      <c r="R71" s="39" t="s">
        <v>26</v>
      </c>
      <c r="S71" s="40">
        <v>254417.56</v>
      </c>
      <c r="T71" s="1"/>
      <c r="V71" s="116"/>
      <c r="W71" s="4"/>
    </row>
    <row r="72" spans="1:23" ht="15.75" customHeight="1">
      <c r="A72" s="30">
        <v>5</v>
      </c>
      <c r="B72" s="126">
        <f t="shared" si="59"/>
        <v>85486</v>
      </c>
      <c r="C72" s="131">
        <v>85486</v>
      </c>
      <c r="D72" s="33">
        <f>(C72-B72)*3.2</f>
        <v>0</v>
      </c>
      <c r="E72" s="17">
        <f t="shared" si="60"/>
        <v>1556320.7</v>
      </c>
      <c r="F72" s="277" t="s">
        <v>23</v>
      </c>
      <c r="G72" s="278"/>
      <c r="H72" s="19"/>
      <c r="I72" s="20"/>
      <c r="J72" s="127">
        <f t="shared" si="61"/>
        <v>0.5395833333333333</v>
      </c>
      <c r="K72" s="128">
        <f t="shared" si="62"/>
        <v>7.2638888888888884</v>
      </c>
      <c r="L72" s="127">
        <f t="shared" si="63"/>
        <v>95.116666666666674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455042</v>
      </c>
      <c r="Q72" s="130">
        <v>740</v>
      </c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47152.23</v>
      </c>
      <c r="C73" s="32">
        <v>47160.14</v>
      </c>
      <c r="D73" s="33">
        <f t="shared" ref="D73:D74" si="69">(C73-B73)*500</f>
        <v>3954.9999999981083</v>
      </c>
      <c r="E73" s="17">
        <f t="shared" si="60"/>
        <v>28297909</v>
      </c>
      <c r="F73" s="33">
        <f t="shared" ref="F73:F76" si="70">G42</f>
        <v>30061.46</v>
      </c>
      <c r="G73" s="35">
        <v>30066.46</v>
      </c>
      <c r="H73" s="19" t="str">
        <f t="shared" ref="H73:H76" si="71">TEXT((G73-F73)/24,"hh:mm")</f>
        <v>05:00</v>
      </c>
      <c r="I73" s="127">
        <f>I42+H73</f>
        <v>1.125</v>
      </c>
      <c r="J73" s="127">
        <f t="shared" si="61"/>
        <v>1.125</v>
      </c>
      <c r="K73" s="128">
        <f t="shared" si="62"/>
        <v>1.125</v>
      </c>
      <c r="L73" s="127">
        <f t="shared" si="63"/>
        <v>265.55833333333322</v>
      </c>
      <c r="M73" s="44"/>
      <c r="N73" s="17">
        <f t="shared" si="64"/>
        <v>40173.5</v>
      </c>
      <c r="O73" s="17">
        <f t="shared" si="65"/>
        <v>1100</v>
      </c>
      <c r="P73" s="132">
        <f t="shared" si="66"/>
        <v>7651879.5649999995</v>
      </c>
      <c r="Q73" s="130">
        <v>1380</v>
      </c>
      <c r="R73" s="46" t="s">
        <v>28</v>
      </c>
      <c r="S73" s="47">
        <f>SUM(Q69:Q76)</f>
        <v>9949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44439.75</v>
      </c>
      <c r="C74" s="133">
        <v>44445.06</v>
      </c>
      <c r="D74" s="49">
        <f t="shared" si="69"/>
        <v>2654.9999999988358</v>
      </c>
      <c r="E74" s="17">
        <f t="shared" si="60"/>
        <v>27147573</v>
      </c>
      <c r="F74" s="33">
        <f t="shared" si="70"/>
        <v>3131.14</v>
      </c>
      <c r="G74" s="41">
        <v>3134.59</v>
      </c>
      <c r="H74" s="19" t="str">
        <f t="shared" si="71"/>
        <v>03:27</v>
      </c>
      <c r="I74" s="135">
        <v>3.27</v>
      </c>
      <c r="J74" s="127">
        <f t="shared" si="61"/>
        <v>5.593055555555555</v>
      </c>
      <c r="K74" s="168">
        <v>3.27</v>
      </c>
      <c r="L74" s="127">
        <f t="shared" si="63"/>
        <v>163.33958333333337</v>
      </c>
      <c r="M74" s="44">
        <v>333</v>
      </c>
      <c r="N74" s="17">
        <f t="shared" si="64"/>
        <v>38113</v>
      </c>
      <c r="O74" s="17">
        <f t="shared" si="65"/>
        <v>740</v>
      </c>
      <c r="P74" s="132">
        <f t="shared" si="66"/>
        <v>7458976.0075000003</v>
      </c>
      <c r="Q74" s="134">
        <v>1660</v>
      </c>
      <c r="R74" s="56" t="s">
        <v>29</v>
      </c>
      <c r="S74" s="43">
        <f>SUM(S69:S73)</f>
        <v>395361.32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22609079</v>
      </c>
      <c r="C75" s="131">
        <v>22612954</v>
      </c>
      <c r="D75" s="49">
        <f t="shared" ref="D75:D76" si="72">(C75-B75)</f>
        <v>3875</v>
      </c>
      <c r="E75" s="17">
        <f t="shared" si="60"/>
        <v>17376885</v>
      </c>
      <c r="F75" s="33">
        <f t="shared" si="70"/>
        <v>29017.599999999999</v>
      </c>
      <c r="G75" s="35">
        <v>29022.5</v>
      </c>
      <c r="H75" s="19" t="str">
        <f t="shared" si="71"/>
        <v>04:54</v>
      </c>
      <c r="I75" s="127">
        <f t="shared" ref="I75:I76" si="73">I44+H75</f>
        <v>3.0833333333333335</v>
      </c>
      <c r="J75" s="127">
        <f t="shared" si="61"/>
        <v>2.1666666666666665</v>
      </c>
      <c r="K75" s="128">
        <f t="shared" ref="K75:K76" si="74">K44+H75</f>
        <v>7.7624999999999984</v>
      </c>
      <c r="L75" s="127">
        <f t="shared" si="63"/>
        <v>28.787499999999991</v>
      </c>
      <c r="M75" s="37"/>
      <c r="N75" s="17">
        <f t="shared" si="64"/>
        <v>17620</v>
      </c>
      <c r="O75" s="17">
        <f t="shared" si="65"/>
        <v>1080</v>
      </c>
      <c r="P75" s="132">
        <f t="shared" si="66"/>
        <v>4792555.0700000012</v>
      </c>
      <c r="Q75" s="148">
        <v>860</v>
      </c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20388737</v>
      </c>
      <c r="C76" s="139">
        <v>20388737</v>
      </c>
      <c r="D76" s="65">
        <f t="shared" si="72"/>
        <v>0</v>
      </c>
      <c r="E76" s="65">
        <f t="shared" si="60"/>
        <v>14752551</v>
      </c>
      <c r="F76" s="65">
        <f t="shared" si="70"/>
        <v>25673.8</v>
      </c>
      <c r="G76" s="67">
        <v>25673.8</v>
      </c>
      <c r="H76" s="19" t="str">
        <f t="shared" si="71"/>
        <v>00:00</v>
      </c>
      <c r="I76" s="127">
        <f t="shared" si="73"/>
        <v>0.39791666666666664</v>
      </c>
      <c r="J76" s="127">
        <f t="shared" si="61"/>
        <v>2.1493055555555554</v>
      </c>
      <c r="K76" s="140">
        <f t="shared" si="74"/>
        <v>5.2791666666666668</v>
      </c>
      <c r="L76" s="149">
        <f t="shared" si="63"/>
        <v>145.05000000000001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4109081.48</v>
      </c>
      <c r="Q76" s="141">
        <v>2344</v>
      </c>
      <c r="R76" s="76" t="s">
        <v>31</v>
      </c>
      <c r="S76" s="77">
        <f>S75+S74</f>
        <v>397242.32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5">IF(L69&gt;=(6000/24),"Overhaul","Belum")</f>
        <v>Overhaul</v>
      </c>
      <c r="M79" s="14" t="s">
        <v>44</v>
      </c>
      <c r="N79" s="91">
        <v>175</v>
      </c>
      <c r="O79" s="25">
        <v>7</v>
      </c>
      <c r="P79" s="92">
        <v>0</v>
      </c>
      <c r="Q79" s="92">
        <v>150</v>
      </c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6">(C80-B80)*0.9984</f>
        <v>0</v>
      </c>
      <c r="E80" s="142">
        <v>21281.200000000001</v>
      </c>
      <c r="F80" s="96">
        <f t="shared" ref="F80:G80" si="77">IFERROR(O69/D69,0)</f>
        <v>0</v>
      </c>
      <c r="G80" s="97">
        <f t="shared" si="77"/>
        <v>0.29953407621160022</v>
      </c>
      <c r="H80" s="98">
        <v>3</v>
      </c>
      <c r="I80" s="88" t="str">
        <f>IF(I70&gt;=(250/24),"Ganti Racor","Belum")</f>
        <v>Belum</v>
      </c>
      <c r="J80" s="88" t="str">
        <f t="shared" ref="J80:J82" si="78">IF(J70&gt;=(250/24),"Ganti Filter","Belum")</f>
        <v>Belum</v>
      </c>
      <c r="K80" s="99" t="str">
        <f>IF(K70&gt;=(250/24),"Ganti Oli","Belum")</f>
        <v>Belum</v>
      </c>
      <c r="L80" s="100" t="str">
        <f t="shared" si="75"/>
        <v>Belum</v>
      </c>
      <c r="M80" s="30" t="s">
        <v>45</v>
      </c>
      <c r="N80" s="101">
        <v>94</v>
      </c>
      <c r="O80" s="38">
        <v>11</v>
      </c>
      <c r="P80" s="61">
        <v>10</v>
      </c>
      <c r="Q80" s="61">
        <v>2</v>
      </c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6"/>
        <v>0</v>
      </c>
      <c r="E81" s="37"/>
      <c r="F81" s="96">
        <f t="shared" ref="F81:G81" si="79">IFERROR(O70/D70,0)</f>
        <v>0</v>
      </c>
      <c r="G81" s="97">
        <f t="shared" si="79"/>
        <v>0.29279817306773986</v>
      </c>
      <c r="H81" s="98">
        <v>4</v>
      </c>
      <c r="I81" s="87"/>
      <c r="J81" s="88" t="str">
        <f t="shared" si="78"/>
        <v>Belum</v>
      </c>
      <c r="K81" s="99" t="str">
        <f t="shared" ref="K81:K84" si="80">IF(K71&gt;=(500/24),"Ganti Oli","Belum")</f>
        <v>Belum</v>
      </c>
      <c r="L81" s="100" t="str">
        <f t="shared" si="75"/>
        <v>Belum</v>
      </c>
      <c r="M81" s="62" t="s">
        <v>43</v>
      </c>
      <c r="N81" s="104">
        <f t="shared" ref="N81:Q81" si="81">N79+(N80*209)</f>
        <v>19821</v>
      </c>
      <c r="O81" s="104">
        <f t="shared" si="81"/>
        <v>2306</v>
      </c>
      <c r="P81" s="105">
        <f t="shared" si="81"/>
        <v>2090</v>
      </c>
      <c r="Q81" s="105">
        <f t="shared" si="81"/>
        <v>568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6"/>
        <v>0</v>
      </c>
      <c r="E82" s="37">
        <v>22338</v>
      </c>
      <c r="F82" s="96">
        <f t="shared" ref="F82:G82" si="82">IFERROR(O71/D71,0)</f>
        <v>0</v>
      </c>
      <c r="G82" s="97">
        <f t="shared" si="82"/>
        <v>0.28527925791814956</v>
      </c>
      <c r="H82" s="98">
        <v>5</v>
      </c>
      <c r="I82" s="87"/>
      <c r="J82" s="88" t="str">
        <f t="shared" si="78"/>
        <v>Belum</v>
      </c>
      <c r="K82" s="99" t="str">
        <f t="shared" si="80"/>
        <v>Belum</v>
      </c>
      <c r="L82" s="100" t="str">
        <f t="shared" si="75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6"/>
        <v>0</v>
      </c>
      <c r="E83" s="37">
        <v>99057</v>
      </c>
      <c r="F83" s="96">
        <f t="shared" ref="F83:G83" si="83">IFERROR(O72/D72,0)</f>
        <v>0</v>
      </c>
      <c r="G83" s="97">
        <f t="shared" si="83"/>
        <v>0.2923831829776472</v>
      </c>
      <c r="H83" s="98">
        <v>6</v>
      </c>
      <c r="I83" s="88" t="str">
        <f t="shared" ref="I83:I84" si="84">IF(I73&gt;=(250/24),"Ganti Racor","Belum")</f>
        <v>Belum</v>
      </c>
      <c r="J83" s="88" t="str">
        <f t="shared" ref="J83:J84" si="85">IF(J73&gt;=(350/24),"Ganti Filter","Belum")</f>
        <v>Belum</v>
      </c>
      <c r="K83" s="99" t="str">
        <f t="shared" si="80"/>
        <v>Belum</v>
      </c>
      <c r="L83" s="100" t="str">
        <f t="shared" ref="L83:L86" si="86">IF(L73&gt;=(10000/24),"Overhaul","Belum")</f>
        <v>Belum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>
        <v>25307.87</v>
      </c>
      <c r="F84" s="96">
        <f t="shared" ref="F84:G84" si="87">IFERROR(O73/D73,0)</f>
        <v>0.2781289506954554</v>
      </c>
      <c r="G84" s="97">
        <f t="shared" si="87"/>
        <v>0.27040441627683515</v>
      </c>
      <c r="H84" s="98">
        <v>7</v>
      </c>
      <c r="I84" s="88" t="str">
        <f t="shared" si="84"/>
        <v>Belum</v>
      </c>
      <c r="J84" s="88" t="str">
        <f t="shared" si="85"/>
        <v>Belum</v>
      </c>
      <c r="K84" s="106" t="str">
        <f t="shared" si="80"/>
        <v>Belum</v>
      </c>
      <c r="L84" s="107" t="str">
        <f t="shared" si="86"/>
        <v>Belum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>
        <v>26148.87</v>
      </c>
      <c r="F85" s="143">
        <f t="shared" ref="F85:G85" si="88">IFERROR(O74/D74,0)</f>
        <v>0.27871939736358736</v>
      </c>
      <c r="G85" s="144">
        <f t="shared" si="88"/>
        <v>0.27475664242619408</v>
      </c>
      <c r="H85" s="98">
        <v>8</v>
      </c>
      <c r="I85" s="88" t="str">
        <f t="shared" ref="I85:I86" si="89">IF(I75&gt;=(80/24),"Ganti Racor","Belum")</f>
        <v>Belum</v>
      </c>
      <c r="J85" s="88" t="str">
        <f>IF(J75&gt;=(150/24),"Ganti Filter","Belum")</f>
        <v>Belum</v>
      </c>
      <c r="K85" s="99" t="str">
        <f t="shared" ref="K85:K86" si="90">IF(K75&gt;=(250/24),"Ganti Oli","Belum")</f>
        <v>Belum</v>
      </c>
      <c r="L85" s="100" t="str">
        <f t="shared" si="86"/>
        <v>Belum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1">(C86-B86)*0.9984</f>
        <v>0</v>
      </c>
      <c r="E86" s="112"/>
      <c r="F86" s="143">
        <f t="shared" ref="F86:G86" si="92">IFERROR(O75/D75,0)</f>
        <v>0.27870967741935482</v>
      </c>
      <c r="G86" s="144">
        <f t="shared" si="92"/>
        <v>0.2758005862385578</v>
      </c>
      <c r="H86" s="113">
        <v>9</v>
      </c>
      <c r="I86" s="88" t="str">
        <f t="shared" si="89"/>
        <v>Belum</v>
      </c>
      <c r="J86" s="88" t="str">
        <f>IF(J76&gt;=(100/24),"Ganti Filter","Belum")</f>
        <v>Belum</v>
      </c>
      <c r="K86" s="114" t="str">
        <f t="shared" si="90"/>
        <v>Belum</v>
      </c>
      <c r="L86" s="115" t="str">
        <f t="shared" si="86"/>
        <v>Belum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1"/>
        <v>0</v>
      </c>
      <c r="E87" s="117"/>
      <c r="F87" s="145">
        <f t="shared" ref="F87:G87" si="93">IFERROR(O76/D76,0)</f>
        <v>0</v>
      </c>
      <c r="G87" s="146">
        <f t="shared" si="93"/>
        <v>0.27853362310016755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>
        <v>29245150</v>
      </c>
      <c r="C88" s="24">
        <v>29249150</v>
      </c>
      <c r="D88" s="49">
        <f>(C88-B88)*0.9995</f>
        <v>3998</v>
      </c>
      <c r="F88" s="4"/>
      <c r="H88" s="119"/>
      <c r="I88" s="119"/>
      <c r="J88" s="119"/>
      <c r="K88" s="119"/>
      <c r="L88" s="4"/>
      <c r="M88" s="4"/>
      <c r="N88" s="4"/>
      <c r="O88" s="4" t="s">
        <v>77</v>
      </c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>
        <v>23185820</v>
      </c>
      <c r="C89" s="37">
        <v>23187720</v>
      </c>
      <c r="D89" s="33">
        <f>(C89-B89)*1.03511</f>
        <v>1966.7090000000001</v>
      </c>
      <c r="T89" s="1"/>
      <c r="V89" s="116"/>
      <c r="W89" s="4"/>
    </row>
    <row r="90" spans="1:23" ht="14.25" customHeight="1">
      <c r="A90" s="30" t="s">
        <v>48</v>
      </c>
      <c r="B90" s="110">
        <v>30938320</v>
      </c>
      <c r="C90" s="37">
        <v>30939807</v>
      </c>
      <c r="D90" s="49">
        <f t="shared" ref="D90:D92" si="94">(C90-B90)*0.9984</f>
        <v>1484.6207999999999</v>
      </c>
      <c r="T90" s="1"/>
      <c r="V90" s="116"/>
      <c r="W90" s="4"/>
    </row>
    <row r="91" spans="1:23" ht="14.25" customHeight="1">
      <c r="A91" s="30" t="s">
        <v>49</v>
      </c>
      <c r="B91" s="110">
        <v>30934780</v>
      </c>
      <c r="C91" s="37">
        <v>30936424</v>
      </c>
      <c r="D91" s="33">
        <f t="shared" si="94"/>
        <v>1641.3696</v>
      </c>
      <c r="T91" s="1"/>
      <c r="V91" s="116"/>
      <c r="W91" s="4"/>
    </row>
    <row r="92" spans="1:23" ht="14.25" customHeight="1">
      <c r="A92" s="30" t="s">
        <v>50</v>
      </c>
      <c r="B92" s="110">
        <v>30936424</v>
      </c>
      <c r="C92" s="37">
        <v>30938320</v>
      </c>
      <c r="D92" s="120">
        <f t="shared" si="94"/>
        <v>1892.9664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T93" s="1"/>
      <c r="V93" s="116"/>
      <c r="W93" s="4"/>
    </row>
    <row r="94" spans="1:23" ht="15.75" customHeight="1">
      <c r="B94" s="3" t="s">
        <v>0</v>
      </c>
      <c r="C94" s="273" t="s">
        <v>58</v>
      </c>
      <c r="D94" s="269"/>
      <c r="G94" s="4"/>
      <c r="H94" s="5"/>
      <c r="I94" s="5"/>
      <c r="J94" s="5"/>
      <c r="K94" s="280"/>
      <c r="L94" s="281"/>
      <c r="M94" s="281"/>
      <c r="N94" s="6"/>
      <c r="T94" s="1"/>
      <c r="V94" s="116"/>
      <c r="W94" s="4"/>
    </row>
    <row r="95" spans="1:23" ht="14.25" customHeight="1">
      <c r="B95" s="7" t="s">
        <v>2</v>
      </c>
      <c r="C95" s="273" t="s">
        <v>78</v>
      </c>
      <c r="D95" s="269"/>
      <c r="H95" s="4"/>
      <c r="I95" s="4"/>
      <c r="J95" s="4"/>
      <c r="K95" s="281"/>
      <c r="L95" s="281"/>
      <c r="M95" s="281"/>
      <c r="N95" s="6"/>
      <c r="T95" s="1"/>
      <c r="V95" s="116"/>
      <c r="W95" s="4"/>
    </row>
    <row r="96" spans="1:23" ht="14.25" customHeight="1">
      <c r="C96" s="169" t="s">
        <v>59</v>
      </c>
      <c r="T96" s="1"/>
      <c r="V96" s="116"/>
      <c r="W96" s="4"/>
    </row>
    <row r="97" spans="1:23" ht="15.75" customHeight="1">
      <c r="A97" s="267" t="s">
        <v>4</v>
      </c>
      <c r="B97" s="274" t="s">
        <v>5</v>
      </c>
      <c r="C97" s="269"/>
      <c r="D97" s="265" t="s">
        <v>6</v>
      </c>
      <c r="E97" s="265" t="s">
        <v>7</v>
      </c>
      <c r="F97" s="275" t="s">
        <v>8</v>
      </c>
      <c r="G97" s="269"/>
      <c r="H97" s="276" t="s">
        <v>9</v>
      </c>
      <c r="I97" s="282" t="s">
        <v>10</v>
      </c>
      <c r="J97" s="283"/>
      <c r="K97" s="283"/>
      <c r="L97" s="269"/>
      <c r="M97" s="265" t="s">
        <v>11</v>
      </c>
      <c r="N97" s="265" t="s">
        <v>79</v>
      </c>
      <c r="O97" s="265" t="s">
        <v>13</v>
      </c>
      <c r="P97" s="265" t="s">
        <v>80</v>
      </c>
      <c r="Q97" s="265" t="s">
        <v>15</v>
      </c>
      <c r="R97" s="270" t="s">
        <v>16</v>
      </c>
      <c r="S97" s="284"/>
      <c r="T97" s="1"/>
      <c r="V97" s="286"/>
      <c r="W97" s="4"/>
    </row>
    <row r="98" spans="1:23" ht="27" customHeight="1">
      <c r="A98" s="266"/>
      <c r="B98" s="9" t="s">
        <v>17</v>
      </c>
      <c r="C98" s="10" t="s">
        <v>18</v>
      </c>
      <c r="D98" s="266"/>
      <c r="E98" s="266"/>
      <c r="F98" s="125" t="s">
        <v>17</v>
      </c>
      <c r="G98" s="125" t="s">
        <v>18</v>
      </c>
      <c r="H98" s="266"/>
      <c r="I98" s="12" t="s">
        <v>19</v>
      </c>
      <c r="J98" s="12" t="s">
        <v>20</v>
      </c>
      <c r="K98" s="13" t="s">
        <v>21</v>
      </c>
      <c r="L98" s="13" t="s">
        <v>22</v>
      </c>
      <c r="M98" s="266"/>
      <c r="N98" s="266"/>
      <c r="O98" s="266"/>
      <c r="P98" s="266"/>
      <c r="Q98" s="266"/>
      <c r="R98" s="271"/>
      <c r="S98" s="285"/>
      <c r="T98" s="1"/>
      <c r="V98" s="287"/>
      <c r="W98" s="4"/>
    </row>
    <row r="99" spans="1:23" ht="14.25" customHeight="1">
      <c r="A99" s="121"/>
      <c r="B99" s="122"/>
      <c r="C99" s="121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3"/>
      <c r="U99" s="122"/>
      <c r="V99" s="124"/>
      <c r="W99" s="4"/>
    </row>
    <row r="100" spans="1:23" ht="14.25" customHeight="1">
      <c r="A100" s="14">
        <v>1</v>
      </c>
      <c r="B100" s="126">
        <f t="shared" ref="B100:B107" si="95">C69</f>
        <v>2846.38</v>
      </c>
      <c r="C100" s="32">
        <v>2847.41</v>
      </c>
      <c r="D100" s="17">
        <f>(C100-B100)*1260</f>
        <v>1297.7999999996791</v>
      </c>
      <c r="E100" s="17">
        <f t="shared" ref="E100:E107" si="96">E69+D100</f>
        <v>3581067.8</v>
      </c>
      <c r="F100" s="277" t="s">
        <v>23</v>
      </c>
      <c r="G100" s="278"/>
      <c r="H100" s="19">
        <v>0.15972222222222221</v>
      </c>
      <c r="I100" s="20"/>
      <c r="J100" s="127">
        <f t="shared" ref="J100:J107" si="97">J69+H100</f>
        <v>3.1368055555555556</v>
      </c>
      <c r="K100" s="128">
        <f t="shared" ref="K100:K104" si="98">K69+H100</f>
        <v>3.1368055555555556</v>
      </c>
      <c r="L100" s="127">
        <f t="shared" ref="L100:L107" si="99">L69+H100</f>
        <v>417.88680555555561</v>
      </c>
      <c r="M100" s="24"/>
      <c r="N100" s="17">
        <f t="shared" ref="N100:N107" si="100">N69+M100</f>
        <v>5449</v>
      </c>
      <c r="O100" s="17">
        <f t="shared" ref="O100:O107" si="101">Q69+D111-Q100</f>
        <v>433.18239999999992</v>
      </c>
      <c r="P100" s="129">
        <f t="shared" ref="P100:P107" si="102">P69+O100</f>
        <v>1072696.2824000001</v>
      </c>
      <c r="Q100" s="130">
        <v>1036.8</v>
      </c>
      <c r="R100" s="28" t="s">
        <v>24</v>
      </c>
      <c r="S100" s="29">
        <v>102435.67</v>
      </c>
      <c r="T100" s="1"/>
      <c r="V100" s="116"/>
      <c r="W100" s="4"/>
    </row>
    <row r="101" spans="1:23" ht="14.25" customHeight="1">
      <c r="A101" s="30">
        <v>3</v>
      </c>
      <c r="B101" s="126">
        <f t="shared" si="95"/>
        <v>3513.65</v>
      </c>
      <c r="C101" s="131">
        <v>3513.65</v>
      </c>
      <c r="D101" s="33">
        <f>(C101-B101)*5</f>
        <v>0</v>
      </c>
      <c r="E101" s="17">
        <f t="shared" si="96"/>
        <v>3308716</v>
      </c>
      <c r="F101" s="33">
        <f t="shared" ref="F101:F102" si="103">G70</f>
        <v>60409.58</v>
      </c>
      <c r="G101" s="35">
        <v>60409.58</v>
      </c>
      <c r="H101" s="19" t="str">
        <f t="shared" ref="H101:H102" si="104">TEXT((G101-F101)/24,"hh:mm")</f>
        <v>00:00</v>
      </c>
      <c r="I101" s="127">
        <f>I70+H101</f>
        <v>3.5187499999999998</v>
      </c>
      <c r="J101" s="127">
        <f t="shared" si="97"/>
        <v>0</v>
      </c>
      <c r="K101" s="128">
        <f t="shared" si="98"/>
        <v>3.5187499999999998</v>
      </c>
      <c r="L101" s="127">
        <f t="shared" si="99"/>
        <v>178.64097222222222</v>
      </c>
      <c r="M101" s="37"/>
      <c r="N101" s="17">
        <f t="shared" si="100"/>
        <v>6506</v>
      </c>
      <c r="O101" s="17">
        <f t="shared" si="101"/>
        <v>0</v>
      </c>
      <c r="P101" s="17">
        <f t="shared" si="102"/>
        <v>968786</v>
      </c>
      <c r="Q101" s="130">
        <v>1200</v>
      </c>
      <c r="R101" s="39" t="s">
        <v>25</v>
      </c>
      <c r="S101" s="40">
        <v>13559.09</v>
      </c>
      <c r="T101" s="1"/>
      <c r="V101" s="116"/>
      <c r="W101" s="4"/>
    </row>
    <row r="102" spans="1:23" ht="14.25" customHeight="1">
      <c r="A102" s="30">
        <v>4</v>
      </c>
      <c r="B102" s="126">
        <f t="shared" si="95"/>
        <v>8808268</v>
      </c>
      <c r="C102" s="131">
        <v>8808268</v>
      </c>
      <c r="D102" s="33">
        <f>(C102-B102)*2</f>
        <v>0</v>
      </c>
      <c r="E102" s="17">
        <f t="shared" si="96"/>
        <v>854461</v>
      </c>
      <c r="F102" s="33">
        <f t="shared" si="103"/>
        <v>4322.33</v>
      </c>
      <c r="G102" s="41">
        <v>4322.33</v>
      </c>
      <c r="H102" s="19" t="str">
        <f t="shared" si="104"/>
        <v>00:00</v>
      </c>
      <c r="I102" s="20"/>
      <c r="J102" s="127">
        <f t="shared" si="97"/>
        <v>3.2013888888888888</v>
      </c>
      <c r="K102" s="128">
        <f t="shared" si="98"/>
        <v>2.182638888888889</v>
      </c>
      <c r="L102" s="127">
        <f t="shared" si="99"/>
        <v>138.28680555555556</v>
      </c>
      <c r="M102" s="37"/>
      <c r="N102" s="17">
        <f t="shared" si="100"/>
        <v>6919</v>
      </c>
      <c r="O102" s="17">
        <f t="shared" si="101"/>
        <v>0</v>
      </c>
      <c r="P102" s="132">
        <f t="shared" si="102"/>
        <v>243760</v>
      </c>
      <c r="Q102" s="130">
        <v>930</v>
      </c>
      <c r="R102" s="39" t="s">
        <v>26</v>
      </c>
      <c r="S102" s="40">
        <v>244143.6</v>
      </c>
      <c r="T102" s="1"/>
      <c r="V102" s="116"/>
      <c r="W102" s="4"/>
    </row>
    <row r="103" spans="1:23" ht="14.25" customHeight="1">
      <c r="A103" s="30">
        <v>5</v>
      </c>
      <c r="B103" s="126">
        <f t="shared" si="95"/>
        <v>85486</v>
      </c>
      <c r="C103" s="131">
        <v>85486</v>
      </c>
      <c r="D103" s="33">
        <f>(C103-B103)*3.2</f>
        <v>0</v>
      </c>
      <c r="E103" s="17">
        <f t="shared" si="96"/>
        <v>1556320.7</v>
      </c>
      <c r="F103" s="277" t="s">
        <v>23</v>
      </c>
      <c r="G103" s="278"/>
      <c r="H103" s="19"/>
      <c r="I103" s="20"/>
      <c r="J103" s="127">
        <f t="shared" si="97"/>
        <v>0.5395833333333333</v>
      </c>
      <c r="K103" s="128">
        <f t="shared" si="98"/>
        <v>7.2638888888888884</v>
      </c>
      <c r="L103" s="127">
        <f t="shared" si="99"/>
        <v>95.116666666666674</v>
      </c>
      <c r="M103" s="37"/>
      <c r="N103" s="17">
        <f t="shared" si="100"/>
        <v>2909</v>
      </c>
      <c r="O103" s="17">
        <f t="shared" si="101"/>
        <v>0</v>
      </c>
      <c r="P103" s="132">
        <f t="shared" si="102"/>
        <v>455042</v>
      </c>
      <c r="Q103" s="130">
        <v>740</v>
      </c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5"/>
        <v>47160.14</v>
      </c>
      <c r="C104" s="32">
        <v>47172.28</v>
      </c>
      <c r="D104" s="33">
        <f t="shared" ref="D104:D105" si="105">(C104-B104)*500</f>
        <v>6069.999999999709</v>
      </c>
      <c r="E104" s="17">
        <f t="shared" si="96"/>
        <v>28303979</v>
      </c>
      <c r="F104" s="33">
        <f t="shared" ref="F104:F107" si="106">G73</f>
        <v>30066.46</v>
      </c>
      <c r="G104" s="35">
        <v>30074.41</v>
      </c>
      <c r="H104" s="19" t="str">
        <f t="shared" ref="H104:H107" si="107">TEXT((G104-F104)/24,"hh:mm")</f>
        <v>07:57</v>
      </c>
      <c r="I104" s="127">
        <f>I73+H104</f>
        <v>1.45625</v>
      </c>
      <c r="J104" s="127">
        <f t="shared" si="97"/>
        <v>1.45625</v>
      </c>
      <c r="K104" s="128">
        <f t="shared" si="98"/>
        <v>1.45625</v>
      </c>
      <c r="L104" s="127">
        <f t="shared" si="99"/>
        <v>265.88958333333323</v>
      </c>
      <c r="M104" s="44"/>
      <c r="N104" s="17">
        <f t="shared" si="100"/>
        <v>40173.5</v>
      </c>
      <c r="O104" s="17">
        <f t="shared" si="101"/>
        <v>1692.2950000000001</v>
      </c>
      <c r="P104" s="132">
        <f t="shared" si="102"/>
        <v>7653571.8599999994</v>
      </c>
      <c r="Q104" s="130">
        <v>1220</v>
      </c>
      <c r="R104" s="46" t="s">
        <v>28</v>
      </c>
      <c r="S104" s="47">
        <f>SUM(Q100:Q107)</f>
        <v>9640.7999999999993</v>
      </c>
      <c r="T104" s="1"/>
      <c r="V104" s="116"/>
      <c r="W104" s="4"/>
    </row>
    <row r="105" spans="1:23" ht="15.75" customHeight="1">
      <c r="A105" s="48">
        <v>7</v>
      </c>
      <c r="B105" s="126">
        <f t="shared" si="95"/>
        <v>44445.06</v>
      </c>
      <c r="C105" s="133">
        <v>44457.37</v>
      </c>
      <c r="D105" s="49">
        <f t="shared" si="105"/>
        <v>6155.0000000024738</v>
      </c>
      <c r="E105" s="17">
        <f t="shared" si="96"/>
        <v>27153728.000000004</v>
      </c>
      <c r="F105" s="33">
        <f t="shared" si="106"/>
        <v>3134.59</v>
      </c>
      <c r="G105" s="41">
        <v>3142.58</v>
      </c>
      <c r="H105" s="19" t="str">
        <f t="shared" si="107"/>
        <v>07:59</v>
      </c>
      <c r="I105" s="170">
        <v>0.47430555555555554</v>
      </c>
      <c r="J105" s="127">
        <f t="shared" si="97"/>
        <v>5.9256944444444439</v>
      </c>
      <c r="K105" s="128">
        <v>0.47430555555555554</v>
      </c>
      <c r="L105" s="127">
        <f t="shared" si="99"/>
        <v>163.67222222222225</v>
      </c>
      <c r="M105" s="44"/>
      <c r="N105" s="17">
        <f t="shared" si="100"/>
        <v>38113</v>
      </c>
      <c r="O105" s="17">
        <f t="shared" si="101"/>
        <v>1737.6849999999999</v>
      </c>
      <c r="P105" s="132">
        <f t="shared" si="102"/>
        <v>7460713.6924999999</v>
      </c>
      <c r="Q105" s="134">
        <v>1400</v>
      </c>
      <c r="R105" s="56" t="s">
        <v>29</v>
      </c>
      <c r="S105" s="43">
        <f>SUM(S100:S104)</f>
        <v>384779.16</v>
      </c>
      <c r="T105" s="1"/>
      <c r="V105" s="116"/>
      <c r="W105" s="4"/>
    </row>
    <row r="106" spans="1:23" ht="14.25" customHeight="1">
      <c r="A106" s="30">
        <v>8</v>
      </c>
      <c r="B106" s="126">
        <f t="shared" si="95"/>
        <v>22612954</v>
      </c>
      <c r="C106" s="131">
        <v>22619555</v>
      </c>
      <c r="D106" s="49">
        <f t="shared" ref="D106:D107" si="108">(C106-B106)</f>
        <v>6601</v>
      </c>
      <c r="E106" s="17">
        <f t="shared" si="96"/>
        <v>17383486</v>
      </c>
      <c r="F106" s="33">
        <f t="shared" si="106"/>
        <v>29022.5</v>
      </c>
      <c r="G106" s="35">
        <v>29030.6</v>
      </c>
      <c r="H106" s="19" t="str">
        <f t="shared" si="107"/>
        <v>08:06</v>
      </c>
      <c r="I106" s="127">
        <f t="shared" ref="I106:I107" si="109">I75+H106</f>
        <v>3.4208333333333334</v>
      </c>
      <c r="J106" s="127">
        <f t="shared" si="97"/>
        <v>2.5041666666666664</v>
      </c>
      <c r="K106" s="128">
        <f t="shared" ref="K106:K107" si="110">K75+H106</f>
        <v>8.0999999999999979</v>
      </c>
      <c r="L106" s="127">
        <f t="shared" si="99"/>
        <v>29.124999999999989</v>
      </c>
      <c r="M106" s="37"/>
      <c r="N106" s="17">
        <f t="shared" si="100"/>
        <v>17620</v>
      </c>
      <c r="O106" s="17">
        <f t="shared" si="101"/>
        <v>1855.1711999999998</v>
      </c>
      <c r="P106" s="132">
        <f t="shared" si="102"/>
        <v>4794410.241200001</v>
      </c>
      <c r="Q106" s="148">
        <v>770</v>
      </c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5"/>
        <v>20388737</v>
      </c>
      <c r="C107" s="139">
        <v>20388737</v>
      </c>
      <c r="D107" s="65">
        <f t="shared" si="108"/>
        <v>0</v>
      </c>
      <c r="E107" s="65">
        <f t="shared" si="96"/>
        <v>14752551</v>
      </c>
      <c r="F107" s="65">
        <f t="shared" si="106"/>
        <v>25673.8</v>
      </c>
      <c r="G107" s="67">
        <v>25673.8</v>
      </c>
      <c r="H107" s="19" t="str">
        <f t="shared" si="107"/>
        <v>00:00</v>
      </c>
      <c r="I107" s="127">
        <f t="shared" si="109"/>
        <v>0.39791666666666664</v>
      </c>
      <c r="J107" s="127">
        <f t="shared" si="97"/>
        <v>2.1493055555555554</v>
      </c>
      <c r="K107" s="140">
        <f t="shared" si="110"/>
        <v>5.2791666666666668</v>
      </c>
      <c r="L107" s="149">
        <f t="shared" si="99"/>
        <v>145.05000000000001</v>
      </c>
      <c r="M107" s="72"/>
      <c r="N107" s="65">
        <f t="shared" si="100"/>
        <v>17332</v>
      </c>
      <c r="O107" s="65">
        <f t="shared" si="101"/>
        <v>0</v>
      </c>
      <c r="P107" s="120">
        <f t="shared" si="102"/>
        <v>4109081.48</v>
      </c>
      <c r="Q107" s="141">
        <v>2344</v>
      </c>
      <c r="R107" s="76" t="s">
        <v>31</v>
      </c>
      <c r="S107" s="77">
        <f>S106+S105</f>
        <v>386660.16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11">IF(L100&gt;=(6000/24),"Overhaul","Belum")</f>
        <v>Overhaul</v>
      </c>
      <c r="M110" s="14" t="s">
        <v>44</v>
      </c>
      <c r="N110" s="91">
        <v>175</v>
      </c>
      <c r="O110" s="25">
        <v>7</v>
      </c>
      <c r="P110" s="92">
        <v>0</v>
      </c>
      <c r="Q110" s="92">
        <v>150</v>
      </c>
      <c r="R110" s="4" t="s">
        <v>68</v>
      </c>
      <c r="T110" s="1"/>
      <c r="V110" s="116"/>
    </row>
    <row r="111" spans="1:23" ht="14.25" customHeight="1">
      <c r="A111" s="160">
        <v>1</v>
      </c>
      <c r="B111" s="93">
        <v>30950603</v>
      </c>
      <c r="C111" s="24">
        <v>30951239</v>
      </c>
      <c r="D111" s="94">
        <f t="shared" ref="D111:D114" si="112">(C111-B111)*0.9984</f>
        <v>634.98239999999998</v>
      </c>
      <c r="E111" s="142">
        <v>212819</v>
      </c>
      <c r="F111" s="96">
        <f t="shared" ref="F111:G111" si="113">IFERROR(O100/D100,0)</f>
        <v>0.33378209277246651</v>
      </c>
      <c r="G111" s="97">
        <f t="shared" si="113"/>
        <v>0.29954648789391819</v>
      </c>
      <c r="H111" s="98">
        <v>3</v>
      </c>
      <c r="I111" s="88" t="str">
        <f>IF(I101&gt;=(250/24),"Ganti Racor","Belum")</f>
        <v>Belum</v>
      </c>
      <c r="J111" s="88" t="str">
        <f t="shared" ref="J111:J113" si="114">IF(J101&gt;=(250/24),"Ganti Filter","Belum")</f>
        <v>Belum</v>
      </c>
      <c r="K111" s="99" t="str">
        <f>IF(K101&gt;=(250/24),"Ganti Oli","Belum")</f>
        <v>Belum</v>
      </c>
      <c r="L111" s="100" t="str">
        <f t="shared" si="111"/>
        <v>Belum</v>
      </c>
      <c r="M111" s="30" t="s">
        <v>45</v>
      </c>
      <c r="N111" s="101">
        <v>94</v>
      </c>
      <c r="O111" s="38">
        <v>11</v>
      </c>
      <c r="P111" s="61">
        <v>10</v>
      </c>
      <c r="Q111" s="61">
        <v>2</v>
      </c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2"/>
        <v>0</v>
      </c>
      <c r="E112" s="37"/>
      <c r="F112" s="96">
        <f t="shared" ref="F112:G112" si="115">IFERROR(O101/D101,0)</f>
        <v>0</v>
      </c>
      <c r="G112" s="97">
        <f t="shared" si="115"/>
        <v>0.29279817306773986</v>
      </c>
      <c r="H112" s="98">
        <v>4</v>
      </c>
      <c r="I112" s="87"/>
      <c r="J112" s="88" t="str">
        <f t="shared" si="114"/>
        <v>Belum</v>
      </c>
      <c r="K112" s="99" t="str">
        <f t="shared" ref="K112:K115" si="116">IF(K102&gt;=(500/24),"Ganti Oli","Belum")</f>
        <v>Belum</v>
      </c>
      <c r="L112" s="100" t="str">
        <f t="shared" si="111"/>
        <v>Belum</v>
      </c>
      <c r="M112" s="62" t="s">
        <v>43</v>
      </c>
      <c r="N112" s="104">
        <f t="shared" ref="N112:Q112" si="117">N110+(N111*209)</f>
        <v>19821</v>
      </c>
      <c r="O112" s="104">
        <f t="shared" si="117"/>
        <v>2306</v>
      </c>
      <c r="P112" s="105">
        <f t="shared" si="117"/>
        <v>2090</v>
      </c>
      <c r="Q112" s="105">
        <f t="shared" si="117"/>
        <v>568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2"/>
        <v>0</v>
      </c>
      <c r="E113" s="37">
        <v>22338</v>
      </c>
      <c r="F113" s="96">
        <f t="shared" ref="F113:G113" si="118">IFERROR(O102/D102,0)</f>
        <v>0</v>
      </c>
      <c r="G113" s="97">
        <f t="shared" si="118"/>
        <v>0.28527925791814956</v>
      </c>
      <c r="H113" s="98">
        <v>5</v>
      </c>
      <c r="I113" s="87"/>
      <c r="J113" s="88" t="str">
        <f t="shared" si="114"/>
        <v>Belum</v>
      </c>
      <c r="K113" s="99" t="str">
        <f t="shared" si="116"/>
        <v>Belum</v>
      </c>
      <c r="L113" s="100" t="str">
        <f t="shared" si="111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2"/>
        <v>0</v>
      </c>
      <c r="E114" s="37">
        <v>99057</v>
      </c>
      <c r="F114" s="96">
        <f t="shared" ref="F114:G114" si="119">IFERROR(O103/D103,0)</f>
        <v>0</v>
      </c>
      <c r="G114" s="97">
        <f t="shared" si="119"/>
        <v>0.2923831829776472</v>
      </c>
      <c r="H114" s="98">
        <v>6</v>
      </c>
      <c r="I114" s="88" t="str">
        <f t="shared" ref="I114:I115" si="120">IF(I104&gt;=(250/24),"Ganti Racor","Belum")</f>
        <v>Belum</v>
      </c>
      <c r="J114" s="88" t="str">
        <f t="shared" ref="J114:J115" si="121">IF(J104&gt;=(350/24),"Ganti Filter","Belum")</f>
        <v>Belum</v>
      </c>
      <c r="K114" s="99" t="str">
        <f t="shared" si="116"/>
        <v>Belum</v>
      </c>
      <c r="L114" s="100" t="str">
        <f t="shared" ref="L114:L117" si="122">IF(L104&gt;=(10000/24),"Overhaul","Belum")</f>
        <v>Belum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>
        <v>7865570</v>
      </c>
      <c r="C115" s="37">
        <v>7867100</v>
      </c>
      <c r="D115" s="103">
        <f>(C115-B115)*1.0015</f>
        <v>1532.2950000000001</v>
      </c>
      <c r="E115" s="37">
        <v>25313.34</v>
      </c>
      <c r="F115" s="96">
        <f t="shared" ref="F115:G115" si="123">IFERROR(O104/D104,0)</f>
        <v>0.27879654036245161</v>
      </c>
      <c r="G115" s="97">
        <f t="shared" si="123"/>
        <v>0.27040621603061532</v>
      </c>
      <c r="H115" s="98">
        <v>7</v>
      </c>
      <c r="I115" s="88" t="str">
        <f t="shared" si="120"/>
        <v>Belum</v>
      </c>
      <c r="J115" s="88" t="str">
        <f t="shared" si="121"/>
        <v>Belum</v>
      </c>
      <c r="K115" s="106" t="str">
        <f t="shared" si="116"/>
        <v>Belum</v>
      </c>
      <c r="L115" s="107" t="str">
        <f t="shared" si="122"/>
        <v>Belum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>
        <v>7623073</v>
      </c>
      <c r="C116" s="44">
        <v>7624547</v>
      </c>
      <c r="D116" s="109">
        <f>(C116-B116)*1.0025</f>
        <v>1477.6849999999999</v>
      </c>
      <c r="E116" s="37">
        <v>26154.32</v>
      </c>
      <c r="F116" s="143">
        <f t="shared" ref="F116:G116" si="124">IFERROR(O105/D105,0)</f>
        <v>0.28232087733538613</v>
      </c>
      <c r="G116" s="144">
        <f t="shared" si="124"/>
        <v>0.27475835702928153</v>
      </c>
      <c r="H116" s="98">
        <v>8</v>
      </c>
      <c r="I116" s="88" t="str">
        <f t="shared" ref="I116:I117" si="125">IF(I106&gt;=(80/24),"Ganti Racor","Belum")</f>
        <v>Ganti Racor</v>
      </c>
      <c r="J116" s="88" t="str">
        <f>IF(J106&gt;=(150/24),"Ganti Filter","Belum")</f>
        <v>Belum</v>
      </c>
      <c r="K116" s="99" t="str">
        <f t="shared" ref="K116:K117" si="126">IF(K106&gt;=(250/24),"Ganti Oli","Belum")</f>
        <v>Belum</v>
      </c>
      <c r="L116" s="100" t="str">
        <f t="shared" si="122"/>
        <v>Belum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>
        <v>30945814</v>
      </c>
      <c r="C117" s="37">
        <v>30947582</v>
      </c>
      <c r="D117" s="109">
        <f t="shared" ref="D117:D118" si="127">(C117-B117)*0.9984</f>
        <v>1765.1712</v>
      </c>
      <c r="E117" s="112"/>
      <c r="F117" s="143">
        <f t="shared" ref="F117:G117" si="128">IFERROR(O106/D106,0)</f>
        <v>0.28104396303590362</v>
      </c>
      <c r="G117" s="144">
        <f t="shared" si="128"/>
        <v>0.27580257729663665</v>
      </c>
      <c r="H117" s="113">
        <v>9</v>
      </c>
      <c r="I117" s="88" t="str">
        <f t="shared" si="125"/>
        <v>Belum</v>
      </c>
      <c r="J117" s="88" t="str">
        <f>IF(J107&gt;=(100/24),"Ganti Filter","Belum")</f>
        <v>Belum</v>
      </c>
      <c r="K117" s="114" t="str">
        <f t="shared" si="126"/>
        <v>Belum</v>
      </c>
      <c r="L117" s="115" t="str">
        <f t="shared" si="122"/>
        <v>Belum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7"/>
        <v>0</v>
      </c>
      <c r="E118" s="117"/>
      <c r="F118" s="145">
        <f t="shared" ref="F118:G118" si="129">IFERROR(O107/D107,0)</f>
        <v>0</v>
      </c>
      <c r="G118" s="146">
        <f t="shared" si="129"/>
        <v>0.27853362310016755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>
        <v>30954784</v>
      </c>
      <c r="C121" s="37">
        <v>30956162</v>
      </c>
      <c r="D121" s="49">
        <f t="shared" ref="D121:D123" si="130">(C121-B121)*0.9984</f>
        <v>1375.7952</v>
      </c>
      <c r="T121" s="1"/>
      <c r="V121" s="116"/>
    </row>
    <row r="122" spans="1:22" ht="14.25" customHeight="1">
      <c r="A122" s="30" t="s">
        <v>49</v>
      </c>
      <c r="B122" s="110">
        <v>30951239</v>
      </c>
      <c r="C122" s="37">
        <v>30952933</v>
      </c>
      <c r="D122" s="33">
        <f t="shared" si="130"/>
        <v>1691.2895999999998</v>
      </c>
      <c r="T122" s="1"/>
      <c r="V122" s="116"/>
    </row>
    <row r="123" spans="1:22" ht="14.25" customHeight="1">
      <c r="A123" s="30" t="s">
        <v>50</v>
      </c>
      <c r="B123" s="110">
        <v>30952933</v>
      </c>
      <c r="C123" s="37">
        <v>30954784</v>
      </c>
      <c r="D123" s="120">
        <f t="shared" si="130"/>
        <v>1848.0383999999999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7:G97"/>
    <mergeCell ref="H97:H98"/>
    <mergeCell ref="F67:G67"/>
    <mergeCell ref="O97:O98"/>
    <mergeCell ref="P97:P98"/>
    <mergeCell ref="Q97:Q98"/>
    <mergeCell ref="R97:S98"/>
    <mergeCell ref="V97:V98"/>
    <mergeCell ref="K64:M65"/>
    <mergeCell ref="M67:M68"/>
    <mergeCell ref="I97:L97"/>
    <mergeCell ref="M97:M98"/>
    <mergeCell ref="N97:N98"/>
    <mergeCell ref="K94:M95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7:A98"/>
    <mergeCell ref="A109:A110"/>
    <mergeCell ref="B109:C109"/>
    <mergeCell ref="D109:D110"/>
    <mergeCell ref="E109:E110"/>
    <mergeCell ref="D78:D79"/>
    <mergeCell ref="E78:E79"/>
    <mergeCell ref="C94:D94"/>
    <mergeCell ref="C95:D95"/>
    <mergeCell ref="B97:C97"/>
    <mergeCell ref="D97:D98"/>
    <mergeCell ref="E97:E98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81</v>
      </c>
      <c r="O5" s="265" t="s">
        <v>13</v>
      </c>
      <c r="P5" s="265" t="s">
        <v>82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'3'!C100</f>
        <v>2847.41</v>
      </c>
      <c r="C7" s="32">
        <v>2847.41</v>
      </c>
      <c r="D7" s="17">
        <f>(C7-B7)*1260</f>
        <v>0</v>
      </c>
      <c r="E7" s="17">
        <f>'3'!E100+D7</f>
        <v>3581067.8</v>
      </c>
      <c r="F7" s="277" t="s">
        <v>23</v>
      </c>
      <c r="G7" s="278"/>
      <c r="H7" s="19"/>
      <c r="I7" s="20"/>
      <c r="J7" s="127">
        <f>'3'!J100+H7</f>
        <v>3.1368055555555556</v>
      </c>
      <c r="K7" s="128">
        <f>'3'!K100+H7</f>
        <v>3.1368055555555556</v>
      </c>
      <c r="L7" s="127">
        <f>'3'!L100+H7</f>
        <v>417.88680555555561</v>
      </c>
      <c r="M7" s="24"/>
      <c r="N7" s="17">
        <f>'3'!N100+M7</f>
        <v>5449</v>
      </c>
      <c r="O7" s="17">
        <f>'3'!Q100+'4'!D18-'4'!Q7</f>
        <v>0</v>
      </c>
      <c r="P7" s="129">
        <f>'3'!P100+O7</f>
        <v>1072696.2824000001</v>
      </c>
      <c r="Q7" s="130">
        <v>1036.8</v>
      </c>
      <c r="R7" s="28" t="s">
        <v>24</v>
      </c>
      <c r="S7" s="29">
        <v>102435.67</v>
      </c>
      <c r="T7" s="1"/>
      <c r="V7" s="116"/>
      <c r="W7" s="2"/>
    </row>
    <row r="8" spans="1:24" ht="14.25" customHeight="1">
      <c r="A8" s="30">
        <v>3</v>
      </c>
      <c r="B8" s="126">
        <f>'3'!C101</f>
        <v>3513.65</v>
      </c>
      <c r="C8" s="131">
        <v>3513.65</v>
      </c>
      <c r="D8" s="33">
        <f>(C8-B8)*5</f>
        <v>0</v>
      </c>
      <c r="E8" s="17">
        <f>'3'!E101+D8</f>
        <v>3308716</v>
      </c>
      <c r="F8" s="33">
        <f>'3'!G101</f>
        <v>60409.58</v>
      </c>
      <c r="G8" s="35">
        <v>60409.58</v>
      </c>
      <c r="H8" s="19" t="str">
        <f t="shared" ref="H8:H9" si="0">TEXT((G8-F8)/24,"hh:mm")</f>
        <v>00:00</v>
      </c>
      <c r="I8" s="127">
        <f>'3'!I101+H8</f>
        <v>3.5187499999999998</v>
      </c>
      <c r="J8" s="127">
        <f>'3'!J101+H8</f>
        <v>0</v>
      </c>
      <c r="K8" s="128">
        <f>'3'!K101+H8</f>
        <v>3.5187499999999998</v>
      </c>
      <c r="L8" s="127">
        <f>'3'!L101+H8</f>
        <v>178.64097222222222</v>
      </c>
      <c r="M8" s="37"/>
      <c r="N8" s="17">
        <f>'3'!N101+M8</f>
        <v>6506</v>
      </c>
      <c r="O8" s="17">
        <f>'3'!Q101+'4'!D19-'4'!Q8</f>
        <v>0</v>
      </c>
      <c r="P8" s="33">
        <f>'3'!P101+O8</f>
        <v>968786</v>
      </c>
      <c r="Q8" s="130">
        <v>1200</v>
      </c>
      <c r="R8" s="39" t="s">
        <v>25</v>
      </c>
      <c r="S8" s="40">
        <v>13559.09</v>
      </c>
      <c r="T8" s="1"/>
      <c r="V8" s="116"/>
      <c r="W8" s="2"/>
    </row>
    <row r="9" spans="1:24" ht="14.25" customHeight="1">
      <c r="A9" s="30">
        <v>4</v>
      </c>
      <c r="B9" s="126">
        <f>'3'!C102</f>
        <v>8808268</v>
      </c>
      <c r="C9" s="131">
        <v>8808268</v>
      </c>
      <c r="D9" s="33">
        <f>(C9-B9)*2</f>
        <v>0</v>
      </c>
      <c r="E9" s="17">
        <f>'3'!E102+D9</f>
        <v>854461</v>
      </c>
      <c r="F9" s="33">
        <f>'3'!G102</f>
        <v>4322.33</v>
      </c>
      <c r="G9" s="41">
        <v>4322.33</v>
      </c>
      <c r="H9" s="19" t="str">
        <f t="shared" si="0"/>
        <v>00:00</v>
      </c>
      <c r="I9" s="20"/>
      <c r="J9" s="127">
        <f>'3'!J102+H9</f>
        <v>3.2013888888888888</v>
      </c>
      <c r="K9" s="128">
        <f>'3'!K102+H9</f>
        <v>2.182638888888889</v>
      </c>
      <c r="L9" s="127">
        <f>'3'!L102+H9</f>
        <v>138.28680555555556</v>
      </c>
      <c r="M9" s="37"/>
      <c r="N9" s="17">
        <f>'3'!N102+M9</f>
        <v>6919</v>
      </c>
      <c r="O9" s="17">
        <f>'3'!Q102+'4'!D20-'4'!Q9</f>
        <v>0</v>
      </c>
      <c r="P9" s="164">
        <f>'3'!P102+O9</f>
        <v>243760</v>
      </c>
      <c r="Q9" s="130">
        <v>930</v>
      </c>
      <c r="R9" s="39" t="s">
        <v>26</v>
      </c>
      <c r="S9" s="40">
        <v>234107.19</v>
      </c>
      <c r="T9" s="1"/>
      <c r="V9" s="116"/>
      <c r="W9" s="2"/>
    </row>
    <row r="10" spans="1:24" ht="14.25" customHeight="1">
      <c r="A10" s="30">
        <v>5</v>
      </c>
      <c r="B10" s="126">
        <f>'3'!C103</f>
        <v>85486</v>
      </c>
      <c r="C10" s="131">
        <v>85486</v>
      </c>
      <c r="D10" s="33">
        <f>(C10-B10)*3.2</f>
        <v>0</v>
      </c>
      <c r="E10" s="17">
        <f>'3'!E103+D10</f>
        <v>1556320.7</v>
      </c>
      <c r="F10" s="277" t="s">
        <v>23</v>
      </c>
      <c r="G10" s="278"/>
      <c r="H10" s="19"/>
      <c r="I10" s="20"/>
      <c r="J10" s="127">
        <f>'3'!J103+H10</f>
        <v>0.5395833333333333</v>
      </c>
      <c r="K10" s="128">
        <f>'3'!K103+H10</f>
        <v>7.2638888888888884</v>
      </c>
      <c r="L10" s="127">
        <f>'3'!L103+H10</f>
        <v>95.116666666666674</v>
      </c>
      <c r="M10" s="37"/>
      <c r="N10" s="17">
        <f>'3'!N103+M10</f>
        <v>2909</v>
      </c>
      <c r="O10" s="17">
        <f>'3'!Q103+'4'!D21-'4'!Q10</f>
        <v>0</v>
      </c>
      <c r="P10" s="164">
        <f>'3'!P103+O10</f>
        <v>455042</v>
      </c>
      <c r="Q10" s="130">
        <v>740</v>
      </c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'3'!C104</f>
        <v>47172.28</v>
      </c>
      <c r="C11" s="32">
        <v>47184.73</v>
      </c>
      <c r="D11" s="33">
        <f t="shared" ref="D11:D12" si="1">(C11-B11)*500</f>
        <v>6225.0000000021828</v>
      </c>
      <c r="E11" s="17">
        <f>'3'!E104+D11</f>
        <v>28310204.000000004</v>
      </c>
      <c r="F11" s="33">
        <f>'3'!G104</f>
        <v>30074.41</v>
      </c>
      <c r="G11" s="35">
        <v>30082.44</v>
      </c>
      <c r="H11" s="19" t="str">
        <f t="shared" ref="H11:H14" si="2">TEXT((G11-F11)/24,"hh:mm")</f>
        <v>08:01</v>
      </c>
      <c r="I11" s="127">
        <f>'3'!I104+H11</f>
        <v>1.7902777777777779</v>
      </c>
      <c r="J11" s="127">
        <f>'3'!J104+H11</f>
        <v>1.7902777777777779</v>
      </c>
      <c r="K11" s="128">
        <f>'3'!K104+H11</f>
        <v>1.7902777777777779</v>
      </c>
      <c r="L11" s="127">
        <f>'3'!L104+H11</f>
        <v>266.22361111111104</v>
      </c>
      <c r="M11" s="44"/>
      <c r="N11" s="17">
        <f>'3'!N104+M11</f>
        <v>40173.5</v>
      </c>
      <c r="O11" s="17">
        <f>'3'!Q104+'4'!D22-'4'!Q11</f>
        <v>1722.9099999999999</v>
      </c>
      <c r="P11" s="164">
        <f>'3'!P104+O11</f>
        <v>7655294.7699999996</v>
      </c>
      <c r="Q11" s="130">
        <v>1440</v>
      </c>
      <c r="R11" s="46" t="s">
        <v>28</v>
      </c>
      <c r="S11" s="47">
        <f>SUM(Q7:Q14)</f>
        <v>10310.799999999999</v>
      </c>
      <c r="T11" s="1"/>
      <c r="V11" s="116"/>
      <c r="W11" s="2"/>
    </row>
    <row r="12" spans="1:24" ht="14.25" customHeight="1">
      <c r="A12" s="48">
        <v>7</v>
      </c>
      <c r="B12" s="126">
        <f>'3'!C105</f>
        <v>44457.37</v>
      </c>
      <c r="C12" s="133">
        <v>44469.24</v>
      </c>
      <c r="D12" s="49">
        <f t="shared" si="1"/>
        <v>5934.9999999976717</v>
      </c>
      <c r="E12" s="17">
        <f>'3'!E105+D12</f>
        <v>27159663</v>
      </c>
      <c r="F12" s="33">
        <f>'3'!G105</f>
        <v>3142.58</v>
      </c>
      <c r="G12" s="41">
        <v>3150.58</v>
      </c>
      <c r="H12" s="19" t="str">
        <f t="shared" si="2"/>
        <v>08:00</v>
      </c>
      <c r="I12" s="127">
        <f>'3'!I105+H12</f>
        <v>0.8076388888888888</v>
      </c>
      <c r="J12" s="127">
        <f>'3'!J105+H12</f>
        <v>6.259027777777777</v>
      </c>
      <c r="K12" s="128">
        <f>'3'!K105+H12</f>
        <v>0.8076388888888888</v>
      </c>
      <c r="L12" s="127">
        <f>'3'!L105+H12</f>
        <v>164.00555555555559</v>
      </c>
      <c r="M12" s="44"/>
      <c r="N12" s="17">
        <f>'3'!N105+M12</f>
        <v>38113</v>
      </c>
      <c r="O12" s="17">
        <f>'3'!Q105+'4'!D23-'4'!Q12</f>
        <v>1653.9724999999999</v>
      </c>
      <c r="P12" s="164">
        <f>'3'!P105+O12</f>
        <v>7462367.665</v>
      </c>
      <c r="Q12" s="134">
        <v>1740</v>
      </c>
      <c r="R12" s="56" t="s">
        <v>29</v>
      </c>
      <c r="S12" s="43">
        <f>SUM(S7:S11)</f>
        <v>375412.75</v>
      </c>
      <c r="T12" s="1"/>
      <c r="V12" s="116"/>
      <c r="W12" s="2"/>
    </row>
    <row r="13" spans="1:24" ht="14.25" customHeight="1">
      <c r="A13" s="30">
        <v>8</v>
      </c>
      <c r="B13" s="126">
        <f>'3'!C106</f>
        <v>22619555</v>
      </c>
      <c r="C13" s="131">
        <v>22625823</v>
      </c>
      <c r="D13" s="49">
        <f t="shared" ref="D13:D14" si="3">(C13-B13)</f>
        <v>6268</v>
      </c>
      <c r="E13" s="17">
        <f>'3'!E106+D13</f>
        <v>17389754</v>
      </c>
      <c r="F13" s="33">
        <f>'3'!G106</f>
        <v>29030.6</v>
      </c>
      <c r="G13" s="35">
        <v>29038.5</v>
      </c>
      <c r="H13" s="19" t="str">
        <f t="shared" si="2"/>
        <v>07:54</v>
      </c>
      <c r="I13" s="127">
        <v>0.71111111111111114</v>
      </c>
      <c r="J13" s="127">
        <f>'3'!J106+H13</f>
        <v>2.833333333333333</v>
      </c>
      <c r="K13" s="128">
        <f>'3'!K106+H13</f>
        <v>8.4291666666666654</v>
      </c>
      <c r="L13" s="127">
        <f>'3'!L106+H13</f>
        <v>29.454166666666655</v>
      </c>
      <c r="M13" s="37"/>
      <c r="N13" s="17">
        <f>'3'!N106+M13</f>
        <v>17620</v>
      </c>
      <c r="O13" s="17">
        <f>'3'!Q106+'4'!D24-'4'!Q13</f>
        <v>1791.9520000000002</v>
      </c>
      <c r="P13" s="164">
        <f>'3'!P106+O13</f>
        <v>4796202.1932000006</v>
      </c>
      <c r="Q13" s="148">
        <v>880</v>
      </c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'3'!C107</f>
        <v>20388737</v>
      </c>
      <c r="C14" s="139">
        <v>20388737</v>
      </c>
      <c r="D14" s="65">
        <f t="shared" si="3"/>
        <v>0</v>
      </c>
      <c r="E14" s="65">
        <f>'3'!E107+D14</f>
        <v>14752551</v>
      </c>
      <c r="F14" s="65">
        <f>'3'!G107</f>
        <v>25673.8</v>
      </c>
      <c r="G14" s="67">
        <v>25673.8</v>
      </c>
      <c r="H14" s="19" t="str">
        <f t="shared" si="2"/>
        <v>00:00</v>
      </c>
      <c r="I14" s="127">
        <f>'3'!I107+H14</f>
        <v>0.39791666666666664</v>
      </c>
      <c r="J14" s="127">
        <f>'3'!J107+H14</f>
        <v>2.1493055555555554</v>
      </c>
      <c r="K14" s="140">
        <f>'3'!K107+H14</f>
        <v>5.2791666666666668</v>
      </c>
      <c r="L14" s="149">
        <f>'3'!L107+H14</f>
        <v>145.05000000000001</v>
      </c>
      <c r="M14" s="72"/>
      <c r="N14" s="65">
        <f>'3'!N107+M14</f>
        <v>17332</v>
      </c>
      <c r="O14" s="17">
        <f>'3'!Q107+'4'!D25-'4'!Q14</f>
        <v>0</v>
      </c>
      <c r="P14" s="65">
        <f>'3'!P107+O14</f>
        <v>4109081.48</v>
      </c>
      <c r="Q14" s="141">
        <v>2344</v>
      </c>
      <c r="R14" s="76" t="s">
        <v>31</v>
      </c>
      <c r="S14" s="77">
        <f>S13+S12</f>
        <v>377293.75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>
        <v>175</v>
      </c>
      <c r="O17" s="25">
        <v>7</v>
      </c>
      <c r="P17" s="92">
        <v>0</v>
      </c>
      <c r="Q17" s="92">
        <v>150</v>
      </c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>
        <v>212819</v>
      </c>
      <c r="F18" s="96">
        <f t="shared" ref="F18:G18" si="6">IFERROR(O7/D7,0)</f>
        <v>0</v>
      </c>
      <c r="G18" s="97">
        <f t="shared" si="6"/>
        <v>0.29954648789391819</v>
      </c>
      <c r="H18" s="98">
        <v>3</v>
      </c>
      <c r="I18" s="88" t="str">
        <f>IF(I8&gt;=(250/24),"Ganti Racor","Belum")</f>
        <v>Belum</v>
      </c>
      <c r="J18" s="88" t="str">
        <f t="shared" ref="J18:J20" si="7">IF(J8&gt;=(250/24),"Ganti Filter","Belum")</f>
        <v>Belum</v>
      </c>
      <c r="K18" s="99" t="str">
        <f>IF(K8&gt;=(250/24),"Ganti Oli","Belum")</f>
        <v>Belum</v>
      </c>
      <c r="L18" s="100" t="str">
        <f t="shared" si="4"/>
        <v>Belum</v>
      </c>
      <c r="M18" s="30" t="s">
        <v>45</v>
      </c>
      <c r="N18" s="101">
        <v>94</v>
      </c>
      <c r="O18" s="38">
        <v>11</v>
      </c>
      <c r="P18" s="61">
        <v>10</v>
      </c>
      <c r="Q18" s="61">
        <v>2</v>
      </c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0.29279817306773986</v>
      </c>
      <c r="H19" s="98">
        <v>4</v>
      </c>
      <c r="I19" s="87"/>
      <c r="J19" s="88" t="str">
        <f t="shared" si="7"/>
        <v>Belum</v>
      </c>
      <c r="K19" s="99" t="str">
        <f t="shared" ref="K19:K22" si="9">IF(K9&gt;=(500/24),"Ganti Oli","Belum")</f>
        <v>Belum</v>
      </c>
      <c r="L19" s="100" t="str">
        <f t="shared" si="4"/>
        <v>Belum</v>
      </c>
      <c r="M19" s="62" t="s">
        <v>43</v>
      </c>
      <c r="N19" s="104">
        <f t="shared" ref="N19:Q19" si="10">N17+(N18*209)</f>
        <v>19821</v>
      </c>
      <c r="O19" s="104">
        <f t="shared" si="10"/>
        <v>2306</v>
      </c>
      <c r="P19" s="105">
        <f t="shared" si="10"/>
        <v>2090</v>
      </c>
      <c r="Q19" s="105">
        <f t="shared" si="10"/>
        <v>568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>
        <v>22338</v>
      </c>
      <c r="F20" s="96">
        <f t="shared" ref="F20:G20" si="11">IFERROR(O9/D9,0)</f>
        <v>0</v>
      </c>
      <c r="G20" s="97">
        <f t="shared" si="11"/>
        <v>0.28527925791814956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>
        <v>99057</v>
      </c>
      <c r="F21" s="96">
        <f t="shared" ref="F21:G21" si="12">IFERROR(O10/D10,0)</f>
        <v>0</v>
      </c>
      <c r="G21" s="97">
        <f t="shared" si="12"/>
        <v>0.2923831829776472</v>
      </c>
      <c r="H21" s="98">
        <v>6</v>
      </c>
      <c r="I21" s="88" t="str">
        <f t="shared" ref="I21:I22" si="13">IF(I11&gt;=(250/24),"Ganti Racor","Belum")</f>
        <v>Belum</v>
      </c>
      <c r="J21" s="88" t="str">
        <f t="shared" ref="J21:J22" si="14">IF(J11&gt;=(350/24),"Ganti Filter","Belum")</f>
        <v>Belum</v>
      </c>
      <c r="K21" s="99" t="str">
        <f t="shared" si="9"/>
        <v>Belum</v>
      </c>
      <c r="L21" s="100" t="str">
        <f t="shared" ref="L21:L24" si="15">IF(L11&gt;=(10000/24),"Overhaul","Belum")</f>
        <v>Belum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>
        <v>7867100</v>
      </c>
      <c r="C22" s="37">
        <v>7869040</v>
      </c>
      <c r="D22" s="103">
        <f>(C22-B22)*1.0015</f>
        <v>1942.91</v>
      </c>
      <c r="E22" s="37">
        <v>25319.07</v>
      </c>
      <c r="F22" s="96">
        <f t="shared" ref="F22:G22" si="16">IFERROR(O11/D11,0)</f>
        <v>0.27677269076295513</v>
      </c>
      <c r="G22" s="97">
        <f t="shared" si="16"/>
        <v>0.27040761592533907</v>
      </c>
      <c r="H22" s="98">
        <v>7</v>
      </c>
      <c r="I22" s="88" t="str">
        <f t="shared" si="13"/>
        <v>Belum</v>
      </c>
      <c r="J22" s="88" t="str">
        <f t="shared" si="14"/>
        <v>Belum</v>
      </c>
      <c r="K22" s="106" t="str">
        <f t="shared" si="9"/>
        <v>Belum</v>
      </c>
      <c r="L22" s="107" t="str">
        <f t="shared" si="15"/>
        <v>Belum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>
        <v>7624547</v>
      </c>
      <c r="C23" s="44">
        <v>7626536</v>
      </c>
      <c r="D23" s="109">
        <f>(C23-B23)*1.0025</f>
        <v>1993.9724999999999</v>
      </c>
      <c r="E23" s="37">
        <v>26159.97</v>
      </c>
      <c r="F23" s="96">
        <f t="shared" ref="F23:G23" si="17">IFERROR(O12/D12,0)</f>
        <v>0.27868112889648672</v>
      </c>
      <c r="G23" s="97">
        <f t="shared" si="17"/>
        <v>0.27475921424356409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str">
        <f t="shared" ref="K23:K24" si="19">IF(K13&gt;=(250/24),"Ganti Oli","Belum")</f>
        <v>Belum</v>
      </c>
      <c r="L23" s="100" t="str">
        <f t="shared" si="15"/>
        <v>Belum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>
        <v>30956163</v>
      </c>
      <c r="C24" s="37">
        <v>30958068</v>
      </c>
      <c r="D24" s="109">
        <f t="shared" ref="D24:D25" si="20">(C24-B24)*0.9984</f>
        <v>1901.952</v>
      </c>
      <c r="E24" s="112"/>
      <c r="F24" s="96">
        <f t="shared" ref="F24:G24" si="21">IFERROR(O13/D13,0)</f>
        <v>0.28588895979578816</v>
      </c>
      <c r="G24" s="97">
        <f t="shared" si="21"/>
        <v>0.27580621285384488</v>
      </c>
      <c r="H24" s="113">
        <v>9</v>
      </c>
      <c r="I24" s="88" t="str">
        <f t="shared" si="18"/>
        <v>Belum</v>
      </c>
      <c r="J24" s="88" t="str">
        <f>IF(J14&gt;=(100/24),"Ganti Filter","Belum")</f>
        <v>Belum</v>
      </c>
      <c r="K24" s="114" t="str">
        <f t="shared" si="19"/>
        <v>Belum</v>
      </c>
      <c r="L24" s="115" t="str">
        <f t="shared" si="15"/>
        <v>Belum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0.27853362310016755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>
        <v>30965176</v>
      </c>
      <c r="C28" s="37">
        <v>30966119</v>
      </c>
      <c r="D28" s="49">
        <f t="shared" ref="D28:D30" si="23">(C28-B28)*0.9984</f>
        <v>941.49119999999994</v>
      </c>
      <c r="T28" s="1"/>
      <c r="V28" s="116"/>
      <c r="W28" s="4"/>
    </row>
    <row r="29" spans="1:23" ht="14.25" customHeight="1">
      <c r="A29" s="30" t="s">
        <v>49</v>
      </c>
      <c r="B29" s="110">
        <v>30962020</v>
      </c>
      <c r="C29" s="37">
        <v>30963656</v>
      </c>
      <c r="D29" s="33">
        <f t="shared" si="23"/>
        <v>1633.3824</v>
      </c>
      <c r="T29" s="1"/>
      <c r="V29" s="116"/>
      <c r="W29" s="4"/>
    </row>
    <row r="30" spans="1:23" ht="14.25" customHeight="1">
      <c r="A30" s="30" t="s">
        <v>50</v>
      </c>
      <c r="B30" s="110">
        <v>30963656</v>
      </c>
      <c r="C30" s="37">
        <v>30965176</v>
      </c>
      <c r="D30" s="120">
        <f t="shared" si="23"/>
        <v>1517.568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83</v>
      </c>
      <c r="O36" s="265" t="s">
        <v>13</v>
      </c>
      <c r="P36" s="265" t="s">
        <v>84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2847.41</v>
      </c>
      <c r="C38" s="32">
        <v>2847.41</v>
      </c>
      <c r="D38" s="17">
        <f>(C38-B38)*1260</f>
        <v>0</v>
      </c>
      <c r="E38" s="17">
        <f t="shared" ref="E38:E45" si="25">E7+D38</f>
        <v>3581067.8</v>
      </c>
      <c r="F38" s="277" t="s">
        <v>23</v>
      </c>
      <c r="G38" s="278"/>
      <c r="H38" s="19"/>
      <c r="I38" s="20"/>
      <c r="J38" s="127">
        <f t="shared" ref="J38:J45" si="26">J7+H38</f>
        <v>3.1368055555555556</v>
      </c>
      <c r="K38" s="128">
        <f t="shared" ref="K38:K45" si="27">K7+H38</f>
        <v>3.1368055555555556</v>
      </c>
      <c r="L38" s="127">
        <f t="shared" ref="L38:L45" si="28">L7+H38</f>
        <v>417.88680555555561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1072696.2824000001</v>
      </c>
      <c r="Q38" s="130">
        <v>1036.8</v>
      </c>
      <c r="R38" s="28" t="s">
        <v>24</v>
      </c>
      <c r="S38" s="29">
        <v>97534.7</v>
      </c>
      <c r="T38" s="1"/>
      <c r="V38" s="116"/>
      <c r="W38" s="4"/>
    </row>
    <row r="39" spans="1:23" ht="14.25" customHeight="1">
      <c r="A39" s="30">
        <v>3</v>
      </c>
      <c r="B39" s="126">
        <f t="shared" si="24"/>
        <v>3513.65</v>
      </c>
      <c r="C39" s="131">
        <v>3513.65</v>
      </c>
      <c r="D39" s="33">
        <f>(C39-B39)*5</f>
        <v>0</v>
      </c>
      <c r="E39" s="17">
        <f t="shared" si="25"/>
        <v>3308716</v>
      </c>
      <c r="F39" s="33">
        <f t="shared" ref="F39:F40" si="32">G8</f>
        <v>60409.58</v>
      </c>
      <c r="G39" s="35">
        <v>60409.58</v>
      </c>
      <c r="H39" s="19" t="str">
        <f t="shared" ref="H39:H40" si="33">TEXT((G39-F39)/24,"hh:mm")</f>
        <v>00:00</v>
      </c>
      <c r="I39" s="127">
        <f>I8+H39</f>
        <v>3.5187499999999998</v>
      </c>
      <c r="J39" s="127">
        <f t="shared" si="26"/>
        <v>0</v>
      </c>
      <c r="K39" s="128">
        <f t="shared" si="27"/>
        <v>3.5187499999999998</v>
      </c>
      <c r="L39" s="127">
        <f t="shared" si="28"/>
        <v>178.64097222222222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968786</v>
      </c>
      <c r="Q39" s="130">
        <v>1200</v>
      </c>
      <c r="R39" s="39" t="s">
        <v>25</v>
      </c>
      <c r="S39" s="40">
        <v>13559.09</v>
      </c>
      <c r="T39" s="1"/>
      <c r="V39" s="116"/>
      <c r="W39" s="4"/>
    </row>
    <row r="40" spans="1:23" ht="14.25" customHeight="1">
      <c r="A40" s="30">
        <v>4</v>
      </c>
      <c r="B40" s="126">
        <f t="shared" si="24"/>
        <v>8808268</v>
      </c>
      <c r="C40" s="131">
        <v>8808268</v>
      </c>
      <c r="D40" s="33">
        <f>(C40-B40)*2</f>
        <v>0</v>
      </c>
      <c r="E40" s="17">
        <f t="shared" si="25"/>
        <v>854461</v>
      </c>
      <c r="F40" s="33">
        <f t="shared" si="32"/>
        <v>4322.33</v>
      </c>
      <c r="G40" s="41">
        <v>4322.33</v>
      </c>
      <c r="H40" s="19" t="str">
        <f t="shared" si="33"/>
        <v>00:00</v>
      </c>
      <c r="I40" s="20"/>
      <c r="J40" s="127">
        <f t="shared" si="26"/>
        <v>3.2013888888888888</v>
      </c>
      <c r="K40" s="128">
        <f t="shared" si="27"/>
        <v>2.182638888888889</v>
      </c>
      <c r="L40" s="127">
        <f t="shared" si="28"/>
        <v>138.28680555555556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243760</v>
      </c>
      <c r="Q40" s="130">
        <v>930</v>
      </c>
      <c r="R40" s="39" t="s">
        <v>26</v>
      </c>
      <c r="S40" s="40">
        <v>266116.8</v>
      </c>
      <c r="T40" s="1"/>
      <c r="V40" s="116"/>
      <c r="W40" s="4"/>
    </row>
    <row r="41" spans="1:23" ht="14.25" customHeight="1">
      <c r="A41" s="30">
        <v>5</v>
      </c>
      <c r="B41" s="126">
        <f t="shared" si="24"/>
        <v>85486</v>
      </c>
      <c r="C41" s="131">
        <v>85486</v>
      </c>
      <c r="D41" s="33">
        <f>(C41-B41)*3.2</f>
        <v>0</v>
      </c>
      <c r="E41" s="17">
        <f t="shared" si="25"/>
        <v>1556320.7</v>
      </c>
      <c r="F41" s="277" t="s">
        <v>23</v>
      </c>
      <c r="G41" s="278"/>
      <c r="H41" s="19"/>
      <c r="I41" s="20"/>
      <c r="J41" s="127">
        <f t="shared" si="26"/>
        <v>0.5395833333333333</v>
      </c>
      <c r="K41" s="128">
        <f t="shared" si="27"/>
        <v>7.2638888888888884</v>
      </c>
      <c r="L41" s="127">
        <f t="shared" si="28"/>
        <v>95.116666666666674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455042</v>
      </c>
      <c r="Q41" s="130">
        <v>740</v>
      </c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47184.73</v>
      </c>
      <c r="C42" s="32">
        <v>47189.43</v>
      </c>
      <c r="D42" s="33">
        <f t="shared" ref="D42:D43" si="34">(C42-B42)*500</f>
        <v>2349.9999999985448</v>
      </c>
      <c r="E42" s="17">
        <f t="shared" si="25"/>
        <v>28312554.000000004</v>
      </c>
      <c r="F42" s="33">
        <f t="shared" ref="F42:F45" si="35">G11</f>
        <v>30082.44</v>
      </c>
      <c r="G42" s="35">
        <v>30085.439999999999</v>
      </c>
      <c r="H42" s="19" t="str">
        <f t="shared" ref="H42:H45" si="36">TEXT((G42-F42)/24,"hh:mm")</f>
        <v>03:00</v>
      </c>
      <c r="I42" s="127">
        <f t="shared" ref="I42:I45" si="37">I11+H42</f>
        <v>1.9152777777777779</v>
      </c>
      <c r="J42" s="127">
        <f t="shared" si="26"/>
        <v>1.9152777777777779</v>
      </c>
      <c r="K42" s="128">
        <f t="shared" si="27"/>
        <v>1.9152777777777779</v>
      </c>
      <c r="L42" s="127">
        <f t="shared" si="28"/>
        <v>266.34861111111104</v>
      </c>
      <c r="M42" s="44"/>
      <c r="N42" s="17">
        <f t="shared" si="29"/>
        <v>40173.5</v>
      </c>
      <c r="O42" s="17">
        <f t="shared" si="30"/>
        <v>662.47500000000036</v>
      </c>
      <c r="P42" s="132">
        <f t="shared" si="31"/>
        <v>7655957.2449999992</v>
      </c>
      <c r="Q42" s="130">
        <v>2430</v>
      </c>
      <c r="R42" s="46" t="s">
        <v>28</v>
      </c>
      <c r="S42" s="47">
        <f>SUM(Q38:Q45)</f>
        <v>13130.8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44469.24</v>
      </c>
      <c r="C43" s="133">
        <v>44473.87</v>
      </c>
      <c r="D43" s="49">
        <f t="shared" si="34"/>
        <v>2315.0000000023283</v>
      </c>
      <c r="E43" s="17">
        <f t="shared" si="25"/>
        <v>27161978.000000004</v>
      </c>
      <c r="F43" s="33">
        <f t="shared" si="35"/>
        <v>3150.58</v>
      </c>
      <c r="G43" s="41">
        <v>3153.58</v>
      </c>
      <c r="H43" s="19" t="str">
        <f t="shared" si="36"/>
        <v>03:00</v>
      </c>
      <c r="I43" s="127">
        <f t="shared" si="37"/>
        <v>0.9326388888888888</v>
      </c>
      <c r="J43" s="127">
        <f t="shared" si="26"/>
        <v>6.384027777777777</v>
      </c>
      <c r="K43" s="128">
        <f t="shared" si="27"/>
        <v>0.9326388888888888</v>
      </c>
      <c r="L43" s="127">
        <f t="shared" si="28"/>
        <v>164.13055555555559</v>
      </c>
      <c r="M43" s="44"/>
      <c r="N43" s="17">
        <f t="shared" si="29"/>
        <v>38113</v>
      </c>
      <c r="O43" s="17">
        <f t="shared" si="30"/>
        <v>665.63000000000011</v>
      </c>
      <c r="P43" s="132">
        <f t="shared" si="31"/>
        <v>7463033.2949999999</v>
      </c>
      <c r="Q43" s="134">
        <v>2530</v>
      </c>
      <c r="R43" s="56" t="s">
        <v>29</v>
      </c>
      <c r="S43" s="43">
        <f>SUM(S38:S42)</f>
        <v>405341.38999999996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22625823</v>
      </c>
      <c r="C44" s="131">
        <v>22628293</v>
      </c>
      <c r="D44" s="49">
        <f t="shared" ref="D44:D45" si="38">(C44-B44)</f>
        <v>2470</v>
      </c>
      <c r="E44" s="17">
        <f t="shared" si="25"/>
        <v>17392224</v>
      </c>
      <c r="F44" s="33">
        <f t="shared" si="35"/>
        <v>29038.5</v>
      </c>
      <c r="G44" s="35">
        <v>29041.5</v>
      </c>
      <c r="H44" s="19" t="str">
        <f t="shared" si="36"/>
        <v>03:00</v>
      </c>
      <c r="I44" s="127">
        <f t="shared" si="37"/>
        <v>0.83611111111111114</v>
      </c>
      <c r="J44" s="127">
        <f t="shared" si="26"/>
        <v>2.958333333333333</v>
      </c>
      <c r="K44" s="128">
        <f t="shared" si="27"/>
        <v>8.5541666666666654</v>
      </c>
      <c r="L44" s="127">
        <f t="shared" si="28"/>
        <v>29.579166666666655</v>
      </c>
      <c r="M44" s="37"/>
      <c r="N44" s="17">
        <f t="shared" si="29"/>
        <v>17620</v>
      </c>
      <c r="O44" s="17">
        <f t="shared" si="30"/>
        <v>725.17119999999977</v>
      </c>
      <c r="P44" s="132">
        <f t="shared" si="31"/>
        <v>4796927.3644000003</v>
      </c>
      <c r="Q44" s="137">
        <v>1920</v>
      </c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20388737</v>
      </c>
      <c r="C45" s="139">
        <v>20388737</v>
      </c>
      <c r="D45" s="65">
        <f t="shared" si="38"/>
        <v>0</v>
      </c>
      <c r="E45" s="65">
        <f t="shared" si="25"/>
        <v>14752551</v>
      </c>
      <c r="F45" s="65">
        <f t="shared" si="35"/>
        <v>25673.8</v>
      </c>
      <c r="G45" s="67">
        <v>25673.8</v>
      </c>
      <c r="H45" s="19" t="str">
        <f t="shared" si="36"/>
        <v>00:00</v>
      </c>
      <c r="I45" s="127">
        <f t="shared" si="37"/>
        <v>0.39791666666666664</v>
      </c>
      <c r="J45" s="127">
        <f t="shared" si="26"/>
        <v>2.1493055555555554</v>
      </c>
      <c r="K45" s="140">
        <f t="shared" si="27"/>
        <v>5.2791666666666668</v>
      </c>
      <c r="L45" s="149">
        <f t="shared" si="28"/>
        <v>145.05000000000001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4109081.48</v>
      </c>
      <c r="Q45" s="167">
        <v>2344</v>
      </c>
      <c r="R45" s="76" t="s">
        <v>31</v>
      </c>
      <c r="S45" s="77">
        <f>S44+S43</f>
        <v>407222.38999999996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>
        <v>175</v>
      </c>
      <c r="O48" s="25">
        <v>7</v>
      </c>
      <c r="P48" s="92">
        <v>0</v>
      </c>
      <c r="Q48" s="92">
        <v>150</v>
      </c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>
        <v>21281.9</v>
      </c>
      <c r="F49" s="96">
        <f t="shared" ref="F49:G49" si="41">IFERROR(O38/D38,0)</f>
        <v>0</v>
      </c>
      <c r="G49" s="97">
        <f t="shared" si="41"/>
        <v>0.29954648789391819</v>
      </c>
      <c r="H49" s="98">
        <v>3</v>
      </c>
      <c r="I49" s="88" t="str">
        <f>IF(I39&gt;=(250/24),"Ganti Racor","Belum")</f>
        <v>Belum</v>
      </c>
      <c r="J49" s="88" t="str">
        <f t="shared" ref="J49:J51" si="42">IF(J39&gt;=(250/24),"Ganti Filter","Belum")</f>
        <v>Belum</v>
      </c>
      <c r="K49" s="99" t="str">
        <f>IF(K39&gt;=(250/24),"Ganti Oli","Belum")</f>
        <v>Belum</v>
      </c>
      <c r="L49" s="100" t="str">
        <f t="shared" si="39"/>
        <v>Belum</v>
      </c>
      <c r="M49" s="30" t="s">
        <v>45</v>
      </c>
      <c r="N49" s="101">
        <v>94</v>
      </c>
      <c r="O49" s="38">
        <v>11</v>
      </c>
      <c r="P49" s="61">
        <v>10</v>
      </c>
      <c r="Q49" s="61">
        <v>2</v>
      </c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0.29279817306773986</v>
      </c>
      <c r="H50" s="98">
        <v>4</v>
      </c>
      <c r="I50" s="87"/>
      <c r="J50" s="88" t="str">
        <f t="shared" si="42"/>
        <v>Belum</v>
      </c>
      <c r="K50" s="99" t="str">
        <f t="shared" ref="K50:K53" si="44">IF(K40&gt;=(500/24),"Ganti Oli","Belum")</f>
        <v>Belum</v>
      </c>
      <c r="L50" s="100" t="str">
        <f t="shared" si="39"/>
        <v>Belum</v>
      </c>
      <c r="M50" s="62" t="s">
        <v>43</v>
      </c>
      <c r="N50" s="104">
        <f t="shared" ref="N50:Q50" si="45">N48+(N49*209)</f>
        <v>19821</v>
      </c>
      <c r="O50" s="104">
        <f t="shared" si="45"/>
        <v>2306</v>
      </c>
      <c r="P50" s="105">
        <f t="shared" si="45"/>
        <v>2090</v>
      </c>
      <c r="Q50" s="105">
        <f t="shared" si="45"/>
        <v>568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>
        <v>22338</v>
      </c>
      <c r="F51" s="96">
        <f t="shared" ref="F51:G51" si="46">IFERROR(O40/D40,0)</f>
        <v>0</v>
      </c>
      <c r="G51" s="97">
        <f t="shared" si="46"/>
        <v>0.28527925791814956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>
        <v>99057</v>
      </c>
      <c r="F52" s="96">
        <f t="shared" ref="F52:G52" si="47">IFERROR(O41/D41,0)</f>
        <v>0</v>
      </c>
      <c r="G52" s="97">
        <f t="shared" si="47"/>
        <v>0.2923831829776472</v>
      </c>
      <c r="H52" s="98">
        <v>6</v>
      </c>
      <c r="I52" s="88" t="str">
        <f t="shared" ref="I52:I53" si="48">IF(I42&gt;=(250/24),"Ganti Racor","Belum")</f>
        <v>Belum</v>
      </c>
      <c r="J52" s="88" t="str">
        <f t="shared" ref="J52:J53" si="49">IF(J42&gt;=(350/24),"Ganti Filter","Belum")</f>
        <v>Belum</v>
      </c>
      <c r="K52" s="99" t="str">
        <f t="shared" si="44"/>
        <v>Belum</v>
      </c>
      <c r="L52" s="100" t="str">
        <f t="shared" ref="L52:L55" si="50">IF(L42&gt;=(10000/24),"Overhaul","Belum")</f>
        <v>Belum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>
        <v>7869040</v>
      </c>
      <c r="C53" s="37">
        <v>7870690</v>
      </c>
      <c r="D53" s="103">
        <f>(C53-B53)*1.0015</f>
        <v>1652.4750000000001</v>
      </c>
      <c r="E53" s="37">
        <v>25321.200000000001</v>
      </c>
      <c r="F53" s="96">
        <f t="shared" ref="F53:G53" si="51">IFERROR(O42/D42,0)</f>
        <v>0.28190425531932367</v>
      </c>
      <c r="G53" s="97">
        <f t="shared" si="51"/>
        <v>0.27040857016996767</v>
      </c>
      <c r="H53" s="98">
        <v>7</v>
      </c>
      <c r="I53" s="88" t="str">
        <f t="shared" si="48"/>
        <v>Belum</v>
      </c>
      <c r="J53" s="88" t="str">
        <f t="shared" si="49"/>
        <v>Belum</v>
      </c>
      <c r="K53" s="106" t="str">
        <f t="shared" si="44"/>
        <v>Belum</v>
      </c>
      <c r="L53" s="107" t="str">
        <f t="shared" si="50"/>
        <v>Belum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>
        <v>7626536</v>
      </c>
      <c r="C54" s="44">
        <v>7627988</v>
      </c>
      <c r="D54" s="109">
        <f>(C54-B54)*1.0025</f>
        <v>1455.6299999999999</v>
      </c>
      <c r="E54" s="37">
        <v>26162.05</v>
      </c>
      <c r="F54" s="143">
        <f t="shared" ref="F54:G54" si="52">IFERROR(O43/D43,0)</f>
        <v>0.28752915766709747</v>
      </c>
      <c r="G54" s="144">
        <f t="shared" si="52"/>
        <v>0.27476030261860895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str">
        <f t="shared" ref="K54:K55" si="54">IF(K44&gt;=(250/24),"Ganti Oli","Belum")</f>
        <v>Belum</v>
      </c>
      <c r="L54" s="100" t="str">
        <f t="shared" si="50"/>
        <v>Belum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>
        <v>30966119</v>
      </c>
      <c r="C55" s="37">
        <v>30967887</v>
      </c>
      <c r="D55" s="109">
        <f t="shared" ref="D55:D56" si="55">(C55-B55)*0.9984</f>
        <v>1765.1712</v>
      </c>
      <c r="E55" s="112"/>
      <c r="F55" s="143">
        <f t="shared" ref="F55:G55" si="56">IFERROR(O44/D44,0)</f>
        <v>0.29359157894736831</v>
      </c>
      <c r="G55" s="144">
        <f t="shared" si="56"/>
        <v>0.27580873868689826</v>
      </c>
      <c r="H55" s="113">
        <v>9</v>
      </c>
      <c r="I55" s="88" t="str">
        <f t="shared" si="53"/>
        <v>Belum</v>
      </c>
      <c r="J55" s="88" t="str">
        <f>IF(J45&gt;=(100/24),"Ganti Filter","Belum")</f>
        <v>Belum</v>
      </c>
      <c r="K55" s="114" t="str">
        <f t="shared" si="54"/>
        <v>Belum</v>
      </c>
      <c r="L55" s="115" t="str">
        <f t="shared" si="50"/>
        <v>Belum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0.27853362310016755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85</v>
      </c>
      <c r="O67" s="265" t="s">
        <v>13</v>
      </c>
      <c r="P67" s="265" t="s">
        <v>86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2847.41</v>
      </c>
      <c r="C69" s="32">
        <v>2847.41</v>
      </c>
      <c r="D69" s="17">
        <f>(C69-B69)*1260</f>
        <v>0</v>
      </c>
      <c r="E69" s="17">
        <f t="shared" ref="E69:E76" si="60">E38+D69</f>
        <v>3581067.8</v>
      </c>
      <c r="F69" s="277" t="s">
        <v>23</v>
      </c>
      <c r="G69" s="278"/>
      <c r="H69" s="19"/>
      <c r="I69" s="20"/>
      <c r="J69" s="127">
        <f t="shared" ref="J69:J76" si="61">J38+H69</f>
        <v>3.1368055555555556</v>
      </c>
      <c r="K69" s="128">
        <f t="shared" ref="K69:K76" si="62">K38+H69</f>
        <v>3.1368055555555556</v>
      </c>
      <c r="L69" s="127">
        <f t="shared" ref="L69:L76" si="63">L38+H69</f>
        <v>417.88680555555561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1072696.2824000001</v>
      </c>
      <c r="Q69" s="130">
        <v>1036.8</v>
      </c>
      <c r="R69" s="28" t="s">
        <v>24</v>
      </c>
      <c r="S69" s="29">
        <v>89033.71</v>
      </c>
      <c r="T69" s="1"/>
      <c r="V69" s="116"/>
      <c r="W69" s="4"/>
    </row>
    <row r="70" spans="1:23" ht="14.25" customHeight="1">
      <c r="A70" s="30">
        <v>3</v>
      </c>
      <c r="B70" s="126">
        <f t="shared" si="59"/>
        <v>3513.65</v>
      </c>
      <c r="C70" s="131">
        <v>3513.65</v>
      </c>
      <c r="D70" s="33">
        <f>(C70-B70)*5</f>
        <v>0</v>
      </c>
      <c r="E70" s="17">
        <f t="shared" si="60"/>
        <v>3308716</v>
      </c>
      <c r="F70" s="33">
        <f t="shared" ref="F70:F71" si="67">G39</f>
        <v>60409.58</v>
      </c>
      <c r="G70" s="35">
        <v>60409.58</v>
      </c>
      <c r="H70" s="19" t="str">
        <f t="shared" ref="H70:H71" si="68">TEXT((G70-F70)/24,"hh:mm")</f>
        <v>00:00</v>
      </c>
      <c r="I70" s="127">
        <f>I39+H70</f>
        <v>3.5187499999999998</v>
      </c>
      <c r="J70" s="127">
        <f t="shared" si="61"/>
        <v>0</v>
      </c>
      <c r="K70" s="128">
        <f t="shared" si="62"/>
        <v>3.5187499999999998</v>
      </c>
      <c r="L70" s="127">
        <f t="shared" si="63"/>
        <v>178.64097222222222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968786</v>
      </c>
      <c r="Q70" s="130">
        <v>1200</v>
      </c>
      <c r="R70" s="39" t="s">
        <v>25</v>
      </c>
      <c r="S70" s="40">
        <v>13559.09</v>
      </c>
      <c r="T70" s="1"/>
      <c r="V70" s="116"/>
      <c r="W70" s="4"/>
    </row>
    <row r="71" spans="1:23" ht="14.25" customHeight="1">
      <c r="A71" s="30">
        <v>4</v>
      </c>
      <c r="B71" s="126">
        <f t="shared" si="59"/>
        <v>8808268</v>
      </c>
      <c r="C71" s="131">
        <v>8808268</v>
      </c>
      <c r="D71" s="33">
        <f>(C71-B71)*2</f>
        <v>0</v>
      </c>
      <c r="E71" s="17">
        <f t="shared" si="60"/>
        <v>854461</v>
      </c>
      <c r="F71" s="33">
        <f t="shared" si="67"/>
        <v>4322.33</v>
      </c>
      <c r="G71" s="41">
        <v>4322.33</v>
      </c>
      <c r="H71" s="19" t="str">
        <f t="shared" si="68"/>
        <v>00:00</v>
      </c>
      <c r="I71" s="20"/>
      <c r="J71" s="127">
        <f t="shared" si="61"/>
        <v>3.2013888888888888</v>
      </c>
      <c r="K71" s="128">
        <f t="shared" si="62"/>
        <v>2.182638888888889</v>
      </c>
      <c r="L71" s="127">
        <f t="shared" si="63"/>
        <v>138.28680555555556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243760</v>
      </c>
      <c r="Q71" s="130">
        <v>930</v>
      </c>
      <c r="R71" s="39" t="s">
        <v>26</v>
      </c>
      <c r="S71" s="40">
        <v>298067.09999999998</v>
      </c>
      <c r="T71" s="1"/>
      <c r="V71" s="116"/>
      <c r="W71" s="4"/>
    </row>
    <row r="72" spans="1:23" ht="15.75" customHeight="1">
      <c r="A72" s="30">
        <v>5</v>
      </c>
      <c r="B72" s="126">
        <f t="shared" si="59"/>
        <v>85486</v>
      </c>
      <c r="C72" s="131">
        <v>85486</v>
      </c>
      <c r="D72" s="33">
        <f>(C72-B72)*3.2</f>
        <v>0</v>
      </c>
      <c r="E72" s="17">
        <f t="shared" si="60"/>
        <v>1556320.7</v>
      </c>
      <c r="F72" s="277" t="s">
        <v>23</v>
      </c>
      <c r="G72" s="278"/>
      <c r="H72" s="19"/>
      <c r="I72" s="20"/>
      <c r="J72" s="127">
        <f t="shared" si="61"/>
        <v>0.5395833333333333</v>
      </c>
      <c r="K72" s="128">
        <f t="shared" si="62"/>
        <v>7.2638888888888884</v>
      </c>
      <c r="L72" s="127">
        <f t="shared" si="63"/>
        <v>95.116666666666674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455042</v>
      </c>
      <c r="Q72" s="130">
        <v>740</v>
      </c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47189.43</v>
      </c>
      <c r="C73" s="32">
        <v>47197.55</v>
      </c>
      <c r="D73" s="33">
        <f t="shared" ref="D73:D74" si="69">(C73-B73)*500</f>
        <v>4060.0000000013097</v>
      </c>
      <c r="E73" s="17">
        <f t="shared" si="60"/>
        <v>28316614.000000004</v>
      </c>
      <c r="F73" s="33">
        <f t="shared" ref="F73:F76" si="70">G42</f>
        <v>30085.439999999999</v>
      </c>
      <c r="G73" s="35">
        <v>30090.44</v>
      </c>
      <c r="H73" s="19" t="str">
        <f t="shared" ref="H73:H76" si="71">TEXT((G73-F73)/24,"hh:mm")</f>
        <v>05:00</v>
      </c>
      <c r="I73" s="127">
        <f t="shared" ref="I73:I76" si="72">I42+H73</f>
        <v>2.1236111111111113</v>
      </c>
      <c r="J73" s="127">
        <f t="shared" si="61"/>
        <v>2.1236111111111113</v>
      </c>
      <c r="K73" s="128">
        <f t="shared" si="62"/>
        <v>2.1236111111111113</v>
      </c>
      <c r="L73" s="127">
        <f t="shared" si="63"/>
        <v>266.55694444444435</v>
      </c>
      <c r="M73" s="44"/>
      <c r="N73" s="17">
        <f t="shared" si="64"/>
        <v>40173.5</v>
      </c>
      <c r="O73" s="17">
        <f t="shared" si="65"/>
        <v>1100</v>
      </c>
      <c r="P73" s="132">
        <f t="shared" si="66"/>
        <v>7657057.2449999992</v>
      </c>
      <c r="Q73" s="130">
        <v>1330</v>
      </c>
      <c r="R73" s="46" t="s">
        <v>28</v>
      </c>
      <c r="S73" s="47">
        <f>SUM(Q69:Q76)</f>
        <v>9910.7999999999993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44473.87</v>
      </c>
      <c r="C74" s="133">
        <v>44481.32</v>
      </c>
      <c r="D74" s="49">
        <f t="shared" si="69"/>
        <v>3724.9999999985448</v>
      </c>
      <c r="E74" s="17">
        <f t="shared" si="60"/>
        <v>27165703.000000004</v>
      </c>
      <c r="F74" s="33">
        <f t="shared" si="70"/>
        <v>3153.58</v>
      </c>
      <c r="G74" s="41">
        <v>3158.55</v>
      </c>
      <c r="H74" s="19" t="str">
        <f t="shared" si="71"/>
        <v>04:58</v>
      </c>
      <c r="I74" s="127">
        <f t="shared" si="72"/>
        <v>1.1395833333333332</v>
      </c>
      <c r="J74" s="127">
        <f t="shared" si="61"/>
        <v>6.5909722222222218</v>
      </c>
      <c r="K74" s="128">
        <f t="shared" si="62"/>
        <v>1.1395833333333332</v>
      </c>
      <c r="L74" s="127">
        <f t="shared" si="63"/>
        <v>164.33750000000003</v>
      </c>
      <c r="M74" s="44"/>
      <c r="N74" s="17">
        <f t="shared" si="64"/>
        <v>38113</v>
      </c>
      <c r="O74" s="17">
        <f t="shared" si="65"/>
        <v>1030</v>
      </c>
      <c r="P74" s="132">
        <f t="shared" si="66"/>
        <v>7464063.2949999999</v>
      </c>
      <c r="Q74" s="134">
        <v>1500</v>
      </c>
      <c r="R74" s="56" t="s">
        <v>29</v>
      </c>
      <c r="S74" s="43">
        <f>SUM(S69:S73)</f>
        <v>425570.69999999995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22628293</v>
      </c>
      <c r="C75" s="131">
        <v>22632214</v>
      </c>
      <c r="D75" s="49">
        <f t="shared" ref="D75:D76" si="73">(C75-B75)</f>
        <v>3921</v>
      </c>
      <c r="E75" s="17">
        <f t="shared" si="60"/>
        <v>17396145</v>
      </c>
      <c r="F75" s="33">
        <f t="shared" si="70"/>
        <v>29041.5</v>
      </c>
      <c r="G75" s="35">
        <v>29046.5</v>
      </c>
      <c r="H75" s="19" t="str">
        <f t="shared" si="71"/>
        <v>05:00</v>
      </c>
      <c r="I75" s="127">
        <f t="shared" si="72"/>
        <v>1.0444444444444445</v>
      </c>
      <c r="J75" s="127">
        <f t="shared" si="61"/>
        <v>3.1666666666666665</v>
      </c>
      <c r="K75" s="128">
        <f t="shared" si="62"/>
        <v>8.7624999999999993</v>
      </c>
      <c r="L75" s="127">
        <f t="shared" si="63"/>
        <v>29.787499999999987</v>
      </c>
      <c r="M75" s="37"/>
      <c r="N75" s="17">
        <f t="shared" si="64"/>
        <v>17620</v>
      </c>
      <c r="O75" s="17">
        <f t="shared" si="65"/>
        <v>1090</v>
      </c>
      <c r="P75" s="132">
        <f t="shared" si="66"/>
        <v>4798017.3644000003</v>
      </c>
      <c r="Q75" s="148">
        <v>830</v>
      </c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20388737</v>
      </c>
      <c r="C76" s="139">
        <v>20388737</v>
      </c>
      <c r="D76" s="65">
        <f t="shared" si="73"/>
        <v>0</v>
      </c>
      <c r="E76" s="65">
        <f t="shared" si="60"/>
        <v>14752551</v>
      </c>
      <c r="F76" s="65">
        <f t="shared" si="70"/>
        <v>25673.8</v>
      </c>
      <c r="G76" s="67">
        <v>25673.8</v>
      </c>
      <c r="H76" s="19" t="str">
        <f t="shared" si="71"/>
        <v>00:00</v>
      </c>
      <c r="I76" s="127">
        <f t="shared" si="72"/>
        <v>0.39791666666666664</v>
      </c>
      <c r="J76" s="127">
        <f t="shared" si="61"/>
        <v>2.1493055555555554</v>
      </c>
      <c r="K76" s="140">
        <f t="shared" si="62"/>
        <v>5.2791666666666668</v>
      </c>
      <c r="L76" s="149">
        <f t="shared" si="63"/>
        <v>145.05000000000001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4109081.48</v>
      </c>
      <c r="Q76" s="141">
        <v>2344</v>
      </c>
      <c r="R76" s="76" t="s">
        <v>31</v>
      </c>
      <c r="S76" s="77">
        <f>S75+S74</f>
        <v>427451.69999999995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>
        <v>175</v>
      </c>
      <c r="O79" s="25">
        <v>7</v>
      </c>
      <c r="P79" s="92">
        <v>0</v>
      </c>
      <c r="Q79" s="92">
        <v>150</v>
      </c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>
        <v>21281.9</v>
      </c>
      <c r="F80" s="96">
        <f t="shared" ref="F80:G80" si="76">IFERROR(O69/D69,0)</f>
        <v>0</v>
      </c>
      <c r="G80" s="97">
        <f t="shared" si="76"/>
        <v>0.29954648789391819</v>
      </c>
      <c r="H80" s="98">
        <v>3</v>
      </c>
      <c r="I80" s="88" t="str">
        <f>IF(I70&gt;=(250/24),"Ganti Racor","Belum")</f>
        <v>Belum</v>
      </c>
      <c r="J80" s="88" t="str">
        <f t="shared" ref="J80:J82" si="77">IF(J70&gt;=(250/24),"Ganti Filter","Belum")</f>
        <v>Belum</v>
      </c>
      <c r="K80" s="99" t="str">
        <f>IF(K70&gt;=(250/24),"Ganti Oli","Belum")</f>
        <v>Belum</v>
      </c>
      <c r="L80" s="100" t="str">
        <f t="shared" si="74"/>
        <v>Belum</v>
      </c>
      <c r="M80" s="30" t="s">
        <v>45</v>
      </c>
      <c r="N80" s="101">
        <v>94</v>
      </c>
      <c r="O80" s="38">
        <v>11</v>
      </c>
      <c r="P80" s="61">
        <v>10</v>
      </c>
      <c r="Q80" s="61">
        <v>2</v>
      </c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0.29279817306773986</v>
      </c>
      <c r="H81" s="98">
        <v>4</v>
      </c>
      <c r="I81" s="87"/>
      <c r="J81" s="88" t="str">
        <f t="shared" si="77"/>
        <v>Belum</v>
      </c>
      <c r="K81" s="99" t="str">
        <f t="shared" ref="K81:K84" si="79">IF(K71&gt;=(500/24),"Ganti Oli","Belum")</f>
        <v>Belum</v>
      </c>
      <c r="L81" s="100" t="str">
        <f t="shared" si="74"/>
        <v>Belum</v>
      </c>
      <c r="M81" s="62" t="s">
        <v>43</v>
      </c>
      <c r="N81" s="104">
        <f t="shared" ref="N81:Q81" si="80">N79+(N80*209)</f>
        <v>19821</v>
      </c>
      <c r="O81" s="104">
        <f t="shared" si="80"/>
        <v>2306</v>
      </c>
      <c r="P81" s="105">
        <f t="shared" si="80"/>
        <v>2090</v>
      </c>
      <c r="Q81" s="105">
        <f t="shared" si="80"/>
        <v>568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>
        <v>22338</v>
      </c>
      <c r="F82" s="96">
        <f t="shared" ref="F82:G82" si="81">IFERROR(O71/D71,0)</f>
        <v>0</v>
      </c>
      <c r="G82" s="97">
        <f t="shared" si="81"/>
        <v>0.28527925791814956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37"/>
      <c r="C83" s="37"/>
      <c r="D83" s="103">
        <f t="shared" si="75"/>
        <v>0</v>
      </c>
      <c r="E83" s="37">
        <v>99057</v>
      </c>
      <c r="F83" s="96">
        <f t="shared" ref="F83:G83" si="82">IFERROR(O72/D72,0)</f>
        <v>0</v>
      </c>
      <c r="G83" s="97">
        <f t="shared" si="82"/>
        <v>0.2923831829776472</v>
      </c>
      <c r="H83" s="98">
        <v>6</v>
      </c>
      <c r="I83" s="88" t="str">
        <f t="shared" ref="I83:I84" si="83">IF(I73&gt;=(250/24),"Ganti Racor","Belum")</f>
        <v>Belum</v>
      </c>
      <c r="J83" s="88" t="str">
        <f t="shared" ref="J83:J84" si="84">IF(J73&gt;=(350/24),"Ganti Filter","Belum")</f>
        <v>Belum</v>
      </c>
      <c r="K83" s="99" t="str">
        <f t="shared" si="79"/>
        <v>Belum</v>
      </c>
      <c r="L83" s="100" t="str">
        <f t="shared" ref="L83:L86" si="85">IF(L73&gt;=(10000/24),"Overhaul","Belum")</f>
        <v>Belum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>
        <v>25324.75</v>
      </c>
      <c r="F84" s="96">
        <f t="shared" ref="F84:G84" si="86">IFERROR(O73/D73,0)</f>
        <v>0.27093596059104563</v>
      </c>
      <c r="G84" s="97">
        <f t="shared" si="86"/>
        <v>0.27040864578653362</v>
      </c>
      <c r="H84" s="98">
        <v>7</v>
      </c>
      <c r="I84" s="88" t="str">
        <f t="shared" si="83"/>
        <v>Belum</v>
      </c>
      <c r="J84" s="88" t="str">
        <f t="shared" si="84"/>
        <v>Belum</v>
      </c>
      <c r="K84" s="106" t="str">
        <f t="shared" si="79"/>
        <v>Belum</v>
      </c>
      <c r="L84" s="107" t="str">
        <f t="shared" si="85"/>
        <v>Belum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>
        <v>26165.5</v>
      </c>
      <c r="F85" s="143">
        <f t="shared" ref="F85:G85" si="87">IFERROR(O74/D74,0)</f>
        <v>0.27651006711420201</v>
      </c>
      <c r="G85" s="144">
        <f t="shared" si="87"/>
        <v>0.27476054254881599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str">
        <f t="shared" ref="K85:K86" si="89">IF(K75&gt;=(250/24),"Ganti Oli","Belum")</f>
        <v>Belum</v>
      </c>
      <c r="L85" s="100" t="str">
        <f t="shared" si="85"/>
        <v>Belum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0.27799030859474622</v>
      </c>
      <c r="G86" s="144">
        <f t="shared" si="91"/>
        <v>0.27580923040133321</v>
      </c>
      <c r="H86" s="113">
        <v>9</v>
      </c>
      <c r="I86" s="88" t="str">
        <f t="shared" si="88"/>
        <v>Belum</v>
      </c>
      <c r="J86" s="88" t="str">
        <f>IF(J76&gt;=(100/24),"Ganti Filter","Belum")</f>
        <v>Belum</v>
      </c>
      <c r="K86" s="114" t="str">
        <f t="shared" si="89"/>
        <v>Belum</v>
      </c>
      <c r="L86" s="115" t="str">
        <f t="shared" si="85"/>
        <v>Belum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0.27853362310016755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>
        <v>29249150</v>
      </c>
      <c r="C88" s="24">
        <v>29253260</v>
      </c>
      <c r="D88" s="49">
        <f>(C88-B88)*0.9995</f>
        <v>4107.9450000000006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>
        <v>23187720</v>
      </c>
      <c r="C89" s="37">
        <v>23189220</v>
      </c>
      <c r="D89" s="33">
        <f>(C89-B89)*1.03511</f>
        <v>1552.665</v>
      </c>
      <c r="T89" s="1"/>
      <c r="V89" s="116"/>
      <c r="W89" s="4"/>
    </row>
    <row r="90" spans="1:23" ht="14.25" customHeight="1">
      <c r="A90" s="30" t="s">
        <v>48</v>
      </c>
      <c r="B90" s="110">
        <v>30972593</v>
      </c>
      <c r="C90" s="37">
        <v>30973864</v>
      </c>
      <c r="D90" s="49">
        <f t="shared" ref="D90:D92" si="93">(C90-B90)*0.9984</f>
        <v>1268.9664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>
        <v>30971008</v>
      </c>
      <c r="C92" s="37">
        <v>30972593</v>
      </c>
      <c r="D92" s="120">
        <f t="shared" si="93"/>
        <v>1582.4639999999999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87</v>
      </c>
      <c r="O98" s="265" t="s">
        <v>13</v>
      </c>
      <c r="P98" s="265" t="s">
        <v>88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7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2847.41</v>
      </c>
      <c r="C100" s="32">
        <v>2847.41</v>
      </c>
      <c r="D100" s="17">
        <f>(C100-B100)*1260</f>
        <v>0</v>
      </c>
      <c r="E100" s="17">
        <f t="shared" ref="E100:E107" si="95">E69+D100</f>
        <v>3581067.8</v>
      </c>
      <c r="F100" s="277" t="s">
        <v>23</v>
      </c>
      <c r="G100" s="278"/>
      <c r="H100" s="19"/>
      <c r="I100" s="20"/>
      <c r="J100" s="127">
        <f t="shared" ref="J100:J107" si="96">J69+H100</f>
        <v>3.1368055555555556</v>
      </c>
      <c r="K100" s="128">
        <f t="shared" ref="K100:K107" si="97">K69+H100</f>
        <v>3.1368055555555556</v>
      </c>
      <c r="L100" s="127">
        <f t="shared" ref="L100:L107" si="98">L69+H100</f>
        <v>417.88680555555561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1072696.2824000001</v>
      </c>
      <c r="Q100" s="130">
        <v>1036.8</v>
      </c>
      <c r="R100" s="28" t="s">
        <v>24</v>
      </c>
      <c r="S100" s="29">
        <v>80039.67</v>
      </c>
      <c r="T100" s="1"/>
      <c r="V100" s="116"/>
      <c r="W100" s="4"/>
    </row>
    <row r="101" spans="1:23" ht="14.25" customHeight="1">
      <c r="A101" s="30">
        <v>3</v>
      </c>
      <c r="B101" s="126">
        <f t="shared" si="94"/>
        <v>3513.65</v>
      </c>
      <c r="C101" s="131">
        <v>3513.65</v>
      </c>
      <c r="D101" s="33">
        <f>(C101-B101)*5</f>
        <v>0</v>
      </c>
      <c r="E101" s="17">
        <f t="shared" si="95"/>
        <v>3308716</v>
      </c>
      <c r="F101" s="33">
        <f t="shared" ref="F101:F102" si="102">G70</f>
        <v>60409.58</v>
      </c>
      <c r="G101" s="35">
        <v>60409.58</v>
      </c>
      <c r="H101" s="19" t="str">
        <f t="shared" ref="H101:H102" si="103">TEXT((G101-F101)/24,"hh:mm")</f>
        <v>00:00</v>
      </c>
      <c r="I101" s="127">
        <f>I70+H101</f>
        <v>3.5187499999999998</v>
      </c>
      <c r="J101" s="127">
        <f t="shared" si="96"/>
        <v>0</v>
      </c>
      <c r="K101" s="128">
        <f t="shared" si="97"/>
        <v>3.5187499999999998</v>
      </c>
      <c r="L101" s="127">
        <f t="shared" si="98"/>
        <v>178.64097222222222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968786</v>
      </c>
      <c r="Q101" s="130">
        <v>1200</v>
      </c>
      <c r="R101" s="39" t="s">
        <v>25</v>
      </c>
      <c r="S101" s="40">
        <v>13559.09</v>
      </c>
      <c r="T101" s="1"/>
      <c r="V101" s="116"/>
      <c r="W101" s="4"/>
    </row>
    <row r="102" spans="1:23" ht="14.25" customHeight="1">
      <c r="A102" s="30">
        <v>4</v>
      </c>
      <c r="B102" s="126">
        <f t="shared" si="94"/>
        <v>8808268</v>
      </c>
      <c r="C102" s="131">
        <v>8808268</v>
      </c>
      <c r="D102" s="33">
        <f>(C102-B102)*2</f>
        <v>0</v>
      </c>
      <c r="E102" s="17">
        <f t="shared" si="95"/>
        <v>854461</v>
      </c>
      <c r="F102" s="33">
        <f t="shared" si="102"/>
        <v>4322.33</v>
      </c>
      <c r="G102" s="41">
        <v>4322.33</v>
      </c>
      <c r="H102" s="19" t="str">
        <f t="shared" si="103"/>
        <v>00:00</v>
      </c>
      <c r="I102" s="20"/>
      <c r="J102" s="127">
        <f t="shared" si="96"/>
        <v>3.2013888888888888</v>
      </c>
      <c r="K102" s="128">
        <f t="shared" si="97"/>
        <v>2.182638888888889</v>
      </c>
      <c r="L102" s="127">
        <f t="shared" si="98"/>
        <v>138.28680555555556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243760</v>
      </c>
      <c r="Q102" s="130">
        <v>930</v>
      </c>
      <c r="R102" s="39" t="s">
        <v>26</v>
      </c>
      <c r="S102" s="40">
        <v>298067.09999999998</v>
      </c>
      <c r="T102" s="1"/>
      <c r="V102" s="116"/>
      <c r="W102" s="4"/>
    </row>
    <row r="103" spans="1:23" ht="14.25" customHeight="1">
      <c r="A103" s="30">
        <v>5</v>
      </c>
      <c r="B103" s="126">
        <f t="shared" si="94"/>
        <v>85486</v>
      </c>
      <c r="C103" s="131">
        <v>85524</v>
      </c>
      <c r="D103" s="33">
        <f>(C103-B103)*3.2</f>
        <v>121.60000000000001</v>
      </c>
      <c r="E103" s="17">
        <f t="shared" si="95"/>
        <v>1556442.3</v>
      </c>
      <c r="F103" s="277" t="s">
        <v>23</v>
      </c>
      <c r="G103" s="278"/>
      <c r="H103" s="19">
        <v>3.4722222222222224E-2</v>
      </c>
      <c r="I103" s="20"/>
      <c r="J103" s="127">
        <f t="shared" si="96"/>
        <v>0.57430555555555551</v>
      </c>
      <c r="K103" s="128">
        <f t="shared" si="97"/>
        <v>7.2986111111111107</v>
      </c>
      <c r="L103" s="127">
        <f t="shared" si="98"/>
        <v>95.151388888888903</v>
      </c>
      <c r="M103" s="37"/>
      <c r="N103" s="17">
        <f t="shared" si="99"/>
        <v>2909</v>
      </c>
      <c r="O103" s="17">
        <f t="shared" si="100"/>
        <v>35</v>
      </c>
      <c r="P103" s="132">
        <f t="shared" si="101"/>
        <v>455077</v>
      </c>
      <c r="Q103" s="130">
        <v>705</v>
      </c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47197.55</v>
      </c>
      <c r="C104" s="32">
        <v>47209.82</v>
      </c>
      <c r="D104" s="33">
        <f t="shared" ref="D104:D105" si="104">(C104-B104)*500</f>
        <v>6134.9999999983993</v>
      </c>
      <c r="E104" s="17">
        <f t="shared" si="95"/>
        <v>28322749.000000004</v>
      </c>
      <c r="F104" s="33">
        <f t="shared" ref="F104:F107" si="105">G73</f>
        <v>30090.44</v>
      </c>
      <c r="G104" s="35">
        <v>30098.42</v>
      </c>
      <c r="H104" s="19" t="str">
        <f t="shared" ref="H104:H107" si="106">TEXT((G104-F104)/24,"hh:mm")</f>
        <v>07:58</v>
      </c>
      <c r="I104" s="127">
        <f t="shared" ref="I104:I107" si="107">I73+H104</f>
        <v>2.4555555555555557</v>
      </c>
      <c r="J104" s="127">
        <f t="shared" si="96"/>
        <v>2.4555555555555557</v>
      </c>
      <c r="K104" s="128">
        <f t="shared" si="97"/>
        <v>2.4555555555555557</v>
      </c>
      <c r="L104" s="127">
        <f t="shared" si="98"/>
        <v>266.8888888888888</v>
      </c>
      <c r="M104" s="44"/>
      <c r="N104" s="17">
        <f t="shared" si="99"/>
        <v>40173.5</v>
      </c>
      <c r="O104" s="17">
        <f t="shared" si="100"/>
        <v>1742.415</v>
      </c>
      <c r="P104" s="132">
        <f t="shared" si="101"/>
        <v>7658799.6599999992</v>
      </c>
      <c r="Q104" s="130">
        <v>1200</v>
      </c>
      <c r="R104" s="46" t="s">
        <v>28</v>
      </c>
      <c r="S104" s="47">
        <f>SUM(Q100:Q107)</f>
        <v>9605.7999999999993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44481.32</v>
      </c>
      <c r="C105" s="133">
        <v>44493.26</v>
      </c>
      <c r="D105" s="49">
        <f t="shared" si="104"/>
        <v>5970.0000000011642</v>
      </c>
      <c r="E105" s="17">
        <f t="shared" si="95"/>
        <v>27171673.000000004</v>
      </c>
      <c r="F105" s="33">
        <f t="shared" si="105"/>
        <v>3158.55</v>
      </c>
      <c r="G105" s="41">
        <v>3166.54</v>
      </c>
      <c r="H105" s="19" t="str">
        <f t="shared" si="106"/>
        <v>07:59</v>
      </c>
      <c r="I105" s="127">
        <f t="shared" si="107"/>
        <v>1.4722222222222221</v>
      </c>
      <c r="J105" s="127">
        <f t="shared" si="96"/>
        <v>6.9236111111111107</v>
      </c>
      <c r="K105" s="128">
        <f t="shared" si="97"/>
        <v>1.4722222222222221</v>
      </c>
      <c r="L105" s="127">
        <f t="shared" si="98"/>
        <v>164.67013888888891</v>
      </c>
      <c r="M105" s="44"/>
      <c r="N105" s="17">
        <f t="shared" si="99"/>
        <v>38113</v>
      </c>
      <c r="O105" s="17">
        <f t="shared" si="100"/>
        <v>1676.13</v>
      </c>
      <c r="P105" s="132">
        <f t="shared" si="101"/>
        <v>7465739.4249999998</v>
      </c>
      <c r="Q105" s="134">
        <v>1480</v>
      </c>
      <c r="R105" s="56" t="s">
        <v>29</v>
      </c>
      <c r="S105" s="43">
        <f>SUM(S100:S104)</f>
        <v>416271.66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22632214</v>
      </c>
      <c r="C106" s="131">
        <v>22638687</v>
      </c>
      <c r="D106" s="49">
        <f t="shared" ref="D106:D107" si="108">(C106-B106)</f>
        <v>6473</v>
      </c>
      <c r="E106" s="17">
        <f t="shared" si="95"/>
        <v>17402618</v>
      </c>
      <c r="F106" s="33">
        <f t="shared" si="105"/>
        <v>29046.5</v>
      </c>
      <c r="G106" s="35">
        <v>29054.5</v>
      </c>
      <c r="H106" s="19" t="str">
        <f t="shared" si="106"/>
        <v>08:00</v>
      </c>
      <c r="I106" s="127">
        <f t="shared" si="107"/>
        <v>1.3777777777777778</v>
      </c>
      <c r="J106" s="127">
        <f t="shared" si="96"/>
        <v>3.5</v>
      </c>
      <c r="K106" s="128">
        <f t="shared" si="97"/>
        <v>9.0958333333333332</v>
      </c>
      <c r="L106" s="127">
        <f t="shared" si="98"/>
        <v>30.120833333333319</v>
      </c>
      <c r="M106" s="37"/>
      <c r="N106" s="17">
        <f t="shared" si="99"/>
        <v>17620</v>
      </c>
      <c r="O106" s="17">
        <f t="shared" si="100"/>
        <v>1835.2511999999997</v>
      </c>
      <c r="P106" s="132">
        <f t="shared" si="101"/>
        <v>4799852.6156000001</v>
      </c>
      <c r="Q106" s="148">
        <v>710</v>
      </c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20388737</v>
      </c>
      <c r="C107" s="139">
        <v>20388737</v>
      </c>
      <c r="D107" s="65">
        <f t="shared" si="108"/>
        <v>0</v>
      </c>
      <c r="E107" s="65">
        <f t="shared" si="95"/>
        <v>14752551</v>
      </c>
      <c r="F107" s="65">
        <f t="shared" si="105"/>
        <v>25673.8</v>
      </c>
      <c r="G107" s="67">
        <v>25673.8</v>
      </c>
      <c r="H107" s="19" t="str">
        <f t="shared" si="106"/>
        <v>00:00</v>
      </c>
      <c r="I107" s="127">
        <f t="shared" si="107"/>
        <v>0.39791666666666664</v>
      </c>
      <c r="J107" s="127">
        <f t="shared" si="96"/>
        <v>2.1493055555555554</v>
      </c>
      <c r="K107" s="140">
        <f t="shared" si="97"/>
        <v>5.2791666666666668</v>
      </c>
      <c r="L107" s="149">
        <f t="shared" si="98"/>
        <v>145.05000000000001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4109081.48</v>
      </c>
      <c r="Q107" s="141">
        <v>2344</v>
      </c>
      <c r="R107" s="76" t="s">
        <v>31</v>
      </c>
      <c r="S107" s="77">
        <f>S106+S105</f>
        <v>418152.66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>
        <v>175</v>
      </c>
      <c r="O110" s="25">
        <v>7</v>
      </c>
      <c r="P110" s="92">
        <v>0</v>
      </c>
      <c r="Q110" s="92">
        <v>150</v>
      </c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>
        <v>21281.9</v>
      </c>
      <c r="F111" s="96">
        <f t="shared" ref="F111:G111" si="111">IFERROR(O100/D100,0)</f>
        <v>0</v>
      </c>
      <c r="G111" s="97">
        <f t="shared" si="111"/>
        <v>0.29954648789391819</v>
      </c>
      <c r="H111" s="98">
        <v>3</v>
      </c>
      <c r="I111" s="88" t="str">
        <f>IF(I101&gt;=(250/24),"Ganti Racor","Belum")</f>
        <v>Belum</v>
      </c>
      <c r="J111" s="88" t="str">
        <f t="shared" ref="J111:J113" si="112">IF(J101&gt;=(250/24),"Ganti Filter","Belum")</f>
        <v>Belum</v>
      </c>
      <c r="K111" s="99" t="str">
        <f>IF(K101&gt;=(250/24),"Ganti Oli","Belum")</f>
        <v>Belum</v>
      </c>
      <c r="L111" s="100" t="str">
        <f t="shared" si="109"/>
        <v>Belum</v>
      </c>
      <c r="M111" s="30" t="s">
        <v>45</v>
      </c>
      <c r="N111" s="101">
        <v>94</v>
      </c>
      <c r="O111" s="38">
        <v>11</v>
      </c>
      <c r="P111" s="61">
        <v>10</v>
      </c>
      <c r="Q111" s="61">
        <v>2</v>
      </c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0.29279817306773986</v>
      </c>
      <c r="H112" s="98">
        <v>4</v>
      </c>
      <c r="I112" s="87"/>
      <c r="J112" s="88" t="str">
        <f t="shared" si="112"/>
        <v>Belum</v>
      </c>
      <c r="K112" s="99" t="str">
        <f t="shared" ref="K112:K115" si="114">IF(K102&gt;=(500/24),"Ganti Oli","Belum")</f>
        <v>Belum</v>
      </c>
      <c r="L112" s="100" t="str">
        <f t="shared" si="109"/>
        <v>Belum</v>
      </c>
      <c r="M112" s="62" t="s">
        <v>43</v>
      </c>
      <c r="N112" s="104">
        <f t="shared" ref="N112:Q112" si="115">N110+(N111*209)</f>
        <v>19821</v>
      </c>
      <c r="O112" s="104">
        <f t="shared" si="115"/>
        <v>2306</v>
      </c>
      <c r="P112" s="105">
        <f t="shared" si="115"/>
        <v>2090</v>
      </c>
      <c r="Q112" s="105">
        <f t="shared" si="115"/>
        <v>568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>
        <v>22338</v>
      </c>
      <c r="F113" s="96">
        <f t="shared" ref="F113:G113" si="116">IFERROR(O102/D102,0)</f>
        <v>0</v>
      </c>
      <c r="G113" s="97">
        <f t="shared" si="116"/>
        <v>0.28527925791814956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>
        <v>99069</v>
      </c>
      <c r="F114" s="96">
        <f t="shared" ref="F114:G114" si="117">IFERROR(O103/D103,0)</f>
        <v>0.28782894736842102</v>
      </c>
      <c r="G114" s="97">
        <f t="shared" si="117"/>
        <v>0.29238282716937208</v>
      </c>
      <c r="H114" s="98">
        <v>6</v>
      </c>
      <c r="I114" s="88" t="str">
        <f t="shared" ref="I114:I115" si="118">IF(I104&gt;=(250/24),"Ganti Racor","Belum")</f>
        <v>Belum</v>
      </c>
      <c r="J114" s="88" t="str">
        <f t="shared" ref="J114:J115" si="119">IF(J104&gt;=(350/24),"Ganti Filter","Belum")</f>
        <v>Belum</v>
      </c>
      <c r="K114" s="99" t="str">
        <f t="shared" si="114"/>
        <v>Belum</v>
      </c>
      <c r="L114" s="100" t="str">
        <f t="shared" ref="L114:L117" si="120">IF(L104&gt;=(10000/24),"Overhaul","Belum")</f>
        <v>Belum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37">
        <v>7870690</v>
      </c>
      <c r="C115" s="37">
        <v>7872300</v>
      </c>
      <c r="D115" s="103">
        <f>(C115-B115)*1.0015</f>
        <v>1612.4150000000002</v>
      </c>
      <c r="E115" s="37">
        <v>25330.28</v>
      </c>
      <c r="F115" s="96">
        <f t="shared" ref="F115:G115" si="121">IFERROR(O104/D104,0)</f>
        <v>0.2840122249389494</v>
      </c>
      <c r="G115" s="97">
        <f t="shared" si="121"/>
        <v>0.2704115924622994</v>
      </c>
      <c r="H115" s="98">
        <v>7</v>
      </c>
      <c r="I115" s="88" t="str">
        <f t="shared" si="118"/>
        <v>Belum</v>
      </c>
      <c r="J115" s="88" t="str">
        <f t="shared" si="119"/>
        <v>Belum</v>
      </c>
      <c r="K115" s="106" t="str">
        <f t="shared" si="114"/>
        <v>Belum</v>
      </c>
      <c r="L115" s="107" t="str">
        <f t="shared" si="120"/>
        <v>Belum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44">
        <v>7627988</v>
      </c>
      <c r="C116" s="44">
        <v>7629640</v>
      </c>
      <c r="D116" s="109">
        <f>(C116-B116)*1.0025</f>
        <v>1656.1299999999999</v>
      </c>
      <c r="E116" s="37">
        <v>26171.03</v>
      </c>
      <c r="F116" s="143">
        <f t="shared" ref="F116:G116" si="122">IFERROR(O105/D105,0)</f>
        <v>0.28075879396979453</v>
      </c>
      <c r="G116" s="144">
        <f t="shared" si="122"/>
        <v>0.27476186044929951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str">
        <f t="shared" ref="K116:K117" si="124">IF(K106&gt;=(250/24),"Ganti Oli","Belum")</f>
        <v>Belum</v>
      </c>
      <c r="L116" s="100" t="str">
        <f t="shared" si="120"/>
        <v>Belum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>
        <v>30979565</v>
      </c>
      <c r="C117" s="37">
        <v>30981283</v>
      </c>
      <c r="D117" s="109">
        <f t="shared" ref="D117:D118" si="125">(C117-B117)*0.9984</f>
        <v>1715.2511999999999</v>
      </c>
      <c r="E117" s="112"/>
      <c r="F117" s="143">
        <f t="shared" ref="F117:G117" si="126">IFERROR(O106/D106,0)</f>
        <v>0.28352405376177964</v>
      </c>
      <c r="G117" s="144">
        <f t="shared" si="126"/>
        <v>0.27581209997254436</v>
      </c>
      <c r="H117" s="113">
        <v>9</v>
      </c>
      <c r="I117" s="88" t="str">
        <f t="shared" si="123"/>
        <v>Belum</v>
      </c>
      <c r="J117" s="88" t="str">
        <f>IF(J107&gt;=(100/24),"Ganti Filter","Belum")</f>
        <v>Belum</v>
      </c>
      <c r="K117" s="114" t="str">
        <f t="shared" si="124"/>
        <v>Belum</v>
      </c>
      <c r="L117" s="115" t="str">
        <f t="shared" si="120"/>
        <v>Belum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0.27853362310016755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>
        <v>30986408</v>
      </c>
      <c r="C121" s="37">
        <v>30987791</v>
      </c>
      <c r="D121" s="49">
        <f t="shared" ref="D121:D123" si="128">(C121-B121)*0.9984</f>
        <v>1380.7872</v>
      </c>
      <c r="T121" s="1"/>
      <c r="V121" s="116"/>
    </row>
    <row r="122" spans="1:22" ht="14.25" customHeight="1">
      <c r="A122" s="30" t="s">
        <v>49</v>
      </c>
      <c r="B122" s="110">
        <v>30987791</v>
      </c>
      <c r="C122" s="37">
        <v>30988579</v>
      </c>
      <c r="D122" s="33">
        <f t="shared" si="128"/>
        <v>786.73919999999998</v>
      </c>
      <c r="T122" s="1"/>
      <c r="V122" s="116"/>
    </row>
    <row r="123" spans="1:22" ht="14.25" customHeight="1">
      <c r="A123" s="30" t="s">
        <v>50</v>
      </c>
      <c r="B123" s="110">
        <v>30984561</v>
      </c>
      <c r="C123" s="37">
        <v>30986408</v>
      </c>
      <c r="D123" s="120">
        <f t="shared" si="128"/>
        <v>1844.0447999999999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89</v>
      </c>
      <c r="O5" s="265" t="s">
        <v>13</v>
      </c>
      <c r="P5" s="265" t="s">
        <v>90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'4'!C100</f>
        <v>2847.41</v>
      </c>
      <c r="C7" s="32">
        <v>2847.41</v>
      </c>
      <c r="D7" s="17">
        <f>(C7-B7)*1260</f>
        <v>0</v>
      </c>
      <c r="E7" s="17">
        <f>'4'!E100+D7</f>
        <v>3581067.8</v>
      </c>
      <c r="F7" s="277" t="s">
        <v>23</v>
      </c>
      <c r="G7" s="278"/>
      <c r="H7" s="19"/>
      <c r="I7" s="20"/>
      <c r="J7" s="127">
        <f>'4'!J100+H7</f>
        <v>3.1368055555555556</v>
      </c>
      <c r="K7" s="128">
        <f>'4'!K100+H7</f>
        <v>3.1368055555555556</v>
      </c>
      <c r="L7" s="127">
        <f>'4'!L100+H7</f>
        <v>417.88680555555561</v>
      </c>
      <c r="M7" s="24"/>
      <c r="N7" s="17">
        <f>'4'!N100+M7</f>
        <v>5449</v>
      </c>
      <c r="O7" s="17">
        <f>'4'!Q100+'5'!D18-'5'!Q7</f>
        <v>0</v>
      </c>
      <c r="P7" s="129">
        <f>'4'!P100+O7</f>
        <v>1072696.2824000001</v>
      </c>
      <c r="Q7" s="130">
        <v>1036.8</v>
      </c>
      <c r="R7" s="28" t="s">
        <v>24</v>
      </c>
      <c r="S7" s="29">
        <v>68344.820000000007</v>
      </c>
      <c r="T7" s="1"/>
      <c r="V7" s="116"/>
      <c r="W7" s="2"/>
    </row>
    <row r="8" spans="1:24" ht="14.25" customHeight="1">
      <c r="A8" s="30">
        <v>3</v>
      </c>
      <c r="B8" s="126">
        <f>'4'!C101</f>
        <v>3513.65</v>
      </c>
      <c r="C8" s="131">
        <v>3513.65</v>
      </c>
      <c r="D8" s="33">
        <f>(C8-B8)*5</f>
        <v>0</v>
      </c>
      <c r="E8" s="17">
        <f>'4'!E101+D8</f>
        <v>3308716</v>
      </c>
      <c r="F8" s="33">
        <f>'4'!G101</f>
        <v>60409.58</v>
      </c>
      <c r="G8" s="35">
        <v>60409.58</v>
      </c>
      <c r="H8" s="19" t="str">
        <f t="shared" ref="H8:H9" si="0">TEXT((G8-F8)/24,"hh:mm")</f>
        <v>00:00</v>
      </c>
      <c r="I8" s="127">
        <f>'4'!I101+H8</f>
        <v>3.5187499999999998</v>
      </c>
      <c r="J8" s="127">
        <f>'4'!J101+H8</f>
        <v>0</v>
      </c>
      <c r="K8" s="128">
        <f>'4'!K101+H8</f>
        <v>3.5187499999999998</v>
      </c>
      <c r="L8" s="127">
        <f>'4'!L101+H8</f>
        <v>178.64097222222222</v>
      </c>
      <c r="M8" s="37"/>
      <c r="N8" s="17">
        <f>'4'!N101+M8</f>
        <v>6506</v>
      </c>
      <c r="O8" s="17">
        <f>'4'!Q101+'5'!D19-'5'!Q8</f>
        <v>0</v>
      </c>
      <c r="P8" s="33">
        <f>'4'!P101+O8</f>
        <v>968786</v>
      </c>
      <c r="Q8" s="130">
        <v>1200</v>
      </c>
      <c r="R8" s="39" t="s">
        <v>25</v>
      </c>
      <c r="S8" s="40">
        <v>13559.09</v>
      </c>
      <c r="T8" s="1"/>
      <c r="V8" s="116"/>
      <c r="W8" s="2"/>
    </row>
    <row r="9" spans="1:24" ht="14.25" customHeight="1">
      <c r="A9" s="30">
        <v>4</v>
      </c>
      <c r="B9" s="126">
        <f>'4'!C102</f>
        <v>8808268</v>
      </c>
      <c r="C9" s="131">
        <v>8808268</v>
      </c>
      <c r="D9" s="33">
        <f>(C9-B9)*2</f>
        <v>0</v>
      </c>
      <c r="E9" s="17">
        <f>'4'!E102+D9</f>
        <v>854461</v>
      </c>
      <c r="F9" s="33">
        <f>'4'!G102</f>
        <v>4322.33</v>
      </c>
      <c r="G9" s="41">
        <v>4322.33</v>
      </c>
      <c r="H9" s="19" t="str">
        <f t="shared" si="0"/>
        <v>00:00</v>
      </c>
      <c r="I9" s="20"/>
      <c r="J9" s="127">
        <f>'4'!J102+H9</f>
        <v>3.2013888888888888</v>
      </c>
      <c r="K9" s="128">
        <f>'4'!K102+H9</f>
        <v>2.182638888888889</v>
      </c>
      <c r="L9" s="127">
        <f>'4'!L102+H9</f>
        <v>138.28680555555556</v>
      </c>
      <c r="M9" s="37"/>
      <c r="N9" s="17">
        <f>'4'!N102+M9</f>
        <v>6919</v>
      </c>
      <c r="O9" s="17">
        <f>'4'!Q102+'5'!D20-'5'!Q9</f>
        <v>0</v>
      </c>
      <c r="P9" s="164">
        <f>'4'!P102+O9</f>
        <v>243760</v>
      </c>
      <c r="Q9" s="130">
        <v>930</v>
      </c>
      <c r="R9" s="39" t="s">
        <v>26</v>
      </c>
      <c r="S9" s="40">
        <v>298067.09999999998</v>
      </c>
      <c r="T9" s="1"/>
      <c r="V9" s="116"/>
      <c r="W9" s="2"/>
    </row>
    <row r="10" spans="1:24" ht="14.25" customHeight="1">
      <c r="A10" s="30">
        <v>5</v>
      </c>
      <c r="B10" s="126">
        <f>'4'!C103</f>
        <v>85524</v>
      </c>
      <c r="C10" s="131">
        <v>85524</v>
      </c>
      <c r="D10" s="33">
        <f>(C10-B10)*3.2</f>
        <v>0</v>
      </c>
      <c r="E10" s="17">
        <f>'4'!E103+D10</f>
        <v>1556442.3</v>
      </c>
      <c r="F10" s="277" t="s">
        <v>23</v>
      </c>
      <c r="G10" s="278"/>
      <c r="H10" s="19"/>
      <c r="I10" s="20"/>
      <c r="J10" s="127">
        <f>'4'!J103+H10</f>
        <v>0.57430555555555551</v>
      </c>
      <c r="K10" s="128">
        <f>'4'!K103+H10</f>
        <v>7.2986111111111107</v>
      </c>
      <c r="L10" s="127">
        <f>'4'!L103+H10</f>
        <v>95.151388888888903</v>
      </c>
      <c r="M10" s="37"/>
      <c r="N10" s="17">
        <f>'4'!N103+M10</f>
        <v>2909</v>
      </c>
      <c r="O10" s="17">
        <f>'4'!Q103+'5'!D21-'5'!Q10</f>
        <v>0</v>
      </c>
      <c r="P10" s="164">
        <f>'4'!P103+O10</f>
        <v>455077</v>
      </c>
      <c r="Q10" s="130">
        <v>705</v>
      </c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'4'!C104</f>
        <v>47209.82</v>
      </c>
      <c r="C11" s="32">
        <v>47222.400000000001</v>
      </c>
      <c r="D11" s="33">
        <f t="shared" ref="D11:D12" si="1">(C11-B11)*500</f>
        <v>6290.0000000008731</v>
      </c>
      <c r="E11" s="17">
        <f>'4'!E104+D11</f>
        <v>28329039.000000004</v>
      </c>
      <c r="F11" s="33">
        <f>'4'!G104</f>
        <v>30098.42</v>
      </c>
      <c r="G11" s="35">
        <v>30106.45</v>
      </c>
      <c r="H11" s="19" t="str">
        <f t="shared" ref="H11:H14" si="2">TEXT((G11-F11)/24,"hh:mm")</f>
        <v>08:01</v>
      </c>
      <c r="I11" s="127">
        <f>'4'!I104+H11</f>
        <v>2.7895833333333337</v>
      </c>
      <c r="J11" s="127">
        <f>'4'!J104+H11</f>
        <v>2.7895833333333337</v>
      </c>
      <c r="K11" s="128">
        <f>'4'!K104+H11</f>
        <v>2.7895833333333337</v>
      </c>
      <c r="L11" s="127">
        <f>'4'!L104+H11</f>
        <v>267.22291666666661</v>
      </c>
      <c r="M11" s="44"/>
      <c r="N11" s="17">
        <f>'4'!N104+M11</f>
        <v>40173.5</v>
      </c>
      <c r="O11" s="17">
        <f>'4'!Q104+'5'!D22-'5'!Q11</f>
        <v>1752.9549999999999</v>
      </c>
      <c r="P11" s="164">
        <f>'4'!P104+O11</f>
        <v>7660552.6149999993</v>
      </c>
      <c r="Q11" s="130">
        <v>1420</v>
      </c>
      <c r="R11" s="46" t="s">
        <v>28</v>
      </c>
      <c r="S11" s="47">
        <f>SUM(Q7:Q14)</f>
        <v>10185.799999999999</v>
      </c>
      <c r="T11" s="1"/>
      <c r="V11" s="116"/>
      <c r="W11" s="2"/>
    </row>
    <row r="12" spans="1:24" ht="14.25" customHeight="1">
      <c r="A12" s="48">
        <v>7</v>
      </c>
      <c r="B12" s="126">
        <f>'4'!C105</f>
        <v>44493.26</v>
      </c>
      <c r="C12" s="133">
        <v>44505.56</v>
      </c>
      <c r="D12" s="49">
        <f t="shared" si="1"/>
        <v>6149.9999999978172</v>
      </c>
      <c r="E12" s="17">
        <f>'4'!E105+D12</f>
        <v>27177823</v>
      </c>
      <c r="F12" s="33">
        <f>'4'!G105</f>
        <v>3166.54</v>
      </c>
      <c r="G12" s="41">
        <v>3174.56</v>
      </c>
      <c r="H12" s="19" t="str">
        <f t="shared" si="2"/>
        <v>08:01</v>
      </c>
      <c r="I12" s="127">
        <f>'4'!I105+H12</f>
        <v>1.8062499999999999</v>
      </c>
      <c r="J12" s="127">
        <f>'4'!J105+H12</f>
        <v>7.2576388888888888</v>
      </c>
      <c r="K12" s="128">
        <f>'4'!K105+H12</f>
        <v>1.8062499999999999</v>
      </c>
      <c r="L12" s="127">
        <f>'4'!L105+H12</f>
        <v>165.00416666666669</v>
      </c>
      <c r="M12" s="44"/>
      <c r="N12" s="17">
        <f>'4'!N105+M12</f>
        <v>38113</v>
      </c>
      <c r="O12" s="17">
        <f>'4'!Q105+'5'!D23-'5'!Q12</f>
        <v>1714.75</v>
      </c>
      <c r="P12" s="164">
        <f>'4'!P105+O12</f>
        <v>7467454.1749999998</v>
      </c>
      <c r="Q12" s="134">
        <v>1670</v>
      </c>
      <c r="R12" s="56" t="s">
        <v>29</v>
      </c>
      <c r="S12" s="43">
        <f>SUM(S7:S11)</f>
        <v>405156.81</v>
      </c>
      <c r="T12" s="1"/>
      <c r="V12" s="116"/>
      <c r="W12" s="2"/>
    </row>
    <row r="13" spans="1:24" ht="14.25" customHeight="1">
      <c r="A13" s="30">
        <v>8</v>
      </c>
      <c r="B13" s="126">
        <f>'4'!C106</f>
        <v>22638687</v>
      </c>
      <c r="C13" s="131">
        <v>22645118</v>
      </c>
      <c r="D13" s="49">
        <f t="shared" ref="D13:D14" si="3">(C13-B13)</f>
        <v>6431</v>
      </c>
      <c r="E13" s="17">
        <f>'4'!E106+D13</f>
        <v>17409049</v>
      </c>
      <c r="F13" s="33">
        <f>'4'!G106</f>
        <v>29054.5</v>
      </c>
      <c r="G13" s="35">
        <v>29062.5</v>
      </c>
      <c r="H13" s="19" t="str">
        <f t="shared" si="2"/>
        <v>08:00</v>
      </c>
      <c r="I13" s="127">
        <f>'4'!I106+H13</f>
        <v>1.711111111111111</v>
      </c>
      <c r="J13" s="127">
        <f>'4'!J106+H13</f>
        <v>3.8333333333333335</v>
      </c>
      <c r="K13" s="128">
        <f>'4'!K106+H13</f>
        <v>9.4291666666666671</v>
      </c>
      <c r="L13" s="127">
        <f>'4'!L106+H13</f>
        <v>30.454166666666652</v>
      </c>
      <c r="M13" s="37"/>
      <c r="N13" s="17">
        <f>'4'!N106+M13</f>
        <v>17620</v>
      </c>
      <c r="O13" s="17">
        <f>'4'!Q106+'5'!D24-'5'!Q13</f>
        <v>1825.8015999999998</v>
      </c>
      <c r="P13" s="164">
        <f>'4'!P106+O13</f>
        <v>4801678.4172</v>
      </c>
      <c r="Q13" s="148">
        <v>880</v>
      </c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'4'!C107</f>
        <v>20388737</v>
      </c>
      <c r="C14" s="139">
        <v>20388737</v>
      </c>
      <c r="D14" s="65">
        <f t="shared" si="3"/>
        <v>0</v>
      </c>
      <c r="E14" s="65">
        <f>'4'!E107+D14</f>
        <v>14752551</v>
      </c>
      <c r="F14" s="65">
        <f>'4'!G107</f>
        <v>25673.8</v>
      </c>
      <c r="G14" s="67">
        <v>25673.8</v>
      </c>
      <c r="H14" s="19" t="str">
        <f t="shared" si="2"/>
        <v>00:00</v>
      </c>
      <c r="I14" s="127">
        <f>'4'!I107+H14</f>
        <v>0.39791666666666664</v>
      </c>
      <c r="J14" s="127">
        <f>'4'!J107+H14</f>
        <v>2.1493055555555554</v>
      </c>
      <c r="K14" s="140">
        <f>'4'!K107+H14</f>
        <v>5.2791666666666668</v>
      </c>
      <c r="L14" s="149">
        <f>'4'!L107+H14</f>
        <v>145.05000000000001</v>
      </c>
      <c r="M14" s="72"/>
      <c r="N14" s="65">
        <f>'4'!N107+M14</f>
        <v>17332</v>
      </c>
      <c r="O14" s="17">
        <f>'4'!Q107+'5'!D25-'5'!Q14</f>
        <v>0</v>
      </c>
      <c r="P14" s="65">
        <f>'4'!P107+O14</f>
        <v>4109081.48</v>
      </c>
      <c r="Q14" s="141">
        <v>2344</v>
      </c>
      <c r="R14" s="76" t="s">
        <v>31</v>
      </c>
      <c r="S14" s="77">
        <f>S13+S12</f>
        <v>407037.81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>
        <v>175</v>
      </c>
      <c r="O17" s="25">
        <v>7</v>
      </c>
      <c r="P17" s="92">
        <v>0</v>
      </c>
      <c r="Q17" s="92">
        <v>150</v>
      </c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>
        <v>21281.9</v>
      </c>
      <c r="F18" s="96">
        <f t="shared" ref="F18:G18" si="6">IFERROR(O7/D7,0)</f>
        <v>0</v>
      </c>
      <c r="G18" s="97">
        <f t="shared" si="6"/>
        <v>0.29954648789391819</v>
      </c>
      <c r="H18" s="98">
        <v>3</v>
      </c>
      <c r="I18" s="88" t="str">
        <f>IF(I8&gt;=(250/24),"Ganti Racor","Belum")</f>
        <v>Belum</v>
      </c>
      <c r="J18" s="88" t="str">
        <f t="shared" ref="J18:J20" si="7">IF(J8&gt;=(250/24),"Ganti Filter","Belum")</f>
        <v>Belum</v>
      </c>
      <c r="K18" s="99" t="str">
        <f>IF(K8&gt;=(250/24),"Ganti Oli","Belum")</f>
        <v>Belum</v>
      </c>
      <c r="L18" s="100" t="str">
        <f t="shared" si="4"/>
        <v>Belum</v>
      </c>
      <c r="M18" s="30" t="s">
        <v>45</v>
      </c>
      <c r="N18" s="101">
        <v>94</v>
      </c>
      <c r="O18" s="38">
        <v>11</v>
      </c>
      <c r="P18" s="61">
        <v>10</v>
      </c>
      <c r="Q18" s="61">
        <v>2</v>
      </c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0.29279817306773986</v>
      </c>
      <c r="H19" s="98">
        <v>4</v>
      </c>
      <c r="I19" s="87"/>
      <c r="J19" s="88" t="str">
        <f t="shared" si="7"/>
        <v>Belum</v>
      </c>
      <c r="K19" s="99" t="str">
        <f t="shared" ref="K19:K22" si="9">IF(K9&gt;=(500/24),"Ganti Oli","Belum")</f>
        <v>Belum</v>
      </c>
      <c r="L19" s="100" t="str">
        <f t="shared" si="4"/>
        <v>Belum</v>
      </c>
      <c r="M19" s="62" t="s">
        <v>43</v>
      </c>
      <c r="N19" s="104">
        <f t="shared" ref="N19:Q19" si="10">N17+(N18*209)</f>
        <v>19821</v>
      </c>
      <c r="O19" s="104">
        <f t="shared" si="10"/>
        <v>2306</v>
      </c>
      <c r="P19" s="105">
        <f t="shared" si="10"/>
        <v>2090</v>
      </c>
      <c r="Q19" s="105">
        <f t="shared" si="10"/>
        <v>568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>
        <v>22338</v>
      </c>
      <c r="F20" s="96">
        <f t="shared" ref="F20:G20" si="11">IFERROR(O9/D9,0)</f>
        <v>0</v>
      </c>
      <c r="G20" s="97">
        <f t="shared" si="11"/>
        <v>0.28527925791814956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>
        <v>99069</v>
      </c>
      <c r="F21" s="96">
        <f t="shared" ref="F21:G21" si="12">IFERROR(O10/D10,0)</f>
        <v>0</v>
      </c>
      <c r="G21" s="97">
        <f t="shared" si="12"/>
        <v>0.29238282716937208</v>
      </c>
      <c r="H21" s="98">
        <v>6</v>
      </c>
      <c r="I21" s="88" t="str">
        <f t="shared" ref="I21:I22" si="13">IF(I11&gt;=(250/24),"Ganti Racor","Belum")</f>
        <v>Belum</v>
      </c>
      <c r="J21" s="88" t="str">
        <f t="shared" ref="J21:J22" si="14">IF(J11&gt;=(350/24),"Ganti Filter","Belum")</f>
        <v>Belum</v>
      </c>
      <c r="K21" s="99" t="str">
        <f t="shared" si="9"/>
        <v>Belum</v>
      </c>
      <c r="L21" s="100" t="str">
        <f t="shared" ref="L21:L24" si="15">IF(L11&gt;=(10000/24),"Overhaul","Belum")</f>
        <v>Belum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>
        <v>7872300</v>
      </c>
      <c r="C22" s="37">
        <v>7874270</v>
      </c>
      <c r="D22" s="103">
        <f>(C22-B22)*1.0015</f>
        <v>1972.9550000000002</v>
      </c>
      <c r="E22" s="37">
        <v>25335.96</v>
      </c>
      <c r="F22" s="96">
        <f t="shared" ref="F22:G22" si="16">IFERROR(O11/D11,0)</f>
        <v>0.27868918918915048</v>
      </c>
      <c r="G22" s="97">
        <f t="shared" si="16"/>
        <v>0.27041343036733434</v>
      </c>
      <c r="H22" s="98">
        <v>7</v>
      </c>
      <c r="I22" s="88" t="str">
        <f t="shared" si="13"/>
        <v>Belum</v>
      </c>
      <c r="J22" s="88" t="str">
        <f t="shared" si="14"/>
        <v>Belum</v>
      </c>
      <c r="K22" s="106" t="str">
        <f t="shared" si="9"/>
        <v>Belum</v>
      </c>
      <c r="L22" s="107" t="str">
        <f t="shared" si="15"/>
        <v>Belum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>
        <v>7629640</v>
      </c>
      <c r="C23" s="44">
        <v>7631540</v>
      </c>
      <c r="D23" s="109">
        <f>(C23-B23)*1.0025</f>
        <v>1904.75</v>
      </c>
      <c r="E23" s="37">
        <v>26176.68</v>
      </c>
      <c r="F23" s="96">
        <f t="shared" ref="F23:G23" si="17">IFERROR(O12/D12,0)</f>
        <v>0.27882113821148108</v>
      </c>
      <c r="G23" s="97">
        <f t="shared" si="17"/>
        <v>0.27476277901287383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str">
        <f t="shared" ref="K23:K24" si="19">IF(K13&gt;=(250/24),"Ganti Oli","Belum")</f>
        <v>Belum</v>
      </c>
      <c r="L23" s="100" t="str">
        <f t="shared" si="15"/>
        <v>Belum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>
        <v>30988579</v>
      </c>
      <c r="C24" s="37">
        <v>30990578</v>
      </c>
      <c r="D24" s="109">
        <f t="shared" ref="D24:D25" si="20">(C24-B24)*0.9984</f>
        <v>1995.8016</v>
      </c>
      <c r="E24" s="112"/>
      <c r="F24" s="96">
        <f t="shared" ref="F24:G24" si="21">IFERROR(O13/D13,0)</f>
        <v>0.28390632872026123</v>
      </c>
      <c r="G24" s="97">
        <f t="shared" si="21"/>
        <v>0.2758150900258825</v>
      </c>
      <c r="H24" s="113">
        <v>9</v>
      </c>
      <c r="I24" s="88" t="str">
        <f t="shared" si="18"/>
        <v>Belum</v>
      </c>
      <c r="J24" s="88" t="str">
        <f>IF(J14&gt;=(100/24),"Ganti Filter","Belum")</f>
        <v>Belum</v>
      </c>
      <c r="K24" s="114" t="str">
        <f t="shared" si="19"/>
        <v>Belum</v>
      </c>
      <c r="L24" s="115" t="str">
        <f t="shared" si="15"/>
        <v>Belum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0.27853362310016755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>
        <v>23189226</v>
      </c>
      <c r="C27" s="37">
        <v>23190226</v>
      </c>
      <c r="D27" s="33">
        <f>(C27-B27)*1.03511</f>
        <v>1035.1099999999999</v>
      </c>
      <c r="T27" s="1"/>
      <c r="V27" s="116"/>
      <c r="W27" s="4"/>
    </row>
    <row r="28" spans="1:23" ht="14.25" customHeight="1">
      <c r="A28" s="30" t="s">
        <v>48</v>
      </c>
      <c r="B28" s="110">
        <v>30998277</v>
      </c>
      <c r="C28" s="37">
        <v>30999220</v>
      </c>
      <c r="D28" s="49">
        <f t="shared" ref="D28:D30" si="23">(C28-B28)*0.9984</f>
        <v>941.49119999999994</v>
      </c>
      <c r="T28" s="1"/>
      <c r="V28" s="116"/>
      <c r="W28" s="4"/>
    </row>
    <row r="29" spans="1:23" ht="14.25" customHeight="1">
      <c r="A29" s="30" t="s">
        <v>49</v>
      </c>
      <c r="B29" s="110">
        <v>30996411</v>
      </c>
      <c r="C29" s="37">
        <v>30998277</v>
      </c>
      <c r="D29" s="33">
        <f t="shared" si="23"/>
        <v>1863.0144</v>
      </c>
      <c r="T29" s="1"/>
      <c r="V29" s="116"/>
      <c r="W29" s="4"/>
    </row>
    <row r="30" spans="1:23" ht="14.25" customHeight="1">
      <c r="A30" s="30" t="s">
        <v>50</v>
      </c>
      <c r="B30" s="110">
        <v>30994471</v>
      </c>
      <c r="C30" s="37">
        <v>30996411</v>
      </c>
      <c r="D30" s="120">
        <f t="shared" si="23"/>
        <v>1936.896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91</v>
      </c>
      <c r="O36" s="265" t="s">
        <v>13</v>
      </c>
      <c r="P36" s="265" t="s">
        <v>92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2847.41</v>
      </c>
      <c r="C38" s="32">
        <v>2847.41</v>
      </c>
      <c r="D38" s="17">
        <f>(C38-B38)*1260</f>
        <v>0</v>
      </c>
      <c r="E38" s="17">
        <f t="shared" ref="E38:E45" si="25">E7+D38</f>
        <v>3581067.8</v>
      </c>
      <c r="F38" s="277" t="s">
        <v>23</v>
      </c>
      <c r="G38" s="278"/>
      <c r="H38" s="19"/>
      <c r="I38" s="20"/>
      <c r="J38" s="127">
        <f t="shared" ref="J38:J45" si="26">J7+H38</f>
        <v>3.1368055555555556</v>
      </c>
      <c r="K38" s="128">
        <f t="shared" ref="K38:K45" si="27">K7+H38</f>
        <v>3.1368055555555556</v>
      </c>
      <c r="L38" s="127">
        <f t="shared" ref="L38:L45" si="28">L7+H38</f>
        <v>417.88680555555561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1072696.2824000001</v>
      </c>
      <c r="Q38" s="130">
        <v>1036.8</v>
      </c>
      <c r="R38" s="28" t="s">
        <v>24</v>
      </c>
      <c r="S38" s="29">
        <v>100422.83</v>
      </c>
      <c r="T38" s="1"/>
      <c r="V38" s="116"/>
      <c r="W38" s="4"/>
    </row>
    <row r="39" spans="1:23" ht="14.25" customHeight="1">
      <c r="A39" s="30">
        <v>3</v>
      </c>
      <c r="B39" s="126">
        <f t="shared" si="24"/>
        <v>3513.65</v>
      </c>
      <c r="C39" s="131">
        <v>3513.65</v>
      </c>
      <c r="D39" s="33">
        <f>(C39-B39)*5</f>
        <v>0</v>
      </c>
      <c r="E39" s="17">
        <f t="shared" si="25"/>
        <v>3308716</v>
      </c>
      <c r="F39" s="33">
        <f t="shared" ref="F39:F40" si="32">G8</f>
        <v>60409.58</v>
      </c>
      <c r="G39" s="35">
        <v>60409.58</v>
      </c>
      <c r="H39" s="19" t="str">
        <f t="shared" ref="H39:H40" si="33">TEXT((G39-F39)/24,"hh:mm")</f>
        <v>00:00</v>
      </c>
      <c r="I39" s="127">
        <f>I8+H39</f>
        <v>3.5187499999999998</v>
      </c>
      <c r="J39" s="127">
        <f t="shared" si="26"/>
        <v>0</v>
      </c>
      <c r="K39" s="128">
        <f t="shared" si="27"/>
        <v>3.5187499999999998</v>
      </c>
      <c r="L39" s="127">
        <f t="shared" si="28"/>
        <v>178.64097222222222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968786</v>
      </c>
      <c r="Q39" s="130">
        <v>1200</v>
      </c>
      <c r="R39" s="39" t="s">
        <v>25</v>
      </c>
      <c r="S39" s="40">
        <v>13559.09</v>
      </c>
      <c r="T39" s="1"/>
      <c r="V39" s="116"/>
      <c r="W39" s="4"/>
    </row>
    <row r="40" spans="1:23" ht="14.25" customHeight="1">
      <c r="A40" s="30">
        <v>4</v>
      </c>
      <c r="B40" s="126">
        <f t="shared" si="24"/>
        <v>8808268</v>
      </c>
      <c r="C40" s="131">
        <v>8808268</v>
      </c>
      <c r="D40" s="33">
        <f>(C40-B40)*2</f>
        <v>0</v>
      </c>
      <c r="E40" s="17">
        <f t="shared" si="25"/>
        <v>854461</v>
      </c>
      <c r="F40" s="33">
        <f t="shared" si="32"/>
        <v>4322.33</v>
      </c>
      <c r="G40" s="41">
        <v>4322.33</v>
      </c>
      <c r="H40" s="19" t="str">
        <f t="shared" si="33"/>
        <v>00:00</v>
      </c>
      <c r="I40" s="20"/>
      <c r="J40" s="127">
        <f t="shared" si="26"/>
        <v>3.2013888888888888</v>
      </c>
      <c r="K40" s="128">
        <f t="shared" si="27"/>
        <v>2.182638888888889</v>
      </c>
      <c r="L40" s="127">
        <f t="shared" si="28"/>
        <v>138.28680555555556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243760</v>
      </c>
      <c r="Q40" s="130">
        <v>930</v>
      </c>
      <c r="R40" s="39" t="s">
        <v>26</v>
      </c>
      <c r="S40" s="40">
        <v>293197.32</v>
      </c>
      <c r="T40" s="1"/>
      <c r="V40" s="116"/>
      <c r="W40" s="4"/>
    </row>
    <row r="41" spans="1:23" ht="14.25" customHeight="1">
      <c r="A41" s="30">
        <v>5</v>
      </c>
      <c r="B41" s="126">
        <f t="shared" si="24"/>
        <v>85524</v>
      </c>
      <c r="C41" s="131">
        <v>85524</v>
      </c>
      <c r="D41" s="33">
        <f>(C41-B41)*3.2</f>
        <v>0</v>
      </c>
      <c r="E41" s="17">
        <f t="shared" si="25"/>
        <v>1556442.3</v>
      </c>
      <c r="F41" s="277" t="s">
        <v>23</v>
      </c>
      <c r="G41" s="278"/>
      <c r="H41" s="19"/>
      <c r="I41" s="20"/>
      <c r="J41" s="127">
        <f t="shared" si="26"/>
        <v>0.57430555555555551</v>
      </c>
      <c r="K41" s="128">
        <f t="shared" si="27"/>
        <v>7.2986111111111107</v>
      </c>
      <c r="L41" s="127">
        <f t="shared" si="28"/>
        <v>95.151388888888903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455077</v>
      </c>
      <c r="Q41" s="130">
        <v>705</v>
      </c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47222.400000000001</v>
      </c>
      <c r="C42" s="32">
        <v>47226.94</v>
      </c>
      <c r="D42" s="33">
        <f t="shared" ref="D42:D43" si="34">(C42-B42)*500</f>
        <v>2270.0000000004366</v>
      </c>
      <c r="E42" s="17">
        <f t="shared" si="25"/>
        <v>28331309.000000004</v>
      </c>
      <c r="F42" s="33">
        <f t="shared" ref="F42:F45" si="35">G11</f>
        <v>30106.45</v>
      </c>
      <c r="G42" s="35">
        <v>30109.45</v>
      </c>
      <c r="H42" s="19" t="str">
        <f t="shared" ref="H42:H45" si="36">TEXT((G42-F42)/24,"hh:mm")</f>
        <v>03:00</v>
      </c>
      <c r="I42" s="127">
        <f t="shared" ref="I42:I45" si="37">I11+H42</f>
        <v>2.9145833333333337</v>
      </c>
      <c r="J42" s="127">
        <f t="shared" si="26"/>
        <v>2.9145833333333337</v>
      </c>
      <c r="K42" s="128">
        <f t="shared" si="27"/>
        <v>2.9145833333333337</v>
      </c>
      <c r="L42" s="127">
        <f t="shared" si="28"/>
        <v>267.34791666666661</v>
      </c>
      <c r="M42" s="44"/>
      <c r="N42" s="17">
        <f t="shared" si="29"/>
        <v>40173.5</v>
      </c>
      <c r="O42" s="17">
        <f t="shared" si="30"/>
        <v>622.36999999999989</v>
      </c>
      <c r="P42" s="132">
        <f t="shared" si="31"/>
        <v>7661174.9849999994</v>
      </c>
      <c r="Q42" s="130">
        <v>2380</v>
      </c>
      <c r="R42" s="46" t="s">
        <v>28</v>
      </c>
      <c r="S42" s="47">
        <f>SUM(Q38:Q45)</f>
        <v>13025.8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44505.56</v>
      </c>
      <c r="C43" s="133">
        <v>44510.39</v>
      </c>
      <c r="D43" s="49">
        <f t="shared" si="34"/>
        <v>2415.0000000008731</v>
      </c>
      <c r="E43" s="17">
        <f t="shared" si="25"/>
        <v>27180238</v>
      </c>
      <c r="F43" s="33">
        <f t="shared" si="35"/>
        <v>3174.56</v>
      </c>
      <c r="G43" s="41">
        <v>3177.57</v>
      </c>
      <c r="H43" s="19" t="str">
        <f t="shared" si="36"/>
        <v>03:00</v>
      </c>
      <c r="I43" s="127">
        <f t="shared" si="37"/>
        <v>1.9312499999999999</v>
      </c>
      <c r="J43" s="127">
        <f t="shared" si="26"/>
        <v>7.3826388888888888</v>
      </c>
      <c r="K43" s="128">
        <f t="shared" si="27"/>
        <v>1.9312499999999999</v>
      </c>
      <c r="L43" s="127">
        <f t="shared" si="28"/>
        <v>165.12916666666669</v>
      </c>
      <c r="M43" s="44"/>
      <c r="N43" s="17">
        <f t="shared" si="29"/>
        <v>38113</v>
      </c>
      <c r="O43" s="17">
        <f t="shared" si="30"/>
        <v>693.92500000000018</v>
      </c>
      <c r="P43" s="132">
        <f t="shared" si="31"/>
        <v>7468148.0999999996</v>
      </c>
      <c r="Q43" s="134">
        <v>2550</v>
      </c>
      <c r="R43" s="56" t="s">
        <v>29</v>
      </c>
      <c r="S43" s="43">
        <f>SUM(S38:S42)</f>
        <v>435205.04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22645118</v>
      </c>
      <c r="C44" s="131">
        <v>22647478</v>
      </c>
      <c r="D44" s="49">
        <f t="shared" ref="D44:D45" si="38">(C44-B44)</f>
        <v>2360</v>
      </c>
      <c r="E44" s="17">
        <f t="shared" si="25"/>
        <v>17411409</v>
      </c>
      <c r="F44" s="33">
        <f t="shared" si="35"/>
        <v>29062.5</v>
      </c>
      <c r="G44" s="35">
        <v>29065.599999999999</v>
      </c>
      <c r="H44" s="19" t="str">
        <f t="shared" si="36"/>
        <v>03:06</v>
      </c>
      <c r="I44" s="127">
        <f t="shared" si="37"/>
        <v>1.8402777777777777</v>
      </c>
      <c r="J44" s="127">
        <f t="shared" si="26"/>
        <v>3.9625000000000004</v>
      </c>
      <c r="K44" s="128">
        <f t="shared" si="27"/>
        <v>9.5583333333333336</v>
      </c>
      <c r="L44" s="127">
        <f t="shared" si="28"/>
        <v>30.583333333333318</v>
      </c>
      <c r="M44" s="37"/>
      <c r="N44" s="17">
        <f t="shared" si="29"/>
        <v>17620</v>
      </c>
      <c r="O44" s="17">
        <f t="shared" si="30"/>
        <v>703.27039999999988</v>
      </c>
      <c r="P44" s="132">
        <f t="shared" si="31"/>
        <v>4802381.6875999998</v>
      </c>
      <c r="Q44" s="137">
        <v>1880</v>
      </c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20388737</v>
      </c>
      <c r="C45" s="139">
        <v>20388737</v>
      </c>
      <c r="D45" s="65">
        <f t="shared" si="38"/>
        <v>0</v>
      </c>
      <c r="E45" s="65">
        <f t="shared" si="25"/>
        <v>14752551</v>
      </c>
      <c r="F45" s="65">
        <f t="shared" si="35"/>
        <v>25673.8</v>
      </c>
      <c r="G45" s="67">
        <v>25673.8</v>
      </c>
      <c r="H45" s="19" t="str">
        <f t="shared" si="36"/>
        <v>00:00</v>
      </c>
      <c r="I45" s="127">
        <f t="shared" si="37"/>
        <v>0.39791666666666664</v>
      </c>
      <c r="J45" s="127">
        <f t="shared" si="26"/>
        <v>2.1493055555555554</v>
      </c>
      <c r="K45" s="128">
        <f t="shared" si="27"/>
        <v>5.2791666666666668</v>
      </c>
      <c r="L45" s="149">
        <f t="shared" si="28"/>
        <v>145.05000000000001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4109081.48</v>
      </c>
      <c r="Q45" s="167">
        <v>2344</v>
      </c>
      <c r="R45" s="76" t="s">
        <v>31</v>
      </c>
      <c r="S45" s="77">
        <f>S44+S43</f>
        <v>437086.04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>
        <v>175</v>
      </c>
      <c r="O48" s="25">
        <v>7</v>
      </c>
      <c r="P48" s="92">
        <v>0</v>
      </c>
      <c r="Q48" s="92">
        <v>150</v>
      </c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>
        <v>21281.9</v>
      </c>
      <c r="F49" s="96">
        <f t="shared" ref="F49:G49" si="41">IFERROR(O38/D38,0)</f>
        <v>0</v>
      </c>
      <c r="G49" s="97">
        <f t="shared" si="41"/>
        <v>0.29954648789391819</v>
      </c>
      <c r="H49" s="98">
        <v>3</v>
      </c>
      <c r="I49" s="88" t="str">
        <f>IF(I39&gt;=(250/24),"Ganti Racor","Belum")</f>
        <v>Belum</v>
      </c>
      <c r="J49" s="88" t="str">
        <f t="shared" ref="J49:J51" si="42">IF(J39&gt;=(250/24),"Ganti Filter","Belum")</f>
        <v>Belum</v>
      </c>
      <c r="K49" s="99" t="str">
        <f>IF(K39&gt;=(250/24),"Ganti Oli","Belum")</f>
        <v>Belum</v>
      </c>
      <c r="L49" s="100" t="str">
        <f t="shared" si="39"/>
        <v>Belum</v>
      </c>
      <c r="M49" s="30" t="s">
        <v>45</v>
      </c>
      <c r="N49" s="101">
        <v>94</v>
      </c>
      <c r="O49" s="38">
        <v>11</v>
      </c>
      <c r="P49" s="61">
        <v>10</v>
      </c>
      <c r="Q49" s="61">
        <v>2</v>
      </c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0.29279817306773986</v>
      </c>
      <c r="H50" s="98">
        <v>4</v>
      </c>
      <c r="I50" s="87"/>
      <c r="J50" s="88" t="str">
        <f t="shared" si="42"/>
        <v>Belum</v>
      </c>
      <c r="K50" s="99" t="str">
        <f t="shared" ref="K50:K53" si="44">IF(K40&gt;=(500/24),"Ganti Oli","Belum")</f>
        <v>Belum</v>
      </c>
      <c r="L50" s="100" t="str">
        <f t="shared" si="39"/>
        <v>Belum</v>
      </c>
      <c r="M50" s="62" t="s">
        <v>43</v>
      </c>
      <c r="N50" s="104">
        <f t="shared" ref="N50:Q50" si="45">N48+(N49*209)</f>
        <v>19821</v>
      </c>
      <c r="O50" s="104">
        <f t="shared" si="45"/>
        <v>2306</v>
      </c>
      <c r="P50" s="105">
        <f t="shared" si="45"/>
        <v>2090</v>
      </c>
      <c r="Q50" s="105">
        <f t="shared" si="45"/>
        <v>568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>
        <v>22338</v>
      </c>
      <c r="F51" s="96">
        <f t="shared" ref="F51:G51" si="46">IFERROR(O40/D40,0)</f>
        <v>0</v>
      </c>
      <c r="G51" s="97">
        <f t="shared" si="46"/>
        <v>0.28527925791814956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>
        <v>99069</v>
      </c>
      <c r="F52" s="96">
        <f t="shared" ref="F52:G52" si="47">IFERROR(O41/D41,0)</f>
        <v>0</v>
      </c>
      <c r="G52" s="97">
        <f t="shared" si="47"/>
        <v>0.29238282716937208</v>
      </c>
      <c r="H52" s="98">
        <v>6</v>
      </c>
      <c r="I52" s="88" t="str">
        <f t="shared" ref="I52:I53" si="48">IF(I42&gt;=(250/24),"Ganti Racor","Belum")</f>
        <v>Belum</v>
      </c>
      <c r="J52" s="88" t="str">
        <f t="shared" ref="J52:J53" si="49">IF(J42&gt;=(350/24),"Ganti Filter","Belum")</f>
        <v>Belum</v>
      </c>
      <c r="K52" s="99" t="str">
        <f t="shared" si="44"/>
        <v>Belum</v>
      </c>
      <c r="L52" s="100" t="str">
        <f t="shared" ref="L52:L55" si="50">IF(L42&gt;=(10000/24),"Overhaul","Belum")</f>
        <v>Belum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>
        <v>7874270</v>
      </c>
      <c r="C53" s="37">
        <v>7875850</v>
      </c>
      <c r="D53" s="103">
        <f>(C53-B53)*1.0015</f>
        <v>1582.3700000000001</v>
      </c>
      <c r="E53" s="37">
        <v>25338.04</v>
      </c>
      <c r="F53" s="96">
        <f t="shared" ref="F53:G53" si="51">IFERROR(O42/D42,0)</f>
        <v>0.2741718061673481</v>
      </c>
      <c r="G53" s="97">
        <f t="shared" si="51"/>
        <v>0.27041373150107528</v>
      </c>
      <c r="H53" s="98">
        <v>7</v>
      </c>
      <c r="I53" s="88" t="str">
        <f t="shared" si="48"/>
        <v>Belum</v>
      </c>
      <c r="J53" s="88" t="str">
        <f t="shared" si="49"/>
        <v>Belum</v>
      </c>
      <c r="K53" s="106" t="str">
        <f t="shared" si="44"/>
        <v>Belum</v>
      </c>
      <c r="L53" s="107" t="str">
        <f t="shared" si="50"/>
        <v>Belum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>
        <v>7631540</v>
      </c>
      <c r="C54" s="44">
        <v>7633110</v>
      </c>
      <c r="D54" s="109">
        <f>(C54-B54)*1.0025</f>
        <v>1573.925</v>
      </c>
      <c r="E54" s="37">
        <v>26178.77</v>
      </c>
      <c r="F54" s="143">
        <f t="shared" ref="F54:G54" si="52">IFERROR(O43/D43,0)</f>
        <v>0.28733954451335375</v>
      </c>
      <c r="G54" s="144">
        <f t="shared" si="52"/>
        <v>0.27476389647507871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str">
        <f t="shared" ref="K54:K55" si="54">IF(K44&gt;=(250/24),"Ganti Oli","Belum")</f>
        <v>Belum</v>
      </c>
      <c r="L54" s="100" t="str">
        <f t="shared" si="50"/>
        <v>Belum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37">
        <v>31000264</v>
      </c>
      <c r="C55" s="37">
        <v>31001970</v>
      </c>
      <c r="D55" s="109">
        <f t="shared" ref="D55:D56" si="55">(C55-B55)*0.9984</f>
        <v>1703.2703999999999</v>
      </c>
      <c r="E55" s="112"/>
      <c r="F55" s="143">
        <f t="shared" ref="F55:G55" si="56">IFERROR(O44/D44,0)</f>
        <v>0.29799593220338977</v>
      </c>
      <c r="G55" s="144">
        <f t="shared" si="56"/>
        <v>0.2758180964906401</v>
      </c>
      <c r="H55" s="113">
        <v>9</v>
      </c>
      <c r="I55" s="88" t="str">
        <f t="shared" si="53"/>
        <v>Belum</v>
      </c>
      <c r="J55" s="88" t="str">
        <f>IF(J45&gt;=(100/24),"Ganti Filter","Belum")</f>
        <v>Belum</v>
      </c>
      <c r="K55" s="114" t="str">
        <f t="shared" si="54"/>
        <v>Belum</v>
      </c>
      <c r="L55" s="115" t="str">
        <f t="shared" si="50"/>
        <v>Belum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0.27853362310016755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93</v>
      </c>
      <c r="O67" s="265" t="s">
        <v>13</v>
      </c>
      <c r="P67" s="265" t="s">
        <v>94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2847.41</v>
      </c>
      <c r="C69" s="32">
        <v>2847.41</v>
      </c>
      <c r="D69" s="17">
        <f>(C69-B69)*1260</f>
        <v>0</v>
      </c>
      <c r="E69" s="17">
        <f t="shared" ref="E69:E76" si="60">E38+D69</f>
        <v>3581067.8</v>
      </c>
      <c r="F69" s="277" t="s">
        <v>23</v>
      </c>
      <c r="G69" s="278"/>
      <c r="H69" s="19"/>
      <c r="I69" s="20"/>
      <c r="J69" s="127">
        <f t="shared" ref="J69:J76" si="61">J38+H69</f>
        <v>3.1368055555555556</v>
      </c>
      <c r="K69" s="128">
        <f t="shared" ref="K69:K76" si="62">K38+H69</f>
        <v>3.1368055555555556</v>
      </c>
      <c r="L69" s="127">
        <f t="shared" ref="L69:L76" si="63">L38+H69</f>
        <v>417.88680555555561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1072696.2824000001</v>
      </c>
      <c r="Q69" s="130">
        <v>1036.8</v>
      </c>
      <c r="R69" s="28" t="s">
        <v>24</v>
      </c>
      <c r="S69" s="29">
        <v>100422.83</v>
      </c>
      <c r="T69" s="1"/>
      <c r="V69" s="116"/>
      <c r="W69" s="4"/>
    </row>
    <row r="70" spans="1:23" ht="14.25" customHeight="1">
      <c r="A70" s="30">
        <v>3</v>
      </c>
      <c r="B70" s="126">
        <f t="shared" si="59"/>
        <v>3513.65</v>
      </c>
      <c r="C70" s="131">
        <v>3513.65</v>
      </c>
      <c r="D70" s="33">
        <f>(C70-B70)*5</f>
        <v>0</v>
      </c>
      <c r="E70" s="17">
        <f t="shared" si="60"/>
        <v>3308716</v>
      </c>
      <c r="F70" s="33">
        <f t="shared" ref="F70:F71" si="67">G39</f>
        <v>60409.58</v>
      </c>
      <c r="G70" s="35">
        <v>60409.58</v>
      </c>
      <c r="H70" s="19" t="str">
        <f t="shared" ref="H70:H71" si="68">TEXT((G70-F70)/24,"hh:mm")</f>
        <v>00:00</v>
      </c>
      <c r="I70" s="127">
        <f>I39+H70</f>
        <v>3.5187499999999998</v>
      </c>
      <c r="J70" s="127">
        <f t="shared" si="61"/>
        <v>0</v>
      </c>
      <c r="K70" s="128">
        <f t="shared" si="62"/>
        <v>3.5187499999999998</v>
      </c>
      <c r="L70" s="127">
        <f t="shared" si="63"/>
        <v>178.64097222222222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968786</v>
      </c>
      <c r="Q70" s="130">
        <v>1200</v>
      </c>
      <c r="R70" s="39" t="s">
        <v>25</v>
      </c>
      <c r="S70" s="40">
        <v>13559.09</v>
      </c>
      <c r="T70" s="1"/>
      <c r="V70" s="116"/>
      <c r="W70" s="4"/>
    </row>
    <row r="71" spans="1:23" ht="14.25" customHeight="1">
      <c r="A71" s="30">
        <v>4</v>
      </c>
      <c r="B71" s="126">
        <f t="shared" si="59"/>
        <v>8808268</v>
      </c>
      <c r="C71" s="131">
        <v>8808268</v>
      </c>
      <c r="D71" s="33">
        <f>(C71-B71)*2</f>
        <v>0</v>
      </c>
      <c r="E71" s="17">
        <f t="shared" si="60"/>
        <v>854461</v>
      </c>
      <c r="F71" s="33">
        <f t="shared" si="67"/>
        <v>4322.33</v>
      </c>
      <c r="G71" s="41">
        <v>4322.33</v>
      </c>
      <c r="H71" s="19" t="str">
        <f t="shared" si="68"/>
        <v>00:00</v>
      </c>
      <c r="I71" s="20"/>
      <c r="J71" s="127">
        <f t="shared" si="61"/>
        <v>3.2013888888888888</v>
      </c>
      <c r="K71" s="128">
        <f t="shared" si="62"/>
        <v>2.182638888888889</v>
      </c>
      <c r="L71" s="127">
        <f t="shared" si="63"/>
        <v>138.28680555555556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243760</v>
      </c>
      <c r="Q71" s="130">
        <v>930</v>
      </c>
      <c r="R71" s="39" t="s">
        <v>26</v>
      </c>
      <c r="S71" s="40">
        <v>285120.7</v>
      </c>
      <c r="T71" s="1"/>
      <c r="V71" s="116"/>
      <c r="W71" s="4"/>
    </row>
    <row r="72" spans="1:23" ht="15.75" customHeight="1">
      <c r="A72" s="30">
        <v>5</v>
      </c>
      <c r="B72" s="126">
        <f t="shared" si="59"/>
        <v>85524</v>
      </c>
      <c r="C72" s="131">
        <v>85524</v>
      </c>
      <c r="D72" s="33">
        <f>(C72-B72)*3.2</f>
        <v>0</v>
      </c>
      <c r="E72" s="17">
        <f t="shared" si="60"/>
        <v>1556442.3</v>
      </c>
      <c r="F72" s="277" t="s">
        <v>23</v>
      </c>
      <c r="G72" s="278"/>
      <c r="H72" s="19"/>
      <c r="I72" s="20"/>
      <c r="J72" s="127">
        <f t="shared" si="61"/>
        <v>0.57430555555555551</v>
      </c>
      <c r="K72" s="128">
        <f t="shared" si="62"/>
        <v>7.2986111111111107</v>
      </c>
      <c r="L72" s="127">
        <f t="shared" si="63"/>
        <v>95.151388888888903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455077</v>
      </c>
      <c r="Q72" s="130">
        <v>705</v>
      </c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47226.94</v>
      </c>
      <c r="C73" s="32">
        <v>47234.52</v>
      </c>
      <c r="D73" s="33">
        <f t="shared" ref="D73:D74" si="69">(C73-B73)*500</f>
        <v>3789.9999999972351</v>
      </c>
      <c r="E73" s="17">
        <f t="shared" si="60"/>
        <v>28335099</v>
      </c>
      <c r="F73" s="33">
        <f t="shared" ref="F73:F76" si="70">G42</f>
        <v>30109.45</v>
      </c>
      <c r="G73" s="35">
        <v>30114.44</v>
      </c>
      <c r="H73" s="19" t="str">
        <f t="shared" ref="H73:H76" si="71">TEXT((G73-F73)/24,"hh:mm")</f>
        <v>04:59</v>
      </c>
      <c r="I73" s="127">
        <f t="shared" ref="I73:I74" si="72">I42+H73</f>
        <v>3.1222222222222227</v>
      </c>
      <c r="J73" s="127">
        <f t="shared" si="61"/>
        <v>3.1222222222222227</v>
      </c>
      <c r="K73" s="128">
        <f t="shared" si="62"/>
        <v>3.1222222222222227</v>
      </c>
      <c r="L73" s="127">
        <f t="shared" si="63"/>
        <v>267.55555555555549</v>
      </c>
      <c r="M73" s="44"/>
      <c r="N73" s="17">
        <f t="shared" si="64"/>
        <v>40173.5</v>
      </c>
      <c r="O73" s="17">
        <f t="shared" si="65"/>
        <v>1070</v>
      </c>
      <c r="P73" s="132">
        <f t="shared" si="66"/>
        <v>7662244.9849999994</v>
      </c>
      <c r="Q73" s="130">
        <v>1310</v>
      </c>
      <c r="R73" s="46" t="s">
        <v>28</v>
      </c>
      <c r="S73" s="47">
        <f>SUM(Q69:Q76)</f>
        <v>9885.7999999999993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44510.39</v>
      </c>
      <c r="C74" s="133">
        <v>44518.07</v>
      </c>
      <c r="D74" s="49">
        <f t="shared" si="69"/>
        <v>3840.0000000001455</v>
      </c>
      <c r="E74" s="17">
        <f t="shared" si="60"/>
        <v>27184078</v>
      </c>
      <c r="F74" s="33">
        <f t="shared" si="70"/>
        <v>3177.57</v>
      </c>
      <c r="G74" s="41">
        <v>3182.58</v>
      </c>
      <c r="H74" s="19" t="str">
        <f t="shared" si="71"/>
        <v>05:00</v>
      </c>
      <c r="I74" s="127">
        <f t="shared" si="72"/>
        <v>2.1395833333333334</v>
      </c>
      <c r="J74" s="127">
        <f t="shared" si="61"/>
        <v>7.5909722222222218</v>
      </c>
      <c r="K74" s="128">
        <f t="shared" si="62"/>
        <v>2.1395833333333334</v>
      </c>
      <c r="L74" s="127">
        <f t="shared" si="63"/>
        <v>165.33750000000003</v>
      </c>
      <c r="M74" s="44"/>
      <c r="N74" s="17">
        <f t="shared" si="64"/>
        <v>38113</v>
      </c>
      <c r="O74" s="17">
        <f t="shared" si="65"/>
        <v>1070</v>
      </c>
      <c r="P74" s="132">
        <f t="shared" si="66"/>
        <v>7469218.0999999996</v>
      </c>
      <c r="Q74" s="134">
        <v>1480</v>
      </c>
      <c r="R74" s="56" t="s">
        <v>29</v>
      </c>
      <c r="S74" s="43">
        <f>SUM(S69:S73)</f>
        <v>423988.42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22647478</v>
      </c>
      <c r="C75" s="131">
        <v>22651332</v>
      </c>
      <c r="D75" s="49">
        <f t="shared" ref="D75:D76" si="73">(C75-B75)</f>
        <v>3854</v>
      </c>
      <c r="E75" s="17">
        <f t="shared" si="60"/>
        <v>17415263</v>
      </c>
      <c r="F75" s="33">
        <f t="shared" si="70"/>
        <v>29065.599999999999</v>
      </c>
      <c r="G75" s="35">
        <v>29070.6</v>
      </c>
      <c r="H75" s="19" t="str">
        <f t="shared" si="71"/>
        <v>05:00</v>
      </c>
      <c r="I75" s="127">
        <v>0.17708333333333334</v>
      </c>
      <c r="J75" s="127">
        <f t="shared" si="61"/>
        <v>4.1708333333333334</v>
      </c>
      <c r="K75" s="128">
        <f t="shared" si="62"/>
        <v>9.7666666666666675</v>
      </c>
      <c r="L75" s="127">
        <f t="shared" si="63"/>
        <v>30.79166666666665</v>
      </c>
      <c r="M75" s="37"/>
      <c r="N75" s="17">
        <f t="shared" si="64"/>
        <v>17620</v>
      </c>
      <c r="O75" s="17">
        <f t="shared" si="65"/>
        <v>1000</v>
      </c>
      <c r="P75" s="132">
        <f t="shared" si="66"/>
        <v>4803381.6875999998</v>
      </c>
      <c r="Q75" s="148">
        <v>880</v>
      </c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20388737</v>
      </c>
      <c r="C76" s="139">
        <v>20388737</v>
      </c>
      <c r="D76" s="65">
        <f t="shared" si="73"/>
        <v>0</v>
      </c>
      <c r="E76" s="65">
        <f t="shared" si="60"/>
        <v>14752551</v>
      </c>
      <c r="F76" s="65">
        <f t="shared" si="70"/>
        <v>25673.8</v>
      </c>
      <c r="G76" s="67">
        <v>25673.8</v>
      </c>
      <c r="H76" s="19" t="str">
        <f t="shared" si="71"/>
        <v>00:00</v>
      </c>
      <c r="I76" s="127">
        <f>I45+H76</f>
        <v>0.39791666666666664</v>
      </c>
      <c r="J76" s="127">
        <f t="shared" si="61"/>
        <v>2.1493055555555554</v>
      </c>
      <c r="K76" s="140">
        <f t="shared" si="62"/>
        <v>5.2791666666666668</v>
      </c>
      <c r="L76" s="149">
        <f t="shared" si="63"/>
        <v>145.05000000000001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4109081.48</v>
      </c>
      <c r="Q76" s="141">
        <v>2344</v>
      </c>
      <c r="R76" s="76" t="s">
        <v>31</v>
      </c>
      <c r="S76" s="77">
        <f>S75+S74</f>
        <v>425869.42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>
        <v>175</v>
      </c>
      <c r="O79" s="25">
        <v>7</v>
      </c>
      <c r="P79" s="92">
        <v>0</v>
      </c>
      <c r="Q79" s="92">
        <v>150</v>
      </c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>
        <v>21281.9</v>
      </c>
      <c r="F80" s="96">
        <f t="shared" ref="F80:G80" si="76">IFERROR(O69/D69,0)</f>
        <v>0</v>
      </c>
      <c r="G80" s="97">
        <f t="shared" si="76"/>
        <v>0.29954648789391819</v>
      </c>
      <c r="H80" s="98">
        <v>3</v>
      </c>
      <c r="I80" s="88" t="str">
        <f>IF(I70&gt;=(250/24),"Ganti Racor","Belum")</f>
        <v>Belum</v>
      </c>
      <c r="J80" s="88" t="str">
        <f t="shared" ref="J80:J82" si="77">IF(J70&gt;=(250/24),"Ganti Filter","Belum")</f>
        <v>Belum</v>
      </c>
      <c r="K80" s="99" t="str">
        <f>IF(K70&gt;=(250/24),"Ganti Oli","Belum")</f>
        <v>Belum</v>
      </c>
      <c r="L80" s="100" t="str">
        <f t="shared" si="74"/>
        <v>Belum</v>
      </c>
      <c r="M80" s="30" t="s">
        <v>45</v>
      </c>
      <c r="N80" s="101">
        <v>94</v>
      </c>
      <c r="O80" s="38">
        <v>11</v>
      </c>
      <c r="P80" s="61">
        <v>10</v>
      </c>
      <c r="Q80" s="61">
        <v>2</v>
      </c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0.29279817306773986</v>
      </c>
      <c r="H81" s="98">
        <v>4</v>
      </c>
      <c r="I81" s="87"/>
      <c r="J81" s="88" t="str">
        <f t="shared" si="77"/>
        <v>Belum</v>
      </c>
      <c r="K81" s="99" t="str">
        <f t="shared" ref="K81:K84" si="79">IF(K71&gt;=(500/24),"Ganti Oli","Belum")</f>
        <v>Belum</v>
      </c>
      <c r="L81" s="100" t="str">
        <f t="shared" si="74"/>
        <v>Belum</v>
      </c>
      <c r="M81" s="62" t="s">
        <v>43</v>
      </c>
      <c r="N81" s="104">
        <f t="shared" ref="N81:Q81" si="80">N79+(N80*209)</f>
        <v>19821</v>
      </c>
      <c r="O81" s="104">
        <f t="shared" si="80"/>
        <v>2306</v>
      </c>
      <c r="P81" s="105">
        <f t="shared" si="80"/>
        <v>2090</v>
      </c>
      <c r="Q81" s="105">
        <f t="shared" si="80"/>
        <v>568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>
        <v>22338</v>
      </c>
      <c r="F82" s="96">
        <f t="shared" ref="F82:G82" si="81">IFERROR(O71/D71,0)</f>
        <v>0</v>
      </c>
      <c r="G82" s="97">
        <f t="shared" si="81"/>
        <v>0.28527925791814956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>
        <v>99069</v>
      </c>
      <c r="F83" s="96">
        <f t="shared" ref="F83:G83" si="82">IFERROR(O72/D72,0)</f>
        <v>0</v>
      </c>
      <c r="G83" s="97">
        <f t="shared" si="82"/>
        <v>0.29238282716937208</v>
      </c>
      <c r="H83" s="98">
        <v>6</v>
      </c>
      <c r="I83" s="88" t="str">
        <f t="shared" ref="I83:I84" si="83">IF(I73&gt;=(250/24),"Ganti Racor","Belum")</f>
        <v>Belum</v>
      </c>
      <c r="J83" s="88" t="str">
        <f t="shared" ref="J83:J84" si="84">IF(J73&gt;=(350/24),"Ganti Filter","Belum")</f>
        <v>Belum</v>
      </c>
      <c r="K83" s="99" t="str">
        <f t="shared" si="79"/>
        <v>Belum</v>
      </c>
      <c r="L83" s="100" t="str">
        <f t="shared" ref="L83:L86" si="85">IF(L73&gt;=(10000/24),"Overhaul","Belum")</f>
        <v>Belum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>
        <v>7875850</v>
      </c>
      <c r="C84" s="37">
        <v>7875850</v>
      </c>
      <c r="D84" s="103">
        <f>(C84-B84)*1.0015</f>
        <v>0</v>
      </c>
      <c r="E84" s="37">
        <v>35341.46</v>
      </c>
      <c r="F84" s="96">
        <f t="shared" ref="F84:G84" si="86">IFERROR(O73/D73,0)</f>
        <v>0.28232189973635374</v>
      </c>
      <c r="G84" s="97">
        <f t="shared" si="86"/>
        <v>0.27041532429443776</v>
      </c>
      <c r="H84" s="98">
        <v>7</v>
      </c>
      <c r="I84" s="88" t="str">
        <f t="shared" si="83"/>
        <v>Belum</v>
      </c>
      <c r="J84" s="88" t="str">
        <f t="shared" si="84"/>
        <v>Belum</v>
      </c>
      <c r="K84" s="106" t="str">
        <f t="shared" si="79"/>
        <v>Belum</v>
      </c>
      <c r="L84" s="107" t="str">
        <f t="shared" si="85"/>
        <v>Belum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>
        <v>7633110</v>
      </c>
      <c r="C85" s="44">
        <v>7633110</v>
      </c>
      <c r="D85" s="109">
        <f>(C85-B85)*1.0025</f>
        <v>0</v>
      </c>
      <c r="E85" s="37">
        <v>26182.13</v>
      </c>
      <c r="F85" s="143">
        <f t="shared" ref="F85:G85" si="87">IFERROR(O74/D74,0)</f>
        <v>0.27864583333332277</v>
      </c>
      <c r="G85" s="144">
        <f t="shared" si="87"/>
        <v>0.27476444483421508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str">
        <f t="shared" ref="K85:K86" si="89">IF(K75&gt;=(250/24),"Ganti Oli","Belum")</f>
        <v>Belum</v>
      </c>
      <c r="L85" s="100" t="str">
        <f t="shared" si="85"/>
        <v>Belum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 t="s">
        <v>95</v>
      </c>
      <c r="F86" s="143">
        <f t="shared" ref="F86:G86" si="91">IFERROR(O75/D75,0)</f>
        <v>0.25947067981318112</v>
      </c>
      <c r="G86" s="144">
        <f t="shared" si="91"/>
        <v>0.27581447880517224</v>
      </c>
      <c r="H86" s="113">
        <v>9</v>
      </c>
      <c r="I86" s="88" t="str">
        <f t="shared" si="88"/>
        <v>Belum</v>
      </c>
      <c r="J86" s="88" t="str">
        <f>IF(J76&gt;=(100/24),"Ganti Filter","Belum")</f>
        <v>Belum</v>
      </c>
      <c r="K86" s="114" t="str">
        <f t="shared" si="89"/>
        <v>Belum</v>
      </c>
      <c r="L86" s="115" t="str">
        <f t="shared" si="85"/>
        <v>Belum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0.27853362310016755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>
        <v>29253260</v>
      </c>
      <c r="C88" s="24">
        <v>29255760</v>
      </c>
      <c r="D88" s="49">
        <f>(C88-B88)*0.9995</f>
        <v>2498.75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>
        <v>23190220</v>
      </c>
      <c r="C89" s="37">
        <v>23192320</v>
      </c>
      <c r="D89" s="33">
        <f>(C89-B89)*1.03511</f>
        <v>2173.7309999999998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>
        <v>31005136</v>
      </c>
      <c r="C91" s="37">
        <v>31006850</v>
      </c>
      <c r="D91" s="33">
        <f t="shared" si="93"/>
        <v>1711.2575999999999</v>
      </c>
      <c r="T91" s="1"/>
      <c r="V91" s="116"/>
      <c r="W91" s="4"/>
    </row>
    <row r="92" spans="1:23" ht="14.25" customHeight="1">
      <c r="A92" s="30" t="s">
        <v>50</v>
      </c>
      <c r="B92" s="110">
        <v>31006850</v>
      </c>
      <c r="C92" s="37">
        <v>31008620</v>
      </c>
      <c r="D92" s="120">
        <f t="shared" si="93"/>
        <v>1767.1679999999999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96</v>
      </c>
      <c r="O98" s="265" t="s">
        <v>13</v>
      </c>
      <c r="P98" s="265" t="s">
        <v>97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8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2847.41</v>
      </c>
      <c r="C100" s="32">
        <v>2848.16</v>
      </c>
      <c r="D100" s="17">
        <f>(C100-B100)*1260</f>
        <v>945</v>
      </c>
      <c r="E100" s="17">
        <f t="shared" ref="E100:E107" si="95">E69+D100</f>
        <v>3582012.8</v>
      </c>
      <c r="F100" s="277" t="s">
        <v>23</v>
      </c>
      <c r="G100" s="278"/>
      <c r="H100" s="19">
        <v>0.11805555555555555</v>
      </c>
      <c r="I100" s="20"/>
      <c r="J100" s="127">
        <f t="shared" ref="J100:J107" si="96">J69+H100</f>
        <v>3.254861111111111</v>
      </c>
      <c r="K100" s="128">
        <f t="shared" ref="K100:K107" si="97">K69+H100</f>
        <v>3.254861111111111</v>
      </c>
      <c r="L100" s="127">
        <f t="shared" ref="L100:L107" si="98">L69+H100</f>
        <v>418.00486111111115</v>
      </c>
      <c r="M100" s="24"/>
      <c r="N100" s="17">
        <f t="shared" ref="N100:N107" si="99">N69+M100</f>
        <v>5449</v>
      </c>
      <c r="O100" s="17">
        <f t="shared" ref="O100:O107" si="100">Q69+D111-Q100</f>
        <v>312.53760000000011</v>
      </c>
      <c r="P100" s="129">
        <f t="shared" ref="P100:P107" si="101">P69+O100</f>
        <v>1073008.82</v>
      </c>
      <c r="Q100" s="130">
        <v>1137.5999999999999</v>
      </c>
      <c r="R100" s="28" t="s">
        <v>24</v>
      </c>
      <c r="S100" s="29">
        <v>100422.83</v>
      </c>
      <c r="T100" s="1"/>
      <c r="V100" s="116"/>
      <c r="W100" s="4"/>
    </row>
    <row r="101" spans="1:23" ht="14.25" customHeight="1">
      <c r="A101" s="30">
        <v>3</v>
      </c>
      <c r="B101" s="126">
        <f t="shared" si="94"/>
        <v>3513.65</v>
      </c>
      <c r="C101" s="131">
        <v>3513.65</v>
      </c>
      <c r="D101" s="33">
        <f>(C101-B101)*5</f>
        <v>0</v>
      </c>
      <c r="E101" s="17">
        <f t="shared" si="95"/>
        <v>3308716</v>
      </c>
      <c r="F101" s="33">
        <f t="shared" ref="F101:F102" si="102">G70</f>
        <v>60409.58</v>
      </c>
      <c r="G101" s="35">
        <v>60409.58</v>
      </c>
      <c r="H101" s="19" t="str">
        <f t="shared" ref="H101:H102" si="103">TEXT((G101-F101)/24,"hh:mm")</f>
        <v>00:00</v>
      </c>
      <c r="I101" s="127">
        <f>I70+H101</f>
        <v>3.5187499999999998</v>
      </c>
      <c r="J101" s="127">
        <f t="shared" si="96"/>
        <v>0</v>
      </c>
      <c r="K101" s="128">
        <f t="shared" si="97"/>
        <v>3.5187499999999998</v>
      </c>
      <c r="L101" s="127">
        <f t="shared" si="98"/>
        <v>178.64097222222222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968786</v>
      </c>
      <c r="Q101" s="130">
        <v>1200</v>
      </c>
      <c r="R101" s="39" t="s">
        <v>25</v>
      </c>
      <c r="S101" s="40">
        <v>13559.09</v>
      </c>
      <c r="T101" s="1"/>
      <c r="V101" s="116"/>
      <c r="W101" s="4"/>
    </row>
    <row r="102" spans="1:23" ht="14.25" customHeight="1">
      <c r="A102" s="30">
        <v>4</v>
      </c>
      <c r="B102" s="126">
        <f t="shared" si="94"/>
        <v>8808268</v>
      </c>
      <c r="C102" s="131">
        <v>8808268</v>
      </c>
      <c r="D102" s="33">
        <f>(C102-B102)*2</f>
        <v>0</v>
      </c>
      <c r="E102" s="17">
        <f t="shared" si="95"/>
        <v>854461</v>
      </c>
      <c r="F102" s="33">
        <f t="shared" si="102"/>
        <v>4322.33</v>
      </c>
      <c r="G102" s="41">
        <v>4322.33</v>
      </c>
      <c r="H102" s="19" t="str">
        <f t="shared" si="103"/>
        <v>00:00</v>
      </c>
      <c r="I102" s="20"/>
      <c r="J102" s="127">
        <f t="shared" si="96"/>
        <v>3.2013888888888888</v>
      </c>
      <c r="K102" s="128">
        <f t="shared" si="97"/>
        <v>2.182638888888889</v>
      </c>
      <c r="L102" s="127">
        <f t="shared" si="98"/>
        <v>138.28680555555556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243760</v>
      </c>
      <c r="Q102" s="130">
        <v>930</v>
      </c>
      <c r="R102" s="39" t="s">
        <v>26</v>
      </c>
      <c r="S102" s="40">
        <v>274668.55</v>
      </c>
      <c r="T102" s="1"/>
      <c r="V102" s="116"/>
      <c r="W102" s="4"/>
    </row>
    <row r="103" spans="1:23" ht="14.25" customHeight="1">
      <c r="A103" s="30">
        <v>5</v>
      </c>
      <c r="B103" s="126">
        <f t="shared" si="94"/>
        <v>85524</v>
      </c>
      <c r="C103" s="131">
        <v>85524</v>
      </c>
      <c r="D103" s="33">
        <f>(C103-B103)*3.2</f>
        <v>0</v>
      </c>
      <c r="E103" s="17">
        <f t="shared" si="95"/>
        <v>1556442.3</v>
      </c>
      <c r="F103" s="277" t="s">
        <v>23</v>
      </c>
      <c r="G103" s="278"/>
      <c r="H103" s="19"/>
      <c r="I103" s="20"/>
      <c r="J103" s="127">
        <f t="shared" si="96"/>
        <v>0.57430555555555551</v>
      </c>
      <c r="K103" s="128">
        <f t="shared" si="97"/>
        <v>7.2986111111111107</v>
      </c>
      <c r="L103" s="127">
        <f t="shared" si="98"/>
        <v>95.151388888888903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455077</v>
      </c>
      <c r="Q103" s="130">
        <v>705</v>
      </c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47234.52</v>
      </c>
      <c r="C104" s="32">
        <v>47246.94</v>
      </c>
      <c r="D104" s="33">
        <f t="shared" ref="D104:D105" si="104">(C104-B104)*500</f>
        <v>6210.0000000027649</v>
      </c>
      <c r="E104" s="17">
        <f t="shared" si="95"/>
        <v>28341309.000000004</v>
      </c>
      <c r="F104" s="33">
        <f t="shared" ref="F104:F107" si="105">G73</f>
        <v>30114.44</v>
      </c>
      <c r="G104" s="35">
        <v>30122.44</v>
      </c>
      <c r="H104" s="19" t="str">
        <f t="shared" ref="H104:H107" si="106">TEXT((G104-F104)/24,"hh:mm")</f>
        <v>08:00</v>
      </c>
      <c r="I104" s="127">
        <f t="shared" ref="I104:I107" si="107">I73+H104</f>
        <v>3.4555555555555562</v>
      </c>
      <c r="J104" s="127">
        <f t="shared" si="96"/>
        <v>3.4555555555555562</v>
      </c>
      <c r="K104" s="128">
        <f t="shared" si="97"/>
        <v>3.4555555555555562</v>
      </c>
      <c r="L104" s="127">
        <f t="shared" si="98"/>
        <v>267.8888888888888</v>
      </c>
      <c r="M104" s="44"/>
      <c r="N104" s="17">
        <f t="shared" si="99"/>
        <v>40173.5</v>
      </c>
      <c r="O104" s="17">
        <f t="shared" si="100"/>
        <v>1722.67</v>
      </c>
      <c r="P104" s="132">
        <f t="shared" si="101"/>
        <v>7663967.6549999993</v>
      </c>
      <c r="Q104" s="130">
        <v>1370</v>
      </c>
      <c r="R104" s="46" t="s">
        <v>28</v>
      </c>
      <c r="S104" s="47">
        <f>SUM(Q100:Q107)</f>
        <v>9926.6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44518.07</v>
      </c>
      <c r="C105" s="133">
        <v>44530.29</v>
      </c>
      <c r="D105" s="49">
        <f t="shared" si="104"/>
        <v>6110.0000000005821</v>
      </c>
      <c r="E105" s="17">
        <f t="shared" si="95"/>
        <v>27190188</v>
      </c>
      <c r="F105" s="33">
        <f t="shared" si="105"/>
        <v>3182.58</v>
      </c>
      <c r="G105" s="41">
        <v>3190.58</v>
      </c>
      <c r="H105" s="19" t="str">
        <f t="shared" si="106"/>
        <v>08:00</v>
      </c>
      <c r="I105" s="127">
        <f t="shared" si="107"/>
        <v>2.4729166666666669</v>
      </c>
      <c r="J105" s="127">
        <f t="shared" si="96"/>
        <v>7.9243055555555548</v>
      </c>
      <c r="K105" s="128">
        <f t="shared" si="97"/>
        <v>2.4729166666666669</v>
      </c>
      <c r="L105" s="127">
        <f t="shared" si="98"/>
        <v>165.67083333333338</v>
      </c>
      <c r="M105" s="44"/>
      <c r="N105" s="17">
        <f t="shared" si="99"/>
        <v>38113</v>
      </c>
      <c r="O105" s="17">
        <f t="shared" si="100"/>
        <v>1690.2150000000001</v>
      </c>
      <c r="P105" s="132">
        <f t="shared" si="101"/>
        <v>7470908.3149999995</v>
      </c>
      <c r="Q105" s="134">
        <v>1480</v>
      </c>
      <c r="R105" s="56" t="s">
        <v>29</v>
      </c>
      <c r="S105" s="43">
        <f>SUM(S100:S104)</f>
        <v>413577.06999999995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22651332</v>
      </c>
      <c r="C106" s="131">
        <v>22657758</v>
      </c>
      <c r="D106" s="49">
        <f t="shared" ref="D106:D107" si="108">(C106-B106)</f>
        <v>6426</v>
      </c>
      <c r="E106" s="17">
        <f t="shared" si="95"/>
        <v>17421689</v>
      </c>
      <c r="F106" s="33">
        <f t="shared" si="105"/>
        <v>29070.6</v>
      </c>
      <c r="G106" s="35">
        <v>29078.5</v>
      </c>
      <c r="H106" s="19" t="str">
        <f t="shared" si="106"/>
        <v>07:54</v>
      </c>
      <c r="I106" s="127">
        <f t="shared" si="107"/>
        <v>0.50624999999999998</v>
      </c>
      <c r="J106" s="127">
        <f t="shared" si="96"/>
        <v>4.5</v>
      </c>
      <c r="K106" s="128">
        <f t="shared" si="97"/>
        <v>10.095833333333335</v>
      </c>
      <c r="L106" s="127">
        <f t="shared" si="98"/>
        <v>31.120833333333316</v>
      </c>
      <c r="M106" s="37"/>
      <c r="N106" s="17">
        <f t="shared" si="99"/>
        <v>17620</v>
      </c>
      <c r="O106" s="17">
        <f t="shared" si="100"/>
        <v>1884.1727999999998</v>
      </c>
      <c r="P106" s="132">
        <f t="shared" si="101"/>
        <v>4805265.8603999997</v>
      </c>
      <c r="Q106" s="148">
        <v>760</v>
      </c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20388737</v>
      </c>
      <c r="C107" s="139">
        <v>20388737</v>
      </c>
      <c r="D107" s="65">
        <f t="shared" si="108"/>
        <v>0</v>
      </c>
      <c r="E107" s="65">
        <f t="shared" si="95"/>
        <v>14752551</v>
      </c>
      <c r="F107" s="65">
        <f t="shared" si="105"/>
        <v>25673.8</v>
      </c>
      <c r="G107" s="67">
        <v>25673.8</v>
      </c>
      <c r="H107" s="19" t="str">
        <f t="shared" si="106"/>
        <v>00:00</v>
      </c>
      <c r="I107" s="127">
        <f t="shared" si="107"/>
        <v>0.39791666666666664</v>
      </c>
      <c r="J107" s="127">
        <f t="shared" si="96"/>
        <v>2.1493055555555554</v>
      </c>
      <c r="K107" s="140">
        <f t="shared" si="97"/>
        <v>5.2791666666666668</v>
      </c>
      <c r="L107" s="149">
        <f t="shared" si="98"/>
        <v>145.05000000000001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4109081.48</v>
      </c>
      <c r="Q107" s="141">
        <v>2344</v>
      </c>
      <c r="R107" s="76" t="s">
        <v>31</v>
      </c>
      <c r="S107" s="77">
        <f>S106+S105</f>
        <v>415458.06999999995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>
        <v>175</v>
      </c>
      <c r="O110" s="25">
        <v>7</v>
      </c>
      <c r="P110" s="92">
        <v>0</v>
      </c>
      <c r="Q110" s="92">
        <v>150</v>
      </c>
      <c r="T110" s="1"/>
      <c r="V110" s="116"/>
    </row>
    <row r="111" spans="1:23" ht="14.25" customHeight="1">
      <c r="A111" s="160">
        <v>1</v>
      </c>
      <c r="B111" s="93">
        <v>31018575</v>
      </c>
      <c r="C111" s="24">
        <v>31018989</v>
      </c>
      <c r="D111" s="94">
        <f t="shared" ref="D111:D114" si="110">(C111-B111)*0.9984</f>
        <v>413.33760000000001</v>
      </c>
      <c r="E111" s="142">
        <v>21282.6</v>
      </c>
      <c r="F111" s="96">
        <f t="shared" ref="F111:G111" si="111">IFERROR(O100/D100,0)</f>
        <v>0.33072761904761916</v>
      </c>
      <c r="G111" s="97">
        <f t="shared" si="111"/>
        <v>0.29955471404233958</v>
      </c>
      <c r="H111" s="98">
        <v>3</v>
      </c>
      <c r="I111" s="88" t="str">
        <f>IF(I101&gt;=(250/24),"Ganti Racor","Belum")</f>
        <v>Belum</v>
      </c>
      <c r="J111" s="88" t="str">
        <f t="shared" ref="J111:J113" si="112">IF(J101&gt;=(250/24),"Ganti Filter","Belum")</f>
        <v>Belum</v>
      </c>
      <c r="K111" s="99" t="str">
        <f>IF(K101&gt;=(250/24),"Ganti Oli","Belum")</f>
        <v>Belum</v>
      </c>
      <c r="L111" s="100" t="str">
        <f t="shared" si="109"/>
        <v>Belum</v>
      </c>
      <c r="M111" s="30" t="s">
        <v>45</v>
      </c>
      <c r="N111" s="101">
        <v>94</v>
      </c>
      <c r="O111" s="38">
        <v>11</v>
      </c>
      <c r="P111" s="61">
        <v>10</v>
      </c>
      <c r="Q111" s="61">
        <v>2</v>
      </c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0.29279817306773986</v>
      </c>
      <c r="H112" s="98">
        <v>4</v>
      </c>
      <c r="I112" s="87"/>
      <c r="J112" s="88" t="str">
        <f t="shared" si="112"/>
        <v>Belum</v>
      </c>
      <c r="K112" s="99" t="str">
        <f t="shared" ref="K112:K115" si="114">IF(K102&gt;=(500/24),"Ganti Oli","Belum")</f>
        <v>Belum</v>
      </c>
      <c r="L112" s="100" t="str">
        <f t="shared" si="109"/>
        <v>Belum</v>
      </c>
      <c r="M112" s="62" t="s">
        <v>43</v>
      </c>
      <c r="N112" s="104">
        <f t="shared" ref="N112:Q112" si="115">N110+(N111*209)</f>
        <v>19821</v>
      </c>
      <c r="O112" s="104">
        <f t="shared" si="115"/>
        <v>2306</v>
      </c>
      <c r="P112" s="105">
        <f t="shared" si="115"/>
        <v>2090</v>
      </c>
      <c r="Q112" s="105">
        <f t="shared" si="115"/>
        <v>568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>
        <v>22338</v>
      </c>
      <c r="F113" s="96">
        <f t="shared" ref="F113:G113" si="116">IFERROR(O102/D102,0)</f>
        <v>0</v>
      </c>
      <c r="G113" s="97">
        <f t="shared" si="116"/>
        <v>0.28527925791814956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>
        <v>99069</v>
      </c>
      <c r="F114" s="96">
        <f t="shared" ref="F114:G114" si="117">IFERROR(O103/D103,0)</f>
        <v>0</v>
      </c>
      <c r="G114" s="97">
        <f t="shared" si="117"/>
        <v>0.29238282716937208</v>
      </c>
      <c r="H114" s="98">
        <v>6</v>
      </c>
      <c r="I114" s="88" t="str">
        <f t="shared" ref="I114:I115" si="118">IF(I104&gt;=(250/24),"Ganti Racor","Belum")</f>
        <v>Belum</v>
      </c>
      <c r="J114" s="88" t="str">
        <f t="shared" ref="J114:J115" si="119">IF(J104&gt;=(350/24),"Ganti Filter","Belum")</f>
        <v>Belum</v>
      </c>
      <c r="K114" s="99" t="str">
        <f t="shared" si="114"/>
        <v>Belum</v>
      </c>
      <c r="L114" s="100" t="str">
        <f t="shared" ref="L114:L117" si="120">IF(L104&gt;=(10000/24),"Overhaul","Belum")</f>
        <v>Belum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>
        <v>7875850</v>
      </c>
      <c r="C115" s="37">
        <v>7877630</v>
      </c>
      <c r="D115" s="103">
        <f>(C115-B115)*1.0015</f>
        <v>1782.67</v>
      </c>
      <c r="E115" s="37">
        <v>25347.07</v>
      </c>
      <c r="F115" s="96">
        <f t="shared" ref="F115:G115" si="121">IFERROR(O104/D104,0)</f>
        <v>0.27740257648940952</v>
      </c>
      <c r="G115" s="97">
        <f t="shared" si="121"/>
        <v>0.27041685530474258</v>
      </c>
      <c r="H115" s="98">
        <v>7</v>
      </c>
      <c r="I115" s="88" t="str">
        <f t="shared" si="118"/>
        <v>Belum</v>
      </c>
      <c r="J115" s="88" t="str">
        <f t="shared" si="119"/>
        <v>Belum</v>
      </c>
      <c r="K115" s="106" t="str">
        <f t="shared" si="114"/>
        <v>Belum</v>
      </c>
      <c r="L115" s="107" t="str">
        <f t="shared" si="120"/>
        <v>Belum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>
        <v>7633110</v>
      </c>
      <c r="C116" s="44">
        <v>7634796</v>
      </c>
      <c r="D116" s="109">
        <f>(C116-B116)*1.0025</f>
        <v>1690.2149999999999</v>
      </c>
      <c r="E116" s="37">
        <v>26187.57</v>
      </c>
      <c r="F116" s="143">
        <f t="shared" ref="F116:G116" si="122">IFERROR(O105/D105,0)</f>
        <v>0.27663093289686402</v>
      </c>
      <c r="G116" s="144">
        <f t="shared" si="122"/>
        <v>0.27476486425912167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str">
        <f t="shared" ref="K116:K117" si="124">IF(K106&gt;=(250/24),"Ganti Oli","Belum")</f>
        <v>Belum</v>
      </c>
      <c r="L116" s="100" t="str">
        <f t="shared" si="120"/>
        <v>Belum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>
        <v>31013322</v>
      </c>
      <c r="C117" s="37">
        <v>31015089</v>
      </c>
      <c r="D117" s="109">
        <f t="shared" ref="D117:D118" si="125">(C117-B117)*0.9984</f>
        <v>1764.1727999999998</v>
      </c>
      <c r="E117" s="112"/>
      <c r="F117" s="143">
        <f t="shared" ref="F117:G117" si="126">IFERROR(O106/D106,0)</f>
        <v>0.29321083099906625</v>
      </c>
      <c r="G117" s="144">
        <f t="shared" si="126"/>
        <v>0.2758208954596767</v>
      </c>
      <c r="H117" s="113">
        <v>9</v>
      </c>
      <c r="I117" s="88" t="str">
        <f t="shared" si="123"/>
        <v>Belum</v>
      </c>
      <c r="J117" s="88" t="str">
        <f>IF(J107&gt;=(100/24),"Ganti Filter","Belum")</f>
        <v>Belum</v>
      </c>
      <c r="K117" s="114" t="str">
        <f t="shared" si="124"/>
        <v>Belum</v>
      </c>
      <c r="L117" s="115" t="str">
        <f t="shared" si="120"/>
        <v>Belum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0.27853362310016755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>
        <v>31018989</v>
      </c>
      <c r="C121" s="37">
        <v>31020442</v>
      </c>
      <c r="D121" s="49">
        <f t="shared" ref="D121:D123" si="128">(C121-B121)*0.9984</f>
        <v>1450.6751999999999</v>
      </c>
      <c r="T121" s="1"/>
      <c r="V121" s="116"/>
    </row>
    <row r="122" spans="1:22" ht="14.25" customHeight="1">
      <c r="A122" s="30" t="s">
        <v>49</v>
      </c>
      <c r="B122" s="110">
        <v>31020442</v>
      </c>
      <c r="C122" s="37">
        <v>31022094</v>
      </c>
      <c r="D122" s="33">
        <f t="shared" si="128"/>
        <v>1649.3568</v>
      </c>
      <c r="T122" s="1"/>
      <c r="V122" s="116"/>
    </row>
    <row r="123" spans="1:22" ht="14.25" customHeight="1">
      <c r="A123" s="30" t="s">
        <v>50</v>
      </c>
      <c r="B123" s="110">
        <v>31022094</v>
      </c>
      <c r="C123" s="37">
        <v>31023845</v>
      </c>
      <c r="D123" s="120">
        <f t="shared" si="128"/>
        <v>1748.1984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98</v>
      </c>
      <c r="O5" s="265" t="s">
        <v>13</v>
      </c>
      <c r="P5" s="265" t="s">
        <v>99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'5'!C100</f>
        <v>2848.16</v>
      </c>
      <c r="C7" s="32">
        <v>2848.16</v>
      </c>
      <c r="D7" s="17">
        <f>(C7-B7)*1260</f>
        <v>0</v>
      </c>
      <c r="E7" s="17">
        <f>'5'!E100+D7</f>
        <v>3582012.8</v>
      </c>
      <c r="F7" s="277" t="s">
        <v>23</v>
      </c>
      <c r="G7" s="278"/>
      <c r="H7" s="19"/>
      <c r="I7" s="20"/>
      <c r="J7" s="127">
        <f>'5'!J100+H7</f>
        <v>3.254861111111111</v>
      </c>
      <c r="K7" s="128">
        <f>'5'!K100+H7</f>
        <v>3.254861111111111</v>
      </c>
      <c r="L7" s="127">
        <f>'5'!L100+H7</f>
        <v>418.00486111111115</v>
      </c>
      <c r="M7" s="24"/>
      <c r="N7" s="17">
        <f>'5'!N100+M7</f>
        <v>5449</v>
      </c>
      <c r="O7" s="17">
        <f>'5'!Q100+'6'!D18-'6'!Q7</f>
        <v>0</v>
      </c>
      <c r="P7" s="129">
        <f>'5'!P100+O7</f>
        <v>1073008.82</v>
      </c>
      <c r="Q7" s="130">
        <v>1137.5999999999999</v>
      </c>
      <c r="R7" s="28" t="s">
        <v>24</v>
      </c>
      <c r="S7" s="29">
        <v>100422.83</v>
      </c>
      <c r="T7" s="1"/>
      <c r="V7" s="116"/>
      <c r="W7" s="2"/>
    </row>
    <row r="8" spans="1:24" ht="14.25" customHeight="1">
      <c r="A8" s="30">
        <v>3</v>
      </c>
      <c r="B8" s="126">
        <f>'5'!C101</f>
        <v>3513.65</v>
      </c>
      <c r="C8" s="131">
        <v>3513.65</v>
      </c>
      <c r="D8" s="33">
        <f>(C8-B8)*5</f>
        <v>0</v>
      </c>
      <c r="E8" s="17">
        <f>'5'!E101+D8</f>
        <v>3308716</v>
      </c>
      <c r="F8" s="33">
        <f>'5'!G101</f>
        <v>60409.58</v>
      </c>
      <c r="G8" s="35">
        <v>60409.58</v>
      </c>
      <c r="H8" s="19" t="str">
        <f t="shared" ref="H8:H9" si="0">TEXT((G8-F8)/24,"hh:mm")</f>
        <v>00:00</v>
      </c>
      <c r="I8" s="127">
        <f>'5'!I101+H8</f>
        <v>3.5187499999999998</v>
      </c>
      <c r="J8" s="127">
        <f>'5'!J101+H8</f>
        <v>0</v>
      </c>
      <c r="K8" s="128">
        <f>'5'!K101+H8</f>
        <v>3.5187499999999998</v>
      </c>
      <c r="L8" s="127">
        <f>'5'!L101+H8</f>
        <v>178.64097222222222</v>
      </c>
      <c r="M8" s="37"/>
      <c r="N8" s="17">
        <f>'5'!N101+M8</f>
        <v>6506</v>
      </c>
      <c r="O8" s="17">
        <f>'5'!Q101+'6'!D19-'6'!Q8</f>
        <v>0</v>
      </c>
      <c r="P8" s="33">
        <f>'5'!P101+O8</f>
        <v>968786</v>
      </c>
      <c r="Q8" s="130">
        <v>1200</v>
      </c>
      <c r="R8" s="39" t="s">
        <v>25</v>
      </c>
      <c r="S8" s="40">
        <v>13559.09</v>
      </c>
      <c r="T8" s="1"/>
      <c r="V8" s="116"/>
      <c r="W8" s="2"/>
    </row>
    <row r="9" spans="1:24" ht="14.25" customHeight="1">
      <c r="A9" s="30">
        <v>4</v>
      </c>
      <c r="B9" s="126">
        <f>'5'!C102</f>
        <v>8808268</v>
      </c>
      <c r="C9" s="131">
        <v>8808268</v>
      </c>
      <c r="D9" s="33">
        <f>(C9-B9)*2</f>
        <v>0</v>
      </c>
      <c r="E9" s="17">
        <f>'5'!E102+D9</f>
        <v>854461</v>
      </c>
      <c r="F9" s="33">
        <f>'5'!G102</f>
        <v>4322.33</v>
      </c>
      <c r="G9" s="41">
        <v>4322.33</v>
      </c>
      <c r="H9" s="19" t="str">
        <f t="shared" si="0"/>
        <v>00:00</v>
      </c>
      <c r="I9" s="20"/>
      <c r="J9" s="127">
        <f>'5'!J102+H9</f>
        <v>3.2013888888888888</v>
      </c>
      <c r="K9" s="128">
        <f>'5'!K102+H9</f>
        <v>2.182638888888889</v>
      </c>
      <c r="L9" s="127">
        <f>'5'!L102+H9</f>
        <v>138.28680555555556</v>
      </c>
      <c r="M9" s="37"/>
      <c r="N9" s="17">
        <f>'5'!N102+M9</f>
        <v>6919</v>
      </c>
      <c r="O9" s="17">
        <f>'5'!Q102+'6'!D20-'6'!Q9</f>
        <v>0</v>
      </c>
      <c r="P9" s="164">
        <f>'5'!P102+O9</f>
        <v>243760</v>
      </c>
      <c r="Q9" s="130">
        <v>930</v>
      </c>
      <c r="R9" s="39" t="s">
        <v>26</v>
      </c>
      <c r="S9" s="40">
        <v>264632.14</v>
      </c>
      <c r="T9" s="1"/>
      <c r="V9" s="116"/>
      <c r="W9" s="2"/>
    </row>
    <row r="10" spans="1:24" ht="14.25" customHeight="1">
      <c r="A10" s="30">
        <v>5</v>
      </c>
      <c r="B10" s="126">
        <f>'5'!C103</f>
        <v>85524</v>
      </c>
      <c r="C10" s="131">
        <v>85524</v>
      </c>
      <c r="D10" s="33">
        <f>(C10-B10)*3.2</f>
        <v>0</v>
      </c>
      <c r="E10" s="17">
        <f>'5'!E103+D10</f>
        <v>1556442.3</v>
      </c>
      <c r="F10" s="277" t="s">
        <v>23</v>
      </c>
      <c r="G10" s="278"/>
      <c r="H10" s="19"/>
      <c r="I10" s="20"/>
      <c r="J10" s="127">
        <f>'5'!J103+H10</f>
        <v>0.57430555555555551</v>
      </c>
      <c r="K10" s="128">
        <f>'5'!K103+H10</f>
        <v>7.2986111111111107</v>
      </c>
      <c r="L10" s="127">
        <f>'5'!L103+H10</f>
        <v>95.151388888888903</v>
      </c>
      <c r="M10" s="37"/>
      <c r="N10" s="17">
        <f>'5'!N103+M10</f>
        <v>2909</v>
      </c>
      <c r="O10" s="17">
        <f>'5'!Q103+'6'!D21-'6'!Q10</f>
        <v>0</v>
      </c>
      <c r="P10" s="164">
        <f>'5'!P103+O10</f>
        <v>455077</v>
      </c>
      <c r="Q10" s="130">
        <v>705</v>
      </c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'5'!C104</f>
        <v>47246.94</v>
      </c>
      <c r="C11" s="32">
        <v>47259.199999999997</v>
      </c>
      <c r="D11" s="33">
        <f t="shared" ref="D11:D12" si="1">(C11-B11)*500</f>
        <v>6129.9999999973807</v>
      </c>
      <c r="E11" s="17">
        <f>'5'!E104+D11</f>
        <v>28347439</v>
      </c>
      <c r="F11" s="33">
        <f>'5'!G104</f>
        <v>30122.44</v>
      </c>
      <c r="G11" s="35">
        <v>30130.44</v>
      </c>
      <c r="H11" s="19" t="str">
        <f t="shared" ref="H11:H14" si="2">TEXT((G11-F11)/24,"hh:mm")</f>
        <v>08:00</v>
      </c>
      <c r="I11" s="127">
        <f>'5'!I104+H11</f>
        <v>3.7888888888888896</v>
      </c>
      <c r="J11" s="127">
        <f>'5'!J104+H11</f>
        <v>3.7888888888888896</v>
      </c>
      <c r="K11" s="128">
        <f>'5'!K104+H11</f>
        <v>3.7888888888888896</v>
      </c>
      <c r="L11" s="127">
        <f>'5'!L104+H11</f>
        <v>268.22222222222211</v>
      </c>
      <c r="M11" s="44"/>
      <c r="N11" s="17">
        <f>'5'!N104+M11</f>
        <v>40173.5</v>
      </c>
      <c r="O11" s="17">
        <f>'5'!Q104+'6'!D22-'6'!Q11</f>
        <v>1722.4450000000002</v>
      </c>
      <c r="P11" s="164">
        <f>'5'!P104+O11</f>
        <v>7665690.0999999996</v>
      </c>
      <c r="Q11" s="130">
        <v>1280</v>
      </c>
      <c r="R11" s="46" t="s">
        <v>28</v>
      </c>
      <c r="S11" s="47">
        <f>SUM(Q7:Q14)</f>
        <v>10106.6</v>
      </c>
      <c r="T11" s="1"/>
      <c r="V11" s="116"/>
      <c r="W11" s="2"/>
    </row>
    <row r="12" spans="1:24" ht="14.25" customHeight="1">
      <c r="A12" s="48">
        <v>7</v>
      </c>
      <c r="B12" s="126">
        <f>'5'!C105</f>
        <v>44530.29</v>
      </c>
      <c r="C12" s="133">
        <v>44542.58</v>
      </c>
      <c r="D12" s="49">
        <f t="shared" si="1"/>
        <v>6145.0000000004366</v>
      </c>
      <c r="E12" s="17">
        <f>'5'!E105+D12</f>
        <v>27196333</v>
      </c>
      <c r="F12" s="33">
        <f>'5'!G105</f>
        <v>3190.58</v>
      </c>
      <c r="G12" s="41">
        <v>3198.58</v>
      </c>
      <c r="H12" s="19" t="str">
        <f t="shared" si="2"/>
        <v>08:00</v>
      </c>
      <c r="I12" s="127">
        <f>'5'!I105+H12</f>
        <v>2.8062500000000004</v>
      </c>
      <c r="J12" s="127">
        <f>'5'!J105+H12</f>
        <v>8.2576388888888879</v>
      </c>
      <c r="K12" s="128">
        <f>'5'!K105+H12</f>
        <v>2.8062500000000004</v>
      </c>
      <c r="L12" s="127">
        <f>'5'!L105+H12</f>
        <v>166.00416666666672</v>
      </c>
      <c r="M12" s="44"/>
      <c r="N12" s="17">
        <f>'5'!N105+M12</f>
        <v>38113</v>
      </c>
      <c r="O12" s="17">
        <f>'5'!Q105+'6'!D23-'6'!Q12</f>
        <v>1743.3975</v>
      </c>
      <c r="P12" s="164">
        <f>'5'!P105+O12</f>
        <v>7472651.7124999994</v>
      </c>
      <c r="Q12" s="134">
        <v>1500</v>
      </c>
      <c r="R12" s="56" t="s">
        <v>29</v>
      </c>
      <c r="S12" s="43">
        <f>SUM(S7:S11)</f>
        <v>403720.66</v>
      </c>
      <c r="T12" s="1"/>
      <c r="V12" s="116"/>
      <c r="W12" s="2"/>
    </row>
    <row r="13" spans="1:24" ht="14.25" customHeight="1">
      <c r="A13" s="30">
        <v>8</v>
      </c>
      <c r="B13" s="126">
        <f>'5'!C106</f>
        <v>22657758</v>
      </c>
      <c r="C13" s="131">
        <v>22662865</v>
      </c>
      <c r="D13" s="49">
        <f t="shared" ref="D13:D14" si="3">(C13-B13)</f>
        <v>5107</v>
      </c>
      <c r="E13" s="17">
        <f>'5'!E106+D13</f>
        <v>17426796</v>
      </c>
      <c r="F13" s="33">
        <f>'5'!G106</f>
        <v>29078.5</v>
      </c>
      <c r="G13" s="35">
        <v>29085.1</v>
      </c>
      <c r="H13" s="19" t="str">
        <f t="shared" si="2"/>
        <v>06:36</v>
      </c>
      <c r="I13" s="127">
        <f>'5'!I106+H13</f>
        <v>0.78125</v>
      </c>
      <c r="J13" s="127">
        <f>'5'!J106+H13</f>
        <v>4.7750000000000004</v>
      </c>
      <c r="K13" s="128">
        <f>'5'!K106+H13</f>
        <v>10.370833333333335</v>
      </c>
      <c r="L13" s="127">
        <f>'5'!L106+H13</f>
        <v>31.395833333333314</v>
      </c>
      <c r="M13" s="37"/>
      <c r="N13" s="17">
        <f>'5'!N106+M13</f>
        <v>17620</v>
      </c>
      <c r="O13" s="17">
        <f>'5'!Q106+'6'!D24-'6'!Q13</f>
        <v>1533.1423999999997</v>
      </c>
      <c r="P13" s="164">
        <f>'5'!P106+O13</f>
        <v>4806799.0027999999</v>
      </c>
      <c r="Q13" s="148">
        <v>1010</v>
      </c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'5'!C107</f>
        <v>20388737</v>
      </c>
      <c r="C14" s="139">
        <v>20388737</v>
      </c>
      <c r="D14" s="65">
        <f t="shared" si="3"/>
        <v>0</v>
      </c>
      <c r="E14" s="65">
        <f>'5'!E107+D14</f>
        <v>14752551</v>
      </c>
      <c r="F14" s="65">
        <f>'5'!G107</f>
        <v>25673.8</v>
      </c>
      <c r="G14" s="67">
        <v>25673.8</v>
      </c>
      <c r="H14" s="19" t="str">
        <f t="shared" si="2"/>
        <v>00:00</v>
      </c>
      <c r="I14" s="127">
        <f>'5'!I107+H14</f>
        <v>0.39791666666666664</v>
      </c>
      <c r="J14" s="127">
        <f>'5'!J107+H14</f>
        <v>2.1493055555555554</v>
      </c>
      <c r="K14" s="140">
        <f>'5'!K107+H14</f>
        <v>5.2791666666666668</v>
      </c>
      <c r="L14" s="149">
        <f>'5'!L107+H14</f>
        <v>145.05000000000001</v>
      </c>
      <c r="M14" s="72"/>
      <c r="N14" s="65">
        <f>'5'!N107+M14</f>
        <v>17332</v>
      </c>
      <c r="O14" s="17">
        <f>'5'!Q107+'6'!D25-'6'!Q14</f>
        <v>0</v>
      </c>
      <c r="P14" s="65">
        <f>'5'!P107+O14</f>
        <v>4109081.48</v>
      </c>
      <c r="Q14" s="141">
        <v>2344</v>
      </c>
      <c r="R14" s="76" t="s">
        <v>31</v>
      </c>
      <c r="S14" s="77">
        <f>S13+S12</f>
        <v>405601.66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>
        <v>175</v>
      </c>
      <c r="O17" s="25">
        <v>7</v>
      </c>
      <c r="P17" s="92">
        <v>0</v>
      </c>
      <c r="Q17" s="92">
        <v>150</v>
      </c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>
        <v>21282.6</v>
      </c>
      <c r="F18" s="96">
        <f t="shared" ref="F18:G18" si="6">IFERROR(O7/D7,0)</f>
        <v>0</v>
      </c>
      <c r="G18" s="97">
        <f t="shared" si="6"/>
        <v>0.29955471404233958</v>
      </c>
      <c r="H18" s="98">
        <v>3</v>
      </c>
      <c r="I18" s="88" t="str">
        <f>IF(I8&gt;=(250/24),"Ganti Racor","Belum")</f>
        <v>Belum</v>
      </c>
      <c r="J18" s="88" t="str">
        <f t="shared" ref="J18:J20" si="7">IF(J8&gt;=(250/24),"Ganti Filter","Belum")</f>
        <v>Belum</v>
      </c>
      <c r="K18" s="99" t="str">
        <f>IF(K8&gt;=(250/24),"Ganti Oli","Belum")</f>
        <v>Belum</v>
      </c>
      <c r="L18" s="100" t="str">
        <f t="shared" si="4"/>
        <v>Belum</v>
      </c>
      <c r="M18" s="30" t="s">
        <v>45</v>
      </c>
      <c r="N18" s="101">
        <v>94</v>
      </c>
      <c r="O18" s="38">
        <v>11</v>
      </c>
      <c r="P18" s="61">
        <v>10</v>
      </c>
      <c r="Q18" s="61">
        <v>2</v>
      </c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0.29279817306773986</v>
      </c>
      <c r="H19" s="98">
        <v>4</v>
      </c>
      <c r="I19" s="87"/>
      <c r="J19" s="88" t="str">
        <f t="shared" si="7"/>
        <v>Belum</v>
      </c>
      <c r="K19" s="99" t="str">
        <f t="shared" ref="K19:K22" si="9">IF(K9&gt;=(500/24),"Ganti Oli","Belum")</f>
        <v>Belum</v>
      </c>
      <c r="L19" s="100" t="str">
        <f t="shared" si="4"/>
        <v>Belum</v>
      </c>
      <c r="M19" s="62" t="s">
        <v>43</v>
      </c>
      <c r="N19" s="104">
        <f t="shared" ref="N19:Q19" si="10">N17+(N18*209)</f>
        <v>19821</v>
      </c>
      <c r="O19" s="104">
        <f t="shared" si="10"/>
        <v>2306</v>
      </c>
      <c r="P19" s="105">
        <f t="shared" si="10"/>
        <v>2090</v>
      </c>
      <c r="Q19" s="105">
        <f t="shared" si="10"/>
        <v>568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>
        <v>22338</v>
      </c>
      <c r="F20" s="96">
        <f t="shared" ref="F20:G20" si="11">IFERROR(O9/D9,0)</f>
        <v>0</v>
      </c>
      <c r="G20" s="97">
        <f t="shared" si="11"/>
        <v>0.28527925791814956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>
        <v>99069</v>
      </c>
      <c r="F21" s="96">
        <f t="shared" ref="F21:G21" si="12">IFERROR(O10/D10,0)</f>
        <v>0</v>
      </c>
      <c r="G21" s="97">
        <f t="shared" si="12"/>
        <v>0.29238282716937208</v>
      </c>
      <c r="H21" s="98">
        <v>6</v>
      </c>
      <c r="I21" s="88" t="str">
        <f t="shared" ref="I21:I22" si="13">IF(I11&gt;=(250/24),"Ganti Racor","Belum")</f>
        <v>Belum</v>
      </c>
      <c r="J21" s="88" t="str">
        <f t="shared" ref="J21:J22" si="14">IF(J11&gt;=(350/24),"Ganti Filter","Belum")</f>
        <v>Belum</v>
      </c>
      <c r="K21" s="99" t="str">
        <f t="shared" si="9"/>
        <v>Belum</v>
      </c>
      <c r="L21" s="100" t="str">
        <f t="shared" ref="L21:L24" si="15">IF(L11&gt;=(10000/24),"Overhaul","Belum")</f>
        <v>Belum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>
        <v>7877630</v>
      </c>
      <c r="C22" s="37">
        <v>7879260</v>
      </c>
      <c r="D22" s="103">
        <f>(C22-B22)*1.0015</f>
        <v>1632.4450000000002</v>
      </c>
      <c r="E22" s="37">
        <v>25352.6</v>
      </c>
      <c r="F22" s="96">
        <f t="shared" ref="F22:G22" si="16">IFERROR(O11/D11,0)</f>
        <v>0.28098613376847248</v>
      </c>
      <c r="G22" s="97">
        <f t="shared" si="16"/>
        <v>0.2704191408613667</v>
      </c>
      <c r="H22" s="98">
        <v>7</v>
      </c>
      <c r="I22" s="88" t="str">
        <f t="shared" si="13"/>
        <v>Belum</v>
      </c>
      <c r="J22" s="88" t="str">
        <f t="shared" si="14"/>
        <v>Belum</v>
      </c>
      <c r="K22" s="106" t="str">
        <f t="shared" si="9"/>
        <v>Belum</v>
      </c>
      <c r="L22" s="107" t="str">
        <f t="shared" si="15"/>
        <v>Belum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>
        <v>7634796</v>
      </c>
      <c r="C23" s="44">
        <v>7636555</v>
      </c>
      <c r="D23" s="109">
        <f>(C23-B23)*1.0025</f>
        <v>1763.3974999999998</v>
      </c>
      <c r="E23" s="37">
        <v>26193.03</v>
      </c>
      <c r="F23" s="96">
        <f t="shared" ref="F23:G23" si="17">IFERROR(O12/D12,0)</f>
        <v>0.28370992676971135</v>
      </c>
      <c r="G23" s="97">
        <f t="shared" si="17"/>
        <v>0.27476688539223282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str">
        <f t="shared" ref="K23:K24" si="19">IF(K13&gt;=(250/24),"Ganti Oli","Belum")</f>
        <v>Belum</v>
      </c>
      <c r="L23" s="100" t="str">
        <f t="shared" si="15"/>
        <v>Belum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>
        <v>31023844</v>
      </c>
      <c r="C24" s="37">
        <v>31025630</v>
      </c>
      <c r="D24" s="109">
        <f t="shared" ref="D24:D25" si="20">(C24-B24)*0.9984</f>
        <v>1783.1424</v>
      </c>
      <c r="E24" s="112"/>
      <c r="F24" s="96">
        <f t="shared" ref="F24:G24" si="21">IFERROR(O13/D13,0)</f>
        <v>0.30020411200313291</v>
      </c>
      <c r="G24" s="97">
        <f t="shared" si="21"/>
        <v>0.27582804106962633</v>
      </c>
      <c r="H24" s="113">
        <v>9</v>
      </c>
      <c r="I24" s="88" t="str">
        <f t="shared" si="18"/>
        <v>Belum</v>
      </c>
      <c r="J24" s="88" t="str">
        <f>IF(J14&gt;=(100/24),"Ganti Filter","Belum")</f>
        <v>Belum</v>
      </c>
      <c r="K24" s="114" t="str">
        <f t="shared" si="19"/>
        <v>Belum</v>
      </c>
      <c r="L24" s="115" t="str">
        <f t="shared" si="15"/>
        <v>Belum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0.27853362310016755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>
        <v>31032681</v>
      </c>
      <c r="C28" s="37">
        <v>31033884</v>
      </c>
      <c r="D28" s="49">
        <f t="shared" ref="D28:D30" si="23">(C28-B28)*0.9984</f>
        <v>1201.0752</v>
      </c>
      <c r="T28" s="1"/>
      <c r="V28" s="116"/>
      <c r="W28" s="4"/>
    </row>
    <row r="29" spans="1:23" ht="14.25" customHeight="1">
      <c r="A29" s="30" t="s">
        <v>49</v>
      </c>
      <c r="B29" s="110">
        <v>31029039</v>
      </c>
      <c r="C29" s="37">
        <v>31030870</v>
      </c>
      <c r="D29" s="33">
        <f t="shared" si="23"/>
        <v>1828.0703999999998</v>
      </c>
      <c r="T29" s="1"/>
      <c r="V29" s="116"/>
      <c r="W29" s="4"/>
    </row>
    <row r="30" spans="1:23" ht="14.25" customHeight="1">
      <c r="A30" s="30" t="s">
        <v>50</v>
      </c>
      <c r="B30" s="110">
        <v>31030870</v>
      </c>
      <c r="C30" s="37">
        <v>31032681</v>
      </c>
      <c r="D30" s="120">
        <f t="shared" si="23"/>
        <v>1808.1024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100</v>
      </c>
      <c r="O36" s="265" t="s">
        <v>13</v>
      </c>
      <c r="P36" s="265" t="s">
        <v>101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2848.16</v>
      </c>
      <c r="C38" s="32">
        <v>2848.16</v>
      </c>
      <c r="D38" s="17">
        <f>(C38-B38)*1260</f>
        <v>0</v>
      </c>
      <c r="E38" s="17">
        <f t="shared" ref="E38:E45" si="25">E7+D38</f>
        <v>3582012.8</v>
      </c>
      <c r="F38" s="277" t="s">
        <v>23</v>
      </c>
      <c r="G38" s="278"/>
      <c r="H38" s="19"/>
      <c r="I38" s="20"/>
      <c r="J38" s="127">
        <f t="shared" ref="J38:J45" si="26">J7+H38</f>
        <v>3.254861111111111</v>
      </c>
      <c r="K38" s="128">
        <f t="shared" ref="K38:K43" si="27">K7+H38</f>
        <v>3.254861111111111</v>
      </c>
      <c r="L38" s="127">
        <f t="shared" ref="L38:L45" si="28">L7+H38</f>
        <v>418.00486111111115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1073008.82</v>
      </c>
      <c r="Q38" s="130">
        <v>1137.5999999999999</v>
      </c>
      <c r="R38" s="28" t="s">
        <v>24</v>
      </c>
      <c r="S38" s="29">
        <v>100422.83</v>
      </c>
      <c r="T38" s="1"/>
      <c r="V38" s="116"/>
      <c r="W38" s="4"/>
    </row>
    <row r="39" spans="1:23" ht="14.25" customHeight="1">
      <c r="A39" s="30">
        <v>3</v>
      </c>
      <c r="B39" s="126">
        <f t="shared" si="24"/>
        <v>3513.65</v>
      </c>
      <c r="C39" s="131">
        <v>3513.65</v>
      </c>
      <c r="D39" s="33">
        <f>(C39-B39)*5</f>
        <v>0</v>
      </c>
      <c r="E39" s="17">
        <f t="shared" si="25"/>
        <v>3308716</v>
      </c>
      <c r="F39" s="33">
        <f t="shared" ref="F39:F40" si="32">G8</f>
        <v>60409.58</v>
      </c>
      <c r="G39" s="35">
        <v>60409.58</v>
      </c>
      <c r="H39" s="19" t="str">
        <f t="shared" ref="H39:H40" si="33">TEXT((G39-F39)/24,"hh:mm")</f>
        <v>00:00</v>
      </c>
      <c r="I39" s="127">
        <f>I8+H39</f>
        <v>3.5187499999999998</v>
      </c>
      <c r="J39" s="127">
        <f t="shared" si="26"/>
        <v>0</v>
      </c>
      <c r="K39" s="128">
        <f t="shared" si="27"/>
        <v>3.5187499999999998</v>
      </c>
      <c r="L39" s="127">
        <f t="shared" si="28"/>
        <v>178.64097222222222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968786</v>
      </c>
      <c r="Q39" s="130">
        <v>1200</v>
      </c>
      <c r="R39" s="39" t="s">
        <v>25</v>
      </c>
      <c r="S39" s="40">
        <v>13559.09</v>
      </c>
      <c r="T39" s="1"/>
      <c r="V39" s="116"/>
      <c r="W39" s="4"/>
    </row>
    <row r="40" spans="1:23" ht="14.25" customHeight="1">
      <c r="A40" s="30">
        <v>4</v>
      </c>
      <c r="B40" s="126">
        <f t="shared" si="24"/>
        <v>8808268</v>
      </c>
      <c r="C40" s="131">
        <v>8808268</v>
      </c>
      <c r="D40" s="33">
        <f>(C40-B40)*2</f>
        <v>0</v>
      </c>
      <c r="E40" s="17">
        <f t="shared" si="25"/>
        <v>854461</v>
      </c>
      <c r="F40" s="33">
        <f t="shared" si="32"/>
        <v>4322.33</v>
      </c>
      <c r="G40" s="41">
        <v>4322.33</v>
      </c>
      <c r="H40" s="19" t="str">
        <f t="shared" si="33"/>
        <v>00:00</v>
      </c>
      <c r="I40" s="20"/>
      <c r="J40" s="127">
        <f t="shared" si="26"/>
        <v>3.2013888888888888</v>
      </c>
      <c r="K40" s="128">
        <f t="shared" si="27"/>
        <v>2.182638888888889</v>
      </c>
      <c r="L40" s="127">
        <f t="shared" si="28"/>
        <v>138.28680555555556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243760</v>
      </c>
      <c r="Q40" s="130">
        <v>930</v>
      </c>
      <c r="R40" s="39" t="s">
        <v>26</v>
      </c>
      <c r="S40" s="40">
        <v>260237.49</v>
      </c>
      <c r="T40" s="1"/>
      <c r="V40" s="116"/>
      <c r="W40" s="4"/>
    </row>
    <row r="41" spans="1:23" ht="14.25" customHeight="1">
      <c r="A41" s="30">
        <v>5</v>
      </c>
      <c r="B41" s="126">
        <f t="shared" si="24"/>
        <v>85524</v>
      </c>
      <c r="C41" s="131">
        <v>85524</v>
      </c>
      <c r="D41" s="33">
        <f>(C41-B41)*3.2</f>
        <v>0</v>
      </c>
      <c r="E41" s="17">
        <f t="shared" si="25"/>
        <v>1556442.3</v>
      </c>
      <c r="F41" s="277"/>
      <c r="G41" s="278"/>
      <c r="H41" s="19"/>
      <c r="I41" s="20"/>
      <c r="J41" s="127">
        <f t="shared" si="26"/>
        <v>0.57430555555555551</v>
      </c>
      <c r="K41" s="128">
        <f t="shared" si="27"/>
        <v>7.2986111111111107</v>
      </c>
      <c r="L41" s="127">
        <f t="shared" si="28"/>
        <v>95.151388888888903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455077</v>
      </c>
      <c r="Q41" s="130">
        <v>705</v>
      </c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47259.199999999997</v>
      </c>
      <c r="C42" s="32">
        <v>47263.98</v>
      </c>
      <c r="D42" s="33">
        <f t="shared" ref="D42:D43" si="34">(C42-B42)*500</f>
        <v>2390.0000000030559</v>
      </c>
      <c r="E42" s="17">
        <f t="shared" si="25"/>
        <v>28349829.000000004</v>
      </c>
      <c r="F42" s="33">
        <f t="shared" ref="F42:F45" si="35">G11</f>
        <v>30130.44</v>
      </c>
      <c r="G42" s="35">
        <v>30133.439999999999</v>
      </c>
      <c r="H42" s="19" t="str">
        <f t="shared" ref="H42:H45" si="36">TEXT((G42-F42)/24,"hh:mm")</f>
        <v>03:00</v>
      </c>
      <c r="I42" s="127">
        <f t="shared" ref="I42:I45" si="37">I11+H42</f>
        <v>3.9138888888888896</v>
      </c>
      <c r="J42" s="127">
        <f t="shared" si="26"/>
        <v>3.9138888888888896</v>
      </c>
      <c r="K42" s="128">
        <f t="shared" si="27"/>
        <v>3.9138888888888896</v>
      </c>
      <c r="L42" s="127">
        <f t="shared" si="28"/>
        <v>268.34722222222211</v>
      </c>
      <c r="M42" s="44"/>
      <c r="N42" s="17">
        <f t="shared" si="29"/>
        <v>40173.5</v>
      </c>
      <c r="O42" s="17">
        <f t="shared" si="30"/>
        <v>642.36999999999989</v>
      </c>
      <c r="P42" s="132">
        <f t="shared" si="31"/>
        <v>7666332.4699999997</v>
      </c>
      <c r="Q42" s="130">
        <v>2220</v>
      </c>
      <c r="R42" s="46" t="s">
        <v>28</v>
      </c>
      <c r="S42" s="47">
        <f>SUM(Q38:Q45)</f>
        <v>13187.6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44542.58</v>
      </c>
      <c r="C43" s="133">
        <v>44547.6</v>
      </c>
      <c r="D43" s="49">
        <f t="shared" si="34"/>
        <v>2509.9999999983993</v>
      </c>
      <c r="E43" s="17">
        <f t="shared" si="25"/>
        <v>27198843</v>
      </c>
      <c r="F43" s="33">
        <f t="shared" si="35"/>
        <v>3198.58</v>
      </c>
      <c r="G43" s="41">
        <v>3201.58</v>
      </c>
      <c r="H43" s="19" t="str">
        <f t="shared" si="36"/>
        <v>03:00</v>
      </c>
      <c r="I43" s="127">
        <f t="shared" si="37"/>
        <v>2.9312500000000004</v>
      </c>
      <c r="J43" s="127">
        <f t="shared" si="26"/>
        <v>8.3826388888888879</v>
      </c>
      <c r="K43" s="128">
        <f t="shared" si="27"/>
        <v>2.9312500000000004</v>
      </c>
      <c r="L43" s="127">
        <f t="shared" si="28"/>
        <v>166.12916666666672</v>
      </c>
      <c r="M43" s="44"/>
      <c r="N43" s="17">
        <f t="shared" si="29"/>
        <v>38113</v>
      </c>
      <c r="O43" s="17">
        <f t="shared" si="30"/>
        <v>693.97499999999991</v>
      </c>
      <c r="P43" s="132">
        <f t="shared" si="31"/>
        <v>7473345.6874999991</v>
      </c>
      <c r="Q43" s="134">
        <v>2400</v>
      </c>
      <c r="R43" s="56" t="s">
        <v>29</v>
      </c>
      <c r="S43" s="43">
        <f>SUM(S38:S42)</f>
        <v>402407.00999999995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22662865</v>
      </c>
      <c r="C44" s="131">
        <v>22662865</v>
      </c>
      <c r="D44" s="49">
        <f t="shared" ref="D44:D45" si="38">(C44-B44)</f>
        <v>0</v>
      </c>
      <c r="E44" s="17">
        <f t="shared" si="25"/>
        <v>17426796</v>
      </c>
      <c r="F44" s="33">
        <f t="shared" si="35"/>
        <v>29085.1</v>
      </c>
      <c r="G44" s="35">
        <v>29085.1</v>
      </c>
      <c r="H44" s="19" t="str">
        <f t="shared" si="36"/>
        <v>00:00</v>
      </c>
      <c r="I44" s="127">
        <f t="shared" si="37"/>
        <v>0.78125</v>
      </c>
      <c r="J44" s="127">
        <f t="shared" si="26"/>
        <v>4.7750000000000004</v>
      </c>
      <c r="K44" s="168">
        <v>0</v>
      </c>
      <c r="L44" s="127">
        <f t="shared" si="28"/>
        <v>31.395833333333314</v>
      </c>
      <c r="M44" s="37">
        <v>177</v>
      </c>
      <c r="N44" s="17">
        <f t="shared" si="29"/>
        <v>17797</v>
      </c>
      <c r="O44" s="17">
        <f t="shared" si="30"/>
        <v>1.1199999999917054E-2</v>
      </c>
      <c r="P44" s="132">
        <f t="shared" si="31"/>
        <v>4806799.0139999995</v>
      </c>
      <c r="Q44" s="148">
        <v>2251</v>
      </c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20388737</v>
      </c>
      <c r="C45" s="139">
        <v>20388737</v>
      </c>
      <c r="D45" s="65">
        <f t="shared" si="38"/>
        <v>0</v>
      </c>
      <c r="E45" s="65">
        <f t="shared" si="25"/>
        <v>14752551</v>
      </c>
      <c r="F45" s="65">
        <f t="shared" si="35"/>
        <v>25673.8</v>
      </c>
      <c r="G45" s="67">
        <v>25673.8</v>
      </c>
      <c r="H45" s="19" t="str">
        <f t="shared" si="36"/>
        <v>00:00</v>
      </c>
      <c r="I45" s="127">
        <f t="shared" si="37"/>
        <v>0.39791666666666664</v>
      </c>
      <c r="J45" s="127">
        <f t="shared" si="26"/>
        <v>2.1493055555555554</v>
      </c>
      <c r="K45" s="140">
        <f>K14+H45</f>
        <v>5.2791666666666668</v>
      </c>
      <c r="L45" s="149">
        <f t="shared" si="28"/>
        <v>145.05000000000001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4109081.48</v>
      </c>
      <c r="Q45" s="141">
        <v>2344</v>
      </c>
      <c r="R45" s="76" t="s">
        <v>31</v>
      </c>
      <c r="S45" s="77">
        <f>S44+S43</f>
        <v>404288.00999999995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>
        <v>207</v>
      </c>
      <c r="O48" s="25">
        <v>7</v>
      </c>
      <c r="P48" s="92">
        <v>0</v>
      </c>
      <c r="Q48" s="92">
        <v>150</v>
      </c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>
        <v>21282.6</v>
      </c>
      <c r="F49" s="96">
        <f t="shared" ref="F49:G49" si="41">IFERROR(O38/D38,0)</f>
        <v>0</v>
      </c>
      <c r="G49" s="97">
        <f t="shared" si="41"/>
        <v>0.29955471404233958</v>
      </c>
      <c r="H49" s="98">
        <v>3</v>
      </c>
      <c r="I49" s="88" t="str">
        <f>IF(I39&gt;=(250/24),"Ganti Racor","Belum")</f>
        <v>Belum</v>
      </c>
      <c r="J49" s="88" t="str">
        <f t="shared" ref="J49:J51" si="42">IF(J39&gt;=(250/24),"Ganti Filter","Belum")</f>
        <v>Belum</v>
      </c>
      <c r="K49" s="99" t="str">
        <f>IF(K39&gt;=(250/24),"Ganti Oli","Belum")</f>
        <v>Belum</v>
      </c>
      <c r="L49" s="100" t="str">
        <f t="shared" si="39"/>
        <v>Belum</v>
      </c>
      <c r="M49" s="30" t="s">
        <v>45</v>
      </c>
      <c r="N49" s="101">
        <v>93</v>
      </c>
      <c r="O49" s="38">
        <v>11</v>
      </c>
      <c r="P49" s="61">
        <v>10</v>
      </c>
      <c r="Q49" s="61">
        <v>2</v>
      </c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0.29279817306773986</v>
      </c>
      <c r="H50" s="98">
        <v>4</v>
      </c>
      <c r="I50" s="87"/>
      <c r="J50" s="88" t="str">
        <f t="shared" si="42"/>
        <v>Belum</v>
      </c>
      <c r="K50" s="99" t="str">
        <f t="shared" ref="K50:K53" si="44">IF(K40&gt;=(500/24),"Ganti Oli","Belum")</f>
        <v>Belum</v>
      </c>
      <c r="L50" s="100" t="str">
        <f t="shared" si="39"/>
        <v>Belum</v>
      </c>
      <c r="M50" s="62" t="s">
        <v>43</v>
      </c>
      <c r="N50" s="104">
        <f t="shared" ref="N50:Q50" si="45">N48+(N49*209)</f>
        <v>19644</v>
      </c>
      <c r="O50" s="104">
        <f t="shared" si="45"/>
        <v>2306</v>
      </c>
      <c r="P50" s="105">
        <f t="shared" si="45"/>
        <v>2090</v>
      </c>
      <c r="Q50" s="105">
        <f t="shared" si="45"/>
        <v>568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>
        <v>22338</v>
      </c>
      <c r="F51" s="96">
        <f t="shared" ref="F51:G51" si="46">IFERROR(O40/D40,0)</f>
        <v>0</v>
      </c>
      <c r="G51" s="97">
        <f t="shared" si="46"/>
        <v>0.28527925791814956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>
        <v>99069</v>
      </c>
      <c r="F52" s="96">
        <f t="shared" ref="F52:G52" si="47">IFERROR(O41/D41,0)</f>
        <v>0</v>
      </c>
      <c r="G52" s="97">
        <f t="shared" si="47"/>
        <v>0.29238282716937208</v>
      </c>
      <c r="H52" s="98">
        <v>6</v>
      </c>
      <c r="I52" s="88" t="str">
        <f t="shared" ref="I52:I53" si="48">IF(I42&gt;=(250/24),"Ganti Racor","Belum")</f>
        <v>Belum</v>
      </c>
      <c r="J52" s="88" t="str">
        <f t="shared" ref="J52:J53" si="49">IF(J42&gt;=(350/24),"Ganti Filter","Belum")</f>
        <v>Belum</v>
      </c>
      <c r="K52" s="99" t="str">
        <f t="shared" si="44"/>
        <v>Belum</v>
      </c>
      <c r="L52" s="100" t="str">
        <f t="shared" ref="L52:L55" si="50">IF(L42&gt;=(10000/24),"Overhaul","Belum")</f>
        <v>Belum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>
        <v>7879260</v>
      </c>
      <c r="C53" s="37">
        <v>7880840</v>
      </c>
      <c r="D53" s="103">
        <f>(C53-B53)*1.0015</f>
        <v>1582.3700000000001</v>
      </c>
      <c r="E53" s="37">
        <v>25354.77</v>
      </c>
      <c r="F53" s="96">
        <f t="shared" ref="F53:G53" si="51">IFERROR(O42/D42,0)</f>
        <v>0.26877405857706216</v>
      </c>
      <c r="G53" s="97">
        <f t="shared" si="51"/>
        <v>0.27041900217458098</v>
      </c>
      <c r="H53" s="98">
        <v>7</v>
      </c>
      <c r="I53" s="88" t="str">
        <f t="shared" si="48"/>
        <v>Belum</v>
      </c>
      <c r="J53" s="88" t="str">
        <f t="shared" si="49"/>
        <v>Belum</v>
      </c>
      <c r="K53" s="106" t="str">
        <f t="shared" si="44"/>
        <v>Belum</v>
      </c>
      <c r="L53" s="107" t="str">
        <f t="shared" si="50"/>
        <v>Belum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>
        <v>7636555</v>
      </c>
      <c r="C54" s="44">
        <v>7638145</v>
      </c>
      <c r="D54" s="109">
        <f>(C54-B54)*1.0025</f>
        <v>1593.9749999999999</v>
      </c>
      <c r="E54" s="37">
        <v>26195.22</v>
      </c>
      <c r="F54" s="143">
        <f t="shared" ref="F54:G54" si="52">IFERROR(O43/D43,0)</f>
        <v>0.27648406374519618</v>
      </c>
      <c r="G54" s="144">
        <f t="shared" si="52"/>
        <v>0.27476704385918177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str">
        <f t="shared" ref="K54:K55" si="54">IF(K44&gt;=(250/24),"Ganti Oli","Belum")</f>
        <v>Belum</v>
      </c>
      <c r="L54" s="100" t="str">
        <f t="shared" si="50"/>
        <v>Belum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>
        <v>31037072</v>
      </c>
      <c r="C55" s="37">
        <v>31038315</v>
      </c>
      <c r="D55" s="109">
        <f t="shared" ref="D55:D56" si="55">(C55-B55)*0.9984</f>
        <v>1241.0111999999999</v>
      </c>
      <c r="E55" s="112"/>
      <c r="F55" s="143">
        <f t="shared" ref="F55:G55" si="56">IFERROR(O44/D44,0)</f>
        <v>0</v>
      </c>
      <c r="G55" s="144">
        <f t="shared" si="56"/>
        <v>0.27582804171231473</v>
      </c>
      <c r="H55" s="113">
        <v>9</v>
      </c>
      <c r="I55" s="88" t="str">
        <f t="shared" si="53"/>
        <v>Belum</v>
      </c>
      <c r="J55" s="88" t="str">
        <f>IF(J45&gt;=(100/24),"Ganti Filter","Belum")</f>
        <v>Belum</v>
      </c>
      <c r="K55" s="114" t="str">
        <f t="shared" si="54"/>
        <v>Belum</v>
      </c>
      <c r="L55" s="115" t="str">
        <f t="shared" si="50"/>
        <v>Belum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0.27853362310016755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102</v>
      </c>
      <c r="O67" s="265" t="s">
        <v>13</v>
      </c>
      <c r="P67" s="265" t="s">
        <v>103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2848.16</v>
      </c>
      <c r="C69" s="32">
        <v>2849.03</v>
      </c>
      <c r="D69" s="17">
        <f>(C69-B69)*1260</f>
        <v>1096.2000000004355</v>
      </c>
      <c r="E69" s="17">
        <f t="shared" ref="E69:E76" si="60">E38+D69</f>
        <v>3583109.0000000005</v>
      </c>
      <c r="F69" s="277" t="s">
        <v>23</v>
      </c>
      <c r="G69" s="278"/>
      <c r="H69" s="19">
        <v>0.12847222222222221</v>
      </c>
      <c r="I69" s="20"/>
      <c r="J69" s="127">
        <f t="shared" ref="J69:J76" si="61">J38+H69</f>
        <v>3.3833333333333333</v>
      </c>
      <c r="K69" s="128">
        <f t="shared" ref="K69:K76" si="62">K38+H69</f>
        <v>3.3833333333333333</v>
      </c>
      <c r="L69" s="127">
        <f t="shared" ref="L69:L76" si="63">L38+H69</f>
        <v>418.13333333333338</v>
      </c>
      <c r="M69" s="24"/>
      <c r="N69" s="17">
        <f t="shared" ref="N69:N76" si="64">N38+M69</f>
        <v>5449</v>
      </c>
      <c r="O69" s="17">
        <f t="shared" ref="O69:O76" si="65">Q38+D80-Q69</f>
        <v>331.19999999999993</v>
      </c>
      <c r="P69" s="129">
        <f t="shared" ref="P69:P76" si="66">P38+O69</f>
        <v>1073340.02</v>
      </c>
      <c r="Q69" s="130">
        <v>806.4</v>
      </c>
      <c r="R69" s="28" t="s">
        <v>24</v>
      </c>
      <c r="S69" s="29">
        <v>100422.83</v>
      </c>
      <c r="T69" s="1"/>
      <c r="V69" s="116"/>
      <c r="W69" s="4"/>
    </row>
    <row r="70" spans="1:23" ht="14.25" customHeight="1">
      <c r="A70" s="30">
        <v>3</v>
      </c>
      <c r="B70" s="126">
        <f t="shared" si="59"/>
        <v>3513.65</v>
      </c>
      <c r="C70" s="131">
        <v>3513.65</v>
      </c>
      <c r="D70" s="33">
        <f>(C70-B70)*5</f>
        <v>0</v>
      </c>
      <c r="E70" s="17">
        <f t="shared" si="60"/>
        <v>3308716</v>
      </c>
      <c r="F70" s="33">
        <f t="shared" ref="F70:F71" si="67">G39</f>
        <v>60409.58</v>
      </c>
      <c r="G70" s="35">
        <v>60409.58</v>
      </c>
      <c r="H70" s="19" t="str">
        <f t="shared" ref="H70:H71" si="68">TEXT((G70-F70)/24,"hh:mm")</f>
        <v>00:00</v>
      </c>
      <c r="I70" s="127">
        <f>I39+H70</f>
        <v>3.5187499999999998</v>
      </c>
      <c r="J70" s="127">
        <f t="shared" si="61"/>
        <v>0</v>
      </c>
      <c r="K70" s="128">
        <f t="shared" si="62"/>
        <v>3.5187499999999998</v>
      </c>
      <c r="L70" s="127">
        <f t="shared" si="63"/>
        <v>178.64097222222222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968786</v>
      </c>
      <c r="Q70" s="130">
        <v>1200</v>
      </c>
      <c r="R70" s="39" t="s">
        <v>25</v>
      </c>
      <c r="S70" s="40">
        <v>13559.09</v>
      </c>
      <c r="T70" s="1"/>
      <c r="V70" s="116"/>
      <c r="W70" s="4"/>
    </row>
    <row r="71" spans="1:23" ht="14.25" customHeight="1">
      <c r="A71" s="30">
        <v>4</v>
      </c>
      <c r="B71" s="126">
        <f t="shared" si="59"/>
        <v>8808268</v>
      </c>
      <c r="C71" s="131">
        <v>8808268</v>
      </c>
      <c r="D71" s="33">
        <f>(C71-B71)*2</f>
        <v>0</v>
      </c>
      <c r="E71" s="17">
        <f t="shared" si="60"/>
        <v>854461</v>
      </c>
      <c r="F71" s="33">
        <f t="shared" si="67"/>
        <v>4322.33</v>
      </c>
      <c r="G71" s="41">
        <v>4322.33</v>
      </c>
      <c r="H71" s="19" t="str">
        <f t="shared" si="68"/>
        <v>00:00</v>
      </c>
      <c r="I71" s="20"/>
      <c r="J71" s="127">
        <f t="shared" si="61"/>
        <v>3.2013888888888888</v>
      </c>
      <c r="K71" s="128">
        <f t="shared" si="62"/>
        <v>2.182638888888889</v>
      </c>
      <c r="L71" s="127">
        <f t="shared" si="63"/>
        <v>138.28680555555556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243760</v>
      </c>
      <c r="Q71" s="130">
        <v>930</v>
      </c>
      <c r="R71" s="39" t="s">
        <v>26</v>
      </c>
      <c r="S71" s="40">
        <v>248657.02</v>
      </c>
      <c r="T71" s="1"/>
      <c r="V71" s="116"/>
      <c r="W71" s="4"/>
    </row>
    <row r="72" spans="1:23" ht="15.75" customHeight="1">
      <c r="A72" s="30">
        <v>5</v>
      </c>
      <c r="B72" s="126">
        <f t="shared" si="59"/>
        <v>85524</v>
      </c>
      <c r="C72" s="131">
        <v>85524</v>
      </c>
      <c r="D72" s="33">
        <f>(C72-B72)*3.2</f>
        <v>0</v>
      </c>
      <c r="E72" s="17">
        <f t="shared" si="60"/>
        <v>1556442.3</v>
      </c>
      <c r="F72" s="277" t="s">
        <v>23</v>
      </c>
      <c r="G72" s="278"/>
      <c r="H72" s="19"/>
      <c r="I72" s="20"/>
      <c r="J72" s="127">
        <f t="shared" si="61"/>
        <v>0.57430555555555551</v>
      </c>
      <c r="K72" s="128">
        <f t="shared" si="62"/>
        <v>7.2986111111111107</v>
      </c>
      <c r="L72" s="127">
        <f t="shared" si="63"/>
        <v>95.151388888888903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455077</v>
      </c>
      <c r="Q72" s="130">
        <v>705</v>
      </c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47263.98</v>
      </c>
      <c r="C73" s="32">
        <v>47263.98</v>
      </c>
      <c r="D73" s="33">
        <f t="shared" ref="D73:D74" si="69">(C73-B73)*500</f>
        <v>0</v>
      </c>
      <c r="E73" s="17">
        <f t="shared" si="60"/>
        <v>28349829.000000004</v>
      </c>
      <c r="F73" s="33">
        <f t="shared" ref="F73:F76" si="70">G42</f>
        <v>30133.439999999999</v>
      </c>
      <c r="G73" s="35">
        <v>30133.439999999999</v>
      </c>
      <c r="H73" s="19" t="str">
        <f t="shared" ref="H73:H76" si="71">TEXT((G73-F73)/24,"hh:mm")</f>
        <v>00:00</v>
      </c>
      <c r="I73" s="170">
        <v>0</v>
      </c>
      <c r="J73" s="127">
        <f t="shared" si="61"/>
        <v>3.9138888888888896</v>
      </c>
      <c r="K73" s="128">
        <f t="shared" si="62"/>
        <v>3.9138888888888896</v>
      </c>
      <c r="L73" s="127">
        <f t="shared" si="63"/>
        <v>268.34722222222211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7666332.4699999997</v>
      </c>
      <c r="Q73" s="130">
        <v>2220</v>
      </c>
      <c r="R73" s="46" t="s">
        <v>28</v>
      </c>
      <c r="S73" s="47">
        <f>SUM(Q69:Q76)</f>
        <v>10885.4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44547.6</v>
      </c>
      <c r="C74" s="133">
        <v>44555.32</v>
      </c>
      <c r="D74" s="49">
        <f t="shared" si="69"/>
        <v>3860.0000000005821</v>
      </c>
      <c r="E74" s="17">
        <f t="shared" si="60"/>
        <v>27202703</v>
      </c>
      <c r="F74" s="33">
        <f t="shared" si="70"/>
        <v>3201.58</v>
      </c>
      <c r="G74" s="41">
        <v>3206.59</v>
      </c>
      <c r="H74" s="19" t="str">
        <f t="shared" si="71"/>
        <v>05:00</v>
      </c>
      <c r="I74" s="127">
        <f t="shared" ref="I74:I76" si="72">I43+H74</f>
        <v>3.1395833333333338</v>
      </c>
      <c r="J74" s="127">
        <f t="shared" si="61"/>
        <v>8.5909722222222218</v>
      </c>
      <c r="K74" s="128">
        <f t="shared" si="62"/>
        <v>3.1395833333333338</v>
      </c>
      <c r="L74" s="127">
        <f t="shared" si="63"/>
        <v>166.33750000000006</v>
      </c>
      <c r="M74" s="44"/>
      <c r="N74" s="17">
        <f t="shared" si="64"/>
        <v>38113</v>
      </c>
      <c r="O74" s="17">
        <f t="shared" si="65"/>
        <v>1070</v>
      </c>
      <c r="P74" s="132">
        <f t="shared" si="66"/>
        <v>7474415.6874999991</v>
      </c>
      <c r="Q74" s="134">
        <v>1330</v>
      </c>
      <c r="R74" s="56" t="s">
        <v>29</v>
      </c>
      <c r="S74" s="43">
        <f>SUM(S69:S73)</f>
        <v>388524.34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22662865</v>
      </c>
      <c r="C75" s="131">
        <v>22666461</v>
      </c>
      <c r="D75" s="49">
        <f t="shared" ref="D75:D76" si="73">(C75-B75)</f>
        <v>3596</v>
      </c>
      <c r="E75" s="17">
        <f t="shared" si="60"/>
        <v>17430392</v>
      </c>
      <c r="F75" s="33">
        <f t="shared" si="70"/>
        <v>29085.1</v>
      </c>
      <c r="G75" s="35">
        <v>29089.9</v>
      </c>
      <c r="H75" s="19" t="str">
        <f t="shared" si="71"/>
        <v>04:48</v>
      </c>
      <c r="I75" s="127">
        <f t="shared" si="72"/>
        <v>0.98124999999999996</v>
      </c>
      <c r="J75" s="127">
        <f t="shared" si="61"/>
        <v>4.9750000000000005</v>
      </c>
      <c r="K75" s="128">
        <f t="shared" si="62"/>
        <v>0.19999999999999998</v>
      </c>
      <c r="L75" s="127">
        <f t="shared" si="63"/>
        <v>31.595833333333314</v>
      </c>
      <c r="M75" s="37"/>
      <c r="N75" s="17">
        <f t="shared" si="64"/>
        <v>17797</v>
      </c>
      <c r="O75" s="17">
        <f t="shared" si="65"/>
        <v>901</v>
      </c>
      <c r="P75" s="132">
        <f t="shared" si="66"/>
        <v>4807700.0139999995</v>
      </c>
      <c r="Q75" s="148">
        <v>1350</v>
      </c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20388737</v>
      </c>
      <c r="C76" s="139">
        <v>20388737</v>
      </c>
      <c r="D76" s="65">
        <f t="shared" si="73"/>
        <v>0</v>
      </c>
      <c r="E76" s="65">
        <f t="shared" si="60"/>
        <v>14752551</v>
      </c>
      <c r="F76" s="65">
        <f t="shared" si="70"/>
        <v>25673.8</v>
      </c>
      <c r="G76" s="67">
        <v>25673.8</v>
      </c>
      <c r="H76" s="19" t="str">
        <f t="shared" si="71"/>
        <v>00:00</v>
      </c>
      <c r="I76" s="127">
        <f t="shared" si="72"/>
        <v>0.39791666666666664</v>
      </c>
      <c r="J76" s="127">
        <f t="shared" si="61"/>
        <v>2.1493055555555554</v>
      </c>
      <c r="K76" s="140">
        <f t="shared" si="62"/>
        <v>5.2791666666666668</v>
      </c>
      <c r="L76" s="149">
        <f t="shared" si="63"/>
        <v>145.05000000000001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4109081.48</v>
      </c>
      <c r="Q76" s="141">
        <v>2344</v>
      </c>
      <c r="R76" s="76" t="s">
        <v>31</v>
      </c>
      <c r="S76" s="77">
        <f>S75+S74</f>
        <v>390405.34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>
        <v>207</v>
      </c>
      <c r="O79" s="25">
        <v>7</v>
      </c>
      <c r="P79" s="92">
        <v>0</v>
      </c>
      <c r="Q79" s="92">
        <v>150</v>
      </c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>
        <v>21283.200000000001</v>
      </c>
      <c r="F80" s="96">
        <f t="shared" ref="F80:G80" si="76">IFERROR(O69/D69,0)</f>
        <v>0.30213464696211306</v>
      </c>
      <c r="G80" s="97">
        <f t="shared" si="76"/>
        <v>0.29955550333523201</v>
      </c>
      <c r="H80" s="98">
        <v>3</v>
      </c>
      <c r="I80" s="88" t="str">
        <f>IF(I70&gt;=(250/24),"Ganti Racor","Belum")</f>
        <v>Belum</v>
      </c>
      <c r="J80" s="88" t="str">
        <f t="shared" ref="J80:J82" si="77">IF(J70&gt;=(250/24),"Ganti Filter","Belum")</f>
        <v>Belum</v>
      </c>
      <c r="K80" s="99" t="str">
        <f>IF(K70&gt;=(250/24),"Ganti Oli","Belum")</f>
        <v>Belum</v>
      </c>
      <c r="L80" s="100" t="str">
        <f t="shared" si="74"/>
        <v>Belum</v>
      </c>
      <c r="M80" s="30" t="s">
        <v>45</v>
      </c>
      <c r="N80" s="101">
        <v>93</v>
      </c>
      <c r="O80" s="38">
        <v>11</v>
      </c>
      <c r="P80" s="61">
        <v>10</v>
      </c>
      <c r="Q80" s="61">
        <v>2</v>
      </c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0.29279817306773986</v>
      </c>
      <c r="H81" s="98">
        <v>4</v>
      </c>
      <c r="I81" s="87"/>
      <c r="J81" s="88" t="str">
        <f t="shared" si="77"/>
        <v>Belum</v>
      </c>
      <c r="K81" s="99" t="str">
        <f t="shared" ref="K81:K84" si="79">IF(K71&gt;=(500/24),"Ganti Oli","Belum")</f>
        <v>Belum</v>
      </c>
      <c r="L81" s="100" t="str">
        <f t="shared" si="74"/>
        <v>Belum</v>
      </c>
      <c r="M81" s="62" t="s">
        <v>43</v>
      </c>
      <c r="N81" s="104">
        <f t="shared" ref="N81:Q81" si="80">N79+(N80*209)</f>
        <v>19644</v>
      </c>
      <c r="O81" s="104">
        <f t="shared" si="80"/>
        <v>2306</v>
      </c>
      <c r="P81" s="105">
        <f t="shared" si="80"/>
        <v>2090</v>
      </c>
      <c r="Q81" s="105">
        <f t="shared" si="80"/>
        <v>568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>
        <v>22338</v>
      </c>
      <c r="F82" s="96">
        <f t="shared" ref="F82:G82" si="81">IFERROR(O71/D71,0)</f>
        <v>0</v>
      </c>
      <c r="G82" s="97">
        <f t="shared" si="81"/>
        <v>0.28527925791814956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>
        <v>99069</v>
      </c>
      <c r="F83" s="96">
        <f t="shared" ref="F83:G83" si="82">IFERROR(O72/D72,0)</f>
        <v>0</v>
      </c>
      <c r="G83" s="97">
        <f t="shared" si="82"/>
        <v>0.29238282716937208</v>
      </c>
      <c r="H83" s="98">
        <v>6</v>
      </c>
      <c r="I83" s="88" t="str">
        <f t="shared" ref="I83:I84" si="83">IF(I73&gt;=(250/24),"Ganti Racor","Belum")</f>
        <v>Belum</v>
      </c>
      <c r="J83" s="88" t="str">
        <f t="shared" ref="J83:J84" si="84">IF(J73&gt;=(350/24),"Ganti Filter","Belum")</f>
        <v>Belum</v>
      </c>
      <c r="K83" s="99" t="str">
        <f t="shared" si="79"/>
        <v>Belum</v>
      </c>
      <c r="L83" s="100" t="str">
        <f t="shared" ref="L83:L86" si="85">IF(L73&gt;=(10000/24),"Overhaul","Belum")</f>
        <v>Belum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>
        <v>7880840</v>
      </c>
      <c r="C84" s="37">
        <v>7880840</v>
      </c>
      <c r="D84" s="103">
        <f>(C84-B84)*1.0015</f>
        <v>0</v>
      </c>
      <c r="E84" s="37">
        <v>25354.77</v>
      </c>
      <c r="F84" s="96">
        <f t="shared" ref="F84:G84" si="86">IFERROR(O73/D73,0)</f>
        <v>0</v>
      </c>
      <c r="G84" s="97">
        <f t="shared" si="86"/>
        <v>0.27041900217458098</v>
      </c>
      <c r="H84" s="98">
        <v>7</v>
      </c>
      <c r="I84" s="88" t="str">
        <f t="shared" si="83"/>
        <v>Belum</v>
      </c>
      <c r="J84" s="88" t="str">
        <f t="shared" si="84"/>
        <v>Belum</v>
      </c>
      <c r="K84" s="106" t="str">
        <f t="shared" si="79"/>
        <v>Belum</v>
      </c>
      <c r="L84" s="107" t="str">
        <f t="shared" si="85"/>
        <v>Belum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>
        <v>7638145</v>
      </c>
      <c r="C85" s="44">
        <v>7638145</v>
      </c>
      <c r="D85" s="109">
        <f>(C85-B85)*1.0025</f>
        <v>0</v>
      </c>
      <c r="E85" s="37">
        <v>26198.62</v>
      </c>
      <c r="F85" s="143">
        <f t="shared" ref="F85:G85" si="87">IFERROR(O74/D74,0)</f>
        <v>0.27720207253881829</v>
      </c>
      <c r="G85" s="144">
        <f t="shared" si="87"/>
        <v>0.27476738938406225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str">
        <f t="shared" ref="K85:K86" si="89">IF(K75&gt;=(250/24),"Ganti Oli","Belum")</f>
        <v>Belum</v>
      </c>
      <c r="L85" s="100" t="str">
        <f t="shared" si="85"/>
        <v>Belum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0.25055617352614018</v>
      </c>
      <c r="G86" s="144">
        <f t="shared" si="91"/>
        <v>0.27582282796623275</v>
      </c>
      <c r="H86" s="113">
        <v>9</v>
      </c>
      <c r="I86" s="88" t="str">
        <f t="shared" si="88"/>
        <v>Belum</v>
      </c>
      <c r="J86" s="88" t="str">
        <f>IF(J76&gt;=(100/24),"Ganti Filter","Belum")</f>
        <v>Belum</v>
      </c>
      <c r="K86" s="114" t="str">
        <f t="shared" si="89"/>
        <v>Belum</v>
      </c>
      <c r="L86" s="115" t="str">
        <f t="shared" si="85"/>
        <v>Belum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0.27853362310016755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>
        <v>29255760</v>
      </c>
      <c r="C88" s="24">
        <v>29260040</v>
      </c>
      <c r="D88" s="49">
        <f>(C88-B88)*0.9995</f>
        <v>4277.8600000000006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>
        <v>23192320</v>
      </c>
      <c r="C89" s="37">
        <v>23194940</v>
      </c>
      <c r="D89" s="33">
        <f>(C89-B89)*1.03511</f>
        <v>2711.9881999999998</v>
      </c>
      <c r="T89" s="1"/>
      <c r="V89" s="116"/>
      <c r="W89" s="4"/>
    </row>
    <row r="90" spans="1:23" ht="14.25" customHeight="1">
      <c r="A90" s="30" t="s">
        <v>48</v>
      </c>
      <c r="B90" s="110">
        <v>31041954</v>
      </c>
      <c r="C90" s="37">
        <v>31042974</v>
      </c>
      <c r="D90" s="49">
        <f t="shared" ref="D90:D92" si="93">(C90-B90)*0.9984</f>
        <v>1018.3679999999999</v>
      </c>
      <c r="T90" s="1"/>
      <c r="V90" s="116"/>
      <c r="W90" s="4"/>
    </row>
    <row r="91" spans="1:23" ht="14.25" customHeight="1">
      <c r="A91" s="30" t="s">
        <v>49</v>
      </c>
      <c r="B91" s="110">
        <v>31038315</v>
      </c>
      <c r="C91" s="37">
        <v>31040114</v>
      </c>
      <c r="D91" s="33">
        <f t="shared" si="93"/>
        <v>1796.1215999999999</v>
      </c>
      <c r="T91" s="1"/>
      <c r="V91" s="116"/>
      <c r="W91" s="4"/>
    </row>
    <row r="92" spans="1:23" ht="14.25" customHeight="1">
      <c r="A92" s="30" t="s">
        <v>50</v>
      </c>
      <c r="B92" s="110">
        <v>31040114</v>
      </c>
      <c r="C92" s="37">
        <v>31041954</v>
      </c>
      <c r="D92" s="120">
        <f t="shared" si="93"/>
        <v>1837.0559999999998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104</v>
      </c>
      <c r="O98" s="265" t="s">
        <v>13</v>
      </c>
      <c r="P98" s="265" t="s">
        <v>105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7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2849.03</v>
      </c>
      <c r="C100" s="32">
        <v>2851.36</v>
      </c>
      <c r="D100" s="17">
        <f>(C100-B100)*1260</f>
        <v>2935.7999999999083</v>
      </c>
      <c r="E100" s="17">
        <f t="shared" ref="E100:E107" si="95">E69+D100</f>
        <v>3586044.8000000003</v>
      </c>
      <c r="F100" s="277" t="s">
        <v>23</v>
      </c>
      <c r="G100" s="278"/>
      <c r="H100" s="171">
        <v>8</v>
      </c>
      <c r="I100" s="20"/>
      <c r="J100" s="127">
        <f t="shared" ref="J100:J107" si="96">J69+H100</f>
        <v>11.383333333333333</v>
      </c>
      <c r="K100" s="128">
        <f t="shared" ref="K100:K107" si="97">K69+H100</f>
        <v>11.383333333333333</v>
      </c>
      <c r="L100" s="127">
        <f t="shared" ref="L100:L107" si="98">L69+H100</f>
        <v>426.13333333333338</v>
      </c>
      <c r="M100" s="24"/>
      <c r="N100" s="17">
        <f t="shared" ref="N100:N107" si="99">N69+M100</f>
        <v>5449</v>
      </c>
      <c r="O100" s="17">
        <f t="shared" ref="O100:O107" si="100">Q69+D111-Q100</f>
        <v>940.60799999999983</v>
      </c>
      <c r="P100" s="129">
        <f t="shared" ref="P100:P107" si="101">P69+O100</f>
        <v>1074280.628</v>
      </c>
      <c r="Q100" s="130">
        <v>734.4</v>
      </c>
      <c r="R100" s="28" t="s">
        <v>24</v>
      </c>
      <c r="S100" s="29">
        <v>100422.83</v>
      </c>
      <c r="T100" s="1"/>
      <c r="V100" s="116"/>
      <c r="W100" s="4"/>
    </row>
    <row r="101" spans="1:23" ht="14.25" customHeight="1">
      <c r="A101" s="30">
        <v>3</v>
      </c>
      <c r="B101" s="126">
        <f t="shared" si="94"/>
        <v>3513.65</v>
      </c>
      <c r="C101" s="131">
        <v>3513.65</v>
      </c>
      <c r="D101" s="33">
        <f>(C101-B101)*5</f>
        <v>0</v>
      </c>
      <c r="E101" s="17">
        <f t="shared" si="95"/>
        <v>3308716</v>
      </c>
      <c r="F101" s="33">
        <f t="shared" ref="F101:F102" si="102">G70</f>
        <v>60409.58</v>
      </c>
      <c r="G101" s="35">
        <v>60409.58</v>
      </c>
      <c r="H101" s="19" t="str">
        <f t="shared" ref="H101:H102" si="103">TEXT((G101-F101)/24,"hh:mm")</f>
        <v>00:00</v>
      </c>
      <c r="I101" s="127">
        <f>I70+H101</f>
        <v>3.5187499999999998</v>
      </c>
      <c r="J101" s="127">
        <f t="shared" si="96"/>
        <v>0</v>
      </c>
      <c r="K101" s="128">
        <f t="shared" si="97"/>
        <v>3.5187499999999998</v>
      </c>
      <c r="L101" s="127">
        <f t="shared" si="98"/>
        <v>178.64097222222222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968786</v>
      </c>
      <c r="Q101" s="130">
        <v>1200</v>
      </c>
      <c r="R101" s="39" t="s">
        <v>25</v>
      </c>
      <c r="S101" s="40">
        <v>13559.09</v>
      </c>
      <c r="T101" s="1"/>
      <c r="V101" s="116"/>
      <c r="W101" s="4"/>
    </row>
    <row r="102" spans="1:23" ht="14.25" customHeight="1">
      <c r="A102" s="30">
        <v>4</v>
      </c>
      <c r="B102" s="126">
        <f t="shared" si="94"/>
        <v>8808268</v>
      </c>
      <c r="C102" s="131">
        <v>8808300</v>
      </c>
      <c r="D102" s="33">
        <f>(C102-B102)*2</f>
        <v>64</v>
      </c>
      <c r="E102" s="17">
        <f t="shared" si="95"/>
        <v>854525</v>
      </c>
      <c r="F102" s="33">
        <f t="shared" si="102"/>
        <v>4322.33</v>
      </c>
      <c r="G102" s="41">
        <v>4323.5</v>
      </c>
      <c r="H102" s="19" t="str">
        <f t="shared" si="103"/>
        <v>01:10</v>
      </c>
      <c r="I102" s="20"/>
      <c r="J102" s="127">
        <f t="shared" si="96"/>
        <v>3.25</v>
      </c>
      <c r="K102" s="128">
        <f t="shared" si="97"/>
        <v>2.2312500000000002</v>
      </c>
      <c r="L102" s="127">
        <f t="shared" si="98"/>
        <v>138.33541666666667</v>
      </c>
      <c r="M102" s="37"/>
      <c r="N102" s="17">
        <f t="shared" si="99"/>
        <v>6919</v>
      </c>
      <c r="O102" s="17">
        <f t="shared" si="100"/>
        <v>40</v>
      </c>
      <c r="P102" s="132">
        <f t="shared" si="101"/>
        <v>243800</v>
      </c>
      <c r="Q102" s="130">
        <v>890</v>
      </c>
      <c r="R102" s="39" t="s">
        <v>26</v>
      </c>
      <c r="S102" s="40">
        <v>240461.6</v>
      </c>
      <c r="T102" s="1"/>
      <c r="V102" s="116"/>
      <c r="W102" s="4"/>
    </row>
    <row r="103" spans="1:23" ht="14.25" customHeight="1">
      <c r="A103" s="30">
        <v>5</v>
      </c>
      <c r="B103" s="126">
        <f t="shared" si="94"/>
        <v>85524</v>
      </c>
      <c r="C103" s="131">
        <v>85688</v>
      </c>
      <c r="D103" s="33">
        <f>(C103-B103)*3.2</f>
        <v>524.80000000000007</v>
      </c>
      <c r="E103" s="17">
        <f t="shared" si="95"/>
        <v>1556967.1</v>
      </c>
      <c r="F103" s="277"/>
      <c r="G103" s="278"/>
      <c r="H103" s="19">
        <v>0.12152777777777778</v>
      </c>
      <c r="I103" s="2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155</v>
      </c>
      <c r="P103" s="132">
        <f t="shared" si="101"/>
        <v>455232</v>
      </c>
      <c r="Q103" s="130">
        <v>550</v>
      </c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47263.98</v>
      </c>
      <c r="C104" s="32">
        <v>47263.98</v>
      </c>
      <c r="D104" s="33">
        <f t="shared" ref="D104:D105" si="104">(C104-B104)*500</f>
        <v>0</v>
      </c>
      <c r="E104" s="17">
        <f t="shared" si="95"/>
        <v>28349829.000000004</v>
      </c>
      <c r="F104" s="33">
        <f t="shared" ref="F104:F107" si="105">G73</f>
        <v>30133.439999999999</v>
      </c>
      <c r="G104" s="35">
        <v>30133.439999999999</v>
      </c>
      <c r="H104" s="19" t="str">
        <f t="shared" ref="H104:H107" si="106">TEXT((G104-F104)/24,"hh:mm")</f>
        <v>00:00</v>
      </c>
      <c r="I104" s="127">
        <f t="shared" ref="I104:I107" si="107">I73+H104</f>
        <v>0</v>
      </c>
      <c r="J104" s="127">
        <f t="shared" si="96"/>
        <v>3.9138888888888896</v>
      </c>
      <c r="K104" s="128">
        <f t="shared" si="97"/>
        <v>3.9138888888888896</v>
      </c>
      <c r="L104" s="127">
        <f t="shared" si="98"/>
        <v>268.34722222222211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7666332.4699999997</v>
      </c>
      <c r="Q104" s="130">
        <v>2220</v>
      </c>
      <c r="R104" s="46" t="s">
        <v>28</v>
      </c>
      <c r="S104" s="47">
        <f>SUM(Q100:Q107)</f>
        <v>10148.4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44555.32</v>
      </c>
      <c r="C105" s="133">
        <v>44567.38</v>
      </c>
      <c r="D105" s="49">
        <f t="shared" si="104"/>
        <v>6029.9999999988358</v>
      </c>
      <c r="E105" s="17">
        <f t="shared" si="95"/>
        <v>27208733</v>
      </c>
      <c r="F105" s="33">
        <f t="shared" si="105"/>
        <v>3206.59</v>
      </c>
      <c r="G105" s="41">
        <v>3214.55</v>
      </c>
      <c r="H105" s="19" t="str">
        <f t="shared" si="106"/>
        <v>07:57</v>
      </c>
      <c r="I105" s="127">
        <f t="shared" si="107"/>
        <v>3.4708333333333337</v>
      </c>
      <c r="J105" s="127">
        <f t="shared" si="96"/>
        <v>8.9222222222222225</v>
      </c>
      <c r="K105" s="128">
        <f t="shared" si="97"/>
        <v>3.4708333333333337</v>
      </c>
      <c r="L105" s="127">
        <f t="shared" si="98"/>
        <v>166.66875000000007</v>
      </c>
      <c r="M105" s="44"/>
      <c r="N105" s="17">
        <f t="shared" si="99"/>
        <v>38113</v>
      </c>
      <c r="O105" s="17">
        <f t="shared" si="100"/>
        <v>1689.6374999999998</v>
      </c>
      <c r="P105" s="132">
        <f t="shared" si="101"/>
        <v>7476105.3249999993</v>
      </c>
      <c r="Q105" s="134">
        <v>1500</v>
      </c>
      <c r="R105" s="56" t="s">
        <v>29</v>
      </c>
      <c r="S105" s="43">
        <f>SUM(S100:S104)</f>
        <v>379591.92000000004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22666461</v>
      </c>
      <c r="C106" s="131">
        <v>22672885</v>
      </c>
      <c r="D106" s="49">
        <f t="shared" ref="D106:D107" si="108">(C106-B106)</f>
        <v>6424</v>
      </c>
      <c r="E106" s="17">
        <f t="shared" si="95"/>
        <v>17436816</v>
      </c>
      <c r="F106" s="33">
        <f t="shared" si="105"/>
        <v>29089.9</v>
      </c>
      <c r="G106" s="35">
        <v>29097.8</v>
      </c>
      <c r="H106" s="19" t="str">
        <f t="shared" si="106"/>
        <v>07:54</v>
      </c>
      <c r="I106" s="127">
        <f t="shared" si="107"/>
        <v>1.3104166666666666</v>
      </c>
      <c r="J106" s="127">
        <f t="shared" si="96"/>
        <v>5.3041666666666671</v>
      </c>
      <c r="K106" s="128">
        <f t="shared" si="97"/>
        <v>0.52916666666666667</v>
      </c>
      <c r="L106" s="127">
        <f t="shared" si="98"/>
        <v>31.924999999999979</v>
      </c>
      <c r="M106" s="37"/>
      <c r="N106" s="17">
        <f t="shared" si="99"/>
        <v>17797</v>
      </c>
      <c r="O106" s="17">
        <f t="shared" si="100"/>
        <v>1891.9935999999998</v>
      </c>
      <c r="P106" s="132">
        <f t="shared" si="101"/>
        <v>4809592.0075999992</v>
      </c>
      <c r="Q106" s="148">
        <v>710</v>
      </c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20388737</v>
      </c>
      <c r="C107" s="139">
        <v>20388737</v>
      </c>
      <c r="D107" s="65">
        <f t="shared" si="108"/>
        <v>0</v>
      </c>
      <c r="E107" s="65">
        <f t="shared" si="95"/>
        <v>14752551</v>
      </c>
      <c r="F107" s="65">
        <f t="shared" si="105"/>
        <v>25673.8</v>
      </c>
      <c r="G107" s="67">
        <v>25673.8</v>
      </c>
      <c r="H107" s="19" t="str">
        <f t="shared" si="106"/>
        <v>00:00</v>
      </c>
      <c r="I107" s="127">
        <f t="shared" si="107"/>
        <v>0.39791666666666664</v>
      </c>
      <c r="J107" s="127">
        <f t="shared" si="96"/>
        <v>2.1493055555555554</v>
      </c>
      <c r="K107" s="140">
        <f t="shared" si="97"/>
        <v>5.2791666666666668</v>
      </c>
      <c r="L107" s="149">
        <f t="shared" si="98"/>
        <v>145.05000000000001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4109081.48</v>
      </c>
      <c r="Q107" s="141">
        <v>2344</v>
      </c>
      <c r="R107" s="76" t="s">
        <v>31</v>
      </c>
      <c r="S107" s="77">
        <f>S106+S105</f>
        <v>381472.92000000004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>
        <v>207</v>
      </c>
      <c r="O110" s="25">
        <v>7</v>
      </c>
      <c r="P110" s="92">
        <v>0</v>
      </c>
      <c r="Q110" s="92">
        <v>150</v>
      </c>
      <c r="T110" s="1"/>
      <c r="V110" s="116"/>
    </row>
    <row r="111" spans="1:23" ht="14.25" customHeight="1">
      <c r="A111" s="160">
        <v>1</v>
      </c>
      <c r="B111" s="93">
        <v>31051255</v>
      </c>
      <c r="C111" s="24">
        <v>31052125</v>
      </c>
      <c r="D111" s="94">
        <f t="shared" ref="D111:D114" si="110">(C111-B111)*0.9984</f>
        <v>868.60799999999995</v>
      </c>
      <c r="E111" s="142">
        <v>21284.400000000001</v>
      </c>
      <c r="F111" s="96">
        <f t="shared" ref="F111:G111" si="111">IFERROR(O100/D100,0)</f>
        <v>0.32039239730227848</v>
      </c>
      <c r="G111" s="97">
        <f t="shared" si="111"/>
        <v>0.29957256194903087</v>
      </c>
      <c r="H111" s="98">
        <v>3</v>
      </c>
      <c r="I111" s="88" t="str">
        <f>IF(I101&gt;=(250/24),"Ganti Racor","Belum")</f>
        <v>Belum</v>
      </c>
      <c r="J111" s="88" t="str">
        <f t="shared" ref="J111:J113" si="112">IF(J101&gt;=(250/24),"Ganti Filter","Belum")</f>
        <v>Belum</v>
      </c>
      <c r="K111" s="99" t="str">
        <f>IF(K101&gt;=(250/24),"Ganti Oli","Belum")</f>
        <v>Belum</v>
      </c>
      <c r="L111" s="100" t="str">
        <f t="shared" si="109"/>
        <v>Belum</v>
      </c>
      <c r="M111" s="30" t="s">
        <v>45</v>
      </c>
      <c r="N111" s="101">
        <v>93</v>
      </c>
      <c r="O111" s="38">
        <v>11</v>
      </c>
      <c r="P111" s="61">
        <v>10</v>
      </c>
      <c r="Q111" s="61">
        <v>2</v>
      </c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0.29279817306773986</v>
      </c>
      <c r="H112" s="98">
        <v>4</v>
      </c>
      <c r="I112" s="87"/>
      <c r="J112" s="88" t="str">
        <f t="shared" si="112"/>
        <v>Belum</v>
      </c>
      <c r="K112" s="99" t="str">
        <f t="shared" ref="K112:K115" si="114">IF(K102&gt;=(500/24),"Ganti Oli","Belum")</f>
        <v>Belum</v>
      </c>
      <c r="L112" s="100" t="str">
        <f t="shared" si="109"/>
        <v>Belum</v>
      </c>
      <c r="M112" s="62" t="s">
        <v>43</v>
      </c>
      <c r="N112" s="104">
        <f t="shared" ref="N112:Q112" si="115">N110+(N111*209)</f>
        <v>19644</v>
      </c>
      <c r="O112" s="104">
        <f t="shared" si="115"/>
        <v>2306</v>
      </c>
      <c r="P112" s="105">
        <f t="shared" si="115"/>
        <v>2090</v>
      </c>
      <c r="Q112" s="105">
        <f t="shared" si="115"/>
        <v>568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>
        <v>22355</v>
      </c>
      <c r="F113" s="96">
        <f t="shared" ref="F113:G113" si="116">IFERROR(O102/D102,0)</f>
        <v>0.625</v>
      </c>
      <c r="G113" s="97">
        <f t="shared" si="116"/>
        <v>0.28530470144232178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>
        <v>99116</v>
      </c>
      <c r="F114" s="96">
        <f t="shared" ref="F114:G114" si="117">IFERROR(O103/D103,0)</f>
        <v>0.2953506097560975</v>
      </c>
      <c r="G114" s="97">
        <f t="shared" si="117"/>
        <v>0.29238382750669556</v>
      </c>
      <c r="H114" s="98">
        <v>6</v>
      </c>
      <c r="I114" s="88" t="str">
        <f t="shared" ref="I114:I115" si="118">IF(I104&gt;=(250/24),"Ganti Racor","Belum")</f>
        <v>Belum</v>
      </c>
      <c r="J114" s="88" t="str">
        <f t="shared" ref="J114:J115" si="119">IF(J104&gt;=(350/24),"Ganti Filter","Belum")</f>
        <v>Belum</v>
      </c>
      <c r="K114" s="99" t="str">
        <f t="shared" si="114"/>
        <v>Belum</v>
      </c>
      <c r="L114" s="100" t="str">
        <f t="shared" ref="L114:L117" si="120">IF(L104&gt;=(10000/24),"Overhaul","Belum")</f>
        <v>Belum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>
        <v>25354.77</v>
      </c>
      <c r="F115" s="96">
        <f t="shared" ref="F115:G115" si="121">IFERROR(O104/D104,0)</f>
        <v>0</v>
      </c>
      <c r="G115" s="97">
        <f t="shared" si="121"/>
        <v>0.27041900217458098</v>
      </c>
      <c r="H115" s="98">
        <v>7</v>
      </c>
      <c r="I115" s="88" t="str">
        <f t="shared" si="118"/>
        <v>Belum</v>
      </c>
      <c r="J115" s="88" t="str">
        <f t="shared" si="119"/>
        <v>Belum</v>
      </c>
      <c r="K115" s="106" t="str">
        <f t="shared" si="114"/>
        <v>Belum</v>
      </c>
      <c r="L115" s="107" t="str">
        <f t="shared" si="120"/>
        <v>Belum</v>
      </c>
      <c r="M115" s="4">
        <v>0</v>
      </c>
      <c r="N115" s="4"/>
      <c r="Q115" s="1"/>
      <c r="T115" s="1"/>
      <c r="V115" s="116"/>
    </row>
    <row r="116" spans="1:22" ht="14.25" customHeight="1">
      <c r="A116" s="163">
        <v>7</v>
      </c>
      <c r="B116" s="108">
        <v>7638145</v>
      </c>
      <c r="C116" s="44">
        <v>7640000</v>
      </c>
      <c r="D116" s="109">
        <f>(C116-B116)*1.0025</f>
        <v>1859.6374999999998</v>
      </c>
      <c r="E116" s="37">
        <v>26204.13</v>
      </c>
      <c r="F116" s="143">
        <f t="shared" ref="F116:G116" si="122">IFERROR(O105/D105,0)</f>
        <v>0.28020522388065106</v>
      </c>
      <c r="G116" s="144">
        <f t="shared" si="122"/>
        <v>0.27476859451706181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str">
        <f t="shared" ref="K116:K117" si="124">IF(K106&gt;=(250/24),"Ganti Oli","Belum")</f>
        <v>Belum</v>
      </c>
      <c r="L116" s="100" t="str">
        <f t="shared" si="120"/>
        <v>Belum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>
        <v>31050001</v>
      </c>
      <c r="C117" s="37">
        <v>31051255</v>
      </c>
      <c r="D117" s="109">
        <f t="shared" ref="D117:D118" si="125">(C117-B117)*0.9984</f>
        <v>1251.9936</v>
      </c>
      <c r="E117" s="112"/>
      <c r="F117" s="143">
        <f t="shared" ref="F117:G117" si="126">IFERROR(O106/D106,0)</f>
        <v>0.29451955168119548</v>
      </c>
      <c r="G117" s="144">
        <f t="shared" si="126"/>
        <v>0.27582971613624868</v>
      </c>
      <c r="H117" s="113">
        <v>9</v>
      </c>
      <c r="I117" s="88" t="str">
        <f t="shared" si="123"/>
        <v>Belum</v>
      </c>
      <c r="J117" s="88" t="str">
        <f>IF(J107&gt;=(100/24),"Ganti Filter","Belum")</f>
        <v>Belum</v>
      </c>
      <c r="K117" s="114" t="str">
        <f t="shared" si="124"/>
        <v>Belum</v>
      </c>
      <c r="L117" s="115" t="str">
        <f t="shared" si="120"/>
        <v>Belum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0.27853362310016755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>
        <v>31057128</v>
      </c>
      <c r="C121" s="37">
        <v>31058344</v>
      </c>
      <c r="D121" s="49">
        <f t="shared" ref="D121:D123" si="128">(C121-B121)*0.9984</f>
        <v>1214.0544</v>
      </c>
      <c r="T121" s="1"/>
      <c r="V121" s="116"/>
    </row>
    <row r="122" spans="1:22" ht="14.25" customHeight="1">
      <c r="A122" s="30" t="s">
        <v>49</v>
      </c>
      <c r="B122" s="110">
        <v>31055511</v>
      </c>
      <c r="C122" s="37">
        <v>31057128</v>
      </c>
      <c r="D122" s="33">
        <f t="shared" si="128"/>
        <v>1614.4127999999998</v>
      </c>
      <c r="T122" s="1"/>
      <c r="V122" s="116"/>
    </row>
    <row r="123" spans="1:22" ht="14.25" customHeight="1">
      <c r="A123" s="30" t="s">
        <v>50</v>
      </c>
      <c r="B123" s="110">
        <v>31053988</v>
      </c>
      <c r="C123" s="37">
        <v>31055511</v>
      </c>
      <c r="D123" s="120">
        <f t="shared" si="128"/>
        <v>1520.5631999999998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showGridLines="0" tabSelected="1" workbookViewId="0">
      <pane xSplit="1" topLeftCell="B1" activePane="topRight" state="frozen"/>
      <selection pane="topRight" activeCell="J11" sqref="J11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106</v>
      </c>
      <c r="O5" s="265" t="s">
        <v>13</v>
      </c>
      <c r="P5" s="265" t="s">
        <v>107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'6'!C100</f>
        <v>2851.36</v>
      </c>
      <c r="C7" s="32">
        <v>2853.69</v>
      </c>
      <c r="D7" s="17">
        <f>(C7-B7)*1260</f>
        <v>2935.7999999999083</v>
      </c>
      <c r="E7" s="17">
        <f>'6'!E100+D7</f>
        <v>3588980.6</v>
      </c>
      <c r="F7" s="277" t="s">
        <v>23</v>
      </c>
      <c r="G7" s="278"/>
      <c r="H7" s="19">
        <v>0.33333333333333331</v>
      </c>
      <c r="I7" s="20"/>
      <c r="J7" s="127">
        <f>'6'!J100+H7</f>
        <v>11.716666666666667</v>
      </c>
      <c r="K7" s="128">
        <f>'6'!K100+H7</f>
        <v>11.716666666666667</v>
      </c>
      <c r="L7" s="127">
        <f>'6'!L100+H7</f>
        <v>426.4666666666667</v>
      </c>
      <c r="M7" s="24"/>
      <c r="N7" s="17">
        <f>'6'!N100+M7</f>
        <v>5449</v>
      </c>
      <c r="O7" s="17">
        <f>'6'!Q100+'7'!D18-'7'!Q7</f>
        <v>930.96960000000013</v>
      </c>
      <c r="P7" s="129">
        <f>'6'!P100+O7</f>
        <v>1075211.5976</v>
      </c>
      <c r="Q7" s="130">
        <v>820.8</v>
      </c>
      <c r="R7" s="28" t="s">
        <v>24</v>
      </c>
      <c r="S7" s="29">
        <v>100422.83</v>
      </c>
      <c r="T7" s="1"/>
      <c r="V7" s="116"/>
      <c r="W7" s="2"/>
    </row>
    <row r="8" spans="1:24" ht="14.25" customHeight="1">
      <c r="A8" s="30">
        <v>3</v>
      </c>
      <c r="B8" s="126">
        <f>'6'!C101</f>
        <v>3513.65</v>
      </c>
      <c r="C8" s="131">
        <v>3513.65</v>
      </c>
      <c r="D8" s="33">
        <f>(C8-B8)*5</f>
        <v>0</v>
      </c>
      <c r="E8" s="17">
        <f>'6'!E101+D8</f>
        <v>3308716</v>
      </c>
      <c r="F8" s="33">
        <f>'6'!G101</f>
        <v>60409.58</v>
      </c>
      <c r="G8" s="35">
        <v>60409.58</v>
      </c>
      <c r="H8" s="19" t="str">
        <f t="shared" ref="H8:H9" si="0">TEXT((G8-F8)/24,"hh:mm")</f>
        <v>00:00</v>
      </c>
      <c r="I8" s="127">
        <f>'6'!I101+H8</f>
        <v>3.5187499999999998</v>
      </c>
      <c r="J8" s="127">
        <f>'6'!J101+H8</f>
        <v>0</v>
      </c>
      <c r="K8" s="128">
        <f>'6'!K101+H8</f>
        <v>3.5187499999999998</v>
      </c>
      <c r="L8" s="127">
        <f>'6'!L101+H8</f>
        <v>178.64097222222222</v>
      </c>
      <c r="M8" s="37"/>
      <c r="N8" s="17">
        <f>'6'!N101+M8</f>
        <v>6506</v>
      </c>
      <c r="O8" s="17">
        <f>'6'!Q101+'7'!D19-'7'!Q8</f>
        <v>0</v>
      </c>
      <c r="P8" s="33">
        <f>'6'!P101+O8</f>
        <v>968786</v>
      </c>
      <c r="Q8" s="130">
        <v>1200</v>
      </c>
      <c r="R8" s="39" t="s">
        <v>25</v>
      </c>
      <c r="S8" s="40">
        <v>13559.09</v>
      </c>
      <c r="T8" s="1"/>
      <c r="V8" s="116"/>
      <c r="W8" s="2"/>
    </row>
    <row r="9" spans="1:24" ht="14.25" customHeight="1">
      <c r="A9" s="30">
        <v>4</v>
      </c>
      <c r="B9" s="126">
        <f>'6'!C102</f>
        <v>8808300</v>
      </c>
      <c r="C9" s="131">
        <v>8808300</v>
      </c>
      <c r="D9" s="33">
        <f>(C9-B9)*2</f>
        <v>0</v>
      </c>
      <c r="E9" s="17">
        <f>'6'!E102+D9</f>
        <v>854525</v>
      </c>
      <c r="F9" s="33">
        <f>'6'!G102</f>
        <v>4323.5</v>
      </c>
      <c r="G9" s="41">
        <v>4323.5</v>
      </c>
      <c r="H9" s="19" t="str">
        <f t="shared" si="0"/>
        <v>00:00</v>
      </c>
      <c r="I9" s="20"/>
      <c r="J9" s="127">
        <f>'6'!J102+H9</f>
        <v>3.25</v>
      </c>
      <c r="K9" s="128">
        <f>'6'!K102+H9</f>
        <v>2.2312500000000002</v>
      </c>
      <c r="L9" s="127">
        <f>'6'!L102+H9</f>
        <v>138.33541666666667</v>
      </c>
      <c r="M9" s="37"/>
      <c r="N9" s="17">
        <f>'6'!N102+M9</f>
        <v>6919</v>
      </c>
      <c r="O9" s="17">
        <f>'6'!Q102+'7'!D20-'7'!Q9</f>
        <v>0</v>
      </c>
      <c r="P9" s="164">
        <f>'6'!P102+O9</f>
        <v>243800</v>
      </c>
      <c r="Q9" s="130">
        <v>890</v>
      </c>
      <c r="R9" s="39" t="s">
        <v>26</v>
      </c>
      <c r="S9" s="40">
        <v>230959.6</v>
      </c>
      <c r="T9" s="1"/>
      <c r="V9" s="116"/>
      <c r="W9" s="2"/>
    </row>
    <row r="10" spans="1:24" ht="14.25" customHeight="1">
      <c r="A10" s="30">
        <v>5</v>
      </c>
      <c r="B10" s="126">
        <f>'6'!C103</f>
        <v>85688</v>
      </c>
      <c r="C10" s="131">
        <v>85688</v>
      </c>
      <c r="D10" s="33">
        <f>(C10-B10)*3.2</f>
        <v>0</v>
      </c>
      <c r="E10" s="17">
        <f>'6'!E103+D10</f>
        <v>1556967.1</v>
      </c>
      <c r="F10" s="277" t="s">
        <v>23</v>
      </c>
      <c r="G10" s="278"/>
      <c r="H10" s="19"/>
      <c r="I10" s="20"/>
      <c r="J10" s="127">
        <f>'6'!J103+H10</f>
        <v>0.6958333333333333</v>
      </c>
      <c r="K10" s="128">
        <f>'6'!K103+H10</f>
        <v>7.4201388888888884</v>
      </c>
      <c r="L10" s="127">
        <f>'6'!L103+H10</f>
        <v>95.272916666666674</v>
      </c>
      <c r="M10" s="37"/>
      <c r="N10" s="17">
        <f>'6'!N103+M10</f>
        <v>2909</v>
      </c>
      <c r="O10" s="17">
        <f>'6'!Q103+'7'!D21-'7'!Q10</f>
        <v>0</v>
      </c>
      <c r="P10" s="164">
        <f>'6'!P103+O10</f>
        <v>455232</v>
      </c>
      <c r="Q10" s="130">
        <v>550</v>
      </c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'6'!C104</f>
        <v>47263.98</v>
      </c>
      <c r="C11" s="32">
        <v>47263.98</v>
      </c>
      <c r="D11" s="33">
        <f t="shared" ref="D11:D12" si="1">(C11-B11)*500</f>
        <v>0</v>
      </c>
      <c r="E11" s="17">
        <f>'6'!E104+D11</f>
        <v>28349829.000000004</v>
      </c>
      <c r="F11" s="33">
        <f>'6'!G104</f>
        <v>30133.439999999999</v>
      </c>
      <c r="G11" s="35">
        <v>30133.439999999999</v>
      </c>
      <c r="H11" s="19" t="str">
        <f t="shared" ref="H11:H14" si="2">TEXT((G11-F11)/24,"hh:mm")</f>
        <v>00:00</v>
      </c>
      <c r="I11" s="127">
        <f>'6'!I104+H11</f>
        <v>0</v>
      </c>
      <c r="J11" s="127">
        <f>'6'!J104+H11</f>
        <v>3.9138888888888896</v>
      </c>
      <c r="K11" s="128">
        <f>'6'!K104+H11</f>
        <v>3.9138888888888896</v>
      </c>
      <c r="L11" s="127">
        <f>'6'!L104+H11</f>
        <v>268.34722222222211</v>
      </c>
      <c r="M11" s="44"/>
      <c r="N11" s="17">
        <f>'6'!N104+M11</f>
        <v>40173.5</v>
      </c>
      <c r="O11" s="17">
        <f>'6'!Q104+'7'!D22-'7'!Q11</f>
        <v>0</v>
      </c>
      <c r="P11" s="164">
        <f>'6'!P104+O11</f>
        <v>7666332.4699999997</v>
      </c>
      <c r="Q11" s="130">
        <v>2220</v>
      </c>
      <c r="R11" s="46" t="s">
        <v>28</v>
      </c>
      <c r="S11" s="47">
        <f>SUM(Q7:Q14)</f>
        <v>10074.799999999999</v>
      </c>
      <c r="T11" s="1"/>
      <c r="V11" s="116"/>
      <c r="W11" s="2"/>
    </row>
    <row r="12" spans="1:24" ht="14.25" customHeight="1">
      <c r="A12" s="48">
        <v>7</v>
      </c>
      <c r="B12" s="126">
        <f>'6'!C105</f>
        <v>44567.38</v>
      </c>
      <c r="C12" s="133">
        <v>44579.9</v>
      </c>
      <c r="D12" s="49">
        <f t="shared" si="1"/>
        <v>6260.0000000020373</v>
      </c>
      <c r="E12" s="17">
        <f>'6'!E105+D12</f>
        <v>27214993.000000004</v>
      </c>
      <c r="F12" s="33">
        <f>'6'!G105</f>
        <v>3214.55</v>
      </c>
      <c r="G12" s="41">
        <v>3222.54</v>
      </c>
      <c r="H12" s="19" t="str">
        <f t="shared" si="2"/>
        <v>07:59</v>
      </c>
      <c r="I12" s="127">
        <f>'6'!I105+H12</f>
        <v>3.8034722222222226</v>
      </c>
      <c r="J12" s="127">
        <f>'6'!J105+H12</f>
        <v>9.2548611111111114</v>
      </c>
      <c r="K12" s="128">
        <f>'6'!K105+H12</f>
        <v>3.8034722222222226</v>
      </c>
      <c r="L12" s="127">
        <f>'6'!L105+H12</f>
        <v>167.00138888888895</v>
      </c>
      <c r="M12" s="44"/>
      <c r="N12" s="17">
        <f>'6'!N105+M12</f>
        <v>38113</v>
      </c>
      <c r="O12" s="17">
        <f>'6'!Q105+'7'!D23-'7'!Q12</f>
        <v>1753.85</v>
      </c>
      <c r="P12" s="164">
        <f>'6'!P105+O12</f>
        <v>7477859.1749999989</v>
      </c>
      <c r="Q12" s="134">
        <v>1290</v>
      </c>
      <c r="R12" s="56" t="s">
        <v>29</v>
      </c>
      <c r="S12" s="43">
        <f>SUM(S7:S11)</f>
        <v>370016.32</v>
      </c>
      <c r="T12" s="1"/>
      <c r="V12" s="116"/>
      <c r="W12" s="2"/>
    </row>
    <row r="13" spans="1:24" ht="14.25" customHeight="1">
      <c r="A13" s="30">
        <v>8</v>
      </c>
      <c r="B13" s="126">
        <f>'6'!C106</f>
        <v>22672885</v>
      </c>
      <c r="C13" s="131">
        <v>22679400</v>
      </c>
      <c r="D13" s="49">
        <f t="shared" ref="D13:D14" si="3">(C13-B13)</f>
        <v>6515</v>
      </c>
      <c r="E13" s="17">
        <f>'6'!E106+D13</f>
        <v>17443331</v>
      </c>
      <c r="F13" s="33">
        <f>'6'!G106</f>
        <v>29097.8</v>
      </c>
      <c r="G13" s="35">
        <v>29105.9</v>
      </c>
      <c r="H13" s="19" t="str">
        <f t="shared" si="2"/>
        <v>08:06</v>
      </c>
      <c r="I13" s="127">
        <f>'6'!I106+H13</f>
        <v>1.6479166666666665</v>
      </c>
      <c r="J13" s="127">
        <f>'6'!J106+H13</f>
        <v>5.6416666666666675</v>
      </c>
      <c r="K13" s="128">
        <f>'6'!K106+H13</f>
        <v>0.8666666666666667</v>
      </c>
      <c r="L13" s="127">
        <f>'6'!L106+H13</f>
        <v>32.262499999999982</v>
      </c>
      <c r="M13" s="37"/>
      <c r="N13" s="17">
        <f>'6'!N106+M13</f>
        <v>17797</v>
      </c>
      <c r="O13" s="17">
        <f>'6'!Q106+'7'!D24-'7'!Q13</f>
        <v>1843.9647999999997</v>
      </c>
      <c r="P13" s="164">
        <f>'6'!P106+O13</f>
        <v>4811435.9723999994</v>
      </c>
      <c r="Q13" s="148">
        <v>760</v>
      </c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'6'!C107</f>
        <v>20388737</v>
      </c>
      <c r="C14" s="139">
        <v>20388737</v>
      </c>
      <c r="D14" s="65">
        <f t="shared" si="3"/>
        <v>0</v>
      </c>
      <c r="E14" s="65">
        <f>'6'!E107+D14</f>
        <v>14752551</v>
      </c>
      <c r="F14" s="65">
        <f>'6'!G107</f>
        <v>25673.8</v>
      </c>
      <c r="G14" s="67">
        <v>25673.8</v>
      </c>
      <c r="H14" s="19" t="str">
        <f t="shared" si="2"/>
        <v>00:00</v>
      </c>
      <c r="I14" s="127">
        <f>'6'!I107+H14</f>
        <v>0.39791666666666664</v>
      </c>
      <c r="J14" s="127">
        <f>'6'!J107+H14</f>
        <v>2.1493055555555554</v>
      </c>
      <c r="K14" s="140">
        <f>'6'!K107+H14</f>
        <v>5.2791666666666668</v>
      </c>
      <c r="L14" s="149">
        <f>'6'!L107+H14</f>
        <v>145.05000000000001</v>
      </c>
      <c r="M14" s="72"/>
      <c r="N14" s="65">
        <f>'6'!N107+M14</f>
        <v>17332</v>
      </c>
      <c r="O14" s="17">
        <f>'6'!Q107+'7'!D25-'7'!Q14</f>
        <v>0</v>
      </c>
      <c r="P14" s="65">
        <f>'6'!P107+O14</f>
        <v>4109081.48</v>
      </c>
      <c r="Q14" s="141">
        <v>2344</v>
      </c>
      <c r="R14" s="76" t="s">
        <v>31</v>
      </c>
      <c r="S14" s="77">
        <f>S13+S12</f>
        <v>371897.32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>
        <v>207</v>
      </c>
      <c r="O17" s="25">
        <v>7</v>
      </c>
      <c r="P17" s="92">
        <v>0</v>
      </c>
      <c r="Q17" s="92">
        <v>150</v>
      </c>
      <c r="T17" s="1"/>
      <c r="V17" s="116"/>
      <c r="W17" s="2"/>
    </row>
    <row r="18" spans="1:23" ht="14.25" customHeight="1">
      <c r="A18" s="14">
        <v>1</v>
      </c>
      <c r="B18" s="93">
        <v>31061788</v>
      </c>
      <c r="C18" s="24">
        <v>31062807</v>
      </c>
      <c r="D18" s="94">
        <f t="shared" ref="D18:D21" si="5">(C18-B18)*0.9984</f>
        <v>1017.3696</v>
      </c>
      <c r="E18" s="142">
        <v>212856</v>
      </c>
      <c r="F18" s="96">
        <f t="shared" ref="F18:G18" si="6">IFERROR(O7/D7,0)</f>
        <v>0.31710933987329831</v>
      </c>
      <c r="G18" s="97">
        <f t="shared" si="6"/>
        <v>0.29958690710114172</v>
      </c>
      <c r="H18" s="98">
        <v>3</v>
      </c>
      <c r="I18" s="88" t="str">
        <f>IF(I8&gt;=(250/24),"Ganti Racor","Belum")</f>
        <v>Belum</v>
      </c>
      <c r="J18" s="88" t="str">
        <f t="shared" ref="J18:J20" si="7">IF(J8&gt;=(250/24),"Ganti Filter","Belum")</f>
        <v>Belum</v>
      </c>
      <c r="K18" s="99" t="str">
        <f>IF(K8&gt;=(250/24),"Ganti Oli","Belum")</f>
        <v>Belum</v>
      </c>
      <c r="L18" s="100" t="str">
        <f t="shared" si="4"/>
        <v>Belum</v>
      </c>
      <c r="M18" s="30" t="s">
        <v>45</v>
      </c>
      <c r="N18" s="101">
        <v>93</v>
      </c>
      <c r="O18" s="38">
        <v>11</v>
      </c>
      <c r="P18" s="61">
        <v>10</v>
      </c>
      <c r="Q18" s="61">
        <v>2</v>
      </c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0.29279817306773986</v>
      </c>
      <c r="H19" s="98">
        <v>4</v>
      </c>
      <c r="I19" s="87"/>
      <c r="J19" s="88" t="str">
        <f t="shared" si="7"/>
        <v>Belum</v>
      </c>
      <c r="K19" s="99" t="str">
        <f t="shared" ref="K19:K22" si="9">IF(K9&gt;=(500/24),"Ganti Oli","Belum")</f>
        <v>Belum</v>
      </c>
      <c r="L19" s="100" t="str">
        <f t="shared" si="4"/>
        <v>Belum</v>
      </c>
      <c r="M19" s="62" t="s">
        <v>43</v>
      </c>
      <c r="N19" s="104">
        <f t="shared" ref="N19:Q19" si="10">N17+(N18*209)</f>
        <v>19644</v>
      </c>
      <c r="O19" s="104">
        <f t="shared" si="10"/>
        <v>2306</v>
      </c>
      <c r="P19" s="105">
        <f t="shared" si="10"/>
        <v>2090</v>
      </c>
      <c r="Q19" s="105">
        <f t="shared" si="10"/>
        <v>568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>
        <v>22355</v>
      </c>
      <c r="F20" s="96">
        <f t="shared" ref="F20:G20" si="11">IFERROR(O9/D9,0)</f>
        <v>0</v>
      </c>
      <c r="G20" s="97">
        <f t="shared" si="11"/>
        <v>0.28530470144232178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>
        <v>99116</v>
      </c>
      <c r="F21" s="96">
        <f t="shared" ref="F21:G21" si="12">IFERROR(O10/D10,0)</f>
        <v>0</v>
      </c>
      <c r="G21" s="97">
        <f t="shared" si="12"/>
        <v>0.29238382750669556</v>
      </c>
      <c r="H21" s="98">
        <v>6</v>
      </c>
      <c r="I21" s="88" t="str">
        <f t="shared" ref="I21:I22" si="13">IF(I11&gt;=(250/24),"Ganti Racor","Belum")</f>
        <v>Belum</v>
      </c>
      <c r="J21" s="88" t="str">
        <f t="shared" ref="J21:J22" si="14">IF(J11&gt;=(350/24),"Ganti Filter","Belum")</f>
        <v>Belum</v>
      </c>
      <c r="K21" s="99" t="str">
        <f t="shared" si="9"/>
        <v>Belum</v>
      </c>
      <c r="L21" s="100" t="str">
        <f t="shared" ref="L21:L24" si="15">IF(L11&gt;=(10000/24),"Overhaul","Belum")</f>
        <v>Belum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>
        <v>7880840</v>
      </c>
      <c r="C22" s="37">
        <v>7880840</v>
      </c>
      <c r="D22" s="103">
        <f>(C22-B22)*1.0015</f>
        <v>0</v>
      </c>
      <c r="E22" s="37">
        <v>25354.77</v>
      </c>
      <c r="F22" s="96">
        <f t="shared" ref="F22:G22" si="16">IFERROR(O11/D11,0)</f>
        <v>0</v>
      </c>
      <c r="G22" s="97">
        <f t="shared" si="16"/>
        <v>0.27041900217458098</v>
      </c>
      <c r="H22" s="98">
        <v>7</v>
      </c>
      <c r="I22" s="88" t="str">
        <f t="shared" si="13"/>
        <v>Belum</v>
      </c>
      <c r="J22" s="88" t="str">
        <f t="shared" si="14"/>
        <v>Belum</v>
      </c>
      <c r="K22" s="106" t="str">
        <f t="shared" si="9"/>
        <v>Belum</v>
      </c>
      <c r="L22" s="107" t="str">
        <f t="shared" si="15"/>
        <v>Belum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>
        <v>7640000</v>
      </c>
      <c r="C23" s="44">
        <v>7641540</v>
      </c>
      <c r="D23" s="109">
        <f>(C23-B23)*1.0025</f>
        <v>1543.85</v>
      </c>
      <c r="E23" s="37"/>
      <c r="F23" s="96">
        <f t="shared" ref="F23:G23" si="17">IFERROR(O12/D12,0)</f>
        <v>0.28016773162930175</v>
      </c>
      <c r="G23" s="97">
        <f t="shared" si="17"/>
        <v>0.2747698364280306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str">
        <f t="shared" ref="K23:K24" si="19">IF(K13&gt;=(250/24),"Ganti Oli","Belum")</f>
        <v>Belum</v>
      </c>
      <c r="L23" s="100" t="str">
        <f t="shared" si="15"/>
        <v>Belum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>
        <v>31058344</v>
      </c>
      <c r="C24" s="37">
        <v>31060241</v>
      </c>
      <c r="D24" s="109">
        <f t="shared" ref="D24:D25" si="20">(C24-B24)*0.9984</f>
        <v>1893.9648</v>
      </c>
      <c r="E24" s="112"/>
      <c r="F24" s="96">
        <f t="shared" ref="F24:G24" si="21">IFERROR(O13/D13,0)</f>
        <v>0.28303373752877969</v>
      </c>
      <c r="G24" s="97">
        <f t="shared" si="21"/>
        <v>0.27583240680349408</v>
      </c>
      <c r="H24" s="113">
        <v>9</v>
      </c>
      <c r="I24" s="88" t="str">
        <f t="shared" si="18"/>
        <v>Belum</v>
      </c>
      <c r="J24" s="88" t="str">
        <f>IF(J14&gt;=(100/24),"Ganti Filter","Belum")</f>
        <v>Belum</v>
      </c>
      <c r="K24" s="114" t="str">
        <f t="shared" si="19"/>
        <v>Belum</v>
      </c>
      <c r="L24" s="115" t="str">
        <f t="shared" si="15"/>
        <v>Belum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0.27853362310016755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>
        <v>31066404</v>
      </c>
      <c r="C28" s="37">
        <v>31067904</v>
      </c>
      <c r="D28" s="49">
        <f t="shared" ref="D28:D30" si="23">(C28-B28)*0.9984</f>
        <v>1497.6</v>
      </c>
      <c r="T28" s="1"/>
      <c r="V28" s="116"/>
      <c r="W28" s="4"/>
    </row>
    <row r="29" spans="1:23" ht="14.25" customHeight="1">
      <c r="A29" s="30" t="s">
        <v>49</v>
      </c>
      <c r="B29" s="110">
        <v>31062807</v>
      </c>
      <c r="C29" s="37">
        <v>31064457</v>
      </c>
      <c r="D29" s="33">
        <f t="shared" si="23"/>
        <v>1647.36</v>
      </c>
      <c r="T29" s="1"/>
      <c r="V29" s="116"/>
      <c r="W29" s="4"/>
    </row>
    <row r="30" spans="1:23" ht="14.25" customHeight="1">
      <c r="A30" s="30" t="s">
        <v>50</v>
      </c>
      <c r="B30" s="110">
        <v>31064457</v>
      </c>
      <c r="C30" s="37">
        <v>31066404</v>
      </c>
      <c r="D30" s="120">
        <f t="shared" si="23"/>
        <v>1943.8847999999998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 t="s">
        <v>68</v>
      </c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108</v>
      </c>
      <c r="O36" s="265" t="s">
        <v>13</v>
      </c>
      <c r="P36" s="265" t="s">
        <v>109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2853.69</v>
      </c>
      <c r="C38" s="172"/>
      <c r="D38" s="17">
        <f>(C38-B38)*1260</f>
        <v>-3595649.4</v>
      </c>
      <c r="E38" s="17">
        <f t="shared" ref="E38:E45" si="25">E7+D38</f>
        <v>-6668.7999999998137</v>
      </c>
      <c r="F38" s="277" t="s">
        <v>23</v>
      </c>
      <c r="G38" s="278"/>
      <c r="H38" s="173"/>
      <c r="I38" s="2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820.8</v>
      </c>
      <c r="P38" s="129">
        <f t="shared" ref="P38:P45" si="31">P7+O38</f>
        <v>1076032.3976</v>
      </c>
      <c r="Q38" s="174"/>
      <c r="R38" s="28" t="s">
        <v>24</v>
      </c>
      <c r="S38" s="175"/>
      <c r="T38" s="1"/>
      <c r="V38" s="116"/>
      <c r="W38" s="4"/>
    </row>
    <row r="39" spans="1:23" ht="14.25" customHeight="1">
      <c r="A39" s="30">
        <v>3</v>
      </c>
      <c r="B39" s="126">
        <f t="shared" si="24"/>
        <v>3513.65</v>
      </c>
      <c r="C39" s="176">
        <v>3513.65</v>
      </c>
      <c r="D39" s="33">
        <f>(C39-B39)*5</f>
        <v>0</v>
      </c>
      <c r="E39" s="17">
        <f t="shared" si="25"/>
        <v>3308716</v>
      </c>
      <c r="F39" s="33">
        <f t="shared" ref="F39:F40" si="32">G8</f>
        <v>60409.58</v>
      </c>
      <c r="G39" s="177">
        <v>60409.58</v>
      </c>
      <c r="H39" s="19" t="str">
        <f t="shared" ref="H39:H40" si="33">TEXT((G39-F39)/24,"hh:mm")</f>
        <v>00:00</v>
      </c>
      <c r="I39" s="127">
        <f>I8+H39</f>
        <v>3.5187499999999998</v>
      </c>
      <c r="J39" s="127">
        <f t="shared" si="26"/>
        <v>0</v>
      </c>
      <c r="K39" s="128">
        <f t="shared" si="27"/>
        <v>3.5187499999999998</v>
      </c>
      <c r="L39" s="127">
        <f t="shared" si="28"/>
        <v>178.64097222222222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968786</v>
      </c>
      <c r="Q39" s="174">
        <v>1200</v>
      </c>
      <c r="R39" s="39" t="s">
        <v>25</v>
      </c>
      <c r="S39" s="178">
        <v>13559.09</v>
      </c>
      <c r="T39" s="1"/>
      <c r="V39" s="116"/>
      <c r="W39" s="4"/>
    </row>
    <row r="40" spans="1:23" ht="14.25" customHeight="1">
      <c r="A40" s="30">
        <v>4</v>
      </c>
      <c r="B40" s="126">
        <f t="shared" si="24"/>
        <v>8808300</v>
      </c>
      <c r="C40" s="176">
        <v>8808300</v>
      </c>
      <c r="D40" s="33">
        <f>(C40-B40)*2</f>
        <v>0</v>
      </c>
      <c r="E40" s="17">
        <f t="shared" si="25"/>
        <v>854525</v>
      </c>
      <c r="F40" s="33">
        <f t="shared" si="32"/>
        <v>4323.5</v>
      </c>
      <c r="G40" s="179">
        <v>4323.5</v>
      </c>
      <c r="H40" s="19" t="str">
        <f t="shared" si="33"/>
        <v>00:00</v>
      </c>
      <c r="I40" s="20"/>
      <c r="J40" s="127">
        <f t="shared" si="26"/>
        <v>3.25</v>
      </c>
      <c r="K40" s="128">
        <f t="shared" si="27"/>
        <v>2.2312500000000002</v>
      </c>
      <c r="L40" s="127">
        <f t="shared" si="28"/>
        <v>138.33541666666667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243800</v>
      </c>
      <c r="Q40" s="174">
        <v>890</v>
      </c>
      <c r="R40" s="39" t="s">
        <v>26</v>
      </c>
      <c r="S40" s="178"/>
      <c r="T40" s="1"/>
      <c r="V40" s="116"/>
      <c r="W40" s="4"/>
    </row>
    <row r="41" spans="1:23" ht="14.25" customHeight="1">
      <c r="A41" s="30">
        <v>5</v>
      </c>
      <c r="B41" s="126">
        <f t="shared" si="24"/>
        <v>85688</v>
      </c>
      <c r="C41" s="176">
        <v>85688</v>
      </c>
      <c r="D41" s="33">
        <f>(C41-B41)*3.2</f>
        <v>0</v>
      </c>
      <c r="E41" s="17">
        <f t="shared" si="25"/>
        <v>1556967.1</v>
      </c>
      <c r="F41" s="277" t="s">
        <v>23</v>
      </c>
      <c r="G41" s="278"/>
      <c r="H41" s="19"/>
      <c r="I41" s="2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455232</v>
      </c>
      <c r="Q41" s="174">
        <v>550</v>
      </c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47263.98</v>
      </c>
      <c r="C42" s="172">
        <v>47263.98</v>
      </c>
      <c r="D42" s="33">
        <f t="shared" ref="D42:D43" si="34">(C42-B42)*500</f>
        <v>0</v>
      </c>
      <c r="E42" s="17">
        <f t="shared" si="25"/>
        <v>28349829.000000004</v>
      </c>
      <c r="F42" s="33">
        <f t="shared" ref="F42:F45" si="35">G11</f>
        <v>30133.439999999999</v>
      </c>
      <c r="G42" s="177">
        <v>301133.44</v>
      </c>
      <c r="H42" s="19" t="str">
        <f t="shared" ref="H42:H45" si="36">TEXT((G42-F42)/24,"hh:mm")</f>
        <v>16:00</v>
      </c>
      <c r="I42" s="127">
        <f t="shared" ref="I42:I45" si="37">I11+H42</f>
        <v>0.66666666666666663</v>
      </c>
      <c r="J42" s="127">
        <f t="shared" si="26"/>
        <v>4.5805555555555566</v>
      </c>
      <c r="K42" s="128">
        <f t="shared" si="27"/>
        <v>4.5805555555555566</v>
      </c>
      <c r="L42" s="127">
        <f t="shared" si="28"/>
        <v>269.0138888888888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7666332.4699999997</v>
      </c>
      <c r="Q42" s="174">
        <v>2220</v>
      </c>
      <c r="R42" s="46" t="s">
        <v>28</v>
      </c>
      <c r="S42" s="47">
        <f>SUM(Q38:Q45)</f>
        <v>7204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44579.9</v>
      </c>
      <c r="C43" s="180"/>
      <c r="D43" s="49">
        <f t="shared" si="34"/>
        <v>-22289950</v>
      </c>
      <c r="E43" s="17">
        <f t="shared" si="25"/>
        <v>4925043.0000000037</v>
      </c>
      <c r="F43" s="33">
        <f t="shared" si="35"/>
        <v>3222.54</v>
      </c>
      <c r="G43" s="179"/>
      <c r="H43" s="19" t="e">
        <f t="shared" si="36"/>
        <v>#VALUE!</v>
      </c>
      <c r="I43" s="127" t="e">
        <f t="shared" si="37"/>
        <v>#VALUE!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1290</v>
      </c>
      <c r="P43" s="132">
        <f t="shared" si="31"/>
        <v>7479149.1749999989</v>
      </c>
      <c r="Q43" s="181"/>
      <c r="R43" s="56" t="s">
        <v>29</v>
      </c>
      <c r="S43" s="43">
        <f>SUM(S38:S42)</f>
        <v>35763.089999999997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22679400</v>
      </c>
      <c r="C44" s="176"/>
      <c r="D44" s="49">
        <f t="shared" ref="D44:D45" si="38">(C44-B44)</f>
        <v>-22679400</v>
      </c>
      <c r="E44" s="17">
        <f t="shared" si="25"/>
        <v>-5236069</v>
      </c>
      <c r="F44" s="33">
        <f t="shared" si="35"/>
        <v>29105.9</v>
      </c>
      <c r="G44" s="177"/>
      <c r="H44" s="19" t="e">
        <f t="shared" si="36"/>
        <v>#VALUE!</v>
      </c>
      <c r="I44" s="127" t="e">
        <f t="shared" si="37"/>
        <v>#VALUE!</v>
      </c>
      <c r="J44" s="127" t="e">
        <f t="shared" si="26"/>
        <v>#VALUE!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-31017435.353599999</v>
      </c>
      <c r="P44" s="132">
        <f t="shared" si="31"/>
        <v>-26205999.381200001</v>
      </c>
      <c r="Q44" s="182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20388737</v>
      </c>
      <c r="C45" s="183">
        <v>20388737</v>
      </c>
      <c r="D45" s="65">
        <f t="shared" si="38"/>
        <v>0</v>
      </c>
      <c r="E45" s="65">
        <f t="shared" si="25"/>
        <v>14752551</v>
      </c>
      <c r="F45" s="65">
        <f t="shared" si="35"/>
        <v>25673.8</v>
      </c>
      <c r="G45" s="184">
        <v>25673.8</v>
      </c>
      <c r="H45" s="19" t="str">
        <f t="shared" si="36"/>
        <v>00:00</v>
      </c>
      <c r="I45" s="127">
        <f t="shared" si="37"/>
        <v>0.39791666666666664</v>
      </c>
      <c r="J45" s="127">
        <f t="shared" si="26"/>
        <v>2.1493055555555554</v>
      </c>
      <c r="K45" s="140">
        <f t="shared" si="27"/>
        <v>5.2791666666666668</v>
      </c>
      <c r="L45" s="149">
        <f t="shared" si="28"/>
        <v>145.05000000000001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4109081.48</v>
      </c>
      <c r="Q45" s="185">
        <v>2344</v>
      </c>
      <c r="R45" s="76" t="s">
        <v>31</v>
      </c>
      <c r="S45" s="77">
        <f>S44+S43</f>
        <v>37644.089999999997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186">
        <v>207</v>
      </c>
      <c r="O48" s="187">
        <v>7</v>
      </c>
      <c r="P48" s="188">
        <v>0</v>
      </c>
      <c r="Q48" s="92">
        <v>150</v>
      </c>
      <c r="T48" s="1"/>
      <c r="V48" s="116"/>
      <c r="W48" s="4"/>
    </row>
    <row r="49" spans="1:23" ht="14.25" customHeight="1">
      <c r="A49" s="14">
        <v>1</v>
      </c>
      <c r="B49" s="189"/>
      <c r="C49" s="190"/>
      <c r="D49" s="94">
        <f t="shared" ref="D49:D52" si="40">(C49-B49)*0.9984</f>
        <v>0</v>
      </c>
      <c r="E49" s="142"/>
      <c r="F49" s="96">
        <f t="shared" ref="F49:G49" si="41">IFERROR(O38/D38,0)</f>
        <v>-2.2827587139057551E-4</v>
      </c>
      <c r="G49" s="97">
        <f t="shared" si="41"/>
        <v>-161.35322660749011</v>
      </c>
      <c r="H49" s="98">
        <v>3</v>
      </c>
      <c r="I49" s="88" t="str">
        <f>IF(I39&gt;=(250/24),"Ganti Racor","Belum")</f>
        <v>Belum</v>
      </c>
      <c r="J49" s="88" t="str">
        <f t="shared" ref="J49:J51" si="42">IF(J39&gt;=(250/24),"Ganti Filter","Belum")</f>
        <v>Belum</v>
      </c>
      <c r="K49" s="99" t="str">
        <f>IF(K39&gt;=(250/24),"Ganti Oli","Belum")</f>
        <v>Belum</v>
      </c>
      <c r="L49" s="100" t="str">
        <f t="shared" si="39"/>
        <v>Belum</v>
      </c>
      <c r="M49" s="30" t="s">
        <v>45</v>
      </c>
      <c r="N49" s="191">
        <v>93</v>
      </c>
      <c r="O49" s="192">
        <v>11</v>
      </c>
      <c r="P49" s="193">
        <v>10</v>
      </c>
      <c r="Q49" s="61">
        <v>2</v>
      </c>
      <c r="T49" s="1"/>
      <c r="V49" s="116"/>
      <c r="W49" s="4"/>
    </row>
    <row r="50" spans="1:23" ht="14.25" customHeight="1">
      <c r="A50" s="30">
        <v>3</v>
      </c>
      <c r="B50" s="194"/>
      <c r="C50" s="195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0.29279817306773986</v>
      </c>
      <c r="H50" s="98">
        <v>4</v>
      </c>
      <c r="I50" s="87"/>
      <c r="J50" s="88" t="str">
        <f t="shared" si="42"/>
        <v>Belum</v>
      </c>
      <c r="K50" s="99" t="str">
        <f t="shared" ref="K50:K53" si="44">IF(K40&gt;=(500/24),"Ganti Oli","Belum")</f>
        <v>Belum</v>
      </c>
      <c r="L50" s="100" t="str">
        <f t="shared" si="39"/>
        <v>Belum</v>
      </c>
      <c r="M50" s="62" t="s">
        <v>43</v>
      </c>
      <c r="N50" s="104">
        <f t="shared" ref="N50:Q50" si="45">N48+(N49*209)</f>
        <v>19644</v>
      </c>
      <c r="O50" s="104">
        <f t="shared" si="45"/>
        <v>2306</v>
      </c>
      <c r="P50" s="105">
        <f t="shared" si="45"/>
        <v>2090</v>
      </c>
      <c r="Q50" s="105">
        <f t="shared" si="45"/>
        <v>568</v>
      </c>
      <c r="T50" s="1"/>
      <c r="V50" s="116"/>
      <c r="W50" s="4"/>
    </row>
    <row r="51" spans="1:23" ht="15.75" customHeight="1">
      <c r="A51" s="30">
        <v>4</v>
      </c>
      <c r="B51" s="194"/>
      <c r="C51" s="195"/>
      <c r="D51" s="103">
        <f t="shared" si="40"/>
        <v>0</v>
      </c>
      <c r="E51" s="37">
        <v>22355</v>
      </c>
      <c r="F51" s="96">
        <f t="shared" ref="F51:G51" si="46">IFERROR(O40/D40,0)</f>
        <v>0</v>
      </c>
      <c r="G51" s="97">
        <f t="shared" si="46"/>
        <v>0.28530470144232178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94"/>
      <c r="C52" s="195"/>
      <c r="D52" s="103">
        <f t="shared" si="40"/>
        <v>0</v>
      </c>
      <c r="E52" s="37">
        <v>99116</v>
      </c>
      <c r="F52" s="96">
        <f t="shared" ref="F52:G52" si="47">IFERROR(O41/D41,0)</f>
        <v>0</v>
      </c>
      <c r="G52" s="97">
        <f t="shared" si="47"/>
        <v>0.29238382750669556</v>
      </c>
      <c r="H52" s="98">
        <v>6</v>
      </c>
      <c r="I52" s="88" t="str">
        <f t="shared" ref="I52:I53" si="48">IF(I42&gt;=(250/24),"Ganti Racor","Belum")</f>
        <v>Belum</v>
      </c>
      <c r="J52" s="88" t="str">
        <f t="shared" ref="J52:J53" si="49">IF(J42&gt;=(350/24),"Ganti Filter","Belum")</f>
        <v>Belum</v>
      </c>
      <c r="K52" s="99" t="str">
        <f t="shared" si="44"/>
        <v>Belum</v>
      </c>
      <c r="L52" s="100" t="str">
        <f t="shared" ref="L52:L55" si="50">IF(L42&gt;=(10000/24),"Overhaul","Belum")</f>
        <v>Belum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94"/>
      <c r="C53" s="195"/>
      <c r="D53" s="103">
        <f>(C53-B53)*1.0015</f>
        <v>0</v>
      </c>
      <c r="E53" s="195">
        <v>25354.77</v>
      </c>
      <c r="F53" s="96">
        <f t="shared" ref="F53:G53" si="51">IFERROR(O42/D42,0)</f>
        <v>0</v>
      </c>
      <c r="G53" s="97">
        <f t="shared" si="51"/>
        <v>0.27041900217458098</v>
      </c>
      <c r="H53" s="98">
        <v>7</v>
      </c>
      <c r="I53" s="88" t="e">
        <f t="shared" si="48"/>
        <v>#VALUE!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96"/>
      <c r="C54" s="197"/>
      <c r="D54" s="109">
        <f>(C54-B54)*1.0025</f>
        <v>0</v>
      </c>
      <c r="E54" s="195"/>
      <c r="F54" s="143">
        <f t="shared" ref="F54:G54" si="52">IFERROR(O43/D43,0)</f>
        <v>-5.7873615687787543E-5</v>
      </c>
      <c r="G54" s="144">
        <f t="shared" si="52"/>
        <v>1.5185957107379557</v>
      </c>
      <c r="H54" s="98">
        <v>8</v>
      </c>
      <c r="I54" s="88" t="e">
        <f t="shared" ref="I54:I55" si="53">IF(I44&gt;=(80/24),"Ganti Racor","Belum")</f>
        <v>#VALUE!</v>
      </c>
      <c r="J54" s="88" t="e">
        <f>IF(J44&gt;=(150/24),"Ganti Filter","Belum")</f>
        <v>#VALUE!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98">
        <v>31067904</v>
      </c>
      <c r="C55" s="195"/>
      <c r="D55" s="109">
        <f t="shared" ref="D55:D56" si="55">(C55-B55)*0.9984</f>
        <v>-31018195.353599999</v>
      </c>
      <c r="E55" s="112"/>
      <c r="F55" s="143">
        <f t="shared" ref="F55:G55" si="56">IFERROR(O44/D44,0)</f>
        <v>1.3676479692408088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str">
        <f>IF(J45&gt;=(100/24),"Ganti Filter","Belum")</f>
        <v>Belum</v>
      </c>
      <c r="K55" s="114" t="str">
        <f t="shared" si="54"/>
        <v>Belum</v>
      </c>
      <c r="L55" s="115" t="str">
        <f t="shared" si="50"/>
        <v>Belum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98"/>
      <c r="C56" s="195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0.27853362310016755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110</v>
      </c>
      <c r="O67" s="265" t="s">
        <v>13</v>
      </c>
      <c r="P67" s="265" t="s">
        <v>111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3513.65</v>
      </c>
      <c r="C70" s="131"/>
      <c r="D70" s="33">
        <f>(C70-B70)*5</f>
        <v>-17568.25</v>
      </c>
      <c r="E70" s="17">
        <f t="shared" si="60"/>
        <v>3291147.75</v>
      </c>
      <c r="F70" s="33">
        <f t="shared" ref="F70:F71" si="67">G39</f>
        <v>60409.58</v>
      </c>
      <c r="G70" s="35"/>
      <c r="H70" s="19" t="e">
        <f t="shared" ref="H70:H71" si="68">TEXT((G70-F70)/24,"hh:mm")</f>
        <v>#VALUE!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1200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8808300</v>
      </c>
      <c r="C71" s="131"/>
      <c r="D71" s="33">
        <f>(C71-B71)*2</f>
        <v>-17616600</v>
      </c>
      <c r="E71" s="17">
        <f t="shared" si="60"/>
        <v>-16762075</v>
      </c>
      <c r="F71" s="33">
        <f t="shared" si="67"/>
        <v>4323.5</v>
      </c>
      <c r="G71" s="41"/>
      <c r="H71" s="19" t="e">
        <f t="shared" si="68"/>
        <v>#VALUE!</v>
      </c>
      <c r="I71" s="2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890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85688</v>
      </c>
      <c r="C72" s="131"/>
      <c r="D72" s="33">
        <f>(C72-B72)*3.2</f>
        <v>-274201.60000000003</v>
      </c>
      <c r="E72" s="17">
        <f t="shared" si="60"/>
        <v>1282765.5</v>
      </c>
      <c r="F72" s="277" t="s">
        <v>23</v>
      </c>
      <c r="G72" s="278"/>
      <c r="H72" s="19"/>
      <c r="I72" s="2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550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47263.98</v>
      </c>
      <c r="C73" s="32"/>
      <c r="D73" s="33">
        <f t="shared" ref="D73:D74" si="69">(C73-B73)*500</f>
        <v>-23631990</v>
      </c>
      <c r="E73" s="17">
        <f t="shared" si="60"/>
        <v>4717839.0000000037</v>
      </c>
      <c r="F73" s="33">
        <f t="shared" ref="F73:F76" si="70">G42</f>
        <v>301133.44</v>
      </c>
      <c r="G73" s="35"/>
      <c r="H73" s="19" t="e">
        <f t="shared" ref="H73:H76" si="71">TEXT((G73-F73)/24,"hh:mm")</f>
        <v>#VALUE!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2220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 t="e">
        <f t="shared" si="72"/>
        <v>#VALUE!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 t="e">
        <f t="shared" si="72"/>
        <v>#VALUE!</v>
      </c>
      <c r="J75" s="127" t="e">
        <f t="shared" si="61"/>
        <v>#VALUE!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20388737</v>
      </c>
      <c r="C76" s="139"/>
      <c r="D76" s="65">
        <f t="shared" si="73"/>
        <v>-20388737</v>
      </c>
      <c r="E76" s="65">
        <f t="shared" si="60"/>
        <v>-5636186</v>
      </c>
      <c r="F76" s="65">
        <f t="shared" si="70"/>
        <v>25673.8</v>
      </c>
      <c r="G76" s="67"/>
      <c r="H76" s="19" t="e">
        <f t="shared" si="71"/>
        <v>#VALUE!</v>
      </c>
      <c r="I76" s="127" t="e">
        <f t="shared" si="72"/>
        <v>#VALUE!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2344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-6.8305038919641972E-2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-5.0520531771170376E-5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-2.0058234525254411E-3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-9.3940459521182944E-5</v>
      </c>
      <c r="G84" s="97">
        <f t="shared" si="86"/>
        <v>1.6254375085711898</v>
      </c>
      <c r="H84" s="98">
        <v>7</v>
      </c>
      <c r="I84" s="88" t="e">
        <f t="shared" si="83"/>
        <v>#VALUE!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e">
        <f t="shared" ref="I85:I86" si="88">IF(I75&gt;=(80/24),"Ganti Racor","Belum")</f>
        <v>#VALUE!</v>
      </c>
      <c r="J85" s="88" t="e">
        <f>IF(J75&gt;=(150/24),"Ganti Filter","Belum")</f>
        <v>#VALUE!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e">
        <f t="shared" si="88"/>
        <v>#VALUE!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-1.1496543410217121E-4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112</v>
      </c>
      <c r="O98" s="265" t="s">
        <v>13</v>
      </c>
      <c r="P98" s="265" t="s">
        <v>113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15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 t="e">
        <f t="shared" si="107"/>
        <v>#VALUE!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 t="e">
        <f t="shared" si="107"/>
        <v>#VALUE!</v>
      </c>
      <c r="J106" s="127" t="e">
        <f t="shared" si="96"/>
        <v>#VALUE!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 t="e">
        <f t="shared" si="107"/>
        <v>#VALUE!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94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e">
        <f t="shared" si="118"/>
        <v>#VALUE!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96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e">
        <f t="shared" ref="I116:I117" si="123">IF(I106&gt;=(80/24),"Ganti Racor","Belum")</f>
        <v>#VALUE!</v>
      </c>
      <c r="J116" s="88" t="e">
        <f>IF(J106&gt;=(150/24),"Ganti Filter","Belum")</f>
        <v>#VALUE!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e">
        <f t="shared" si="123"/>
        <v>#VALUE!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114</v>
      </c>
      <c r="O5" s="265" t="s">
        <v>13</v>
      </c>
      <c r="P5" s="265" t="s">
        <v>115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'7'!C100</f>
        <v>0</v>
      </c>
      <c r="C7" s="32"/>
      <c r="D7" s="17">
        <f>(C7-B7)*1260</f>
        <v>0</v>
      </c>
      <c r="E7" s="17">
        <f>'7'!E100+D7</f>
        <v>-6668.7999999998137</v>
      </c>
      <c r="F7" s="277" t="s">
        <v>23</v>
      </c>
      <c r="G7" s="278"/>
      <c r="H7" s="19"/>
      <c r="I7" s="20"/>
      <c r="J7" s="127">
        <f>'7'!J100+H7</f>
        <v>11.716666666666667</v>
      </c>
      <c r="K7" s="128">
        <f>'7'!K100+H7</f>
        <v>11.716666666666667</v>
      </c>
      <c r="L7" s="127">
        <f>'7'!L100+H7</f>
        <v>426.4666666666667</v>
      </c>
      <c r="M7" s="24"/>
      <c r="N7" s="17">
        <f>'7'!N100+M7</f>
        <v>5449</v>
      </c>
      <c r="O7" s="17">
        <f>'7'!Q100+'8'!D18-'8'!Q7</f>
        <v>0</v>
      </c>
      <c r="P7" s="129">
        <f>'7'!P100+O7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'7'!C101</f>
        <v>0</v>
      </c>
      <c r="C8" s="131"/>
      <c r="D8" s="33">
        <f>(C8-B8)*5</f>
        <v>0</v>
      </c>
      <c r="E8" s="17">
        <f>'7'!E101+D8</f>
        <v>3291147.75</v>
      </c>
      <c r="F8" s="33">
        <f>'7'!G101</f>
        <v>0</v>
      </c>
      <c r="G8" s="35"/>
      <c r="H8" s="19" t="str">
        <f t="shared" ref="H8:H9" si="0">TEXT((G8-F8)/24,"hh:mm")</f>
        <v>00:00</v>
      </c>
      <c r="I8" s="127" t="e">
        <f>'7'!I101+H8</f>
        <v>#VALUE!</v>
      </c>
      <c r="J8" s="127" t="e">
        <f>'7'!J101+H8</f>
        <v>#VALUE!</v>
      </c>
      <c r="K8" s="128" t="e">
        <f>'7'!K101+H8</f>
        <v>#VALUE!</v>
      </c>
      <c r="L8" s="127" t="e">
        <f>'7'!L101+H8</f>
        <v>#VALUE!</v>
      </c>
      <c r="M8" s="37"/>
      <c r="N8" s="17">
        <f>'7'!N101+M8</f>
        <v>6506</v>
      </c>
      <c r="O8" s="17">
        <f>'7'!Q101+'8'!D19-'8'!Q8</f>
        <v>0</v>
      </c>
      <c r="P8" s="33">
        <f>'7'!P101+O8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'7'!C102</f>
        <v>0</v>
      </c>
      <c r="C9" s="131"/>
      <c r="D9" s="33">
        <f>(C9-B9)*2</f>
        <v>0</v>
      </c>
      <c r="E9" s="17">
        <f>'7'!E102+D9</f>
        <v>-16762075</v>
      </c>
      <c r="F9" s="33">
        <f>'7'!G102</f>
        <v>0</v>
      </c>
      <c r="G9" s="41"/>
      <c r="H9" s="19" t="str">
        <f t="shared" si="0"/>
        <v>00:00</v>
      </c>
      <c r="I9" s="20"/>
      <c r="J9" s="127" t="e">
        <f>'7'!J102+H9</f>
        <v>#VALUE!</v>
      </c>
      <c r="K9" s="128" t="e">
        <f>'7'!K102+H9</f>
        <v>#VALUE!</v>
      </c>
      <c r="L9" s="127" t="e">
        <f>'7'!L102+H9</f>
        <v>#VALUE!</v>
      </c>
      <c r="M9" s="37"/>
      <c r="N9" s="17">
        <f>'7'!N102+M9</f>
        <v>6919</v>
      </c>
      <c r="O9" s="17">
        <f>'7'!Q102+'8'!D20-'8'!Q9</f>
        <v>0</v>
      </c>
      <c r="P9" s="164">
        <f>'7'!P102+O9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'7'!C103</f>
        <v>0</v>
      </c>
      <c r="C10" s="131"/>
      <c r="D10" s="33">
        <f>(C10-B10)*3.2</f>
        <v>0</v>
      </c>
      <c r="E10" s="17">
        <f>'7'!E103+D10</f>
        <v>1282765.5</v>
      </c>
      <c r="F10" s="277" t="s">
        <v>23</v>
      </c>
      <c r="G10" s="278"/>
      <c r="H10" s="19"/>
      <c r="I10" s="20"/>
      <c r="J10" s="127">
        <f>'7'!J103+H10</f>
        <v>0.6958333333333333</v>
      </c>
      <c r="K10" s="128">
        <f>'7'!K103+H10</f>
        <v>7.4201388888888884</v>
      </c>
      <c r="L10" s="127">
        <f>'7'!L103+H10</f>
        <v>95.272916666666674</v>
      </c>
      <c r="M10" s="37"/>
      <c r="N10" s="17">
        <f>'7'!N103+M10</f>
        <v>2909</v>
      </c>
      <c r="O10" s="17">
        <f>'7'!Q103+'8'!D21-'8'!Q10</f>
        <v>0</v>
      </c>
      <c r="P10" s="164">
        <f>'7'!P103+O10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'7'!C104</f>
        <v>0</v>
      </c>
      <c r="C11" s="32"/>
      <c r="D11" s="33">
        <f t="shared" ref="D11:D12" si="1">(C11-B11)*500</f>
        <v>0</v>
      </c>
      <c r="E11" s="17">
        <f>'7'!E104+D11</f>
        <v>4717839.0000000037</v>
      </c>
      <c r="F11" s="33">
        <f>'7'!G104</f>
        <v>0</v>
      </c>
      <c r="G11" s="35"/>
      <c r="H11" s="19" t="str">
        <f t="shared" ref="H11:H14" si="2">TEXT((G11-F11)/24,"hh:mm")</f>
        <v>00:00</v>
      </c>
      <c r="I11" s="127" t="e">
        <f>'7'!I104+H11</f>
        <v>#VALUE!</v>
      </c>
      <c r="J11" s="127" t="e">
        <f>'7'!J104+H11</f>
        <v>#VALUE!</v>
      </c>
      <c r="K11" s="128" t="e">
        <f>'7'!K104+H11</f>
        <v>#VALUE!</v>
      </c>
      <c r="L11" s="127" t="e">
        <f>'7'!L104+H11</f>
        <v>#VALUE!</v>
      </c>
      <c r="M11" s="44"/>
      <c r="N11" s="17">
        <f>'7'!N104+M11</f>
        <v>40173.5</v>
      </c>
      <c r="O11" s="17">
        <f>'7'!Q104+'8'!D22-'8'!Q11</f>
        <v>0</v>
      </c>
      <c r="P11" s="164">
        <f>'7'!P104+O11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'7'!C105</f>
        <v>0</v>
      </c>
      <c r="C12" s="133"/>
      <c r="D12" s="49">
        <f t="shared" si="1"/>
        <v>0</v>
      </c>
      <c r="E12" s="17">
        <f>'7'!E105+D12</f>
        <v>4925043.0000000037</v>
      </c>
      <c r="F12" s="33">
        <f>'7'!G105</f>
        <v>0</v>
      </c>
      <c r="G12" s="41"/>
      <c r="H12" s="19" t="str">
        <f t="shared" si="2"/>
        <v>00:00</v>
      </c>
      <c r="I12" s="127" t="e">
        <f>'7'!I105+H12</f>
        <v>#VALUE!</v>
      </c>
      <c r="J12" s="127" t="e">
        <f>'7'!J105+H12</f>
        <v>#VALUE!</v>
      </c>
      <c r="K12" s="128" t="e">
        <f>'7'!K105+H12</f>
        <v>#VALUE!</v>
      </c>
      <c r="L12" s="127" t="e">
        <f>'7'!L105+H12</f>
        <v>#VALUE!</v>
      </c>
      <c r="M12" s="44"/>
      <c r="N12" s="17">
        <f>'7'!N105+M12</f>
        <v>38113</v>
      </c>
      <c r="O12" s="17">
        <f>'7'!Q105+'8'!D23-'8'!Q12</f>
        <v>0</v>
      </c>
      <c r="P12" s="164">
        <f>'7'!P105+O12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'7'!C106</f>
        <v>0</v>
      </c>
      <c r="C13" s="131"/>
      <c r="D13" s="49">
        <f t="shared" ref="D13:D14" si="3">(C13-B13)</f>
        <v>0</v>
      </c>
      <c r="E13" s="17">
        <f>'7'!E106+D13</f>
        <v>-5236069</v>
      </c>
      <c r="F13" s="33">
        <f>'7'!G106</f>
        <v>0</v>
      </c>
      <c r="G13" s="35"/>
      <c r="H13" s="19" t="str">
        <f t="shared" si="2"/>
        <v>00:00</v>
      </c>
      <c r="I13" s="127" t="e">
        <f>'7'!I106+H13</f>
        <v>#VALUE!</v>
      </c>
      <c r="J13" s="127" t="e">
        <f>'7'!J106+H13</f>
        <v>#VALUE!</v>
      </c>
      <c r="K13" s="128" t="e">
        <f>'7'!K106+H13</f>
        <v>#VALUE!</v>
      </c>
      <c r="L13" s="127" t="e">
        <f>'7'!L106+H13</f>
        <v>#VALUE!</v>
      </c>
      <c r="M13" s="37"/>
      <c r="N13" s="17">
        <f>'7'!N106+M13</f>
        <v>17797</v>
      </c>
      <c r="O13" s="17">
        <f>'7'!Q106+'8'!D24-'8'!Q13</f>
        <v>0</v>
      </c>
      <c r="P13" s="164">
        <f>'7'!P106+O13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'7'!C107</f>
        <v>0</v>
      </c>
      <c r="C14" s="139"/>
      <c r="D14" s="65">
        <f t="shared" si="3"/>
        <v>0</v>
      </c>
      <c r="E14" s="65">
        <f>'7'!E107+D14</f>
        <v>-5636186</v>
      </c>
      <c r="F14" s="65">
        <f>'7'!G107</f>
        <v>0</v>
      </c>
      <c r="G14" s="67"/>
      <c r="H14" s="19" t="str">
        <f t="shared" si="2"/>
        <v>00:00</v>
      </c>
      <c r="I14" s="127" t="e">
        <f>'7'!I107+H14</f>
        <v>#VALUE!</v>
      </c>
      <c r="J14" s="127" t="e">
        <f>'7'!J107+H14</f>
        <v>#VALUE!</v>
      </c>
      <c r="K14" s="140" t="e">
        <f>'7'!K107+H14</f>
        <v>#VALUE!</v>
      </c>
      <c r="L14" s="149" t="e">
        <f>'7'!L107+H14</f>
        <v>#VALUE!</v>
      </c>
      <c r="M14" s="72"/>
      <c r="N14" s="65">
        <f>'7'!N107+M14</f>
        <v>17332</v>
      </c>
      <c r="O14" s="17">
        <f>'7'!Q107+'8'!D25-'8'!Q14</f>
        <v>0</v>
      </c>
      <c r="P14" s="65">
        <f>'7'!P107+O14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e">
        <f t="shared" si="13"/>
        <v>#VALUE!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e">
        <f t="shared" ref="I23:I24" si="18">IF(I13&gt;=(80/24),"Ganti Racor","Belum")</f>
        <v>#VALUE!</v>
      </c>
      <c r="J23" s="88" t="e">
        <f>IF(J13&gt;=(150/24),"Ganti Filter","Belum")</f>
        <v>#VALUE!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e">
        <f t="shared" si="18"/>
        <v>#VALUE!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I32" s="4">
        <v>3</v>
      </c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116</v>
      </c>
      <c r="O36" s="265" t="s">
        <v>13</v>
      </c>
      <c r="P36" s="265" t="s">
        <v>117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 t="e">
        <f t="shared" si="37"/>
        <v>#VALUE!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 t="e">
        <f t="shared" si="37"/>
        <v>#VALUE!</v>
      </c>
      <c r="J44" s="127" t="e">
        <f t="shared" si="26"/>
        <v>#VALUE!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 t="e">
        <f t="shared" si="37"/>
        <v>#VALUE!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e">
        <f t="shared" si="48"/>
        <v>#VALUE!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e">
        <f t="shared" ref="I54:I55" si="53">IF(I44&gt;=(80/24),"Ganti Racor","Belum")</f>
        <v>#VALUE!</v>
      </c>
      <c r="J54" s="88" t="e">
        <f>IF(J44&gt;=(150/24),"Ganti Filter","Belum")</f>
        <v>#VALUE!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e">
        <f t="shared" si="53"/>
        <v>#VALUE!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118</v>
      </c>
      <c r="O67" s="265" t="s">
        <v>13</v>
      </c>
      <c r="P67" s="265" t="s">
        <v>119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35"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2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 t="e">
        <f t="shared" ref="I75:I76" si="73">I44+H75</f>
        <v>#VALUE!</v>
      </c>
      <c r="J75" s="127" t="e">
        <f t="shared" si="61"/>
        <v>#VALUE!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2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 t="e">
        <f t="shared" si="73"/>
        <v>#VALUE!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e">
        <f t="shared" ref="I85:I86" si="88">IF(I75&gt;=(80/24),"Ganti Racor","Belum")</f>
        <v>#VALUE!</v>
      </c>
      <c r="J85" s="88" t="e">
        <f>IF(J75&gt;=(150/24),"Ganti Filter","Belum")</f>
        <v>#VALUE!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e">
        <f t="shared" si="88"/>
        <v>#VALUE!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199"/>
      <c r="J98" s="199"/>
      <c r="K98" s="282" t="s">
        <v>10</v>
      </c>
      <c r="L98" s="269"/>
      <c r="M98" s="265" t="s">
        <v>11</v>
      </c>
      <c r="N98" s="265" t="s">
        <v>120</v>
      </c>
      <c r="O98" s="265" t="s">
        <v>13</v>
      </c>
      <c r="P98" s="265" t="s">
        <v>121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15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 t="e">
        <f t="shared" si="107"/>
        <v>#VALUE!</v>
      </c>
      <c r="J106" s="127" t="e">
        <f t="shared" si="96"/>
        <v>#VALUE!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 t="e">
        <f t="shared" si="107"/>
        <v>#VALUE!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e">
        <f t="shared" ref="I116:I117" si="123">IF(I106&gt;=(80/24),"Ganti Racor","Belum")</f>
        <v>#VALUE!</v>
      </c>
      <c r="J116" s="88" t="e">
        <f>IF(J106&gt;=(150/24),"Ganti Filter","Belum")</f>
        <v>#VALUE!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e">
        <f t="shared" si="123"/>
        <v>#VALUE!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K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122</v>
      </c>
      <c r="O5" s="265" t="s">
        <v>13</v>
      </c>
      <c r="P5" s="265" t="s">
        <v>123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'8'!C100</f>
        <v>0</v>
      </c>
      <c r="C7" s="32"/>
      <c r="D7" s="17">
        <f>(C7-B7)*1260</f>
        <v>0</v>
      </c>
      <c r="E7" s="17">
        <f>'8'!E100+D7</f>
        <v>-6668.7999999998137</v>
      </c>
      <c r="F7" s="277" t="s">
        <v>23</v>
      </c>
      <c r="G7" s="278"/>
      <c r="H7" s="19"/>
      <c r="I7" s="20"/>
      <c r="J7" s="127">
        <f>'8'!J100+H7</f>
        <v>11.716666666666667</v>
      </c>
      <c r="K7" s="128">
        <f>'8'!K100+H7</f>
        <v>11.716666666666667</v>
      </c>
      <c r="L7" s="127">
        <f>'8'!L100+H7</f>
        <v>426.4666666666667</v>
      </c>
      <c r="M7" s="24"/>
      <c r="N7" s="17">
        <f>'8'!N100+M7</f>
        <v>5449</v>
      </c>
      <c r="O7" s="17">
        <f>'8'!Q100+'9'!D18-'9'!Q7</f>
        <v>0</v>
      </c>
      <c r="P7" s="129">
        <f>'8'!P100+O7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'8'!C101</f>
        <v>0</v>
      </c>
      <c r="C8" s="131"/>
      <c r="D8" s="33">
        <f>(C8-B8)*5</f>
        <v>0</v>
      </c>
      <c r="E8" s="17">
        <f>'8'!E101+D8</f>
        <v>3291147.75</v>
      </c>
      <c r="F8" s="33">
        <f>'8'!G101</f>
        <v>0</v>
      </c>
      <c r="G8" s="35"/>
      <c r="H8" s="19" t="str">
        <f t="shared" ref="H8:H9" si="0">TEXT((G8-F8)/24,"hh:mm")</f>
        <v>00:00</v>
      </c>
      <c r="I8" s="127" t="e">
        <f>'8'!I101+H8</f>
        <v>#VALUE!</v>
      </c>
      <c r="J8" s="127" t="e">
        <f>'8'!J101+H8</f>
        <v>#VALUE!</v>
      </c>
      <c r="K8" s="128" t="e">
        <f>'8'!K101+H8</f>
        <v>#VALUE!</v>
      </c>
      <c r="L8" s="127" t="e">
        <f>'8'!L101+H8</f>
        <v>#VALUE!</v>
      </c>
      <c r="M8" s="37"/>
      <c r="N8" s="17">
        <f>'8'!N101+M8</f>
        <v>6506</v>
      </c>
      <c r="O8" s="17">
        <f>'8'!Q101+'9'!D19-'9'!Q8</f>
        <v>0</v>
      </c>
      <c r="P8" s="33">
        <f>'8'!P101+O8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'8'!C102</f>
        <v>0</v>
      </c>
      <c r="C9" s="131"/>
      <c r="D9" s="33">
        <f>(C9-B9)*2</f>
        <v>0</v>
      </c>
      <c r="E9" s="17">
        <f>'8'!E102+D9</f>
        <v>-16762075</v>
      </c>
      <c r="F9" s="33">
        <f>'8'!G102</f>
        <v>0</v>
      </c>
      <c r="G9" s="41"/>
      <c r="H9" s="19" t="str">
        <f t="shared" si="0"/>
        <v>00:00</v>
      </c>
      <c r="I9" s="20"/>
      <c r="J9" s="127" t="e">
        <f>'8'!J102+H9</f>
        <v>#VALUE!</v>
      </c>
      <c r="K9" s="128" t="e">
        <f>'8'!K102+H9</f>
        <v>#VALUE!</v>
      </c>
      <c r="L9" s="127" t="e">
        <f>'8'!L102+H9</f>
        <v>#VALUE!</v>
      </c>
      <c r="M9" s="37"/>
      <c r="N9" s="17">
        <f>'8'!N102+M9</f>
        <v>6919</v>
      </c>
      <c r="O9" s="17">
        <f>'8'!Q102+'9'!D20-'9'!Q9</f>
        <v>0</v>
      </c>
      <c r="P9" s="164">
        <f>'8'!P102+O9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'8'!C103</f>
        <v>0</v>
      </c>
      <c r="C10" s="131"/>
      <c r="D10" s="33">
        <f>(C10-B10)*3.2</f>
        <v>0</v>
      </c>
      <c r="E10" s="17">
        <f>'8'!E103+D10</f>
        <v>1282765.5</v>
      </c>
      <c r="F10" s="277" t="s">
        <v>23</v>
      </c>
      <c r="G10" s="278"/>
      <c r="H10" s="19"/>
      <c r="I10" s="20"/>
      <c r="J10" s="127">
        <f>'8'!J103+H10</f>
        <v>0.6958333333333333</v>
      </c>
      <c r="K10" s="128">
        <f>'8'!K103+H10</f>
        <v>7.4201388888888884</v>
      </c>
      <c r="L10" s="127">
        <f>'8'!L103+H10</f>
        <v>95.272916666666674</v>
      </c>
      <c r="M10" s="37"/>
      <c r="N10" s="17">
        <f>'8'!N103+M10</f>
        <v>2909</v>
      </c>
      <c r="O10" s="17">
        <f>'8'!Q103+'9'!D21-'9'!Q10</f>
        <v>0</v>
      </c>
      <c r="P10" s="164">
        <f>'8'!P103+O10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'8'!C104</f>
        <v>0</v>
      </c>
      <c r="C11" s="32"/>
      <c r="D11" s="33">
        <f t="shared" ref="D11:D12" si="1">(C11-B11)*500</f>
        <v>0</v>
      </c>
      <c r="E11" s="17">
        <f>'8'!E104+D11</f>
        <v>4717839.0000000037</v>
      </c>
      <c r="F11" s="33">
        <f>'8'!G104</f>
        <v>0</v>
      </c>
      <c r="G11" s="35"/>
      <c r="H11" s="19" t="str">
        <f t="shared" ref="H11:H14" si="2">TEXT((G11-F11)/24,"hh:mm")</f>
        <v>00:00</v>
      </c>
      <c r="I11" s="127" t="e">
        <f>'8'!I104+H11</f>
        <v>#VALUE!</v>
      </c>
      <c r="J11" s="127" t="e">
        <f>'8'!J104+H11</f>
        <v>#VALUE!</v>
      </c>
      <c r="K11" s="128" t="e">
        <f>'8'!K104+H11</f>
        <v>#VALUE!</v>
      </c>
      <c r="L11" s="127" t="e">
        <f>'8'!L104+H11</f>
        <v>#VALUE!</v>
      </c>
      <c r="M11" s="44"/>
      <c r="N11" s="17">
        <f>'8'!N104+M11</f>
        <v>40173.5</v>
      </c>
      <c r="O11" s="17">
        <f>'8'!Q104+'9'!D22-'9'!Q11</f>
        <v>0</v>
      </c>
      <c r="P11" s="164">
        <f>'8'!P104+O11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'8'!C105</f>
        <v>0</v>
      </c>
      <c r="C12" s="133"/>
      <c r="D12" s="49">
        <f t="shared" si="1"/>
        <v>0</v>
      </c>
      <c r="E12" s="17">
        <f>'8'!E105+D12</f>
        <v>4925043.0000000037</v>
      </c>
      <c r="F12" s="33">
        <f>'8'!G105</f>
        <v>0</v>
      </c>
      <c r="G12" s="41"/>
      <c r="H12" s="19" t="str">
        <f t="shared" si="2"/>
        <v>00:00</v>
      </c>
      <c r="I12" s="127">
        <f>'8'!I105+H12</f>
        <v>0</v>
      </c>
      <c r="J12" s="127" t="e">
        <f>'8'!J105+H12</f>
        <v>#VALUE!</v>
      </c>
      <c r="K12" s="128" t="e">
        <f>'8'!K105+H12</f>
        <v>#VALUE!</v>
      </c>
      <c r="L12" s="127" t="e">
        <f>'8'!L105+H12</f>
        <v>#VALUE!</v>
      </c>
      <c r="M12" s="44"/>
      <c r="N12" s="17">
        <f>'8'!N105+M12</f>
        <v>38113</v>
      </c>
      <c r="O12" s="17">
        <f>'8'!Q105+'9'!D23-'9'!Q12</f>
        <v>0</v>
      </c>
      <c r="P12" s="164">
        <f>'8'!P105+O12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'8'!C106</f>
        <v>0</v>
      </c>
      <c r="C13" s="131"/>
      <c r="D13" s="49">
        <f t="shared" ref="D13:D14" si="3">(C13-B13)</f>
        <v>0</v>
      </c>
      <c r="E13" s="17">
        <f>'8'!E106+D13</f>
        <v>-5236069</v>
      </c>
      <c r="F13" s="33">
        <f>'8'!G106</f>
        <v>0</v>
      </c>
      <c r="G13" s="35"/>
      <c r="H13" s="19" t="str">
        <f t="shared" si="2"/>
        <v>00:00</v>
      </c>
      <c r="I13" s="127" t="e">
        <f>'8'!I106+H13</f>
        <v>#VALUE!</v>
      </c>
      <c r="J13" s="127" t="e">
        <f>'8'!J106+H13</f>
        <v>#VALUE!</v>
      </c>
      <c r="K13" s="128" t="e">
        <f>'8'!K106+H13</f>
        <v>#VALUE!</v>
      </c>
      <c r="L13" s="127" t="e">
        <f>'8'!L106+H13</f>
        <v>#VALUE!</v>
      </c>
      <c r="M13" s="37"/>
      <c r="N13" s="17">
        <f>'8'!N106+M13</f>
        <v>17797</v>
      </c>
      <c r="O13" s="17">
        <f>'8'!Q106+'9'!D24-'9'!Q13</f>
        <v>0</v>
      </c>
      <c r="P13" s="164">
        <f>'8'!P106+O13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'8'!C107</f>
        <v>0</v>
      </c>
      <c r="C14" s="139"/>
      <c r="D14" s="65">
        <f t="shared" si="3"/>
        <v>0</v>
      </c>
      <c r="E14" s="65">
        <f>'8'!E107+D14</f>
        <v>-5636186</v>
      </c>
      <c r="F14" s="65">
        <f>'8'!G107</f>
        <v>0</v>
      </c>
      <c r="G14" s="67"/>
      <c r="H14" s="19" t="str">
        <f t="shared" si="2"/>
        <v>00:00</v>
      </c>
      <c r="I14" s="127" t="e">
        <f>'8'!I107+H14</f>
        <v>#VALUE!</v>
      </c>
      <c r="J14" s="127" t="e">
        <f>'8'!J107+H14</f>
        <v>#VALUE!</v>
      </c>
      <c r="K14" s="140" t="e">
        <f>'8'!K107+H14</f>
        <v>#VALUE!</v>
      </c>
      <c r="L14" s="149" t="e">
        <f>'8'!L107+H14</f>
        <v>#VALUE!</v>
      </c>
      <c r="M14" s="72"/>
      <c r="N14" s="65">
        <f>'8'!N107+M14</f>
        <v>17332</v>
      </c>
      <c r="O14" s="17">
        <f>'8'!Q107+'9'!D25-'9'!Q14</f>
        <v>0</v>
      </c>
      <c r="P14" s="65">
        <f>'8'!P107+O14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e">
        <f t="shared" ref="I23:I24" si="18">IF(I13&gt;=(80/24),"Ganti Racor","Belum")</f>
        <v>#VALUE!</v>
      </c>
      <c r="J23" s="88" t="e">
        <f>IF(J13&gt;=(150/24),"Ganti Filter","Belum")</f>
        <v>#VALUE!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e">
        <f t="shared" si="18"/>
        <v>#VALUE!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124</v>
      </c>
      <c r="O36" s="265" t="s">
        <v>13</v>
      </c>
      <c r="P36" s="265" t="s">
        <v>125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 t="e">
        <f t="shared" si="37"/>
        <v>#VALUE!</v>
      </c>
      <c r="J44" s="127" t="e">
        <f t="shared" si="26"/>
        <v>#VALUE!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 t="e">
        <f t="shared" si="37"/>
        <v>#VALUE!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e">
        <f t="shared" ref="I54:I55" si="53">IF(I44&gt;=(80/24),"Ganti Racor","Belum")</f>
        <v>#VALUE!</v>
      </c>
      <c r="J54" s="88" t="e">
        <f>IF(J44&gt;=(150/24),"Ganti Filter","Belum")</f>
        <v>#VALUE!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e">
        <f t="shared" si="53"/>
        <v>#VALUE!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P55" s="4" t="s">
        <v>68</v>
      </c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126</v>
      </c>
      <c r="O67" s="265" t="s">
        <v>13</v>
      </c>
      <c r="P67" s="265" t="s">
        <v>127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 t="e">
        <f t="shared" si="72"/>
        <v>#VALUE!</v>
      </c>
      <c r="J75" s="127" t="e">
        <f t="shared" si="61"/>
        <v>#VALUE!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 t="e">
        <f t="shared" si="72"/>
        <v>#VALUE!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e">
        <f t="shared" ref="I85:I86" si="88">IF(I75&gt;=(80/24),"Ganti Racor","Belum")</f>
        <v>#VALUE!</v>
      </c>
      <c r="J85" s="88" t="e">
        <f>IF(J75&gt;=(150/24),"Ganti Filter","Belum")</f>
        <v>#VALUE!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e">
        <f t="shared" si="88"/>
        <v>#VALUE!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128</v>
      </c>
      <c r="O98" s="265" t="s">
        <v>13</v>
      </c>
      <c r="P98" s="265" t="s">
        <v>129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6.2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 t="e">
        <f t="shared" si="107"/>
        <v>#VALUE!</v>
      </c>
      <c r="J106" s="127" t="e">
        <f t="shared" si="96"/>
        <v>#VALUE!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 t="e">
        <f t="shared" si="107"/>
        <v>#VALUE!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e">
        <f t="shared" ref="I116:I117" si="123">IF(I106&gt;=(80/24),"Ganti Racor","Belum")</f>
        <v>#VALUE!</v>
      </c>
      <c r="J116" s="88" t="e">
        <f>IF(J106&gt;=(150/24),"Ganti Filter","Belum")</f>
        <v>#VALUE!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e">
        <f t="shared" si="123"/>
        <v>#VALUE!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130</v>
      </c>
      <c r="O5" s="265" t="s">
        <v>13</v>
      </c>
      <c r="P5" s="265" t="s">
        <v>131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'9'!C100</f>
        <v>0</v>
      </c>
      <c r="C7" s="32"/>
      <c r="D7" s="17">
        <f>(C7-B7)*1260</f>
        <v>0</v>
      </c>
      <c r="E7" s="17">
        <f>'9'!E100+D7</f>
        <v>-6668.7999999998137</v>
      </c>
      <c r="F7" s="277" t="s">
        <v>23</v>
      </c>
      <c r="G7" s="278"/>
      <c r="H7" s="19"/>
      <c r="I7" s="200"/>
      <c r="J7" s="127">
        <f>'9'!J100+H7</f>
        <v>11.716666666666667</v>
      </c>
      <c r="K7" s="128">
        <f>'9'!K100+H7</f>
        <v>11.716666666666667</v>
      </c>
      <c r="L7" s="127">
        <f>'9'!L100+H7</f>
        <v>426.4666666666667</v>
      </c>
      <c r="M7" s="24"/>
      <c r="N7" s="17">
        <f>'9'!N100+M7</f>
        <v>5449</v>
      </c>
      <c r="O7" s="17">
        <f>'9'!Q100+'10'!D18-'10'!Q7</f>
        <v>0</v>
      </c>
      <c r="P7" s="129">
        <f>'9'!P100+O7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'9'!C101</f>
        <v>0</v>
      </c>
      <c r="C8" s="131"/>
      <c r="D8" s="33">
        <f>(C8-B8)*5</f>
        <v>0</v>
      </c>
      <c r="E8" s="17">
        <f>'9'!E101+D8</f>
        <v>3291147.75</v>
      </c>
      <c r="F8" s="33">
        <f>'9'!G101</f>
        <v>0</v>
      </c>
      <c r="G8" s="35"/>
      <c r="H8" s="19" t="str">
        <f t="shared" ref="H8:H9" si="0">TEXT((G8-F8)/24,"hh:mm")</f>
        <v>00:00</v>
      </c>
      <c r="I8" s="127" t="e">
        <f>'9'!I101+H8</f>
        <v>#VALUE!</v>
      </c>
      <c r="J8" s="127" t="e">
        <f>'9'!J101+H8</f>
        <v>#VALUE!</v>
      </c>
      <c r="K8" s="128" t="e">
        <f>'9'!K101+H8</f>
        <v>#VALUE!</v>
      </c>
      <c r="L8" s="127" t="e">
        <f>'9'!L101+H8</f>
        <v>#VALUE!</v>
      </c>
      <c r="M8" s="37"/>
      <c r="N8" s="17">
        <f>'9'!N101+M8</f>
        <v>6506</v>
      </c>
      <c r="O8" s="17">
        <f>'9'!Q101+'10'!D19-'10'!Q8</f>
        <v>0</v>
      </c>
      <c r="P8" s="33">
        <f>'9'!P101+O8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'9'!C102</f>
        <v>0</v>
      </c>
      <c r="C9" s="131"/>
      <c r="D9" s="33">
        <f>(C9-B9)*2</f>
        <v>0</v>
      </c>
      <c r="E9" s="17">
        <f>'9'!E102+D9</f>
        <v>-16762075</v>
      </c>
      <c r="F9" s="33">
        <f>'9'!G102</f>
        <v>0</v>
      </c>
      <c r="G9" s="41"/>
      <c r="H9" s="19" t="str">
        <f t="shared" si="0"/>
        <v>00:00</v>
      </c>
      <c r="I9" s="200"/>
      <c r="J9" s="127" t="e">
        <f>'9'!J102+H9</f>
        <v>#VALUE!</v>
      </c>
      <c r="K9" s="128" t="e">
        <f>'9'!K102+H9</f>
        <v>#VALUE!</v>
      </c>
      <c r="L9" s="127" t="e">
        <f>'9'!L102+H9</f>
        <v>#VALUE!</v>
      </c>
      <c r="M9" s="37"/>
      <c r="N9" s="17">
        <f>'9'!N102+M9</f>
        <v>6919</v>
      </c>
      <c r="O9" s="17">
        <f>'9'!Q102+'10'!D20-'10'!Q9</f>
        <v>0</v>
      </c>
      <c r="P9" s="164">
        <f>'9'!P102+O9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'9'!C103</f>
        <v>0</v>
      </c>
      <c r="C10" s="131"/>
      <c r="D10" s="33">
        <f>(C10-B10)*3.2</f>
        <v>0</v>
      </c>
      <c r="E10" s="17">
        <f>'9'!E103+D10</f>
        <v>1282765.5</v>
      </c>
      <c r="F10" s="277" t="s">
        <v>23</v>
      </c>
      <c r="G10" s="278"/>
      <c r="H10" s="19"/>
      <c r="I10" s="200"/>
      <c r="J10" s="127">
        <f>'9'!J103+H10</f>
        <v>0.6958333333333333</v>
      </c>
      <c r="K10" s="128">
        <f>'9'!K103+H10</f>
        <v>7.4201388888888884</v>
      </c>
      <c r="L10" s="127">
        <f>'9'!L103+H10</f>
        <v>95.272916666666674</v>
      </c>
      <c r="M10" s="37"/>
      <c r="N10" s="17">
        <f>'9'!N103+M10</f>
        <v>2909</v>
      </c>
      <c r="O10" s="17">
        <f>'9'!Q103+'10'!D21-'10'!Q10</f>
        <v>0</v>
      </c>
      <c r="P10" s="164">
        <f>'9'!P103+O10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'9'!C104</f>
        <v>0</v>
      </c>
      <c r="C11" s="32"/>
      <c r="D11" s="33">
        <f t="shared" ref="D11:D12" si="1">(C11-B11)*500</f>
        <v>0</v>
      </c>
      <c r="E11" s="17">
        <f>'9'!E104+D11</f>
        <v>4717839.0000000037</v>
      </c>
      <c r="F11" s="33">
        <f>'9'!G104</f>
        <v>0</v>
      </c>
      <c r="G11" s="35"/>
      <c r="H11" s="19" t="str">
        <f t="shared" ref="H11:H14" si="2">TEXT((G11-F11)/24,"hh:mm")</f>
        <v>00:00</v>
      </c>
      <c r="I11" s="127" t="e">
        <f>'9'!I104+H11</f>
        <v>#VALUE!</v>
      </c>
      <c r="J11" s="127" t="e">
        <f>'9'!J104+H11</f>
        <v>#VALUE!</v>
      </c>
      <c r="K11" s="128" t="e">
        <f>'9'!K104+H11</f>
        <v>#VALUE!</v>
      </c>
      <c r="L11" s="127" t="e">
        <f>'9'!L104+H11</f>
        <v>#VALUE!</v>
      </c>
      <c r="M11" s="44"/>
      <c r="N11" s="17">
        <f>'9'!N104+M11</f>
        <v>40173.5</v>
      </c>
      <c r="O11" s="17">
        <f>'9'!Q104+'10'!D22-'10'!Q11</f>
        <v>0</v>
      </c>
      <c r="P11" s="164">
        <f>'9'!P104+O11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'9'!C105</f>
        <v>0</v>
      </c>
      <c r="C12" s="133"/>
      <c r="D12" s="49">
        <f t="shared" si="1"/>
        <v>0</v>
      </c>
      <c r="E12" s="17">
        <f>'9'!E105+D12</f>
        <v>4925043.0000000037</v>
      </c>
      <c r="F12" s="33">
        <f>'9'!G105</f>
        <v>0</v>
      </c>
      <c r="G12" s="41"/>
      <c r="H12" s="19" t="str">
        <f t="shared" si="2"/>
        <v>00:00</v>
      </c>
      <c r="I12" s="127">
        <f>'9'!I105+H12</f>
        <v>0</v>
      </c>
      <c r="J12" s="127" t="e">
        <f>'9'!J105+H12</f>
        <v>#VALUE!</v>
      </c>
      <c r="K12" s="128" t="e">
        <f>'9'!K105+H12</f>
        <v>#VALUE!</v>
      </c>
      <c r="L12" s="127" t="e">
        <f>'9'!L105+H12</f>
        <v>#VALUE!</v>
      </c>
      <c r="M12" s="44"/>
      <c r="N12" s="17">
        <f>'9'!N105+M12</f>
        <v>38113</v>
      </c>
      <c r="O12" s="17">
        <f>'9'!Q105+'10'!D23-'10'!Q12</f>
        <v>0</v>
      </c>
      <c r="P12" s="164">
        <f>'9'!P105+O12</f>
        <v>7479149.1749999989</v>
      </c>
      <c r="Q12" s="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'9'!C106</f>
        <v>0</v>
      </c>
      <c r="C13" s="131"/>
      <c r="D13" s="49">
        <f t="shared" ref="D13:D14" si="3">(C13-B13)</f>
        <v>0</v>
      </c>
      <c r="E13" s="17">
        <f>'9'!E106+D13</f>
        <v>-5236069</v>
      </c>
      <c r="F13" s="33">
        <f>'9'!G106</f>
        <v>0</v>
      </c>
      <c r="G13" s="35"/>
      <c r="H13" s="19" t="str">
        <f t="shared" si="2"/>
        <v>00:00</v>
      </c>
      <c r="I13" s="127" t="e">
        <f>'9'!I106+H13</f>
        <v>#VALUE!</v>
      </c>
      <c r="J13" s="127" t="e">
        <f>'9'!J106+H13</f>
        <v>#VALUE!</v>
      </c>
      <c r="K13" s="128" t="e">
        <f>'9'!K106+H13</f>
        <v>#VALUE!</v>
      </c>
      <c r="L13" s="127" t="e">
        <f>'9'!L106+H13</f>
        <v>#VALUE!</v>
      </c>
      <c r="M13" s="37"/>
      <c r="N13" s="17">
        <f>'9'!N106+M13</f>
        <v>17797</v>
      </c>
      <c r="O13" s="17">
        <f>'9'!Q106+'10'!D24-'10'!Q13</f>
        <v>0</v>
      </c>
      <c r="P13" s="164">
        <f>'9'!P106+O13</f>
        <v>-26205999.381200001</v>
      </c>
      <c r="Q13" s="134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'9'!C107</f>
        <v>0</v>
      </c>
      <c r="C14" s="139"/>
      <c r="D14" s="65">
        <f t="shared" si="3"/>
        <v>0</v>
      </c>
      <c r="E14" s="65">
        <f>'9'!E107+D14</f>
        <v>-5636186</v>
      </c>
      <c r="F14" s="65">
        <f>'9'!G107</f>
        <v>0</v>
      </c>
      <c r="G14" s="67"/>
      <c r="H14" s="19" t="str">
        <f t="shared" si="2"/>
        <v>00:00</v>
      </c>
      <c r="I14" s="127" t="e">
        <f>'9'!I107+H14</f>
        <v>#VALUE!</v>
      </c>
      <c r="J14" s="127" t="e">
        <f>'9'!J107+H14</f>
        <v>#VALUE!</v>
      </c>
      <c r="K14" s="140" t="e">
        <f>'9'!K107+H14</f>
        <v>#VALUE!</v>
      </c>
      <c r="L14" s="149" t="e">
        <f>'9'!L107+H14</f>
        <v>#VALUE!</v>
      </c>
      <c r="M14" s="72"/>
      <c r="N14" s="65">
        <f>'9'!N107+M14</f>
        <v>17332</v>
      </c>
      <c r="O14" s="17">
        <f>'9'!Q107+'10'!D25-'10'!Q14</f>
        <v>0</v>
      </c>
      <c r="P14" s="65">
        <f>'9'!P107+O14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e">
        <f t="shared" ref="I23:I24" si="18">IF(I13&gt;=(80/24),"Ganti Racor","Belum")</f>
        <v>#VALUE!</v>
      </c>
      <c r="J23" s="88" t="e">
        <f>IF(J13&gt;=(150/24),"Ganti Filter","Belum")</f>
        <v>#VALUE!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e">
        <f t="shared" si="18"/>
        <v>#VALUE!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132</v>
      </c>
      <c r="O36" s="265" t="s">
        <v>13</v>
      </c>
      <c r="P36" s="265" t="s">
        <v>133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3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3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37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35">
        <v>0</v>
      </c>
      <c r="J44" s="135"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35">
        <v>0</v>
      </c>
      <c r="J45" s="127" t="e">
        <f>J14+H45</f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134</v>
      </c>
      <c r="O67" s="265" t="s">
        <v>13</v>
      </c>
      <c r="P67" s="265" t="s">
        <v>135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136</v>
      </c>
      <c r="O98" s="265" t="s">
        <v>13</v>
      </c>
      <c r="P98" s="265" t="s">
        <v>137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8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138</v>
      </c>
      <c r="O5" s="265" t="s">
        <v>13</v>
      </c>
      <c r="P5" s="265" t="s">
        <v>139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'10'!C100</f>
        <v>0</v>
      </c>
      <c r="C7" s="32"/>
      <c r="D7" s="17">
        <f>(C7-B7)*1260</f>
        <v>0</v>
      </c>
      <c r="E7" s="17">
        <f>'10'!E100+D7</f>
        <v>-6668.7999999998137</v>
      </c>
      <c r="F7" s="277" t="s">
        <v>23</v>
      </c>
      <c r="G7" s="278"/>
      <c r="H7" s="19"/>
      <c r="I7" s="200"/>
      <c r="J7" s="127">
        <f>'10'!J100+H7</f>
        <v>11.716666666666667</v>
      </c>
      <c r="K7" s="128">
        <f>'10'!K100+H7</f>
        <v>11.716666666666667</v>
      </c>
      <c r="L7" s="127">
        <f>'10'!L100+H7</f>
        <v>426.4666666666667</v>
      </c>
      <c r="M7" s="24"/>
      <c r="N7" s="17">
        <f>'10'!N100+M7</f>
        <v>5449</v>
      </c>
      <c r="O7" s="17">
        <f>'10'!Q100+'11'!D18-'11'!Q7</f>
        <v>0</v>
      </c>
      <c r="P7" s="129">
        <f>'10'!P100+O7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'10'!C101</f>
        <v>0</v>
      </c>
      <c r="C8" s="131"/>
      <c r="D8" s="33">
        <f>(C8-B8)*5</f>
        <v>0</v>
      </c>
      <c r="E8" s="17">
        <f>'10'!E101+D8</f>
        <v>3291147.75</v>
      </c>
      <c r="F8" s="33">
        <f>'10'!G101</f>
        <v>0</v>
      </c>
      <c r="G8" s="35"/>
      <c r="H8" s="19" t="str">
        <f t="shared" ref="H8:H9" si="0">TEXT((G8-F8)/24,"hh:mm")</f>
        <v>00:00</v>
      </c>
      <c r="I8" s="127" t="e">
        <f>'10'!I101+H8</f>
        <v>#VALUE!</v>
      </c>
      <c r="J8" s="127" t="e">
        <f>'10'!J101+H8</f>
        <v>#VALUE!</v>
      </c>
      <c r="K8" s="128" t="e">
        <f>'10'!K101+H8</f>
        <v>#VALUE!</v>
      </c>
      <c r="L8" s="127" t="e">
        <f>'10'!L101+H8</f>
        <v>#VALUE!</v>
      </c>
      <c r="M8" s="37"/>
      <c r="N8" s="17">
        <f>'10'!N101+M8</f>
        <v>6506</v>
      </c>
      <c r="O8" s="17">
        <f>'10'!Q101+'11'!D19-'11'!Q8</f>
        <v>0</v>
      </c>
      <c r="P8" s="33">
        <f>'10'!P101+O8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'10'!C102</f>
        <v>0</v>
      </c>
      <c r="C9" s="131"/>
      <c r="D9" s="33">
        <f>(C9-B9)*2</f>
        <v>0</v>
      </c>
      <c r="E9" s="17">
        <f>'10'!E102+D9</f>
        <v>-16762075</v>
      </c>
      <c r="F9" s="33">
        <f>'10'!G102</f>
        <v>0</v>
      </c>
      <c r="G9" s="41"/>
      <c r="H9" s="19" t="str">
        <f t="shared" si="0"/>
        <v>00:00</v>
      </c>
      <c r="I9" s="200"/>
      <c r="J9" s="127" t="e">
        <f>'10'!J102+H9</f>
        <v>#VALUE!</v>
      </c>
      <c r="K9" s="128" t="e">
        <f>'10'!K102+H9</f>
        <v>#VALUE!</v>
      </c>
      <c r="L9" s="127" t="e">
        <f>'10'!L102+H9</f>
        <v>#VALUE!</v>
      </c>
      <c r="M9" s="37"/>
      <c r="N9" s="17">
        <f>'10'!N102+M9</f>
        <v>6919</v>
      </c>
      <c r="O9" s="17">
        <f>'10'!Q102+'11'!D20-'11'!Q9</f>
        <v>0</v>
      </c>
      <c r="P9" s="164">
        <f>'10'!P102+O9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'10'!C103</f>
        <v>0</v>
      </c>
      <c r="C10" s="131"/>
      <c r="D10" s="33">
        <f>(C10-B10)*3.2</f>
        <v>0</v>
      </c>
      <c r="E10" s="17">
        <f>'10'!E103+D10</f>
        <v>1282765.5</v>
      </c>
      <c r="F10" s="277" t="s">
        <v>23</v>
      </c>
      <c r="G10" s="278"/>
      <c r="H10" s="19"/>
      <c r="I10" s="200"/>
      <c r="J10" s="127">
        <f>'10'!J103+H10</f>
        <v>0.6958333333333333</v>
      </c>
      <c r="K10" s="128">
        <f>'10'!K103+H10</f>
        <v>7.4201388888888884</v>
      </c>
      <c r="L10" s="127">
        <f>'10'!L103+H10</f>
        <v>95.272916666666674</v>
      </c>
      <c r="M10" s="37"/>
      <c r="N10" s="17">
        <f>'10'!N103+M10</f>
        <v>2909</v>
      </c>
      <c r="O10" s="17">
        <f>'10'!Q103+'11'!D21-'11'!Q10</f>
        <v>0</v>
      </c>
      <c r="P10" s="164">
        <f>'10'!P103+O10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'10'!C104</f>
        <v>0</v>
      </c>
      <c r="C11" s="32"/>
      <c r="D11" s="33">
        <f t="shared" ref="D11:D12" si="1">(C11-B11)*500</f>
        <v>0</v>
      </c>
      <c r="E11" s="17">
        <f>'10'!E104+D11</f>
        <v>4717839.0000000037</v>
      </c>
      <c r="F11" s="33">
        <f>'10'!G104</f>
        <v>0</v>
      </c>
      <c r="G11" s="35"/>
      <c r="H11" s="19" t="str">
        <f t="shared" ref="H11:H14" si="2">TEXT((G11-F11)/24,"hh:mm")</f>
        <v>00:00</v>
      </c>
      <c r="I11" s="127" t="e">
        <f>'10'!I104+H11</f>
        <v>#VALUE!</v>
      </c>
      <c r="J11" s="127" t="e">
        <f>'10'!J104+H11</f>
        <v>#VALUE!</v>
      </c>
      <c r="K11" s="128" t="e">
        <f>'10'!K104+H11</f>
        <v>#VALUE!</v>
      </c>
      <c r="L11" s="127" t="e">
        <f>'10'!L104+H11</f>
        <v>#VALUE!</v>
      </c>
      <c r="M11" s="44"/>
      <c r="N11" s="17">
        <f>'10'!N104+M11</f>
        <v>40173.5</v>
      </c>
      <c r="O11" s="17">
        <f>'10'!Q104+'11'!D22-'11'!Q11</f>
        <v>0</v>
      </c>
      <c r="P11" s="164">
        <f>'10'!P104+O11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'10'!C105</f>
        <v>0</v>
      </c>
      <c r="C12" s="133"/>
      <c r="D12" s="49">
        <f t="shared" si="1"/>
        <v>0</v>
      </c>
      <c r="E12" s="17">
        <f>'10'!E105+D12</f>
        <v>4925043.0000000037</v>
      </c>
      <c r="F12" s="33">
        <f>'10'!G105</f>
        <v>0</v>
      </c>
      <c r="G12" s="41"/>
      <c r="H12" s="19" t="str">
        <f t="shared" si="2"/>
        <v>00:00</v>
      </c>
      <c r="I12" s="127">
        <f>'10'!I105+H12</f>
        <v>0</v>
      </c>
      <c r="J12" s="127" t="e">
        <f>'10'!J105+H12</f>
        <v>#VALUE!</v>
      </c>
      <c r="K12" s="128" t="e">
        <f>'10'!K105+H12</f>
        <v>#VALUE!</v>
      </c>
      <c r="L12" s="127" t="e">
        <f>'10'!L105+H12</f>
        <v>#VALUE!</v>
      </c>
      <c r="M12" s="44"/>
      <c r="N12" s="17">
        <f>'10'!N105+M12</f>
        <v>38113</v>
      </c>
      <c r="O12" s="17">
        <f>'10'!Q105+'11'!D23-'11'!Q12</f>
        <v>0</v>
      </c>
      <c r="P12" s="164">
        <f>'10'!P105+O12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'10'!C106</f>
        <v>0</v>
      </c>
      <c r="C13" s="131"/>
      <c r="D13" s="49">
        <f t="shared" ref="D13:D14" si="3">(C13-B13)</f>
        <v>0</v>
      </c>
      <c r="E13" s="17">
        <f>'10'!E106+D13</f>
        <v>-5236069</v>
      </c>
      <c r="F13" s="33">
        <f>'10'!G106</f>
        <v>0</v>
      </c>
      <c r="G13" s="35"/>
      <c r="H13" s="19" t="str">
        <f t="shared" si="2"/>
        <v>00:00</v>
      </c>
      <c r="I13" s="127">
        <f>'10'!I106+H13</f>
        <v>0</v>
      </c>
      <c r="J13" s="127">
        <f>'10'!J106+H13</f>
        <v>0</v>
      </c>
      <c r="K13" s="128" t="e">
        <f>'10'!K106+H13</f>
        <v>#VALUE!</v>
      </c>
      <c r="L13" s="127" t="e">
        <f>'10'!L106+H13</f>
        <v>#VALUE!</v>
      </c>
      <c r="M13" s="37"/>
      <c r="N13" s="17">
        <f>'10'!N106+M13</f>
        <v>17797</v>
      </c>
      <c r="O13" s="17">
        <f>'10'!Q106+'11'!D24-'11'!Q13</f>
        <v>0</v>
      </c>
      <c r="P13" s="164">
        <f>'10'!P106+O13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'10'!C107</f>
        <v>0</v>
      </c>
      <c r="C14" s="139"/>
      <c r="D14" s="65">
        <f t="shared" si="3"/>
        <v>0</v>
      </c>
      <c r="E14" s="65">
        <f>'10'!E107+D14</f>
        <v>-5636186</v>
      </c>
      <c r="F14" s="65">
        <f>'10'!G107</f>
        <v>0</v>
      </c>
      <c r="G14" s="67"/>
      <c r="H14" s="19" t="str">
        <f t="shared" si="2"/>
        <v>00:00</v>
      </c>
      <c r="I14" s="127">
        <f>'10'!I107+H14</f>
        <v>0</v>
      </c>
      <c r="J14" s="127" t="e">
        <f>'10'!J107+H14</f>
        <v>#VALUE!</v>
      </c>
      <c r="K14" s="140" t="e">
        <f>'10'!K107+H14</f>
        <v>#VALUE!</v>
      </c>
      <c r="L14" s="149" t="e">
        <f>'10'!L107+H14</f>
        <v>#VALUE!</v>
      </c>
      <c r="M14" s="72"/>
      <c r="N14" s="65">
        <f>'10'!N107+M14</f>
        <v>17332</v>
      </c>
      <c r="O14" s="17">
        <f>'10'!Q107+'11'!D25-'11'!Q14</f>
        <v>0</v>
      </c>
      <c r="P14" s="65">
        <f>'10'!P107+O14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140</v>
      </c>
      <c r="O36" s="265" t="s">
        <v>13</v>
      </c>
      <c r="P36" s="265" t="s">
        <v>141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142</v>
      </c>
      <c r="O67" s="265" t="s">
        <v>13</v>
      </c>
      <c r="P67" s="265" t="s">
        <v>143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144</v>
      </c>
      <c r="O98" s="265" t="s">
        <v>13</v>
      </c>
      <c r="P98" s="265" t="s">
        <v>145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5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A1" s="4" t="s">
        <v>68</v>
      </c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146</v>
      </c>
      <c r="O5" s="265" t="s">
        <v>13</v>
      </c>
      <c r="P5" s="265" t="s">
        <v>147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'11'!C100</f>
        <v>0</v>
      </c>
      <c r="C7" s="32"/>
      <c r="D7" s="17">
        <f>(C7-B7)*1260</f>
        <v>0</v>
      </c>
      <c r="E7" s="17">
        <f>'11'!E100+D7</f>
        <v>-6668.7999999998137</v>
      </c>
      <c r="F7" s="277" t="s">
        <v>23</v>
      </c>
      <c r="G7" s="278"/>
      <c r="H7" s="19"/>
      <c r="I7" s="200"/>
      <c r="J7" s="127">
        <f>'11'!J100+H7</f>
        <v>11.716666666666667</v>
      </c>
      <c r="K7" s="128">
        <f>'11'!K100+H7</f>
        <v>11.716666666666667</v>
      </c>
      <c r="L7" s="127">
        <f>'11'!L100+H7</f>
        <v>426.4666666666667</v>
      </c>
      <c r="M7" s="24"/>
      <c r="N7" s="17">
        <f>'11'!N100+M7</f>
        <v>5449</v>
      </c>
      <c r="O7" s="17">
        <f>'11'!Q100+'12'!D18-'12'!Q7</f>
        <v>0</v>
      </c>
      <c r="P7" s="129">
        <f>'11'!P100+O7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'11'!C101</f>
        <v>0</v>
      </c>
      <c r="C8" s="131"/>
      <c r="D8" s="33">
        <f>(C8-B8)*5</f>
        <v>0</v>
      </c>
      <c r="E8" s="17">
        <f>'11'!E101+D8</f>
        <v>3291147.75</v>
      </c>
      <c r="F8" s="33">
        <f>'11'!G101</f>
        <v>0</v>
      </c>
      <c r="G8" s="35"/>
      <c r="H8" s="19" t="str">
        <f t="shared" ref="H8:H9" si="0">TEXT((G8-F8)/24,"hh:mm")</f>
        <v>00:00</v>
      </c>
      <c r="I8" s="127" t="e">
        <f>'11'!I101+H8</f>
        <v>#VALUE!</v>
      </c>
      <c r="J8" s="127" t="e">
        <f>'11'!J101+H8</f>
        <v>#VALUE!</v>
      </c>
      <c r="K8" s="128" t="e">
        <f>'11'!K101+H8</f>
        <v>#VALUE!</v>
      </c>
      <c r="L8" s="127" t="e">
        <f>'11'!L101+H8</f>
        <v>#VALUE!</v>
      </c>
      <c r="M8" s="37"/>
      <c r="N8" s="17">
        <f>'11'!N101+M8</f>
        <v>6506</v>
      </c>
      <c r="O8" s="17">
        <f>'11'!Q101+'12'!D19-'12'!Q8</f>
        <v>0</v>
      </c>
      <c r="P8" s="33">
        <f>'11'!P101+O8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'11'!C102</f>
        <v>0</v>
      </c>
      <c r="C9" s="131"/>
      <c r="D9" s="33">
        <f>(C9-B9)*2</f>
        <v>0</v>
      </c>
      <c r="E9" s="17">
        <f>'11'!E102+D9</f>
        <v>-16762075</v>
      </c>
      <c r="F9" s="33">
        <f>'11'!G102</f>
        <v>0</v>
      </c>
      <c r="G9" s="41"/>
      <c r="H9" s="19" t="str">
        <f t="shared" si="0"/>
        <v>00:00</v>
      </c>
      <c r="I9" s="200"/>
      <c r="J9" s="127" t="e">
        <f>'11'!J102+H9</f>
        <v>#VALUE!</v>
      </c>
      <c r="K9" s="128" t="e">
        <f>'11'!K102+H9</f>
        <v>#VALUE!</v>
      </c>
      <c r="L9" s="127" t="e">
        <f>'11'!L102+H9</f>
        <v>#VALUE!</v>
      </c>
      <c r="M9" s="37"/>
      <c r="N9" s="17">
        <f>'11'!N102+M9</f>
        <v>6919</v>
      </c>
      <c r="O9" s="17">
        <f>'11'!Q102+'12'!D20-'12'!Q9</f>
        <v>0</v>
      </c>
      <c r="P9" s="164">
        <f>'11'!P102+O9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'11'!C103</f>
        <v>0</v>
      </c>
      <c r="C10" s="131"/>
      <c r="D10" s="33">
        <f>(C10-B10)*3.2</f>
        <v>0</v>
      </c>
      <c r="E10" s="17">
        <f>'11'!E103+D10</f>
        <v>1282765.5</v>
      </c>
      <c r="F10" s="277" t="s">
        <v>23</v>
      </c>
      <c r="G10" s="278"/>
      <c r="H10" s="19"/>
      <c r="I10" s="200"/>
      <c r="J10" s="127">
        <f>'11'!J103+H10</f>
        <v>0.6958333333333333</v>
      </c>
      <c r="K10" s="128">
        <f>'11'!K103+H10</f>
        <v>7.4201388888888884</v>
      </c>
      <c r="L10" s="127">
        <f>'11'!L103+H10</f>
        <v>95.272916666666674</v>
      </c>
      <c r="M10" s="37"/>
      <c r="N10" s="17">
        <f>'11'!N103+M10</f>
        <v>2909</v>
      </c>
      <c r="O10" s="17">
        <f>'11'!Q103+'12'!D21-'12'!Q10</f>
        <v>0</v>
      </c>
      <c r="P10" s="164">
        <f>'11'!P103+O10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'11'!C104</f>
        <v>0</v>
      </c>
      <c r="C11" s="32"/>
      <c r="D11" s="33">
        <f t="shared" ref="D11:D12" si="1">(C11-B11)*500</f>
        <v>0</v>
      </c>
      <c r="E11" s="17">
        <f>'11'!E104+D11</f>
        <v>4717839.0000000037</v>
      </c>
      <c r="F11" s="33">
        <f>'11'!G104</f>
        <v>0</v>
      </c>
      <c r="G11" s="35"/>
      <c r="H11" s="19" t="str">
        <f t="shared" ref="H11:H14" si="2">TEXT((G11-F11)/24,"hh:mm")</f>
        <v>00:00</v>
      </c>
      <c r="I11" s="127" t="e">
        <f>'11'!I104+H11</f>
        <v>#VALUE!</v>
      </c>
      <c r="J11" s="127" t="e">
        <f>'11'!J104+H11</f>
        <v>#VALUE!</v>
      </c>
      <c r="K11" s="128" t="e">
        <f>'11'!K104+H11</f>
        <v>#VALUE!</v>
      </c>
      <c r="L11" s="127" t="e">
        <f>'11'!L104+H11</f>
        <v>#VALUE!</v>
      </c>
      <c r="M11" s="44"/>
      <c r="N11" s="17">
        <f>'11'!N104+M11</f>
        <v>40173.5</v>
      </c>
      <c r="O11" s="17">
        <f>'11'!Q104+'12'!D22-'12'!Q11</f>
        <v>0</v>
      </c>
      <c r="P11" s="164">
        <f>'11'!P104+O11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'11'!C105</f>
        <v>0</v>
      </c>
      <c r="C12" s="133"/>
      <c r="D12" s="49">
        <f t="shared" si="1"/>
        <v>0</v>
      </c>
      <c r="E12" s="17">
        <f>'11'!E105+D12</f>
        <v>4925043.0000000037</v>
      </c>
      <c r="F12" s="33">
        <f>'11'!G105</f>
        <v>0</v>
      </c>
      <c r="G12" s="41"/>
      <c r="H12" s="19" t="str">
        <f t="shared" si="2"/>
        <v>00:00</v>
      </c>
      <c r="I12" s="127">
        <f>'11'!I105+H12</f>
        <v>0</v>
      </c>
      <c r="J12" s="127" t="e">
        <f>'11'!J105+H12</f>
        <v>#VALUE!</v>
      </c>
      <c r="K12" s="128" t="e">
        <f>'11'!K105+H12</f>
        <v>#VALUE!</v>
      </c>
      <c r="L12" s="127" t="e">
        <f>'11'!L105+H12</f>
        <v>#VALUE!</v>
      </c>
      <c r="M12" s="44"/>
      <c r="N12" s="17">
        <f>'11'!N105+M12</f>
        <v>38113</v>
      </c>
      <c r="O12" s="17">
        <f>'11'!Q105+'12'!D23-'12'!Q12</f>
        <v>0</v>
      </c>
      <c r="P12" s="164">
        <f>'11'!P105+O12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'11'!C106</f>
        <v>0</v>
      </c>
      <c r="C13" s="131"/>
      <c r="D13" s="49">
        <f t="shared" ref="D13:D14" si="3">(C13-B13)</f>
        <v>0</v>
      </c>
      <c r="E13" s="17">
        <f>'11'!E106+D13</f>
        <v>-5236069</v>
      </c>
      <c r="F13" s="33">
        <f>'11'!G106</f>
        <v>0</v>
      </c>
      <c r="G13" s="35"/>
      <c r="H13" s="19" t="str">
        <f t="shared" si="2"/>
        <v>00:00</v>
      </c>
      <c r="I13" s="127">
        <f>'11'!I106+H13</f>
        <v>0</v>
      </c>
      <c r="J13" s="127">
        <f>'11'!J106+H13</f>
        <v>0</v>
      </c>
      <c r="K13" s="128" t="e">
        <f>'11'!K106+H13</f>
        <v>#VALUE!</v>
      </c>
      <c r="L13" s="127" t="e">
        <f>'11'!L106+H13</f>
        <v>#VALUE!</v>
      </c>
      <c r="M13" s="37"/>
      <c r="N13" s="17">
        <f>'11'!N106+M13</f>
        <v>17797</v>
      </c>
      <c r="O13" s="17">
        <f>'11'!Q106+'12'!D24-'12'!Q13</f>
        <v>0</v>
      </c>
      <c r="P13" s="164">
        <f>'11'!P106+O13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26">
        <f>'11'!C107</f>
        <v>0</v>
      </c>
      <c r="C14" s="139"/>
      <c r="D14" s="65">
        <f t="shared" si="3"/>
        <v>0</v>
      </c>
      <c r="E14" s="65">
        <f>'11'!E107+D14</f>
        <v>-5636186</v>
      </c>
      <c r="F14" s="33">
        <f>'11'!G107</f>
        <v>0</v>
      </c>
      <c r="G14" s="67"/>
      <c r="H14" s="19" t="str">
        <f t="shared" si="2"/>
        <v>00:00</v>
      </c>
      <c r="I14" s="127">
        <f>'11'!I107+H14</f>
        <v>0</v>
      </c>
      <c r="J14" s="127" t="e">
        <f>'11'!J107+H14</f>
        <v>#VALUE!</v>
      </c>
      <c r="K14" s="140" t="e">
        <f>'11'!K107+H14</f>
        <v>#VALUE!</v>
      </c>
      <c r="L14" s="149" t="e">
        <f>'11'!L107+H14</f>
        <v>#VALUE!</v>
      </c>
      <c r="M14" s="72"/>
      <c r="N14" s="65">
        <f>'11'!N107+M14</f>
        <v>17332</v>
      </c>
      <c r="O14" s="17">
        <f>'11'!Q107+'12'!D25-'12'!Q14</f>
        <v>0</v>
      </c>
      <c r="P14" s="65">
        <f>'11'!P107+O14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H27" s="119"/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H28" s="119"/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H29" s="119"/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>
        <v>8</v>
      </c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148</v>
      </c>
      <c r="O36" s="265" t="s">
        <v>13</v>
      </c>
      <c r="P36" s="265" t="s">
        <v>149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150</v>
      </c>
      <c r="O67" s="265" t="s">
        <v>13</v>
      </c>
      <c r="P67" s="265" t="s">
        <v>151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 t="s">
        <v>152</v>
      </c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153</v>
      </c>
      <c r="O98" s="265" t="s">
        <v>13</v>
      </c>
      <c r="P98" s="265" t="s">
        <v>154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5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R114" s="4" t="s">
        <v>155</v>
      </c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156</v>
      </c>
      <c r="O5" s="265" t="s">
        <v>13</v>
      </c>
      <c r="P5" s="265" t="s">
        <v>157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'12'!C100</f>
        <v>0</v>
      </c>
      <c r="C7" s="32"/>
      <c r="D7" s="17">
        <f>(C7-B7)*1260</f>
        <v>0</v>
      </c>
      <c r="E7" s="17">
        <f>'12'!E100+D7</f>
        <v>-6668.7999999998137</v>
      </c>
      <c r="F7" s="277" t="s">
        <v>23</v>
      </c>
      <c r="G7" s="278"/>
      <c r="H7" s="19"/>
      <c r="I7" s="200"/>
      <c r="J7" s="127">
        <f>'12'!J100+H7</f>
        <v>11.716666666666667</v>
      </c>
      <c r="K7" s="128">
        <f>'12'!K100+H7</f>
        <v>11.716666666666667</v>
      </c>
      <c r="L7" s="127">
        <f>'12'!L100+H7</f>
        <v>426.4666666666667</v>
      </c>
      <c r="M7" s="24"/>
      <c r="N7" s="17">
        <f>'12'!N100+M7</f>
        <v>5449</v>
      </c>
      <c r="O7" s="17">
        <f>'12'!Q100+'13'!D18-'13'!Q7</f>
        <v>0</v>
      </c>
      <c r="P7" s="129">
        <f>'12'!P100+O7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'12'!C101</f>
        <v>0</v>
      </c>
      <c r="C8" s="131"/>
      <c r="D8" s="33">
        <f>(C8-B8)*5</f>
        <v>0</v>
      </c>
      <c r="E8" s="17">
        <f>'12'!E101+D8</f>
        <v>3291147.75</v>
      </c>
      <c r="F8" s="33">
        <f>'12'!G101</f>
        <v>0</v>
      </c>
      <c r="G8" s="35"/>
      <c r="H8" s="19" t="str">
        <f t="shared" ref="H8:H9" si="0">TEXT((G8-F8)/24,"hh:mm")</f>
        <v>00:00</v>
      </c>
      <c r="I8" s="127" t="e">
        <f>'12'!I101+H8</f>
        <v>#VALUE!</v>
      </c>
      <c r="J8" s="127" t="e">
        <f>'12'!J101+H8</f>
        <v>#VALUE!</v>
      </c>
      <c r="K8" s="128" t="e">
        <f>'12'!K101+H8</f>
        <v>#VALUE!</v>
      </c>
      <c r="L8" s="127" t="e">
        <f>'12'!L101+H8</f>
        <v>#VALUE!</v>
      </c>
      <c r="M8" s="37"/>
      <c r="N8" s="17">
        <f>'12'!N101+M8</f>
        <v>6506</v>
      </c>
      <c r="O8" s="17">
        <f>'12'!Q101+'13'!D19-'13'!Q8</f>
        <v>0</v>
      </c>
      <c r="P8" s="33">
        <f>'12'!P101+O8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'12'!C102</f>
        <v>0</v>
      </c>
      <c r="C9" s="131"/>
      <c r="D9" s="33">
        <f>(C9-B9)*2</f>
        <v>0</v>
      </c>
      <c r="E9" s="17">
        <f>'12'!E102+D9</f>
        <v>-16762075</v>
      </c>
      <c r="F9" s="33">
        <f>'12'!G102</f>
        <v>0</v>
      </c>
      <c r="G9" s="41"/>
      <c r="H9" s="19" t="str">
        <f t="shared" si="0"/>
        <v>00:00</v>
      </c>
      <c r="I9" s="200"/>
      <c r="J9" s="127" t="e">
        <f>'12'!J102+H9</f>
        <v>#VALUE!</v>
      </c>
      <c r="K9" s="128" t="e">
        <f>'12'!K102+H9</f>
        <v>#VALUE!</v>
      </c>
      <c r="L9" s="127" t="e">
        <f>'12'!L102+H9</f>
        <v>#VALUE!</v>
      </c>
      <c r="M9" s="37"/>
      <c r="N9" s="17">
        <f>'12'!N102+M9</f>
        <v>6919</v>
      </c>
      <c r="O9" s="17">
        <f>'12'!Q102+'13'!D20-'13'!Q9</f>
        <v>0</v>
      </c>
      <c r="P9" s="164">
        <f>'12'!P102+O9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'12'!C103</f>
        <v>0</v>
      </c>
      <c r="C10" s="131"/>
      <c r="D10" s="33">
        <f>(C10-B10)*3.2</f>
        <v>0</v>
      </c>
      <c r="E10" s="17">
        <f>'12'!E103+D10</f>
        <v>1282765.5</v>
      </c>
      <c r="F10" s="277" t="s">
        <v>23</v>
      </c>
      <c r="G10" s="278"/>
      <c r="H10" s="19"/>
      <c r="I10" s="200"/>
      <c r="J10" s="127">
        <f>'12'!J103+H10</f>
        <v>0.6958333333333333</v>
      </c>
      <c r="K10" s="128">
        <f>'12'!K103+H10</f>
        <v>7.4201388888888884</v>
      </c>
      <c r="L10" s="127">
        <f>'12'!L103+H10</f>
        <v>95.272916666666674</v>
      </c>
      <c r="M10" s="37"/>
      <c r="N10" s="17">
        <f>'12'!N103+M10</f>
        <v>2909</v>
      </c>
      <c r="O10" s="17">
        <f>'12'!Q103+'13'!D21-'13'!Q10</f>
        <v>0</v>
      </c>
      <c r="P10" s="164">
        <f>'12'!P103+O10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'12'!C104</f>
        <v>0</v>
      </c>
      <c r="C11" s="32"/>
      <c r="D11" s="33">
        <f t="shared" ref="D11:D12" si="1">(C11-B11)*500</f>
        <v>0</v>
      </c>
      <c r="E11" s="17">
        <f>'12'!E104+D11</f>
        <v>4717839.0000000037</v>
      </c>
      <c r="F11" s="33">
        <f>'12'!G104</f>
        <v>0</v>
      </c>
      <c r="G11" s="35"/>
      <c r="H11" s="19" t="str">
        <f t="shared" ref="H11:H14" si="2">TEXT((G11-F11)/24,"hh:mm")</f>
        <v>00:00</v>
      </c>
      <c r="I11" s="127" t="e">
        <f>'12'!I104+H11</f>
        <v>#VALUE!</v>
      </c>
      <c r="J11" s="127" t="e">
        <f>'12'!J104+H11</f>
        <v>#VALUE!</v>
      </c>
      <c r="K11" s="128" t="e">
        <f>'12'!K104+H11</f>
        <v>#VALUE!</v>
      </c>
      <c r="L11" s="127" t="e">
        <f>'12'!L104+H11</f>
        <v>#VALUE!</v>
      </c>
      <c r="M11" s="44"/>
      <c r="N11" s="17">
        <f>'12'!N104+M11</f>
        <v>40173.5</v>
      </c>
      <c r="O11" s="17">
        <f>'12'!Q104+'13'!D22-'13'!Q11</f>
        <v>0</v>
      </c>
      <c r="P11" s="164">
        <f>'12'!P104+O11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'12'!C105</f>
        <v>0</v>
      </c>
      <c r="C12" s="133"/>
      <c r="D12" s="49">
        <f t="shared" si="1"/>
        <v>0</v>
      </c>
      <c r="E12" s="17">
        <f>'12'!E105+D12</f>
        <v>4925043.0000000037</v>
      </c>
      <c r="F12" s="33">
        <f>'12'!G105</f>
        <v>0</v>
      </c>
      <c r="G12" s="41"/>
      <c r="H12" s="19" t="str">
        <f t="shared" si="2"/>
        <v>00:00</v>
      </c>
      <c r="I12" s="127">
        <f>'12'!I105+H12</f>
        <v>0</v>
      </c>
      <c r="J12" s="127" t="e">
        <f>'12'!J105+H12</f>
        <v>#VALUE!</v>
      </c>
      <c r="K12" s="128" t="e">
        <f>'12'!K105+H12</f>
        <v>#VALUE!</v>
      </c>
      <c r="L12" s="127" t="e">
        <f>'12'!L105+H12</f>
        <v>#VALUE!</v>
      </c>
      <c r="M12" s="44"/>
      <c r="N12" s="17">
        <f>'12'!N105+M12</f>
        <v>38113</v>
      </c>
      <c r="O12" s="17">
        <f>'12'!Q105+'13'!D23-'13'!Q12</f>
        <v>0</v>
      </c>
      <c r="P12" s="164">
        <f>'12'!P105+O12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'12'!C106</f>
        <v>0</v>
      </c>
      <c r="C13" s="131"/>
      <c r="D13" s="49">
        <f t="shared" ref="D13:D14" si="3">(C13-B13)</f>
        <v>0</v>
      </c>
      <c r="E13" s="17">
        <f>'12'!E106+D13</f>
        <v>-5236069</v>
      </c>
      <c r="F13" s="33">
        <f>'12'!G106</f>
        <v>0</v>
      </c>
      <c r="G13" s="35"/>
      <c r="H13" s="19" t="str">
        <f t="shared" si="2"/>
        <v>00:00</v>
      </c>
      <c r="I13" s="127">
        <f>'12'!I106+H13</f>
        <v>0</v>
      </c>
      <c r="J13" s="127">
        <f>'12'!J106+H13</f>
        <v>0</v>
      </c>
      <c r="K13" s="128" t="e">
        <f>'12'!K106+H13</f>
        <v>#VALUE!</v>
      </c>
      <c r="L13" s="127" t="e">
        <f>'12'!L106+H13</f>
        <v>#VALUE!</v>
      </c>
      <c r="M13" s="37"/>
      <c r="N13" s="17">
        <f>'12'!N106+M13</f>
        <v>17797</v>
      </c>
      <c r="O13" s="17">
        <f>'12'!Q106+'13'!D24-'13'!Q13</f>
        <v>0</v>
      </c>
      <c r="P13" s="164">
        <f>'12'!P106+O13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'12'!C107</f>
        <v>0</v>
      </c>
      <c r="C14" s="139"/>
      <c r="D14" s="65">
        <f t="shared" si="3"/>
        <v>0</v>
      </c>
      <c r="E14" s="65">
        <f>'12'!E107+D14</f>
        <v>-5636186</v>
      </c>
      <c r="F14" s="65">
        <f>'12'!G107</f>
        <v>0</v>
      </c>
      <c r="G14" s="67"/>
      <c r="H14" s="19" t="str">
        <f t="shared" si="2"/>
        <v>00:00</v>
      </c>
      <c r="I14" s="127">
        <f>'12'!I107+H14</f>
        <v>0</v>
      </c>
      <c r="J14" s="127" t="e">
        <f>'12'!J107+H14</f>
        <v>#VALUE!</v>
      </c>
      <c r="K14" s="140" t="e">
        <f>'12'!K107+H14</f>
        <v>#VALUE!</v>
      </c>
      <c r="L14" s="149" t="e">
        <f>'12'!L107+H14</f>
        <v>#VALUE!</v>
      </c>
      <c r="M14" s="72"/>
      <c r="N14" s="65">
        <f>'12'!N107+M14</f>
        <v>17332</v>
      </c>
      <c r="O14" s="17">
        <f>'12'!Q107+'13'!D25-'13'!Q14</f>
        <v>0</v>
      </c>
      <c r="P14" s="65">
        <f>'12'!P107+O14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158</v>
      </c>
      <c r="O36" s="265" t="s">
        <v>13</v>
      </c>
      <c r="P36" s="265" t="s">
        <v>159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160</v>
      </c>
      <c r="O67" s="265" t="s">
        <v>13</v>
      </c>
      <c r="P67" s="265" t="s">
        <v>161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162</v>
      </c>
      <c r="O98" s="265" t="s">
        <v>13</v>
      </c>
      <c r="P98" s="265" t="s">
        <v>163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164</v>
      </c>
      <c r="O5" s="265" t="s">
        <v>13</v>
      </c>
      <c r="P5" s="265" t="s">
        <v>165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'13'!C100</f>
        <v>0</v>
      </c>
      <c r="C7" s="32"/>
      <c r="D7" s="17">
        <f>(C7-B7)*1260</f>
        <v>0</v>
      </c>
      <c r="E7" s="17">
        <f>'13'!E100+D7</f>
        <v>-6668.7999999998137</v>
      </c>
      <c r="F7" s="277" t="s">
        <v>23</v>
      </c>
      <c r="G7" s="278"/>
      <c r="H7" s="19"/>
      <c r="I7" s="200"/>
      <c r="J7" s="127">
        <f>'13'!J100+H7</f>
        <v>11.716666666666667</v>
      </c>
      <c r="K7" s="128">
        <f>'13'!K100+H7</f>
        <v>11.716666666666667</v>
      </c>
      <c r="L7" s="127">
        <f>'13'!L100+H7</f>
        <v>426.4666666666667</v>
      </c>
      <c r="M7" s="24"/>
      <c r="N7" s="17">
        <f>'13'!N100+M7</f>
        <v>5449</v>
      </c>
      <c r="O7" s="17">
        <f>'13'!Q100+'14'!D18-'14'!Q7</f>
        <v>0</v>
      </c>
      <c r="P7" s="129">
        <f>'13'!P100+O7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'13'!C101</f>
        <v>0</v>
      </c>
      <c r="C8" s="131"/>
      <c r="D8" s="33">
        <f>(C8-B8)*5</f>
        <v>0</v>
      </c>
      <c r="E8" s="17">
        <f>'13'!E101+D8</f>
        <v>3291147.75</v>
      </c>
      <c r="F8" s="33">
        <f>'13'!G101</f>
        <v>0</v>
      </c>
      <c r="G8" s="35"/>
      <c r="H8" s="19" t="str">
        <f t="shared" ref="H8:H9" si="0">TEXT((G8-F8)/24,"hh:mm")</f>
        <v>00:00</v>
      </c>
      <c r="I8" s="127" t="e">
        <f>'13'!I101+H8</f>
        <v>#VALUE!</v>
      </c>
      <c r="J8" s="127" t="e">
        <f>'13'!J101+H8</f>
        <v>#VALUE!</v>
      </c>
      <c r="K8" s="128" t="e">
        <f>'13'!K101+H8</f>
        <v>#VALUE!</v>
      </c>
      <c r="L8" s="127" t="e">
        <f>'13'!L101+H8</f>
        <v>#VALUE!</v>
      </c>
      <c r="M8" s="37"/>
      <c r="N8" s="17">
        <f>'13'!N101+M8</f>
        <v>6506</v>
      </c>
      <c r="O8" s="17">
        <f>'13'!Q101+'14'!D19-'14'!Q8</f>
        <v>0</v>
      </c>
      <c r="P8" s="33">
        <f>'13'!P101+O8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'13'!C102</f>
        <v>0</v>
      </c>
      <c r="C9" s="131"/>
      <c r="D9" s="33">
        <f>(C9-B9)*2</f>
        <v>0</v>
      </c>
      <c r="E9" s="17">
        <f>'13'!E102+D9</f>
        <v>-16762075</v>
      </c>
      <c r="F9" s="33">
        <f>'13'!G102</f>
        <v>0</v>
      </c>
      <c r="G9" s="41"/>
      <c r="H9" s="19" t="str">
        <f t="shared" si="0"/>
        <v>00:00</v>
      </c>
      <c r="I9" s="200"/>
      <c r="J9" s="127" t="e">
        <f>'13'!J102+H9</f>
        <v>#VALUE!</v>
      </c>
      <c r="K9" s="128" t="e">
        <f>'13'!K102+H9</f>
        <v>#VALUE!</v>
      </c>
      <c r="L9" s="127" t="e">
        <f>'13'!L102+H9</f>
        <v>#VALUE!</v>
      </c>
      <c r="M9" s="37"/>
      <c r="N9" s="17">
        <f>'13'!N102+M9</f>
        <v>6919</v>
      </c>
      <c r="O9" s="17">
        <f>'13'!Q102+'14'!D20-'14'!Q9</f>
        <v>0</v>
      </c>
      <c r="P9" s="164">
        <f>'13'!P102+O9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'13'!C103</f>
        <v>0</v>
      </c>
      <c r="C10" s="131"/>
      <c r="D10" s="33">
        <f>(C10-B10)*3.2</f>
        <v>0</v>
      </c>
      <c r="E10" s="17">
        <f>'13'!E103+D10</f>
        <v>1282765.5</v>
      </c>
      <c r="F10" s="277" t="s">
        <v>23</v>
      </c>
      <c r="G10" s="278"/>
      <c r="H10" s="19"/>
      <c r="I10" s="200"/>
      <c r="J10" s="127">
        <f>'13'!J103+H10</f>
        <v>0.6958333333333333</v>
      </c>
      <c r="K10" s="128">
        <f>'13'!K103+H10</f>
        <v>7.4201388888888884</v>
      </c>
      <c r="L10" s="127">
        <f>'13'!L103+H10</f>
        <v>95.272916666666674</v>
      </c>
      <c r="M10" s="37"/>
      <c r="N10" s="17">
        <f>'13'!N103+M10</f>
        <v>2909</v>
      </c>
      <c r="O10" s="17">
        <f>'13'!Q103+'14'!D21-'14'!Q10</f>
        <v>0</v>
      </c>
      <c r="P10" s="164">
        <f>'13'!P103+O10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'13'!C104</f>
        <v>0</v>
      </c>
      <c r="C11" s="32"/>
      <c r="D11" s="33">
        <f t="shared" ref="D11:D12" si="1">(C11-B11)*500</f>
        <v>0</v>
      </c>
      <c r="E11" s="17">
        <f>'13'!E104+D11</f>
        <v>4717839.0000000037</v>
      </c>
      <c r="F11" s="33">
        <f>'13'!G104</f>
        <v>0</v>
      </c>
      <c r="G11" s="35"/>
      <c r="H11" s="19" t="str">
        <f t="shared" ref="H11:H14" si="2">TEXT((G11-F11)/24,"hh:mm")</f>
        <v>00:00</v>
      </c>
      <c r="I11" s="127" t="e">
        <f>'13'!I104+H11</f>
        <v>#VALUE!</v>
      </c>
      <c r="J11" s="127" t="e">
        <f>'13'!J104+H11</f>
        <v>#VALUE!</v>
      </c>
      <c r="K11" s="128" t="e">
        <f>'13'!K104+H11</f>
        <v>#VALUE!</v>
      </c>
      <c r="L11" s="127" t="e">
        <f>'13'!L104+H11</f>
        <v>#VALUE!</v>
      </c>
      <c r="M11" s="44"/>
      <c r="N11" s="17">
        <f>'13'!N104+M11</f>
        <v>40173.5</v>
      </c>
      <c r="O11" s="17">
        <f>'13'!Q104+'14'!D22-'14'!Q11</f>
        <v>0</v>
      </c>
      <c r="P11" s="164">
        <f>'13'!P104+O11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'13'!C105</f>
        <v>0</v>
      </c>
      <c r="C12" s="133"/>
      <c r="D12" s="49">
        <f t="shared" si="1"/>
        <v>0</v>
      </c>
      <c r="E12" s="17">
        <f>'13'!E105+D12</f>
        <v>4925043.0000000037</v>
      </c>
      <c r="F12" s="33">
        <f>'13'!G105</f>
        <v>0</v>
      </c>
      <c r="G12" s="41"/>
      <c r="H12" s="19" t="str">
        <f t="shared" si="2"/>
        <v>00:00</v>
      </c>
      <c r="I12" s="127">
        <f>'13'!I105+H12</f>
        <v>0</v>
      </c>
      <c r="J12" s="127" t="e">
        <f>'13'!J105+H12</f>
        <v>#VALUE!</v>
      </c>
      <c r="K12" s="128" t="e">
        <f>'13'!K105+H12</f>
        <v>#VALUE!</v>
      </c>
      <c r="L12" s="127" t="e">
        <f>'13'!L105+H12</f>
        <v>#VALUE!</v>
      </c>
      <c r="M12" s="44"/>
      <c r="N12" s="17">
        <f>'13'!N105+M12</f>
        <v>38113</v>
      </c>
      <c r="O12" s="17">
        <f>'13'!Q105+'14'!D23-'14'!Q12</f>
        <v>0</v>
      </c>
      <c r="P12" s="164">
        <f>'13'!P105+O12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'13'!C106</f>
        <v>0</v>
      </c>
      <c r="C13" s="131"/>
      <c r="D13" s="49">
        <f t="shared" ref="D13:D14" si="3">(C13-B13)</f>
        <v>0</v>
      </c>
      <c r="E13" s="17">
        <f>'13'!E106+D13</f>
        <v>-5236069</v>
      </c>
      <c r="F13" s="33">
        <f>'13'!G106</f>
        <v>0</v>
      </c>
      <c r="G13" s="35"/>
      <c r="H13" s="19" t="str">
        <f t="shared" si="2"/>
        <v>00:00</v>
      </c>
      <c r="I13" s="127">
        <f>'13'!I106+H13</f>
        <v>0</v>
      </c>
      <c r="J13" s="127">
        <f>'13'!J106+H13</f>
        <v>0</v>
      </c>
      <c r="K13" s="128" t="e">
        <f>'13'!K106+H13</f>
        <v>#VALUE!</v>
      </c>
      <c r="L13" s="127" t="e">
        <f>'13'!L106+H13</f>
        <v>#VALUE!</v>
      </c>
      <c r="M13" s="37"/>
      <c r="N13" s="17">
        <f>'13'!N106+M13</f>
        <v>17797</v>
      </c>
      <c r="O13" s="17">
        <f>'13'!Q106+'14'!D24-'14'!Q13</f>
        <v>0</v>
      </c>
      <c r="P13" s="164">
        <f>'13'!P106+O13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'13'!C107</f>
        <v>0</v>
      </c>
      <c r="C14" s="139"/>
      <c r="D14" s="65">
        <f t="shared" si="3"/>
        <v>0</v>
      </c>
      <c r="E14" s="65">
        <f>'13'!E107+D14</f>
        <v>-5636186</v>
      </c>
      <c r="F14" s="65">
        <f>'13'!G107</f>
        <v>0</v>
      </c>
      <c r="G14" s="67"/>
      <c r="H14" s="19" t="str">
        <f t="shared" si="2"/>
        <v>00:00</v>
      </c>
      <c r="I14" s="127">
        <f>'13'!I107+H14</f>
        <v>0</v>
      </c>
      <c r="J14" s="127" t="e">
        <f>'13'!J107+H14</f>
        <v>#VALUE!</v>
      </c>
      <c r="K14" s="140" t="e">
        <f>'13'!K107+H14</f>
        <v>#VALUE!</v>
      </c>
      <c r="L14" s="149" t="e">
        <f>'13'!L107+H14</f>
        <v>#VALUE!</v>
      </c>
      <c r="M14" s="72"/>
      <c r="N14" s="65">
        <f>'13'!N107+M14</f>
        <v>17332</v>
      </c>
      <c r="O14" s="17">
        <f>'13'!Q107+'14'!D25-'14'!Q14</f>
        <v>0</v>
      </c>
      <c r="P14" s="65">
        <f>'13'!P107+O14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166</v>
      </c>
      <c r="O36" s="265" t="s">
        <v>13</v>
      </c>
      <c r="P36" s="265" t="s">
        <v>167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168</v>
      </c>
      <c r="O67" s="265" t="s">
        <v>13</v>
      </c>
      <c r="P67" s="265" t="s">
        <v>169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170</v>
      </c>
      <c r="O98" s="265" t="s">
        <v>13</v>
      </c>
      <c r="P98" s="265" t="s">
        <v>171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172</v>
      </c>
      <c r="O5" s="265" t="s">
        <v>13</v>
      </c>
      <c r="P5" s="265" t="s">
        <v>173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'14'!C100</f>
        <v>0</v>
      </c>
      <c r="C7" s="32"/>
      <c r="D7" s="17">
        <f>(C7-B7)*1260</f>
        <v>0</v>
      </c>
      <c r="E7" s="17">
        <f>'14'!E100+D7</f>
        <v>-6668.7999999998137</v>
      </c>
      <c r="F7" s="277" t="s">
        <v>23</v>
      </c>
      <c r="G7" s="278"/>
      <c r="H7" s="19"/>
      <c r="I7" s="200"/>
      <c r="J7" s="127">
        <f>'14'!J100+H7</f>
        <v>11.716666666666667</v>
      </c>
      <c r="K7" s="128">
        <f>'14'!K100+H7</f>
        <v>11.716666666666667</v>
      </c>
      <c r="L7" s="127">
        <f>'14'!L100+H7</f>
        <v>426.4666666666667</v>
      </c>
      <c r="M7" s="24"/>
      <c r="N7" s="17">
        <f>'14'!N100+M7</f>
        <v>5449</v>
      </c>
      <c r="O7" s="17">
        <f>'14'!Q100+'15'!D18-'15'!Q7</f>
        <v>0</v>
      </c>
      <c r="P7" s="129">
        <f>'14'!P100+O7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'14'!C101</f>
        <v>0</v>
      </c>
      <c r="C8" s="131"/>
      <c r="D8" s="33">
        <f>(C8-B8)*5</f>
        <v>0</v>
      </c>
      <c r="E8" s="17">
        <f>'14'!E101+D8</f>
        <v>3291147.75</v>
      </c>
      <c r="F8" s="33">
        <f>'14'!G101</f>
        <v>0</v>
      </c>
      <c r="G8" s="35"/>
      <c r="H8" s="19" t="str">
        <f t="shared" ref="H8:H9" si="0">TEXT((G8-F8)/24,"hh:mm")</f>
        <v>00:00</v>
      </c>
      <c r="I8" s="127" t="e">
        <f>'14'!I101+H8</f>
        <v>#VALUE!</v>
      </c>
      <c r="J8" s="127" t="e">
        <f>'14'!J101+H8</f>
        <v>#VALUE!</v>
      </c>
      <c r="K8" s="128" t="e">
        <f>'14'!K101+H8</f>
        <v>#VALUE!</v>
      </c>
      <c r="L8" s="127" t="e">
        <f>'14'!L101+H8</f>
        <v>#VALUE!</v>
      </c>
      <c r="M8" s="37"/>
      <c r="N8" s="17">
        <f>'14'!N101+M8</f>
        <v>6506</v>
      </c>
      <c r="O8" s="17">
        <f>'14'!Q101+'15'!D19-'15'!Q8</f>
        <v>0</v>
      </c>
      <c r="P8" s="33">
        <f>'14'!P101+O8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'14'!C102</f>
        <v>0</v>
      </c>
      <c r="C9" s="131"/>
      <c r="D9" s="33">
        <f>(C9-B9)*2</f>
        <v>0</v>
      </c>
      <c r="E9" s="17">
        <f>'14'!E102+D9</f>
        <v>-16762075</v>
      </c>
      <c r="F9" s="33">
        <f>'14'!G102</f>
        <v>0</v>
      </c>
      <c r="G9" s="41"/>
      <c r="H9" s="19" t="str">
        <f t="shared" si="0"/>
        <v>00:00</v>
      </c>
      <c r="I9" s="200"/>
      <c r="J9" s="127" t="e">
        <f>'14'!J102+H9</f>
        <v>#VALUE!</v>
      </c>
      <c r="K9" s="128" t="e">
        <f>'14'!K102+H9</f>
        <v>#VALUE!</v>
      </c>
      <c r="L9" s="127" t="e">
        <f>'14'!L102+H9</f>
        <v>#VALUE!</v>
      </c>
      <c r="M9" s="37"/>
      <c r="N9" s="17">
        <f>'14'!N102+M9</f>
        <v>6919</v>
      </c>
      <c r="O9" s="17">
        <f>'14'!Q102+'15'!D20-'15'!Q9</f>
        <v>0</v>
      </c>
      <c r="P9" s="164">
        <f>'14'!P102+O9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'14'!C103</f>
        <v>0</v>
      </c>
      <c r="C10" s="131"/>
      <c r="D10" s="33">
        <f>(C10-B10)*3.2</f>
        <v>0</v>
      </c>
      <c r="E10" s="17">
        <f>'14'!E103+D10</f>
        <v>1282765.5</v>
      </c>
      <c r="F10" s="277" t="s">
        <v>23</v>
      </c>
      <c r="G10" s="278"/>
      <c r="H10" s="19"/>
      <c r="I10" s="200"/>
      <c r="J10" s="127">
        <f>'14'!J103+H10</f>
        <v>0.6958333333333333</v>
      </c>
      <c r="K10" s="128">
        <f>'14'!K103+H10</f>
        <v>7.4201388888888884</v>
      </c>
      <c r="L10" s="127">
        <f>'14'!L103+H10</f>
        <v>95.272916666666674</v>
      </c>
      <c r="M10" s="37"/>
      <c r="N10" s="17">
        <f>'14'!N103+M10</f>
        <v>2909</v>
      </c>
      <c r="O10" s="17">
        <f>'14'!Q103+'15'!D21-'15'!Q10</f>
        <v>0</v>
      </c>
      <c r="P10" s="164">
        <f>'14'!P103+O10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'14'!C104</f>
        <v>0</v>
      </c>
      <c r="C11" s="32"/>
      <c r="D11" s="33">
        <f t="shared" ref="D11:D12" si="1">(C11-B11)*500</f>
        <v>0</v>
      </c>
      <c r="E11" s="17">
        <f>'14'!E104+D11</f>
        <v>4717839.0000000037</v>
      </c>
      <c r="F11" s="33">
        <f>'14'!G104</f>
        <v>0</v>
      </c>
      <c r="G11" s="35"/>
      <c r="H11" s="19" t="str">
        <f t="shared" ref="H11:H14" si="2">TEXT((G11-F11)/24,"hh:mm")</f>
        <v>00:00</v>
      </c>
      <c r="I11" s="127" t="e">
        <f>'14'!I104+H11</f>
        <v>#VALUE!</v>
      </c>
      <c r="J11" s="127" t="e">
        <f>'14'!J104+H11</f>
        <v>#VALUE!</v>
      </c>
      <c r="K11" s="128" t="e">
        <f>'14'!K104+H11</f>
        <v>#VALUE!</v>
      </c>
      <c r="L11" s="127" t="e">
        <f>'14'!L104+H11</f>
        <v>#VALUE!</v>
      </c>
      <c r="M11" s="44"/>
      <c r="N11" s="17">
        <f>'14'!N104+M11</f>
        <v>40173.5</v>
      </c>
      <c r="O11" s="17">
        <f>'14'!Q104+'15'!D22-'15'!Q11</f>
        <v>0</v>
      </c>
      <c r="P11" s="164">
        <f>'14'!P104+O11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'14'!C105</f>
        <v>0</v>
      </c>
      <c r="C12" s="133"/>
      <c r="D12" s="49">
        <f t="shared" si="1"/>
        <v>0</v>
      </c>
      <c r="E12" s="17">
        <f>'14'!E105+D12</f>
        <v>4925043.0000000037</v>
      </c>
      <c r="F12" s="33">
        <f>'14'!G105</f>
        <v>0</v>
      </c>
      <c r="G12" s="41"/>
      <c r="H12" s="19" t="str">
        <f t="shared" si="2"/>
        <v>00:00</v>
      </c>
      <c r="I12" s="127">
        <f>'14'!I105+H12</f>
        <v>0</v>
      </c>
      <c r="J12" s="127" t="e">
        <f>'14'!J105+H12</f>
        <v>#VALUE!</v>
      </c>
      <c r="K12" s="128" t="e">
        <f>'14'!K105+H12</f>
        <v>#VALUE!</v>
      </c>
      <c r="L12" s="127" t="e">
        <f>'14'!L105+H12</f>
        <v>#VALUE!</v>
      </c>
      <c r="M12" s="44"/>
      <c r="N12" s="17">
        <f>'14'!N105+M12</f>
        <v>38113</v>
      </c>
      <c r="O12" s="17">
        <f>'14'!Q105+'15'!D23-'15'!Q12</f>
        <v>0</v>
      </c>
      <c r="P12" s="164">
        <f>'14'!P105+O12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'14'!C106</f>
        <v>0</v>
      </c>
      <c r="C13" s="131"/>
      <c r="D13" s="49">
        <f t="shared" ref="D13:D14" si="3">(C13-B13)</f>
        <v>0</v>
      </c>
      <c r="E13" s="17">
        <f>'14'!E106+D13</f>
        <v>-5236069</v>
      </c>
      <c r="F13" s="33">
        <f>'14'!G106</f>
        <v>0</v>
      </c>
      <c r="G13" s="35"/>
      <c r="H13" s="19" t="str">
        <f t="shared" si="2"/>
        <v>00:00</v>
      </c>
      <c r="I13" s="127">
        <f>'14'!I106+H13</f>
        <v>0</v>
      </c>
      <c r="J13" s="127">
        <f>'14'!J106+H13</f>
        <v>0</v>
      </c>
      <c r="K13" s="128" t="e">
        <f>'14'!K106+H13</f>
        <v>#VALUE!</v>
      </c>
      <c r="L13" s="127" t="e">
        <f>'14'!L106+H13</f>
        <v>#VALUE!</v>
      </c>
      <c r="M13" s="37"/>
      <c r="N13" s="17">
        <f>'14'!N106+M13</f>
        <v>17797</v>
      </c>
      <c r="O13" s="17">
        <f>'14'!Q106+'15'!D24-'15'!Q13</f>
        <v>0</v>
      </c>
      <c r="P13" s="164">
        <f>'14'!P106+O13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'14'!C107</f>
        <v>0</v>
      </c>
      <c r="C14" s="139"/>
      <c r="D14" s="65">
        <f t="shared" si="3"/>
        <v>0</v>
      </c>
      <c r="E14" s="65">
        <f>'14'!E107+D14</f>
        <v>-5636186</v>
      </c>
      <c r="F14" s="65">
        <f>'14'!G107</f>
        <v>0</v>
      </c>
      <c r="G14" s="67"/>
      <c r="H14" s="19" t="str">
        <f t="shared" si="2"/>
        <v>00:00</v>
      </c>
      <c r="I14" s="127">
        <f>'14'!I107+H14</f>
        <v>0</v>
      </c>
      <c r="J14" s="127" t="e">
        <f>'14'!J107+H14</f>
        <v>#VALUE!</v>
      </c>
      <c r="K14" s="140" t="e">
        <f>'14'!K107+H14</f>
        <v>#VALUE!</v>
      </c>
      <c r="L14" s="149" t="e">
        <f>'14'!L107+H14</f>
        <v>#VALUE!</v>
      </c>
      <c r="M14" s="72"/>
      <c r="N14" s="65">
        <f>'14'!N107+M14</f>
        <v>17332</v>
      </c>
      <c r="O14" s="17">
        <f>'14'!Q107+'15'!D25-'15'!Q14</f>
        <v>0</v>
      </c>
      <c r="P14" s="65">
        <f>'14'!P107+O14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174</v>
      </c>
      <c r="O36" s="265" t="s">
        <v>13</v>
      </c>
      <c r="P36" s="265" t="s">
        <v>175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176</v>
      </c>
      <c r="O67" s="265" t="s">
        <v>13</v>
      </c>
      <c r="P67" s="265" t="s">
        <v>177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178</v>
      </c>
      <c r="O98" s="265" t="s">
        <v>13</v>
      </c>
      <c r="P98" s="265" t="s">
        <v>179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3.2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201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180</v>
      </c>
      <c r="O5" s="265" t="s">
        <v>13</v>
      </c>
      <c r="P5" s="265" t="s">
        <v>181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'15'!C100</f>
        <v>0</v>
      </c>
      <c r="C7" s="32"/>
      <c r="D7" s="17">
        <f>(C7-B7)*1260</f>
        <v>0</v>
      </c>
      <c r="E7" s="17">
        <f>'15'!E100+D7</f>
        <v>-6668.7999999998137</v>
      </c>
      <c r="F7" s="277" t="s">
        <v>23</v>
      </c>
      <c r="G7" s="278"/>
      <c r="H7" s="19"/>
      <c r="I7" s="200"/>
      <c r="J7" s="127">
        <f>'15'!J100+H7</f>
        <v>11.716666666666667</v>
      </c>
      <c r="K7" s="128">
        <f>'15'!K100+H7</f>
        <v>11.716666666666667</v>
      </c>
      <c r="L7" s="127">
        <f>'15'!L100+H7</f>
        <v>426.4666666666667</v>
      </c>
      <c r="M7" s="24"/>
      <c r="N7" s="17">
        <f>'15'!N100+M7</f>
        <v>5449</v>
      </c>
      <c r="O7" s="17">
        <f>'15'!Q100+'16'!D18-'16'!Q7</f>
        <v>0</v>
      </c>
      <c r="P7" s="129">
        <f>'15'!P100+O7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'15'!C101</f>
        <v>0</v>
      </c>
      <c r="C8" s="131"/>
      <c r="D8" s="33">
        <f>(C8-B8)*5</f>
        <v>0</v>
      </c>
      <c r="E8" s="17">
        <f>'15'!E101+D8</f>
        <v>3291147.75</v>
      </c>
      <c r="F8" s="33">
        <f>'15'!G101</f>
        <v>0</v>
      </c>
      <c r="G8" s="35"/>
      <c r="H8" s="19" t="str">
        <f t="shared" ref="H8:H9" si="0">TEXT((G8-F8)/24,"hh:mm")</f>
        <v>00:00</v>
      </c>
      <c r="I8" s="127" t="e">
        <f>'15'!I101+H8</f>
        <v>#VALUE!</v>
      </c>
      <c r="J8" s="127" t="e">
        <f>'15'!J101+H8</f>
        <v>#VALUE!</v>
      </c>
      <c r="K8" s="128" t="e">
        <f>'15'!K101+H8</f>
        <v>#VALUE!</v>
      </c>
      <c r="L8" s="127" t="e">
        <f>'15'!L101+H8</f>
        <v>#VALUE!</v>
      </c>
      <c r="M8" s="37"/>
      <c r="N8" s="17">
        <f>'15'!N101+M8</f>
        <v>6506</v>
      </c>
      <c r="O8" s="17">
        <f>'15'!Q101+'16'!D19-'16'!Q8</f>
        <v>0</v>
      </c>
      <c r="P8" s="33">
        <f>'15'!P101+O8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'15'!C102</f>
        <v>0</v>
      </c>
      <c r="C9" s="131"/>
      <c r="D9" s="33">
        <f>(C9-B9)*2</f>
        <v>0</v>
      </c>
      <c r="E9" s="17">
        <f>'15'!E102+D9</f>
        <v>-16762075</v>
      </c>
      <c r="F9" s="33">
        <f>'15'!G102</f>
        <v>0</v>
      </c>
      <c r="G9" s="41"/>
      <c r="H9" s="19" t="str">
        <f t="shared" si="0"/>
        <v>00:00</v>
      </c>
      <c r="I9" s="200"/>
      <c r="J9" s="127" t="e">
        <f>'15'!J102+H9</f>
        <v>#VALUE!</v>
      </c>
      <c r="K9" s="128" t="e">
        <f>'15'!K102+H9</f>
        <v>#VALUE!</v>
      </c>
      <c r="L9" s="127" t="e">
        <f>'15'!L102+H9</f>
        <v>#VALUE!</v>
      </c>
      <c r="M9" s="37"/>
      <c r="N9" s="17">
        <f>'15'!N102+M9</f>
        <v>6919</v>
      </c>
      <c r="O9" s="17">
        <f>'15'!Q102+'16'!D20-'16'!Q9</f>
        <v>0</v>
      </c>
      <c r="P9" s="164">
        <f>'15'!P102+O9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'15'!C103</f>
        <v>0</v>
      </c>
      <c r="C10" s="131"/>
      <c r="D10" s="33">
        <f>(C10-B10)*3.2</f>
        <v>0</v>
      </c>
      <c r="E10" s="17">
        <f>'15'!E103+D10</f>
        <v>1282765.5</v>
      </c>
      <c r="F10" s="277" t="s">
        <v>23</v>
      </c>
      <c r="G10" s="278"/>
      <c r="H10" s="19"/>
      <c r="I10" s="200"/>
      <c r="J10" s="127">
        <f>'15'!J103+H10</f>
        <v>0.6958333333333333</v>
      </c>
      <c r="K10" s="128">
        <f>'15'!K103+H10</f>
        <v>7.4201388888888884</v>
      </c>
      <c r="L10" s="127">
        <f>'15'!L103+H10</f>
        <v>95.272916666666674</v>
      </c>
      <c r="M10" s="37"/>
      <c r="N10" s="17">
        <f>'15'!N103+M10</f>
        <v>2909</v>
      </c>
      <c r="O10" s="17">
        <f>'15'!Q103+'16'!D21-'16'!Q10</f>
        <v>0</v>
      </c>
      <c r="P10" s="164">
        <f>'15'!P103+O10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'15'!C104</f>
        <v>0</v>
      </c>
      <c r="C11" s="32"/>
      <c r="D11" s="33">
        <f t="shared" ref="D11:D12" si="1">(C11-B11)*500</f>
        <v>0</v>
      </c>
      <c r="E11" s="17">
        <f>'15'!E104+D11</f>
        <v>4717839.0000000037</v>
      </c>
      <c r="F11" s="33">
        <f>'15'!G104</f>
        <v>0</v>
      </c>
      <c r="G11" s="35"/>
      <c r="H11" s="19" t="str">
        <f t="shared" ref="H11:H14" si="2">TEXT((G11-F11)/24,"hh:mm")</f>
        <v>00:00</v>
      </c>
      <c r="I11" s="127" t="e">
        <f>'15'!I104+H11</f>
        <v>#VALUE!</v>
      </c>
      <c r="J11" s="127" t="e">
        <f>'15'!J104+H11</f>
        <v>#VALUE!</v>
      </c>
      <c r="K11" s="128" t="e">
        <f>'15'!K104+H11</f>
        <v>#VALUE!</v>
      </c>
      <c r="L11" s="127" t="e">
        <f>'15'!L104+H11</f>
        <v>#VALUE!</v>
      </c>
      <c r="M11" s="44"/>
      <c r="N11" s="17">
        <f>'15'!N104+M11</f>
        <v>40173.5</v>
      </c>
      <c r="O11" s="17">
        <f>'15'!Q104+'16'!D22-'16'!Q11</f>
        <v>0</v>
      </c>
      <c r="P11" s="164">
        <f>'15'!P104+O11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'15'!C105</f>
        <v>0</v>
      </c>
      <c r="C12" s="133"/>
      <c r="D12" s="49">
        <f t="shared" si="1"/>
        <v>0</v>
      </c>
      <c r="E12" s="17">
        <f>'15'!E105+D12</f>
        <v>4925043.0000000037</v>
      </c>
      <c r="F12" s="33">
        <f>'15'!G105</f>
        <v>0</v>
      </c>
      <c r="G12" s="41"/>
      <c r="H12" s="19" t="str">
        <f t="shared" si="2"/>
        <v>00:00</v>
      </c>
      <c r="I12" s="127">
        <f>'15'!I105+H12</f>
        <v>0</v>
      </c>
      <c r="J12" s="127" t="e">
        <f>'15'!J105+H12</f>
        <v>#VALUE!</v>
      </c>
      <c r="K12" s="128" t="e">
        <f>'15'!K105+H12</f>
        <v>#VALUE!</v>
      </c>
      <c r="L12" s="127" t="e">
        <f>'15'!L105+H12</f>
        <v>#VALUE!</v>
      </c>
      <c r="M12" s="44"/>
      <c r="N12" s="17">
        <f>'15'!N105+M12</f>
        <v>38113</v>
      </c>
      <c r="O12" s="17">
        <f>'15'!Q105+'16'!D23-'16'!Q12</f>
        <v>0</v>
      </c>
      <c r="P12" s="164">
        <f>'15'!P105+O12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'15'!C106</f>
        <v>0</v>
      </c>
      <c r="C13" s="131"/>
      <c r="D13" s="49">
        <f t="shared" ref="D13:D14" si="3">(C13-B13)</f>
        <v>0</v>
      </c>
      <c r="E13" s="17">
        <f>'15'!E106+D13</f>
        <v>-5236069</v>
      </c>
      <c r="F13" s="33">
        <f>'15'!G106</f>
        <v>0</v>
      </c>
      <c r="G13" s="35"/>
      <c r="H13" s="19" t="str">
        <f t="shared" si="2"/>
        <v>00:00</v>
      </c>
      <c r="I13" s="127">
        <f>'15'!I106+H13</f>
        <v>0</v>
      </c>
      <c r="J13" s="127">
        <f>'15'!J106+H13</f>
        <v>0</v>
      </c>
      <c r="K13" s="128" t="e">
        <f>'15'!K106+H13</f>
        <v>#VALUE!</v>
      </c>
      <c r="L13" s="127" t="e">
        <f>'15'!L106+H13</f>
        <v>#VALUE!</v>
      </c>
      <c r="M13" s="37"/>
      <c r="N13" s="17">
        <f>'15'!N106+M13</f>
        <v>17797</v>
      </c>
      <c r="O13" s="17">
        <f>'15'!Q106+'16'!D24-'16'!Q13</f>
        <v>0</v>
      </c>
      <c r="P13" s="164">
        <f>'15'!P106+O13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'15'!C107</f>
        <v>0</v>
      </c>
      <c r="C14" s="139"/>
      <c r="D14" s="65">
        <f t="shared" si="3"/>
        <v>0</v>
      </c>
      <c r="E14" s="65">
        <f>'15'!E107+D14</f>
        <v>-5636186</v>
      </c>
      <c r="F14" s="65">
        <f>'15'!G107</f>
        <v>0</v>
      </c>
      <c r="G14" s="67"/>
      <c r="H14" s="19" t="str">
        <f t="shared" si="2"/>
        <v>00:00</v>
      </c>
      <c r="I14" s="127">
        <f>'15'!I107+H14</f>
        <v>0</v>
      </c>
      <c r="J14" s="127" t="e">
        <f>'15'!J107+H14</f>
        <v>#VALUE!</v>
      </c>
      <c r="K14" s="140" t="e">
        <f>'15'!K107+H14</f>
        <v>#VALUE!</v>
      </c>
      <c r="L14" s="149" t="e">
        <f>'15'!L107+H14</f>
        <v>#VALUE!</v>
      </c>
      <c r="M14" s="72"/>
      <c r="N14" s="65">
        <f>'15'!N107+M14</f>
        <v>17332</v>
      </c>
      <c r="O14" s="17">
        <f>'15'!Q107+'16'!D25-'16'!Q14</f>
        <v>0</v>
      </c>
      <c r="P14" s="65">
        <f>'15'!P107+O14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182</v>
      </c>
      <c r="O36" s="265" t="s">
        <v>13</v>
      </c>
      <c r="P36" s="265" t="s">
        <v>183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184</v>
      </c>
      <c r="O67" s="265" t="s">
        <v>13</v>
      </c>
      <c r="P67" s="265" t="s">
        <v>185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>
        <v>190</v>
      </c>
      <c r="O79" s="25">
        <v>145</v>
      </c>
      <c r="P79" s="92">
        <v>135</v>
      </c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>
        <v>16</v>
      </c>
      <c r="O80" s="38">
        <v>18</v>
      </c>
      <c r="P80" s="61">
        <v>20</v>
      </c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3534</v>
      </c>
      <c r="O81" s="104">
        <f t="shared" si="80"/>
        <v>3907</v>
      </c>
      <c r="P81" s="105">
        <f t="shared" si="80"/>
        <v>4315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186</v>
      </c>
      <c r="O98" s="265" t="s">
        <v>13</v>
      </c>
      <c r="P98" s="265" t="s">
        <v>187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188</v>
      </c>
      <c r="O5" s="265" t="s">
        <v>13</v>
      </c>
      <c r="P5" s="265" t="s">
        <v>189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'16'!C100</f>
        <v>0</v>
      </c>
      <c r="C7" s="32"/>
      <c r="D7" s="17">
        <f>(C7-B7)*1260</f>
        <v>0</v>
      </c>
      <c r="E7" s="17">
        <f>'16'!E100+D7</f>
        <v>-6668.7999999998137</v>
      </c>
      <c r="F7" s="277" t="s">
        <v>23</v>
      </c>
      <c r="G7" s="278"/>
      <c r="H7" s="19"/>
      <c r="I7" s="200"/>
      <c r="J7" s="127">
        <f>'16'!J100+H7</f>
        <v>11.716666666666667</v>
      </c>
      <c r="K7" s="128">
        <f>'16'!K100+H7</f>
        <v>11.716666666666667</v>
      </c>
      <c r="L7" s="127">
        <f>'16'!L100+H7</f>
        <v>426.4666666666667</v>
      </c>
      <c r="M7" s="24"/>
      <c r="N7" s="17">
        <f>'16'!N100+M7</f>
        <v>5449</v>
      </c>
      <c r="O7" s="17">
        <f>'16'!Q100+'17'!D18-'17'!Q7</f>
        <v>0</v>
      </c>
      <c r="P7" s="129">
        <f>'16'!P100+O7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'16'!C101</f>
        <v>0</v>
      </c>
      <c r="C8" s="131"/>
      <c r="D8" s="33">
        <f>(C8-B8)*5</f>
        <v>0</v>
      </c>
      <c r="E8" s="17">
        <f>'16'!E101+D8</f>
        <v>3291147.75</v>
      </c>
      <c r="F8" s="33">
        <f>'16'!G101</f>
        <v>0</v>
      </c>
      <c r="G8" s="35"/>
      <c r="H8" s="19" t="str">
        <f t="shared" ref="H8:H9" si="0">TEXT((G8-F8)/24,"hh:mm")</f>
        <v>00:00</v>
      </c>
      <c r="I8" s="127" t="e">
        <f>'16'!I101+H8</f>
        <v>#VALUE!</v>
      </c>
      <c r="J8" s="127" t="e">
        <f>'16'!J101+H8</f>
        <v>#VALUE!</v>
      </c>
      <c r="K8" s="128" t="e">
        <f>'16'!K101+H8</f>
        <v>#VALUE!</v>
      </c>
      <c r="L8" s="127" t="e">
        <f>'16'!L101+H8</f>
        <v>#VALUE!</v>
      </c>
      <c r="M8" s="37"/>
      <c r="N8" s="17">
        <f>'16'!N101+M8</f>
        <v>6506</v>
      </c>
      <c r="O8" s="17">
        <f>'16'!Q101+'17'!D19-'17'!Q8</f>
        <v>0</v>
      </c>
      <c r="P8" s="33">
        <f>'16'!P101+O8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'16'!C102</f>
        <v>0</v>
      </c>
      <c r="C9" s="131"/>
      <c r="D9" s="33">
        <f>(C9-B9)*2</f>
        <v>0</v>
      </c>
      <c r="E9" s="17">
        <f>'16'!E102+D9</f>
        <v>-16762075</v>
      </c>
      <c r="F9" s="33">
        <f>'16'!G102</f>
        <v>0</v>
      </c>
      <c r="G9" s="41"/>
      <c r="H9" s="19" t="str">
        <f t="shared" si="0"/>
        <v>00:00</v>
      </c>
      <c r="I9" s="200"/>
      <c r="J9" s="127" t="e">
        <f>'16'!J102+H9</f>
        <v>#VALUE!</v>
      </c>
      <c r="K9" s="128" t="e">
        <f>'16'!K102+H9</f>
        <v>#VALUE!</v>
      </c>
      <c r="L9" s="127" t="e">
        <f>'16'!L102+H9</f>
        <v>#VALUE!</v>
      </c>
      <c r="M9" s="37"/>
      <c r="N9" s="17">
        <f>'16'!N102+M9</f>
        <v>6919</v>
      </c>
      <c r="O9" s="17">
        <f>'16'!Q102+'17'!D20-'17'!Q9</f>
        <v>0</v>
      </c>
      <c r="P9" s="164">
        <f>'16'!P102+O9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'16'!C103</f>
        <v>0</v>
      </c>
      <c r="C10" s="131"/>
      <c r="D10" s="33">
        <f>(C10-B10)*3.2</f>
        <v>0</v>
      </c>
      <c r="E10" s="17">
        <f>'16'!E103+D10</f>
        <v>1282765.5</v>
      </c>
      <c r="F10" s="277" t="s">
        <v>23</v>
      </c>
      <c r="G10" s="278"/>
      <c r="H10" s="19"/>
      <c r="I10" s="200"/>
      <c r="J10" s="127">
        <f>'16'!J103+H10</f>
        <v>0.6958333333333333</v>
      </c>
      <c r="K10" s="128">
        <f>'16'!K103+H10</f>
        <v>7.4201388888888884</v>
      </c>
      <c r="L10" s="127">
        <f>'16'!L103+H10</f>
        <v>95.272916666666674</v>
      </c>
      <c r="M10" s="37"/>
      <c r="N10" s="17">
        <f>'16'!N103+M10</f>
        <v>2909</v>
      </c>
      <c r="O10" s="17">
        <f>'16'!Q103+'17'!D21-'17'!Q10</f>
        <v>0</v>
      </c>
      <c r="P10" s="164">
        <f>'16'!P103+O10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'16'!C104</f>
        <v>0</v>
      </c>
      <c r="C11" s="32"/>
      <c r="D11" s="33">
        <f t="shared" ref="D11:D12" si="1">(C11-B11)*500</f>
        <v>0</v>
      </c>
      <c r="E11" s="17">
        <f>'16'!E104+D11</f>
        <v>4717839.0000000037</v>
      </c>
      <c r="F11" s="33">
        <f>'16'!G104</f>
        <v>0</v>
      </c>
      <c r="G11" s="35"/>
      <c r="H11" s="19" t="str">
        <f t="shared" ref="H11:H14" si="2">TEXT((G11-F11)/24,"hh:mm")</f>
        <v>00:00</v>
      </c>
      <c r="I11" s="127" t="e">
        <f>'16'!I104+H11</f>
        <v>#VALUE!</v>
      </c>
      <c r="J11" s="127" t="e">
        <f>'16'!J104+H11</f>
        <v>#VALUE!</v>
      </c>
      <c r="K11" s="128" t="e">
        <f>'16'!K104+H11</f>
        <v>#VALUE!</v>
      </c>
      <c r="L11" s="127" t="e">
        <f>'16'!L104+H11</f>
        <v>#VALUE!</v>
      </c>
      <c r="M11" s="44"/>
      <c r="N11" s="17">
        <f>'16'!N104+M11</f>
        <v>40173.5</v>
      </c>
      <c r="O11" s="17">
        <f>'16'!Q104+'17'!D22-'17'!Q11</f>
        <v>0</v>
      </c>
      <c r="P11" s="164">
        <f>'16'!P104+O11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'16'!C105</f>
        <v>0</v>
      </c>
      <c r="C12" s="133"/>
      <c r="D12" s="49">
        <f t="shared" si="1"/>
        <v>0</v>
      </c>
      <c r="E12" s="17">
        <f>'16'!E105+D12</f>
        <v>4925043.0000000037</v>
      </c>
      <c r="F12" s="33">
        <f>'16'!G105</f>
        <v>0</v>
      </c>
      <c r="G12" s="41"/>
      <c r="H12" s="19" t="str">
        <f t="shared" si="2"/>
        <v>00:00</v>
      </c>
      <c r="I12" s="127">
        <f>'16'!I105+H12</f>
        <v>0</v>
      </c>
      <c r="J12" s="127" t="e">
        <f>'16'!J105+H12</f>
        <v>#VALUE!</v>
      </c>
      <c r="K12" s="128" t="e">
        <f>'16'!K105+H12</f>
        <v>#VALUE!</v>
      </c>
      <c r="L12" s="127" t="e">
        <f>'16'!L105+H12</f>
        <v>#VALUE!</v>
      </c>
      <c r="M12" s="44"/>
      <c r="N12" s="17">
        <f>'16'!N105+M12</f>
        <v>38113</v>
      </c>
      <c r="O12" s="17">
        <f>'16'!Q105+'17'!D23-'17'!Q12</f>
        <v>0</v>
      </c>
      <c r="P12" s="164">
        <f>'16'!P105+O12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'16'!C106</f>
        <v>0</v>
      </c>
      <c r="C13" s="131"/>
      <c r="D13" s="49">
        <f t="shared" ref="D13:D14" si="3">(C13-B13)</f>
        <v>0</v>
      </c>
      <c r="E13" s="17">
        <f>'16'!E106+D13</f>
        <v>-5236069</v>
      </c>
      <c r="F13" s="33">
        <f>'16'!G106</f>
        <v>0</v>
      </c>
      <c r="G13" s="35"/>
      <c r="H13" s="19" t="str">
        <f t="shared" si="2"/>
        <v>00:00</v>
      </c>
      <c r="I13" s="127">
        <f>'16'!I106+H13</f>
        <v>0</v>
      </c>
      <c r="J13" s="127">
        <f>'16'!J106+H13</f>
        <v>0</v>
      </c>
      <c r="K13" s="128" t="e">
        <f>'16'!K106+H13</f>
        <v>#VALUE!</v>
      </c>
      <c r="L13" s="127" t="e">
        <f>'16'!L106+H13</f>
        <v>#VALUE!</v>
      </c>
      <c r="M13" s="37"/>
      <c r="N13" s="17">
        <f>'16'!N106+M13</f>
        <v>17797</v>
      </c>
      <c r="O13" s="17">
        <f>'16'!Q106+'17'!D24-'17'!Q13</f>
        <v>0</v>
      </c>
      <c r="P13" s="164">
        <f>'16'!P106+O13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'16'!C107</f>
        <v>0</v>
      </c>
      <c r="C14" s="139"/>
      <c r="D14" s="65">
        <f t="shared" si="3"/>
        <v>0</v>
      </c>
      <c r="E14" s="65">
        <f>'16'!E107+D14</f>
        <v>-5636186</v>
      </c>
      <c r="F14" s="65">
        <f>'16'!G107</f>
        <v>0</v>
      </c>
      <c r="G14" s="67"/>
      <c r="H14" s="19" t="str">
        <f t="shared" si="2"/>
        <v>00:00</v>
      </c>
      <c r="I14" s="127">
        <f>'16'!I107+H14</f>
        <v>0</v>
      </c>
      <c r="J14" s="127" t="e">
        <f>'16'!J107+H14</f>
        <v>#VALUE!</v>
      </c>
      <c r="K14" s="140" t="e">
        <f>'16'!K107+H14</f>
        <v>#VALUE!</v>
      </c>
      <c r="L14" s="149" t="e">
        <f>'16'!L107+H14</f>
        <v>#VALUE!</v>
      </c>
      <c r="M14" s="72"/>
      <c r="N14" s="65">
        <f>'16'!N107+M14</f>
        <v>17332</v>
      </c>
      <c r="O14" s="17">
        <f>'16'!Q107+'17'!D25-'17'!Q14</f>
        <v>0</v>
      </c>
      <c r="P14" s="65">
        <f>'16'!P107+O14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190</v>
      </c>
      <c r="O36" s="265" t="s">
        <v>13</v>
      </c>
      <c r="P36" s="265" t="s">
        <v>191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37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44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192</v>
      </c>
      <c r="O67" s="265" t="s">
        <v>13</v>
      </c>
      <c r="P67" s="265" t="s">
        <v>193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37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44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194</v>
      </c>
      <c r="O98" s="265" t="s">
        <v>13</v>
      </c>
      <c r="P98" s="265" t="s">
        <v>195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196</v>
      </c>
      <c r="O5" s="265" t="s">
        <v>13</v>
      </c>
      <c r="P5" s="265" t="s">
        <v>197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'17'!C100</f>
        <v>0</v>
      </c>
      <c r="C7" s="32"/>
      <c r="D7" s="17">
        <f>(C7-B7)*1260</f>
        <v>0</v>
      </c>
      <c r="E7" s="17">
        <f>'17'!E100+D7</f>
        <v>-6668.7999999998137</v>
      </c>
      <c r="F7" s="277" t="s">
        <v>23</v>
      </c>
      <c r="G7" s="278"/>
      <c r="H7" s="19"/>
      <c r="I7" s="200"/>
      <c r="J7" s="127">
        <f>'17'!J100+H7</f>
        <v>11.716666666666667</v>
      </c>
      <c r="K7" s="128">
        <f>'17'!K100+H7</f>
        <v>11.716666666666667</v>
      </c>
      <c r="L7" s="127">
        <f>'17'!L100+H7</f>
        <v>426.4666666666667</v>
      </c>
      <c r="M7" s="24"/>
      <c r="N7" s="17">
        <f>'17'!N100+M7</f>
        <v>5449</v>
      </c>
      <c r="O7" s="17">
        <f>'17'!Q100+'18'!D18-'18'!Q7</f>
        <v>0</v>
      </c>
      <c r="P7" s="129">
        <f>'17'!P100+O7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'17'!C101</f>
        <v>0</v>
      </c>
      <c r="C8" s="131"/>
      <c r="D8" s="33">
        <f>(C8-B8)*5</f>
        <v>0</v>
      </c>
      <c r="E8" s="17">
        <f>'17'!E101+D8</f>
        <v>3291147.75</v>
      </c>
      <c r="F8" s="33">
        <f>'17'!G101</f>
        <v>0</v>
      </c>
      <c r="G8" s="35"/>
      <c r="H8" s="19" t="str">
        <f t="shared" ref="H8:H9" si="0">TEXT((G8-F8)/24,"hh:mm")</f>
        <v>00:00</v>
      </c>
      <c r="I8" s="127" t="e">
        <f>'17'!I101+H8</f>
        <v>#VALUE!</v>
      </c>
      <c r="J8" s="127" t="e">
        <f>'17'!J101+H8</f>
        <v>#VALUE!</v>
      </c>
      <c r="K8" s="128" t="e">
        <f>'17'!K101+H8</f>
        <v>#VALUE!</v>
      </c>
      <c r="L8" s="127" t="e">
        <f>'17'!L101+H8</f>
        <v>#VALUE!</v>
      </c>
      <c r="M8" s="37"/>
      <c r="N8" s="17">
        <f>'17'!N101+M8</f>
        <v>6506</v>
      </c>
      <c r="O8" s="17">
        <f>'17'!Q101+'18'!D19-'18'!Q8</f>
        <v>0</v>
      </c>
      <c r="P8" s="33">
        <f>'17'!P101+O8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'17'!C102</f>
        <v>0</v>
      </c>
      <c r="C9" s="131"/>
      <c r="D9" s="33">
        <f>(C9-B9)*2</f>
        <v>0</v>
      </c>
      <c r="E9" s="17">
        <f>'17'!E102+D9</f>
        <v>-16762075</v>
      </c>
      <c r="F9" s="33">
        <f>'17'!G102</f>
        <v>0</v>
      </c>
      <c r="G9" s="41"/>
      <c r="H9" s="19" t="str">
        <f t="shared" si="0"/>
        <v>00:00</v>
      </c>
      <c r="I9" s="200"/>
      <c r="J9" s="127" t="e">
        <f>'17'!J102+H9</f>
        <v>#VALUE!</v>
      </c>
      <c r="K9" s="128" t="e">
        <f>'17'!K102+H9</f>
        <v>#VALUE!</v>
      </c>
      <c r="L9" s="127" t="e">
        <f>'17'!L102+H9</f>
        <v>#VALUE!</v>
      </c>
      <c r="M9" s="37"/>
      <c r="N9" s="17">
        <f>'17'!N102+M9</f>
        <v>6919</v>
      </c>
      <c r="O9" s="17">
        <f>'17'!Q102+'18'!D20-'18'!Q9</f>
        <v>0</v>
      </c>
      <c r="P9" s="164">
        <f>'17'!P102+O9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'17'!C103</f>
        <v>0</v>
      </c>
      <c r="C10" s="131"/>
      <c r="D10" s="33">
        <f>(C10-B10)*3.2</f>
        <v>0</v>
      </c>
      <c r="E10" s="17">
        <f>'17'!E103+D10</f>
        <v>1282765.5</v>
      </c>
      <c r="F10" s="277" t="s">
        <v>23</v>
      </c>
      <c r="G10" s="278"/>
      <c r="H10" s="19"/>
      <c r="I10" s="200"/>
      <c r="J10" s="127">
        <f>'17'!J103+H10</f>
        <v>0.6958333333333333</v>
      </c>
      <c r="K10" s="128">
        <f>'17'!K103+H10</f>
        <v>7.4201388888888884</v>
      </c>
      <c r="L10" s="127">
        <f>'17'!L103+H10</f>
        <v>95.272916666666674</v>
      </c>
      <c r="M10" s="37"/>
      <c r="N10" s="17">
        <f>'17'!N103+M10</f>
        <v>2909</v>
      </c>
      <c r="O10" s="17">
        <f>'17'!Q103+'18'!D21-'18'!Q10</f>
        <v>0</v>
      </c>
      <c r="P10" s="164">
        <f>'17'!P103+O10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'17'!C104</f>
        <v>0</v>
      </c>
      <c r="C11" s="32"/>
      <c r="D11" s="33">
        <f t="shared" ref="D11:D12" si="1">(C11-B11)*500</f>
        <v>0</v>
      </c>
      <c r="E11" s="17">
        <f>'17'!E104+D11</f>
        <v>4717839.0000000037</v>
      </c>
      <c r="F11" s="33">
        <f>'17'!G104</f>
        <v>0</v>
      </c>
      <c r="G11" s="35"/>
      <c r="H11" s="19" t="str">
        <f t="shared" ref="H11:H14" si="2">TEXT((G11-F11)/24,"hh:mm")</f>
        <v>00:00</v>
      </c>
      <c r="I11" s="127" t="e">
        <f>'17'!I104+H11</f>
        <v>#VALUE!</v>
      </c>
      <c r="J11" s="127" t="e">
        <f>'17'!J104+H11</f>
        <v>#VALUE!</v>
      </c>
      <c r="K11" s="128" t="e">
        <f>'17'!K104+H11</f>
        <v>#VALUE!</v>
      </c>
      <c r="L11" s="127" t="e">
        <f>'17'!L104+H11</f>
        <v>#VALUE!</v>
      </c>
      <c r="M11" s="44"/>
      <c r="N11" s="17">
        <f>'17'!N104+M11</f>
        <v>40173.5</v>
      </c>
      <c r="O11" s="17">
        <f>'17'!Q104+'18'!D22-'18'!Q11</f>
        <v>0</v>
      </c>
      <c r="P11" s="164">
        <f>'17'!P104+O11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'17'!C105</f>
        <v>0</v>
      </c>
      <c r="C12" s="133"/>
      <c r="D12" s="49">
        <f t="shared" si="1"/>
        <v>0</v>
      </c>
      <c r="E12" s="17">
        <f>'17'!E105+D12</f>
        <v>4925043.0000000037</v>
      </c>
      <c r="F12" s="33">
        <f>'17'!G105</f>
        <v>0</v>
      </c>
      <c r="G12" s="41"/>
      <c r="H12" s="19" t="str">
        <f t="shared" si="2"/>
        <v>00:00</v>
      </c>
      <c r="I12" s="127">
        <f>'17'!I105+H12</f>
        <v>0</v>
      </c>
      <c r="J12" s="127" t="e">
        <f>'17'!J105+H12</f>
        <v>#VALUE!</v>
      </c>
      <c r="K12" s="128" t="e">
        <f>'17'!K105+H12</f>
        <v>#VALUE!</v>
      </c>
      <c r="L12" s="127" t="e">
        <f>'17'!L105+H12</f>
        <v>#VALUE!</v>
      </c>
      <c r="M12" s="44"/>
      <c r="N12" s="17">
        <f>'17'!N105+M12</f>
        <v>38113</v>
      </c>
      <c r="O12" s="17">
        <f>'17'!Q105+'18'!D23-'18'!Q12</f>
        <v>0</v>
      </c>
      <c r="P12" s="164">
        <f>'17'!P105+O12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'17'!C106</f>
        <v>0</v>
      </c>
      <c r="C13" s="131"/>
      <c r="D13" s="49">
        <f t="shared" ref="D13:D14" si="3">(C13-B13)</f>
        <v>0</v>
      </c>
      <c r="E13" s="17">
        <f>'17'!E106+D13</f>
        <v>-5236069</v>
      </c>
      <c r="F13" s="33">
        <f>'17'!G106</f>
        <v>0</v>
      </c>
      <c r="G13" s="35"/>
      <c r="H13" s="19" t="str">
        <f t="shared" si="2"/>
        <v>00:00</v>
      </c>
      <c r="I13" s="127">
        <f>'17'!I106+H13</f>
        <v>0</v>
      </c>
      <c r="J13" s="127">
        <f>'17'!J106+H13</f>
        <v>0</v>
      </c>
      <c r="K13" s="128" t="e">
        <f>'17'!K106+H13</f>
        <v>#VALUE!</v>
      </c>
      <c r="L13" s="127" t="e">
        <f>'17'!L106+H13</f>
        <v>#VALUE!</v>
      </c>
      <c r="M13" s="37"/>
      <c r="N13" s="17">
        <f>'17'!N106+M13</f>
        <v>17797</v>
      </c>
      <c r="O13" s="17">
        <f>'17'!Q106+'18'!D24-'18'!Q13</f>
        <v>0</v>
      </c>
      <c r="P13" s="164">
        <f>'17'!P106+O13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'17'!C107</f>
        <v>0</v>
      </c>
      <c r="C14" s="139"/>
      <c r="D14" s="65">
        <f t="shared" si="3"/>
        <v>0</v>
      </c>
      <c r="E14" s="65">
        <f>'17'!E107+D14</f>
        <v>-5636186</v>
      </c>
      <c r="F14" s="65">
        <f>'17'!G107</f>
        <v>0</v>
      </c>
      <c r="G14" s="67"/>
      <c r="H14" s="19" t="str">
        <f t="shared" si="2"/>
        <v>00:00</v>
      </c>
      <c r="I14" s="127">
        <f>'17'!I107+H14</f>
        <v>0</v>
      </c>
      <c r="J14" s="127" t="e">
        <f>'17'!J107+H14</f>
        <v>#VALUE!</v>
      </c>
      <c r="K14" s="140" t="e">
        <f>'17'!K107+H14</f>
        <v>#VALUE!</v>
      </c>
      <c r="L14" s="149" t="e">
        <f>'17'!L107+H14</f>
        <v>#VALUE!</v>
      </c>
      <c r="M14" s="72"/>
      <c r="N14" s="65">
        <f>'17'!N107+M14</f>
        <v>17332</v>
      </c>
      <c r="O14" s="17">
        <f>'17'!Q107+'18'!D25-'18'!Q14</f>
        <v>0</v>
      </c>
      <c r="P14" s="65">
        <f>'17'!P107+O14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37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44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198</v>
      </c>
      <c r="O36" s="265" t="s">
        <v>13</v>
      </c>
      <c r="P36" s="265" t="s">
        <v>199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200</v>
      </c>
      <c r="O67" s="265" t="s">
        <v>13</v>
      </c>
      <c r="P67" s="265" t="s">
        <v>201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202</v>
      </c>
      <c r="O98" s="265" t="s">
        <v>13</v>
      </c>
      <c r="P98" s="265" t="s">
        <v>203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204</v>
      </c>
      <c r="O5" s="265" t="s">
        <v>13</v>
      </c>
      <c r="P5" s="265" t="s">
        <v>205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'18'!C100</f>
        <v>0</v>
      </c>
      <c r="C7" s="32"/>
      <c r="D7" s="17">
        <f>(C7-B7)*1260</f>
        <v>0</v>
      </c>
      <c r="E7" s="17">
        <f>'18'!E100+D7</f>
        <v>-6668.7999999998137</v>
      </c>
      <c r="F7" s="277" t="s">
        <v>23</v>
      </c>
      <c r="G7" s="278"/>
      <c r="H7" s="19"/>
      <c r="I7" s="200"/>
      <c r="J7" s="127">
        <f>'18'!J100+H7</f>
        <v>11.716666666666667</v>
      </c>
      <c r="K7" s="128">
        <f>'18'!K100+H7</f>
        <v>11.716666666666667</v>
      </c>
      <c r="L7" s="127">
        <f>'18'!L100+H7</f>
        <v>426.4666666666667</v>
      </c>
      <c r="M7" s="24"/>
      <c r="N7" s="17">
        <f>'18'!N100+M7</f>
        <v>5449</v>
      </c>
      <c r="O7" s="17">
        <f>'18'!Q100+'19'!D18-'19'!Q7</f>
        <v>0</v>
      </c>
      <c r="P7" s="129">
        <f>'18'!P100+O7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'18'!C101</f>
        <v>0</v>
      </c>
      <c r="C8" s="131"/>
      <c r="D8" s="33">
        <f>(C8-B8)*5</f>
        <v>0</v>
      </c>
      <c r="E8" s="17">
        <f>'18'!E101+D8</f>
        <v>3291147.75</v>
      </c>
      <c r="F8" s="33">
        <f>'18'!G101</f>
        <v>0</v>
      </c>
      <c r="G8" s="35"/>
      <c r="H8" s="19" t="str">
        <f t="shared" ref="H8:H9" si="0">TEXT((G8-F8)/24,"hh:mm")</f>
        <v>00:00</v>
      </c>
      <c r="I8" s="127" t="e">
        <f>'18'!I101+H8</f>
        <v>#VALUE!</v>
      </c>
      <c r="J8" s="127" t="e">
        <f>'18'!J101+H8</f>
        <v>#VALUE!</v>
      </c>
      <c r="K8" s="128" t="e">
        <f>'18'!K101+H8</f>
        <v>#VALUE!</v>
      </c>
      <c r="L8" s="127" t="e">
        <f>'18'!L101+H8</f>
        <v>#VALUE!</v>
      </c>
      <c r="M8" s="37"/>
      <c r="N8" s="17">
        <f>'18'!N101+M8</f>
        <v>6506</v>
      </c>
      <c r="O8" s="17">
        <f>'18'!Q101+'19'!D19-'19'!Q8</f>
        <v>0</v>
      </c>
      <c r="P8" s="33">
        <f>'18'!P101+O8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'18'!C102</f>
        <v>0</v>
      </c>
      <c r="C9" s="131"/>
      <c r="D9" s="33">
        <f>(C9-B9)*2</f>
        <v>0</v>
      </c>
      <c r="E9" s="17">
        <f>'18'!E102+D9</f>
        <v>-16762075</v>
      </c>
      <c r="F9" s="33">
        <f>'18'!G102</f>
        <v>0</v>
      </c>
      <c r="G9" s="41"/>
      <c r="H9" s="19" t="str">
        <f t="shared" si="0"/>
        <v>00:00</v>
      </c>
      <c r="I9" s="200"/>
      <c r="J9" s="127" t="e">
        <f>'18'!J102+H9</f>
        <v>#VALUE!</v>
      </c>
      <c r="K9" s="128" t="e">
        <f>'18'!K102+H9</f>
        <v>#VALUE!</v>
      </c>
      <c r="L9" s="127" t="e">
        <f>'18'!L102+H9</f>
        <v>#VALUE!</v>
      </c>
      <c r="M9" s="37"/>
      <c r="N9" s="17">
        <f>'18'!N102+M9</f>
        <v>6919</v>
      </c>
      <c r="O9" s="17">
        <f>'18'!Q102+'19'!D20-'19'!Q9</f>
        <v>0</v>
      </c>
      <c r="P9" s="164">
        <f>'18'!P102+O9</f>
        <v>244690</v>
      </c>
      <c r="Q9" s="130"/>
      <c r="R9" s="39" t="s">
        <v>26</v>
      </c>
      <c r="S9" s="40">
        <v>19</v>
      </c>
      <c r="T9" s="1"/>
      <c r="V9" s="116"/>
      <c r="W9" s="2"/>
    </row>
    <row r="10" spans="1:24" ht="14.25" customHeight="1">
      <c r="A10" s="30">
        <v>5</v>
      </c>
      <c r="B10" s="126">
        <f>'18'!C103</f>
        <v>0</v>
      </c>
      <c r="C10" s="131"/>
      <c r="D10" s="33">
        <f>(C10-B10)*3.2</f>
        <v>0</v>
      </c>
      <c r="E10" s="17">
        <f>'18'!E103+D10</f>
        <v>1282765.5</v>
      </c>
      <c r="F10" s="277" t="s">
        <v>23</v>
      </c>
      <c r="G10" s="278"/>
      <c r="H10" s="19"/>
      <c r="I10" s="200"/>
      <c r="J10" s="127">
        <f>'18'!J103+H10</f>
        <v>0.6958333333333333</v>
      </c>
      <c r="K10" s="128">
        <f>'18'!K103+H10</f>
        <v>7.4201388888888884</v>
      </c>
      <c r="L10" s="127">
        <f>'18'!L103+H10</f>
        <v>95.272916666666674</v>
      </c>
      <c r="M10" s="37"/>
      <c r="N10" s="17">
        <f>'18'!N103+M10</f>
        <v>2909</v>
      </c>
      <c r="O10" s="17">
        <f>'18'!Q103+'19'!D21-'19'!Q10</f>
        <v>0</v>
      </c>
      <c r="P10" s="164">
        <f>'18'!P103+O10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'18'!C104</f>
        <v>0</v>
      </c>
      <c r="C11" s="32"/>
      <c r="D11" s="33">
        <f t="shared" ref="D11:D12" si="1">(C11-B11)*500</f>
        <v>0</v>
      </c>
      <c r="E11" s="17">
        <f>'18'!E104+D11</f>
        <v>4717839.0000000037</v>
      </c>
      <c r="F11" s="33">
        <f>'18'!G104</f>
        <v>0</v>
      </c>
      <c r="G11" s="35"/>
      <c r="H11" s="19" t="str">
        <f t="shared" ref="H11:H14" si="2">TEXT((G11-F11)/24,"hh:mm")</f>
        <v>00:00</v>
      </c>
      <c r="I11" s="127" t="e">
        <f>'18'!I104+H11</f>
        <v>#VALUE!</v>
      </c>
      <c r="J11" s="127" t="e">
        <f>'18'!J104+H11</f>
        <v>#VALUE!</v>
      </c>
      <c r="K11" s="128" t="e">
        <f>'18'!K104+H11</f>
        <v>#VALUE!</v>
      </c>
      <c r="L11" s="127" t="e">
        <f>'18'!L104+H11</f>
        <v>#VALUE!</v>
      </c>
      <c r="M11" s="44"/>
      <c r="N11" s="17">
        <f>'18'!N104+M11</f>
        <v>40173.5</v>
      </c>
      <c r="O11" s="17">
        <f>'18'!Q104+'19'!D22-'19'!Q11</f>
        <v>0</v>
      </c>
      <c r="P11" s="164">
        <f>'18'!P104+O11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'18'!C105</f>
        <v>0</v>
      </c>
      <c r="C12" s="133"/>
      <c r="D12" s="49">
        <f t="shared" si="1"/>
        <v>0</v>
      </c>
      <c r="E12" s="17">
        <f>'18'!E105+D12</f>
        <v>4925043.0000000037</v>
      </c>
      <c r="F12" s="33">
        <f>'18'!G105</f>
        <v>0</v>
      </c>
      <c r="G12" s="41"/>
      <c r="H12" s="19" t="str">
        <f t="shared" si="2"/>
        <v>00:00</v>
      </c>
      <c r="I12" s="127">
        <f>'18'!I105+H12</f>
        <v>0</v>
      </c>
      <c r="J12" s="127" t="e">
        <f>'18'!J105+H12</f>
        <v>#VALUE!</v>
      </c>
      <c r="K12" s="128" t="e">
        <f>'18'!K105+H12</f>
        <v>#VALUE!</v>
      </c>
      <c r="L12" s="127" t="e">
        <f>'18'!L105+H12</f>
        <v>#VALUE!</v>
      </c>
      <c r="M12" s="44"/>
      <c r="N12" s="17">
        <f>'18'!N105+M12</f>
        <v>38113</v>
      </c>
      <c r="O12" s="17">
        <f>'18'!Q105+'19'!D23-'19'!Q12</f>
        <v>0</v>
      </c>
      <c r="P12" s="164">
        <f>'18'!P105+O12</f>
        <v>7479149.1749999989</v>
      </c>
      <c r="Q12" s="134"/>
      <c r="R12" s="56" t="s">
        <v>29</v>
      </c>
      <c r="S12" s="43">
        <f>SUM(S7:S11)</f>
        <v>15019</v>
      </c>
      <c r="T12" s="1"/>
      <c r="V12" s="116"/>
      <c r="W12" s="2"/>
    </row>
    <row r="13" spans="1:24" ht="14.25" customHeight="1">
      <c r="A13" s="30">
        <v>8</v>
      </c>
      <c r="B13" s="126">
        <f>'18'!C106</f>
        <v>0</v>
      </c>
      <c r="C13" s="131"/>
      <c r="D13" s="49">
        <f t="shared" ref="D13:D14" si="3">(C13-B13)</f>
        <v>0</v>
      </c>
      <c r="E13" s="17">
        <f>'18'!E106+D13</f>
        <v>-5236069</v>
      </c>
      <c r="F13" s="33">
        <f>'18'!G106</f>
        <v>0</v>
      </c>
      <c r="G13" s="35"/>
      <c r="H13" s="19" t="str">
        <f t="shared" si="2"/>
        <v>00:00</v>
      </c>
      <c r="I13" s="127">
        <f>'18'!I106+H13</f>
        <v>0</v>
      </c>
      <c r="J13" s="127">
        <f>'18'!J106+H13</f>
        <v>0</v>
      </c>
      <c r="K13" s="128" t="e">
        <f>'18'!K106+H13</f>
        <v>#VALUE!</v>
      </c>
      <c r="L13" s="127" t="e">
        <f>'18'!L106+H13</f>
        <v>#VALUE!</v>
      </c>
      <c r="M13" s="37"/>
      <c r="N13" s="17">
        <f>'18'!N106+M13</f>
        <v>17797</v>
      </c>
      <c r="O13" s="17">
        <f>'18'!Q106+'19'!D24-'19'!Q13</f>
        <v>0</v>
      </c>
      <c r="P13" s="164">
        <f>'18'!P106+O13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'18'!C107</f>
        <v>0</v>
      </c>
      <c r="C14" s="139"/>
      <c r="D14" s="65">
        <f t="shared" si="3"/>
        <v>0</v>
      </c>
      <c r="E14" s="65">
        <f>'18'!E107+D14</f>
        <v>-5636186</v>
      </c>
      <c r="F14" s="65">
        <f>'18'!G107</f>
        <v>0</v>
      </c>
      <c r="G14" s="67"/>
      <c r="H14" s="19" t="str">
        <f t="shared" si="2"/>
        <v>00:00</v>
      </c>
      <c r="I14" s="127">
        <f>'18'!I107+H14</f>
        <v>0</v>
      </c>
      <c r="J14" s="127" t="e">
        <f>'18'!J107+H14</f>
        <v>#VALUE!</v>
      </c>
      <c r="K14" s="140" t="e">
        <f>'18'!K107+H14</f>
        <v>#VALUE!</v>
      </c>
      <c r="L14" s="149" t="e">
        <f>'18'!L107+H14</f>
        <v>#VALUE!</v>
      </c>
      <c r="M14" s="72"/>
      <c r="N14" s="65">
        <f>'18'!N107+M14</f>
        <v>17332</v>
      </c>
      <c r="O14" s="17">
        <f>'18'!Q107+'19'!D25-'19'!Q14</f>
        <v>0</v>
      </c>
      <c r="P14" s="65">
        <f>'18'!P107+O14</f>
        <v>4111425.48</v>
      </c>
      <c r="Q14" s="141"/>
      <c r="R14" s="76" t="s">
        <v>31</v>
      </c>
      <c r="S14" s="77">
        <f>S13+S12</f>
        <v>16900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206</v>
      </c>
      <c r="O36" s="265" t="s">
        <v>13</v>
      </c>
      <c r="P36" s="265" t="s">
        <v>207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208</v>
      </c>
      <c r="O67" s="265" t="s">
        <v>13</v>
      </c>
      <c r="P67" s="265" t="s">
        <v>209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210</v>
      </c>
      <c r="O98" s="265" t="s">
        <v>13</v>
      </c>
      <c r="P98" s="265" t="s">
        <v>211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212</v>
      </c>
      <c r="O5" s="265" t="s">
        <v>13</v>
      </c>
      <c r="P5" s="265" t="s">
        <v>213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'19'!C100</f>
        <v>0</v>
      </c>
      <c r="C7" s="32"/>
      <c r="D7" s="17">
        <f>(C7-B7)*1260</f>
        <v>0</v>
      </c>
      <c r="E7" s="17">
        <f>'19'!E100+D7</f>
        <v>-6668.7999999998137</v>
      </c>
      <c r="F7" s="277" t="s">
        <v>23</v>
      </c>
      <c r="G7" s="278"/>
      <c r="H7" s="19"/>
      <c r="I7" s="200"/>
      <c r="J7" s="127">
        <f>'19'!J100+H7</f>
        <v>11.716666666666667</v>
      </c>
      <c r="K7" s="128">
        <f>'19'!K100+H7</f>
        <v>11.716666666666667</v>
      </c>
      <c r="L7" s="127">
        <f>'19'!L100+H7</f>
        <v>426.4666666666667</v>
      </c>
      <c r="M7" s="24"/>
      <c r="N7" s="17">
        <f>'19'!N100+M7</f>
        <v>5449</v>
      </c>
      <c r="O7" s="17">
        <f>'19'!Q100+'20'!D18-'20'!Q7</f>
        <v>0</v>
      </c>
      <c r="P7" s="129">
        <f>'19'!P100+O7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'19'!C101</f>
        <v>0</v>
      </c>
      <c r="C8" s="131"/>
      <c r="D8" s="33">
        <f>(C8-B8)*5</f>
        <v>0</v>
      </c>
      <c r="E8" s="17">
        <f>'19'!E101+D8</f>
        <v>3291147.75</v>
      </c>
      <c r="F8" s="33">
        <f>'19'!G101</f>
        <v>0</v>
      </c>
      <c r="G8" s="35"/>
      <c r="H8" s="19" t="str">
        <f t="shared" ref="H8:H9" si="0">TEXT((G8-F8)/24,"hh:mm")</f>
        <v>00:00</v>
      </c>
      <c r="I8" s="127" t="e">
        <f>'19'!I101+H8</f>
        <v>#VALUE!</v>
      </c>
      <c r="J8" s="127" t="e">
        <f>'19'!J101+H8</f>
        <v>#VALUE!</v>
      </c>
      <c r="K8" s="128" t="e">
        <f>'19'!K101+H8</f>
        <v>#VALUE!</v>
      </c>
      <c r="L8" s="127" t="e">
        <f>'19'!L101+H8</f>
        <v>#VALUE!</v>
      </c>
      <c r="M8" s="37"/>
      <c r="N8" s="17">
        <f>'19'!N101+M8</f>
        <v>6506</v>
      </c>
      <c r="O8" s="17">
        <f>'19'!Q101+'20'!D19-'20'!Q8</f>
        <v>0</v>
      </c>
      <c r="P8" s="33">
        <f>'19'!P101+O8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'19'!C102</f>
        <v>0</v>
      </c>
      <c r="C9" s="131"/>
      <c r="D9" s="33">
        <f>(C9-B9)*2</f>
        <v>0</v>
      </c>
      <c r="E9" s="17">
        <f>'19'!E102+D9</f>
        <v>-16762075</v>
      </c>
      <c r="F9" s="33">
        <f>'19'!G102</f>
        <v>0</v>
      </c>
      <c r="G9" s="41"/>
      <c r="H9" s="19" t="str">
        <f t="shared" si="0"/>
        <v>00:00</v>
      </c>
      <c r="I9" s="200"/>
      <c r="J9" s="127" t="e">
        <f>'19'!J102+H9</f>
        <v>#VALUE!</v>
      </c>
      <c r="K9" s="128" t="e">
        <f>'19'!K102+H9</f>
        <v>#VALUE!</v>
      </c>
      <c r="L9" s="127" t="e">
        <f>'19'!L102+H9</f>
        <v>#VALUE!</v>
      </c>
      <c r="M9" s="37"/>
      <c r="N9" s="17">
        <f>'19'!N102+M9</f>
        <v>6919</v>
      </c>
      <c r="O9" s="17">
        <f>'19'!Q102+'20'!D20-'20'!Q9</f>
        <v>0</v>
      </c>
      <c r="P9" s="164">
        <f>'19'!P102+O9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'19'!C103</f>
        <v>0</v>
      </c>
      <c r="C10" s="131"/>
      <c r="D10" s="33">
        <f>(C10-B10)*3.2</f>
        <v>0</v>
      </c>
      <c r="E10" s="17">
        <f>'19'!E103+D10</f>
        <v>1282765.5</v>
      </c>
      <c r="F10" s="277" t="s">
        <v>23</v>
      </c>
      <c r="G10" s="278"/>
      <c r="H10" s="19"/>
      <c r="I10" s="200"/>
      <c r="J10" s="127">
        <f>'19'!J103+H10</f>
        <v>0.6958333333333333</v>
      </c>
      <c r="K10" s="128">
        <f>'19'!K103+H10</f>
        <v>7.4201388888888884</v>
      </c>
      <c r="L10" s="127">
        <f>'19'!L103+H10</f>
        <v>95.272916666666674</v>
      </c>
      <c r="M10" s="37"/>
      <c r="N10" s="17">
        <f>'19'!N103+M10</f>
        <v>2909</v>
      </c>
      <c r="O10" s="17">
        <f>'19'!Q103+'20'!D21-'20'!Q10</f>
        <v>0</v>
      </c>
      <c r="P10" s="164">
        <f>'19'!P103+O10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'19'!C104</f>
        <v>0</v>
      </c>
      <c r="C11" s="32"/>
      <c r="D11" s="33">
        <f t="shared" ref="D11:D12" si="1">(C11-B11)*500</f>
        <v>0</v>
      </c>
      <c r="E11" s="17">
        <f>'19'!E104+D11</f>
        <v>4717839.0000000037</v>
      </c>
      <c r="F11" s="33">
        <f>'19'!G104</f>
        <v>0</v>
      </c>
      <c r="G11" s="35"/>
      <c r="H11" s="19" t="str">
        <f t="shared" ref="H11:H14" si="2">TEXT((G11-F11)/24,"hh:mm")</f>
        <v>00:00</v>
      </c>
      <c r="I11" s="127" t="e">
        <f>'19'!I104+H11</f>
        <v>#VALUE!</v>
      </c>
      <c r="J11" s="127" t="e">
        <f>'19'!J104+H11</f>
        <v>#VALUE!</v>
      </c>
      <c r="K11" s="128" t="e">
        <f>'19'!K104+H11</f>
        <v>#VALUE!</v>
      </c>
      <c r="L11" s="127" t="e">
        <f>'19'!L104+H11</f>
        <v>#VALUE!</v>
      </c>
      <c r="M11" s="44"/>
      <c r="N11" s="17">
        <f>'19'!N104+M11</f>
        <v>40173.5</v>
      </c>
      <c r="O11" s="17">
        <f>'19'!Q104+'20'!D22-'20'!Q11</f>
        <v>0</v>
      </c>
      <c r="P11" s="164">
        <f>'19'!P104+O11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'19'!C105</f>
        <v>0</v>
      </c>
      <c r="C12" s="133"/>
      <c r="D12" s="49">
        <f t="shared" si="1"/>
        <v>0</v>
      </c>
      <c r="E12" s="17">
        <f>'19'!E105+D12</f>
        <v>4925043.0000000037</v>
      </c>
      <c r="F12" s="33">
        <f>'19'!G105</f>
        <v>0</v>
      </c>
      <c r="G12" s="41"/>
      <c r="H12" s="19" t="str">
        <f t="shared" si="2"/>
        <v>00:00</v>
      </c>
      <c r="I12" s="127">
        <f>'19'!I105+H12</f>
        <v>0</v>
      </c>
      <c r="J12" s="127" t="e">
        <f>'19'!J105+H12</f>
        <v>#VALUE!</v>
      </c>
      <c r="K12" s="128" t="e">
        <f>'19'!K105+H12</f>
        <v>#VALUE!</v>
      </c>
      <c r="L12" s="127" t="e">
        <f>'19'!L105+H12</f>
        <v>#VALUE!</v>
      </c>
      <c r="M12" s="44"/>
      <c r="N12" s="17">
        <f>'19'!N105+M12</f>
        <v>38113</v>
      </c>
      <c r="O12" s="17">
        <f>'19'!Q105+'20'!D23-'20'!Q12</f>
        <v>0</v>
      </c>
      <c r="P12" s="164">
        <f>'19'!P105+O12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'19'!C106</f>
        <v>0</v>
      </c>
      <c r="C13" s="131"/>
      <c r="D13" s="49">
        <f t="shared" ref="D13:D14" si="3">(C13-B13)</f>
        <v>0</v>
      </c>
      <c r="E13" s="17">
        <f>'19'!E106+D13</f>
        <v>-5236069</v>
      </c>
      <c r="F13" s="33">
        <f>'19'!G106</f>
        <v>0</v>
      </c>
      <c r="G13" s="35"/>
      <c r="H13" s="19" t="str">
        <f t="shared" si="2"/>
        <v>00:00</v>
      </c>
      <c r="I13" s="127">
        <f>'19'!I106+H13</f>
        <v>0</v>
      </c>
      <c r="J13" s="127">
        <f>'19'!J106+H13</f>
        <v>0</v>
      </c>
      <c r="K13" s="128" t="e">
        <f>'19'!K106+H13</f>
        <v>#VALUE!</v>
      </c>
      <c r="L13" s="127" t="e">
        <f>'19'!L106+H13</f>
        <v>#VALUE!</v>
      </c>
      <c r="M13" s="37"/>
      <c r="N13" s="17">
        <f>'19'!N106+M13</f>
        <v>17797</v>
      </c>
      <c r="O13" s="17">
        <f>'19'!Q106+'20'!D24-'20'!Q13</f>
        <v>0</v>
      </c>
      <c r="P13" s="164">
        <f>'19'!P106+O13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'19'!C107</f>
        <v>0</v>
      </c>
      <c r="C14" s="139"/>
      <c r="D14" s="65">
        <f t="shared" si="3"/>
        <v>0</v>
      </c>
      <c r="E14" s="65">
        <f>'19'!E107+D14</f>
        <v>-5636186</v>
      </c>
      <c r="F14" s="65">
        <f>'19'!G107</f>
        <v>0</v>
      </c>
      <c r="G14" s="67"/>
      <c r="H14" s="19" t="str">
        <f t="shared" si="2"/>
        <v>00:00</v>
      </c>
      <c r="I14" s="127">
        <f>'19'!I107+H14</f>
        <v>0</v>
      </c>
      <c r="J14" s="127" t="e">
        <f>'19'!J107+H14</f>
        <v>#VALUE!</v>
      </c>
      <c r="K14" s="140" t="e">
        <f>'19'!K107+H14</f>
        <v>#VALUE!</v>
      </c>
      <c r="L14" s="149" t="e">
        <f>'19'!L107+H14</f>
        <v>#VALUE!</v>
      </c>
      <c r="M14" s="72"/>
      <c r="N14" s="65">
        <f>'19'!N107+M14</f>
        <v>17332</v>
      </c>
      <c r="O14" s="17">
        <f>'19'!Q107+'20'!D25-'20'!Q14</f>
        <v>0</v>
      </c>
      <c r="P14" s="65">
        <f>'19'!P107+O14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214</v>
      </c>
      <c r="O36" s="265" t="s">
        <v>13</v>
      </c>
      <c r="P36" s="265" t="s">
        <v>215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216</v>
      </c>
      <c r="O67" s="265" t="s">
        <v>13</v>
      </c>
      <c r="P67" s="265" t="s">
        <v>217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218</v>
      </c>
      <c r="O98" s="265" t="s">
        <v>13</v>
      </c>
      <c r="P98" s="265" t="s">
        <v>219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2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220</v>
      </c>
      <c r="O5" s="265" t="s">
        <v>13</v>
      </c>
      <c r="P5" s="265" t="s">
        <v>221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'20'!C100</f>
        <v>0</v>
      </c>
      <c r="C7" s="32"/>
      <c r="D7" s="17">
        <f>(C7-B7)*1260</f>
        <v>0</v>
      </c>
      <c r="E7" s="17">
        <f>'20'!E100+D7</f>
        <v>-6668.7999999998137</v>
      </c>
      <c r="F7" s="277" t="s">
        <v>23</v>
      </c>
      <c r="G7" s="278"/>
      <c r="H7" s="19"/>
      <c r="I7" s="200"/>
      <c r="J7" s="127">
        <f>'20'!J100+H7</f>
        <v>11.716666666666667</v>
      </c>
      <c r="K7" s="128">
        <f>'20'!K100+H7</f>
        <v>11.716666666666667</v>
      </c>
      <c r="L7" s="127">
        <f>'20'!L100+H7</f>
        <v>426.4666666666667</v>
      </c>
      <c r="M7" s="24"/>
      <c r="N7" s="17">
        <f>'20'!N100+M7</f>
        <v>5449</v>
      </c>
      <c r="O7" s="17">
        <f>'20'!Q100+'21'!D18-'21'!Q7</f>
        <v>0</v>
      </c>
      <c r="P7" s="129">
        <f>'20'!P100+O7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'20'!C101</f>
        <v>0</v>
      </c>
      <c r="C8" s="131"/>
      <c r="D8" s="33">
        <f>(C8-B8)*5</f>
        <v>0</v>
      </c>
      <c r="E8" s="17">
        <f>'20'!E101+D8</f>
        <v>3291147.75</v>
      </c>
      <c r="F8" s="33">
        <f>'20'!G101</f>
        <v>0</v>
      </c>
      <c r="G8" s="35"/>
      <c r="H8" s="19" t="str">
        <f t="shared" ref="H8:H9" si="0">TEXT((G8-F8)/24,"hh:mm")</f>
        <v>00:00</v>
      </c>
      <c r="I8" s="127" t="e">
        <f>'20'!I101+H8</f>
        <v>#VALUE!</v>
      </c>
      <c r="J8" s="127" t="e">
        <f>'20'!J101+H8</f>
        <v>#VALUE!</v>
      </c>
      <c r="K8" s="128" t="e">
        <f>'20'!K101+H8</f>
        <v>#VALUE!</v>
      </c>
      <c r="L8" s="127" t="e">
        <f>'20'!L101+H8</f>
        <v>#VALUE!</v>
      </c>
      <c r="M8" s="37"/>
      <c r="N8" s="17">
        <f>'20'!N101+M8</f>
        <v>6506</v>
      </c>
      <c r="O8" s="17">
        <f>'20'!Q101+'21'!D19-'21'!Q8</f>
        <v>0</v>
      </c>
      <c r="P8" s="33">
        <f>'20'!P101+O8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'20'!C102</f>
        <v>0</v>
      </c>
      <c r="C9" s="131"/>
      <c r="D9" s="33">
        <f>(C9-B9)*2</f>
        <v>0</v>
      </c>
      <c r="E9" s="17">
        <f>'20'!E102+D9</f>
        <v>-16762075</v>
      </c>
      <c r="F9" s="33">
        <f>'20'!G102</f>
        <v>0</v>
      </c>
      <c r="G9" s="41"/>
      <c r="H9" s="19" t="str">
        <f t="shared" si="0"/>
        <v>00:00</v>
      </c>
      <c r="I9" s="200"/>
      <c r="J9" s="127" t="e">
        <f>'20'!J102+H9</f>
        <v>#VALUE!</v>
      </c>
      <c r="K9" s="128" t="e">
        <f>'20'!K102+H9</f>
        <v>#VALUE!</v>
      </c>
      <c r="L9" s="127" t="e">
        <f>'20'!L102+H9</f>
        <v>#VALUE!</v>
      </c>
      <c r="M9" s="37"/>
      <c r="N9" s="17">
        <f>'20'!N102+M9</f>
        <v>6919</v>
      </c>
      <c r="O9" s="17">
        <f>'20'!Q102+'21'!D20-'21'!Q9</f>
        <v>0</v>
      </c>
      <c r="P9" s="164">
        <f>'20'!P102+O9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'20'!C103</f>
        <v>0</v>
      </c>
      <c r="C10" s="131"/>
      <c r="D10" s="33">
        <f>(C10-B10)*3.2</f>
        <v>0</v>
      </c>
      <c r="E10" s="17">
        <f>'20'!E103+D10</f>
        <v>1282765.5</v>
      </c>
      <c r="F10" s="277" t="s">
        <v>23</v>
      </c>
      <c r="G10" s="278"/>
      <c r="H10" s="19"/>
      <c r="I10" s="200"/>
      <c r="J10" s="127">
        <f>'20'!J103+H10</f>
        <v>0.6958333333333333</v>
      </c>
      <c r="K10" s="128">
        <f>'20'!K103+H10</f>
        <v>7.4201388888888884</v>
      </c>
      <c r="L10" s="127">
        <f>'20'!L103+H10</f>
        <v>95.272916666666674</v>
      </c>
      <c r="M10" s="37"/>
      <c r="N10" s="17">
        <f>'20'!N103+M10</f>
        <v>2909</v>
      </c>
      <c r="O10" s="17">
        <f>'20'!Q103+'21'!D21-'21'!Q10</f>
        <v>0</v>
      </c>
      <c r="P10" s="164">
        <f>'20'!P103+O10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'20'!C104</f>
        <v>0</v>
      </c>
      <c r="C11" s="32"/>
      <c r="D11" s="33">
        <f t="shared" ref="D11:D12" si="1">(C11-B11)*500</f>
        <v>0</v>
      </c>
      <c r="E11" s="17">
        <f>'20'!E104+D11</f>
        <v>4717839.0000000037</v>
      </c>
      <c r="F11" s="33">
        <f>'20'!G104</f>
        <v>0</v>
      </c>
      <c r="G11" s="35"/>
      <c r="H11" s="19" t="str">
        <f t="shared" ref="H11:H14" si="2">TEXT((G11-F11)/24,"hh:mm")</f>
        <v>00:00</v>
      </c>
      <c r="I11" s="127" t="e">
        <f>'20'!I104+H11</f>
        <v>#VALUE!</v>
      </c>
      <c r="J11" s="127" t="e">
        <f>'20'!J104+H11</f>
        <v>#VALUE!</v>
      </c>
      <c r="K11" s="128" t="e">
        <f>'20'!K104+H11</f>
        <v>#VALUE!</v>
      </c>
      <c r="L11" s="127" t="e">
        <f>'20'!L104+H11</f>
        <v>#VALUE!</v>
      </c>
      <c r="M11" s="44"/>
      <c r="N11" s="17">
        <f>'20'!N104+M11</f>
        <v>40173.5</v>
      </c>
      <c r="O11" s="17">
        <f>'20'!Q104+'21'!D22-'21'!Q11</f>
        <v>0</v>
      </c>
      <c r="P11" s="164">
        <f>'20'!P104+O11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'20'!C105</f>
        <v>0</v>
      </c>
      <c r="C12" s="133"/>
      <c r="D12" s="49">
        <f t="shared" si="1"/>
        <v>0</v>
      </c>
      <c r="E12" s="17">
        <f>'20'!E105+D12</f>
        <v>4925043.0000000037</v>
      </c>
      <c r="F12" s="33">
        <f>'20'!G105</f>
        <v>0</v>
      </c>
      <c r="G12" s="41"/>
      <c r="H12" s="19" t="str">
        <f t="shared" si="2"/>
        <v>00:00</v>
      </c>
      <c r="I12" s="127">
        <f>'20'!I105+H12</f>
        <v>0</v>
      </c>
      <c r="J12" s="127" t="e">
        <f>'20'!J105+H12</f>
        <v>#VALUE!</v>
      </c>
      <c r="K12" s="128" t="e">
        <f>'20'!K105+H12</f>
        <v>#VALUE!</v>
      </c>
      <c r="L12" s="127" t="e">
        <f>'20'!L105+H12</f>
        <v>#VALUE!</v>
      </c>
      <c r="M12" s="44"/>
      <c r="N12" s="17">
        <f>'20'!N105+M12</f>
        <v>38113</v>
      </c>
      <c r="O12" s="17">
        <f>'20'!Q105+'21'!D23-'21'!Q12</f>
        <v>0</v>
      </c>
      <c r="P12" s="164">
        <f>'20'!P105+O12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'20'!C106</f>
        <v>0</v>
      </c>
      <c r="C13" s="131"/>
      <c r="D13" s="49">
        <f t="shared" ref="D13:D14" si="3">(C13-B13)</f>
        <v>0</v>
      </c>
      <c r="E13" s="17">
        <f>'20'!E106+D13</f>
        <v>-5236069</v>
      </c>
      <c r="F13" s="33">
        <f>'20'!G106</f>
        <v>0</v>
      </c>
      <c r="G13" s="35"/>
      <c r="H13" s="19" t="str">
        <f t="shared" si="2"/>
        <v>00:00</v>
      </c>
      <c r="I13" s="127">
        <f>'20'!I106+H13</f>
        <v>0</v>
      </c>
      <c r="J13" s="127">
        <f>'20'!J106+H13</f>
        <v>0</v>
      </c>
      <c r="K13" s="128" t="e">
        <f>'20'!K106+H13</f>
        <v>#VALUE!</v>
      </c>
      <c r="L13" s="127" t="e">
        <f>'20'!L106+H13</f>
        <v>#VALUE!</v>
      </c>
      <c r="M13" s="37"/>
      <c r="N13" s="17">
        <f>'20'!N106+M13</f>
        <v>17797</v>
      </c>
      <c r="O13" s="17">
        <f>'20'!Q106+'21'!D24-'21'!Q13</f>
        <v>0</v>
      </c>
      <c r="P13" s="164">
        <f>'20'!P106+O13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'20'!C107</f>
        <v>0</v>
      </c>
      <c r="C14" s="139"/>
      <c r="D14" s="65">
        <f t="shared" si="3"/>
        <v>0</v>
      </c>
      <c r="E14" s="65">
        <f>'20'!E107+D14</f>
        <v>-5636186</v>
      </c>
      <c r="F14" s="65">
        <f>'20'!G107</f>
        <v>0</v>
      </c>
      <c r="G14" s="67"/>
      <c r="H14" s="19" t="str">
        <f t="shared" si="2"/>
        <v>00:00</v>
      </c>
      <c r="I14" s="127">
        <f>'20'!I107+H14</f>
        <v>0</v>
      </c>
      <c r="J14" s="127" t="e">
        <f>'20'!J107+H14</f>
        <v>#VALUE!</v>
      </c>
      <c r="K14" s="140" t="e">
        <f>'20'!K107+H14</f>
        <v>#VALUE!</v>
      </c>
      <c r="L14" s="149" t="e">
        <f>'20'!L107+H14</f>
        <v>#VALUE!</v>
      </c>
      <c r="M14" s="72"/>
      <c r="N14" s="65">
        <f>'20'!N107+M14</f>
        <v>17332</v>
      </c>
      <c r="O14" s="17">
        <f>'20'!Q107+'21'!D25-'21'!Q14</f>
        <v>0</v>
      </c>
      <c r="P14" s="65">
        <f>'20'!P107+O14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222</v>
      </c>
      <c r="O36" s="265" t="s">
        <v>13</v>
      </c>
      <c r="P36" s="265" t="s">
        <v>223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224</v>
      </c>
      <c r="O67" s="265" t="s">
        <v>13</v>
      </c>
      <c r="P67" s="265" t="s">
        <v>225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226</v>
      </c>
      <c r="O98" s="265" t="s">
        <v>13</v>
      </c>
      <c r="P98" s="265" t="s">
        <v>227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228</v>
      </c>
      <c r="O5" s="265" t="s">
        <v>13</v>
      </c>
      <c r="P5" s="265" t="s">
        <v>229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'21'!C100</f>
        <v>0</v>
      </c>
      <c r="C7" s="32"/>
      <c r="D7" s="17">
        <f>(C7-B7)*1260</f>
        <v>0</v>
      </c>
      <c r="E7" s="17">
        <f>'21'!E100+D7</f>
        <v>-6668.7999999998137</v>
      </c>
      <c r="F7" s="277" t="s">
        <v>23</v>
      </c>
      <c r="G7" s="278"/>
      <c r="H7" s="19"/>
      <c r="I7" s="200"/>
      <c r="J7" s="127">
        <f>'21'!J100+H7</f>
        <v>11.716666666666667</v>
      </c>
      <c r="K7" s="128">
        <f>'21'!K100+H7</f>
        <v>11.716666666666667</v>
      </c>
      <c r="L7" s="127">
        <f>'21'!L100+H7</f>
        <v>426.4666666666667</v>
      </c>
      <c r="M7" s="24"/>
      <c r="N7" s="17">
        <f>'21'!N100+M7</f>
        <v>5449</v>
      </c>
      <c r="O7" s="17">
        <f>'21'!Q100+'22'!D18-'22'!Q7</f>
        <v>0</v>
      </c>
      <c r="P7" s="129">
        <f>'21'!P100+O7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'21'!C101</f>
        <v>0</v>
      </c>
      <c r="C8" s="131"/>
      <c r="D8" s="33">
        <f>(C8-B8)*5</f>
        <v>0</v>
      </c>
      <c r="E8" s="17">
        <f>'21'!E101+D8</f>
        <v>3291147.75</v>
      </c>
      <c r="F8" s="33">
        <f>'21'!G101</f>
        <v>0</v>
      </c>
      <c r="G8" s="35"/>
      <c r="H8" s="19" t="str">
        <f t="shared" ref="H8:H9" si="0">TEXT((G8-F8)/24,"hh:mm")</f>
        <v>00:00</v>
      </c>
      <c r="I8" s="127" t="e">
        <f>'21'!I101+H8</f>
        <v>#VALUE!</v>
      </c>
      <c r="J8" s="127" t="e">
        <f>'21'!J101+H8</f>
        <v>#VALUE!</v>
      </c>
      <c r="K8" s="128" t="e">
        <f>'21'!K101+H8</f>
        <v>#VALUE!</v>
      </c>
      <c r="L8" s="127" t="e">
        <f>'21'!L101+H8</f>
        <v>#VALUE!</v>
      </c>
      <c r="M8" s="37"/>
      <c r="N8" s="17">
        <f>'21'!N101+M8</f>
        <v>6506</v>
      </c>
      <c r="O8" s="17">
        <f>'21'!Q101+'22'!D19-'22'!Q8</f>
        <v>0</v>
      </c>
      <c r="P8" s="33">
        <f>'21'!P101+O8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'21'!C102</f>
        <v>0</v>
      </c>
      <c r="C9" s="131"/>
      <c r="D9" s="33">
        <f>(C9-B9)*2</f>
        <v>0</v>
      </c>
      <c r="E9" s="17">
        <f>'21'!E102+D9</f>
        <v>-16762075</v>
      </c>
      <c r="F9" s="33">
        <f>'21'!G102</f>
        <v>0</v>
      </c>
      <c r="G9" s="41"/>
      <c r="H9" s="19" t="str">
        <f t="shared" si="0"/>
        <v>00:00</v>
      </c>
      <c r="I9" s="200"/>
      <c r="J9" s="127" t="e">
        <f>'21'!J102+H9</f>
        <v>#VALUE!</v>
      </c>
      <c r="K9" s="128" t="e">
        <f>'21'!K102+H9</f>
        <v>#VALUE!</v>
      </c>
      <c r="L9" s="127" t="e">
        <f>'21'!L102+H9</f>
        <v>#VALUE!</v>
      </c>
      <c r="M9" s="37"/>
      <c r="N9" s="17">
        <f>'21'!N102+M9</f>
        <v>6919</v>
      </c>
      <c r="O9" s="17">
        <f>'21'!Q102+'22'!D20-'22'!Q9</f>
        <v>0</v>
      </c>
      <c r="P9" s="164">
        <f>'21'!P102+O9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'21'!C103</f>
        <v>0</v>
      </c>
      <c r="C10" s="131"/>
      <c r="D10" s="33">
        <f>(C10-B10)*3.2</f>
        <v>0</v>
      </c>
      <c r="E10" s="17">
        <f>'21'!E103+D10</f>
        <v>1282765.5</v>
      </c>
      <c r="F10" s="277" t="s">
        <v>23</v>
      </c>
      <c r="G10" s="278"/>
      <c r="H10" s="19"/>
      <c r="I10" s="200"/>
      <c r="J10" s="127">
        <f>'21'!J103+H10</f>
        <v>0.6958333333333333</v>
      </c>
      <c r="K10" s="128">
        <f>'21'!K103+H10</f>
        <v>7.4201388888888884</v>
      </c>
      <c r="L10" s="127">
        <f>'21'!L103+H10</f>
        <v>95.272916666666674</v>
      </c>
      <c r="M10" s="37"/>
      <c r="N10" s="17">
        <f>'21'!N103+M10</f>
        <v>2909</v>
      </c>
      <c r="O10" s="17">
        <f>'21'!Q103+'22'!D21-'22'!Q10</f>
        <v>0</v>
      </c>
      <c r="P10" s="164">
        <f>'21'!P103+O10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'21'!C104</f>
        <v>0</v>
      </c>
      <c r="C11" s="32"/>
      <c r="D11" s="33">
        <f t="shared" ref="D11:D12" si="1">(C11-B11)*500</f>
        <v>0</v>
      </c>
      <c r="E11" s="17">
        <f>'21'!E104+D11</f>
        <v>4717839.0000000037</v>
      </c>
      <c r="F11" s="33">
        <f>'21'!G104</f>
        <v>0</v>
      </c>
      <c r="G11" s="35"/>
      <c r="H11" s="19" t="str">
        <f t="shared" ref="H11:H14" si="2">TEXT((G11-F11)/24,"hh:mm")</f>
        <v>00:00</v>
      </c>
      <c r="I11" s="127" t="e">
        <f>'21'!I104+H11</f>
        <v>#VALUE!</v>
      </c>
      <c r="J11" s="127" t="e">
        <f>'21'!J104+H11</f>
        <v>#VALUE!</v>
      </c>
      <c r="K11" s="128" t="e">
        <f>'21'!K104+H11</f>
        <v>#VALUE!</v>
      </c>
      <c r="L11" s="127" t="e">
        <f>'21'!L104+H11</f>
        <v>#VALUE!</v>
      </c>
      <c r="M11" s="44"/>
      <c r="N11" s="17">
        <f>'21'!N104+M11</f>
        <v>40173.5</v>
      </c>
      <c r="O11" s="17">
        <f>'21'!Q104+'22'!D22-'22'!Q11</f>
        <v>0</v>
      </c>
      <c r="P11" s="164">
        <f>'21'!P104+O11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'21'!C105</f>
        <v>0</v>
      </c>
      <c r="C12" s="133"/>
      <c r="D12" s="49">
        <f t="shared" si="1"/>
        <v>0</v>
      </c>
      <c r="E12" s="17">
        <f>'21'!E105+D12</f>
        <v>4925043.0000000037</v>
      </c>
      <c r="F12" s="33">
        <f>'21'!G105</f>
        <v>0</v>
      </c>
      <c r="G12" s="41"/>
      <c r="H12" s="19" t="str">
        <f t="shared" si="2"/>
        <v>00:00</v>
      </c>
      <c r="I12" s="127">
        <f>'21'!I105+H12</f>
        <v>0</v>
      </c>
      <c r="J12" s="127" t="e">
        <f>'21'!J105+H12</f>
        <v>#VALUE!</v>
      </c>
      <c r="K12" s="128" t="e">
        <f>'21'!K105+H12</f>
        <v>#VALUE!</v>
      </c>
      <c r="L12" s="127" t="e">
        <f>'21'!L105+H12</f>
        <v>#VALUE!</v>
      </c>
      <c r="M12" s="44"/>
      <c r="N12" s="17">
        <f>'21'!N105+M12</f>
        <v>38113</v>
      </c>
      <c r="O12" s="17">
        <f>'21'!Q105+'22'!D23-'22'!Q12</f>
        <v>0</v>
      </c>
      <c r="P12" s="164">
        <f>'21'!P105+O12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'21'!C106</f>
        <v>0</v>
      </c>
      <c r="C13" s="131"/>
      <c r="D13" s="49">
        <f t="shared" ref="D13:D14" si="3">(C13-B13)</f>
        <v>0</v>
      </c>
      <c r="E13" s="17">
        <f>'21'!E106+D13</f>
        <v>-5236069</v>
      </c>
      <c r="F13" s="33">
        <f>'21'!G106</f>
        <v>0</v>
      </c>
      <c r="G13" s="35"/>
      <c r="H13" s="19" t="str">
        <f t="shared" si="2"/>
        <v>00:00</v>
      </c>
      <c r="I13" s="127">
        <f>'21'!I106+H13</f>
        <v>0</v>
      </c>
      <c r="J13" s="127">
        <f>'21'!J106+H13</f>
        <v>0</v>
      </c>
      <c r="K13" s="128" t="e">
        <f>'21'!K106+H13</f>
        <v>#VALUE!</v>
      </c>
      <c r="L13" s="127" t="e">
        <f>'21'!L106+H13</f>
        <v>#VALUE!</v>
      </c>
      <c r="M13" s="37"/>
      <c r="N13" s="17">
        <f>'21'!N106+M13</f>
        <v>17797</v>
      </c>
      <c r="O13" s="17">
        <f>'21'!Q106+'22'!D24-'22'!Q13</f>
        <v>0</v>
      </c>
      <c r="P13" s="164">
        <f>'21'!P106+O13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'21'!C107</f>
        <v>0</v>
      </c>
      <c r="C14" s="139"/>
      <c r="D14" s="65">
        <f t="shared" si="3"/>
        <v>0</v>
      </c>
      <c r="E14" s="65">
        <f>'21'!E107+D14</f>
        <v>-5636186</v>
      </c>
      <c r="F14" s="65">
        <f>'21'!G107</f>
        <v>0</v>
      </c>
      <c r="G14" s="67"/>
      <c r="H14" s="19" t="str">
        <f t="shared" si="2"/>
        <v>00:00</v>
      </c>
      <c r="I14" s="127">
        <f>'21'!I107+H14</f>
        <v>0</v>
      </c>
      <c r="J14" s="127" t="e">
        <f>'21'!J107+H14</f>
        <v>#VALUE!</v>
      </c>
      <c r="K14" s="140" t="e">
        <f>'21'!K107+H14</f>
        <v>#VALUE!</v>
      </c>
      <c r="L14" s="149" t="e">
        <f>'21'!L107+H14</f>
        <v>#VALUE!</v>
      </c>
      <c r="M14" s="72"/>
      <c r="N14" s="65">
        <f>'21'!N107+M14</f>
        <v>17332</v>
      </c>
      <c r="O14" s="17">
        <f>'21'!Q107+'22'!D25-'22'!Q14</f>
        <v>0</v>
      </c>
      <c r="P14" s="65">
        <f>'21'!P107+O14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230</v>
      </c>
      <c r="O36" s="265" t="s">
        <v>13</v>
      </c>
      <c r="P36" s="265" t="s">
        <v>231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232</v>
      </c>
      <c r="O67" s="265" t="s">
        <v>13</v>
      </c>
      <c r="P67" s="265" t="s">
        <v>233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234</v>
      </c>
      <c r="O98" s="265" t="s">
        <v>13</v>
      </c>
      <c r="P98" s="265" t="s">
        <v>235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2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236</v>
      </c>
      <c r="O5" s="265" t="s">
        <v>13</v>
      </c>
      <c r="P5" s="265" t="s">
        <v>237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'22'!C100</f>
        <v>0</v>
      </c>
      <c r="C7" s="32"/>
      <c r="D7" s="17">
        <f>(C7-B7)*1260</f>
        <v>0</v>
      </c>
      <c r="E7" s="17">
        <f>'22'!E100+D7</f>
        <v>-6668.7999999998137</v>
      </c>
      <c r="F7" s="277" t="s">
        <v>23</v>
      </c>
      <c r="G7" s="278"/>
      <c r="H7" s="19"/>
      <c r="I7" s="200"/>
      <c r="J7" s="127">
        <f>'22'!J100+H7</f>
        <v>11.716666666666667</v>
      </c>
      <c r="K7" s="128">
        <f>'22'!K100+H7</f>
        <v>11.716666666666667</v>
      </c>
      <c r="L7" s="127">
        <f>'22'!L100+H7</f>
        <v>426.4666666666667</v>
      </c>
      <c r="M7" s="24"/>
      <c r="N7" s="17">
        <f>'22'!N100+M7</f>
        <v>5449</v>
      </c>
      <c r="O7" s="17">
        <f>'22'!Q100+'23'!D18-'23'!Q7</f>
        <v>0</v>
      </c>
      <c r="P7" s="129">
        <f>'22'!P100+O7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'22'!C101</f>
        <v>0</v>
      </c>
      <c r="C8" s="131"/>
      <c r="D8" s="33">
        <f>(C8-B8)*5</f>
        <v>0</v>
      </c>
      <c r="E8" s="17">
        <f>'22'!E101+D8</f>
        <v>3291147.75</v>
      </c>
      <c r="F8" s="33">
        <f>'22'!G101</f>
        <v>0</v>
      </c>
      <c r="G8" s="35"/>
      <c r="H8" s="19" t="str">
        <f t="shared" ref="H8:H9" si="0">TEXT((G8-F8)/24,"hh:mm")</f>
        <v>00:00</v>
      </c>
      <c r="I8" s="127" t="e">
        <f>'22'!I101+H8</f>
        <v>#VALUE!</v>
      </c>
      <c r="J8" s="127" t="e">
        <f>'22'!J101+H8</f>
        <v>#VALUE!</v>
      </c>
      <c r="K8" s="128" t="e">
        <f>'22'!K101+H8</f>
        <v>#VALUE!</v>
      </c>
      <c r="L8" s="127" t="e">
        <f>'22'!L101+H8</f>
        <v>#VALUE!</v>
      </c>
      <c r="M8" s="37"/>
      <c r="N8" s="17">
        <f>'22'!N101+M8</f>
        <v>6506</v>
      </c>
      <c r="O8" s="17">
        <f>'22'!Q101+'23'!D19-'23'!Q8</f>
        <v>0</v>
      </c>
      <c r="P8" s="33">
        <f>'22'!P101+O8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'22'!C102</f>
        <v>0</v>
      </c>
      <c r="C9" s="131"/>
      <c r="D9" s="33">
        <f>(C9-B9)*2</f>
        <v>0</v>
      </c>
      <c r="E9" s="17">
        <f>'22'!E102+D9</f>
        <v>-16762075</v>
      </c>
      <c r="F9" s="33">
        <f>'22'!G102</f>
        <v>0</v>
      </c>
      <c r="G9" s="41"/>
      <c r="H9" s="19" t="str">
        <f t="shared" si="0"/>
        <v>00:00</v>
      </c>
      <c r="I9" s="200"/>
      <c r="J9" s="127" t="e">
        <f>'22'!J102+H9</f>
        <v>#VALUE!</v>
      </c>
      <c r="K9" s="128" t="e">
        <f>'22'!K102+H9</f>
        <v>#VALUE!</v>
      </c>
      <c r="L9" s="127" t="e">
        <f>'22'!L102+H9</f>
        <v>#VALUE!</v>
      </c>
      <c r="M9" s="37"/>
      <c r="N9" s="17">
        <f>'22'!N102+M9</f>
        <v>6919</v>
      </c>
      <c r="O9" s="17">
        <f>'22'!Q102+'23'!D20-'23'!Q9</f>
        <v>0</v>
      </c>
      <c r="P9" s="164">
        <f>'22'!P102+O9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'22'!C103</f>
        <v>0</v>
      </c>
      <c r="C10" s="131"/>
      <c r="D10" s="33">
        <f>(C10-B10)*3.2</f>
        <v>0</v>
      </c>
      <c r="E10" s="17">
        <f>'22'!E103+D10</f>
        <v>1282765.5</v>
      </c>
      <c r="F10" s="277" t="s">
        <v>23</v>
      </c>
      <c r="G10" s="278"/>
      <c r="H10" s="19"/>
      <c r="I10" s="200"/>
      <c r="J10" s="127">
        <f>'22'!J103+H10</f>
        <v>0.6958333333333333</v>
      </c>
      <c r="K10" s="128">
        <f>'22'!K103+H10</f>
        <v>7.4201388888888884</v>
      </c>
      <c r="L10" s="127">
        <f>'22'!L103+H10</f>
        <v>95.272916666666674</v>
      </c>
      <c r="M10" s="37"/>
      <c r="N10" s="17">
        <f>'22'!N103+M10</f>
        <v>2909</v>
      </c>
      <c r="O10" s="17">
        <f>'22'!Q103+'23'!D21-'23'!Q10</f>
        <v>0</v>
      </c>
      <c r="P10" s="164">
        <f>'22'!P103+O10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'22'!C104</f>
        <v>0</v>
      </c>
      <c r="C11" s="32"/>
      <c r="D11" s="33">
        <f t="shared" ref="D11:D12" si="1">(C11-B11)*500</f>
        <v>0</v>
      </c>
      <c r="E11" s="17">
        <f>'22'!E104+D11</f>
        <v>4717839.0000000037</v>
      </c>
      <c r="F11" s="33">
        <f>'22'!G104</f>
        <v>0</v>
      </c>
      <c r="G11" s="35"/>
      <c r="H11" s="19" t="str">
        <f t="shared" ref="H11:H14" si="2">TEXT((G11-F11)/24,"hh:mm")</f>
        <v>00:00</v>
      </c>
      <c r="I11" s="127" t="e">
        <f>'22'!I104+H11</f>
        <v>#VALUE!</v>
      </c>
      <c r="J11" s="127" t="e">
        <f>'22'!J104+H11</f>
        <v>#VALUE!</v>
      </c>
      <c r="K11" s="128" t="e">
        <f>'22'!K104+H11</f>
        <v>#VALUE!</v>
      </c>
      <c r="L11" s="127" t="e">
        <f>'22'!L104+H11</f>
        <v>#VALUE!</v>
      </c>
      <c r="M11" s="44"/>
      <c r="N11" s="17">
        <f>'22'!N104+M11</f>
        <v>40173.5</v>
      </c>
      <c r="O11" s="17">
        <f>'22'!Q104+'23'!D22-'23'!Q11</f>
        <v>0</v>
      </c>
      <c r="P11" s="164">
        <f>'22'!P104+O11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'22'!C105</f>
        <v>0</v>
      </c>
      <c r="C12" s="133"/>
      <c r="D12" s="49">
        <f t="shared" si="1"/>
        <v>0</v>
      </c>
      <c r="E12" s="17">
        <f>'22'!E105+D12</f>
        <v>4925043.0000000037</v>
      </c>
      <c r="F12" s="33">
        <f>'22'!G105</f>
        <v>0</v>
      </c>
      <c r="G12" s="41"/>
      <c r="H12" s="19" t="str">
        <f t="shared" si="2"/>
        <v>00:00</v>
      </c>
      <c r="I12" s="127">
        <f>'22'!I105+H12</f>
        <v>0</v>
      </c>
      <c r="J12" s="127" t="e">
        <f>'22'!J105+H12</f>
        <v>#VALUE!</v>
      </c>
      <c r="K12" s="128" t="e">
        <f>'22'!K105+H12</f>
        <v>#VALUE!</v>
      </c>
      <c r="L12" s="127" t="e">
        <f>'22'!L105+H12</f>
        <v>#VALUE!</v>
      </c>
      <c r="M12" s="44"/>
      <c r="N12" s="17">
        <f>'22'!N105+M12</f>
        <v>38113</v>
      </c>
      <c r="O12" s="17">
        <f>'22'!Q105+'23'!D23-'23'!Q12</f>
        <v>0</v>
      </c>
      <c r="P12" s="164">
        <f>'22'!P105+O12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'22'!C106</f>
        <v>0</v>
      </c>
      <c r="C13" s="131"/>
      <c r="D13" s="49">
        <f t="shared" ref="D13:D14" si="3">(C13-B13)</f>
        <v>0</v>
      </c>
      <c r="E13" s="17">
        <f>'22'!E106+D13</f>
        <v>-5236069</v>
      </c>
      <c r="F13" s="33">
        <f>'22'!G106</f>
        <v>0</v>
      </c>
      <c r="G13" s="35"/>
      <c r="H13" s="19" t="str">
        <f t="shared" si="2"/>
        <v>00:00</v>
      </c>
      <c r="I13" s="127">
        <f>'22'!I106+H13</f>
        <v>0</v>
      </c>
      <c r="J13" s="127">
        <f>'22'!J106+H13</f>
        <v>0</v>
      </c>
      <c r="K13" s="128" t="e">
        <f>'22'!K106+H13</f>
        <v>#VALUE!</v>
      </c>
      <c r="L13" s="127" t="e">
        <f>'22'!L106+H13</f>
        <v>#VALUE!</v>
      </c>
      <c r="M13" s="37"/>
      <c r="N13" s="17">
        <f>'22'!N106+M13</f>
        <v>17797</v>
      </c>
      <c r="O13" s="17">
        <f>'22'!Q106+'23'!D24-'23'!Q13</f>
        <v>0</v>
      </c>
      <c r="P13" s="164">
        <f>'22'!P106+O13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'22'!C107</f>
        <v>0</v>
      </c>
      <c r="C14" s="139"/>
      <c r="D14" s="65">
        <f t="shared" si="3"/>
        <v>0</v>
      </c>
      <c r="E14" s="65">
        <f>'22'!E107+D14</f>
        <v>-5636186</v>
      </c>
      <c r="F14" s="65">
        <f>'22'!G107</f>
        <v>0</v>
      </c>
      <c r="G14" s="67"/>
      <c r="H14" s="19" t="str">
        <f t="shared" si="2"/>
        <v>00:00</v>
      </c>
      <c r="I14" s="127">
        <f>'22'!I107+H14</f>
        <v>0</v>
      </c>
      <c r="J14" s="127" t="e">
        <f>'22'!J107+H14</f>
        <v>#VALUE!</v>
      </c>
      <c r="K14" s="140" t="e">
        <f>'22'!K107+H14</f>
        <v>#VALUE!</v>
      </c>
      <c r="L14" s="149" t="e">
        <f>'22'!L107+H14</f>
        <v>#VALUE!</v>
      </c>
      <c r="M14" s="72"/>
      <c r="N14" s="65">
        <f>'22'!N107+M14</f>
        <v>17332</v>
      </c>
      <c r="O14" s="17">
        <f>'22'!Q107+'23'!D25-'23'!Q14</f>
        <v>0</v>
      </c>
      <c r="P14" s="65">
        <f>'22'!P107+O14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238</v>
      </c>
      <c r="O36" s="265" t="s">
        <v>13</v>
      </c>
      <c r="P36" s="265" t="s">
        <v>239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240</v>
      </c>
      <c r="O67" s="265" t="s">
        <v>13</v>
      </c>
      <c r="P67" s="265" t="s">
        <v>241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242</v>
      </c>
      <c r="O98" s="265" t="s">
        <v>13</v>
      </c>
      <c r="P98" s="265" t="s">
        <v>243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15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244</v>
      </c>
      <c r="O5" s="265" t="s">
        <v>13</v>
      </c>
      <c r="P5" s="265" t="s">
        <v>245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'23'!C100</f>
        <v>0</v>
      </c>
      <c r="C7" s="32"/>
      <c r="D7" s="17">
        <f>(C7-B7)*1260</f>
        <v>0</v>
      </c>
      <c r="E7" s="17">
        <f>'23'!E100+D7</f>
        <v>-6668.7999999998137</v>
      </c>
      <c r="F7" s="277" t="s">
        <v>23</v>
      </c>
      <c r="G7" s="278"/>
      <c r="H7" s="19"/>
      <c r="I7" s="200"/>
      <c r="J7" s="127">
        <f>'23'!J100+H7</f>
        <v>11.716666666666667</v>
      </c>
      <c r="K7" s="128">
        <f>'23'!K100+H7</f>
        <v>11.716666666666667</v>
      </c>
      <c r="L7" s="127">
        <f>'23'!L100+H7</f>
        <v>426.4666666666667</v>
      </c>
      <c r="M7" s="24"/>
      <c r="N7" s="17">
        <f>'23'!N100+M7</f>
        <v>5449</v>
      </c>
      <c r="O7" s="17">
        <f>'23'!Q100+'24'!D18-'24'!Q7</f>
        <v>0</v>
      </c>
      <c r="P7" s="129">
        <f>'23'!P100+O7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'23'!C101</f>
        <v>0</v>
      </c>
      <c r="C8" s="131"/>
      <c r="D8" s="33">
        <f>(C8-B8)*5</f>
        <v>0</v>
      </c>
      <c r="E8" s="17">
        <f>'23'!E101+D8</f>
        <v>3291147.75</v>
      </c>
      <c r="F8" s="33">
        <f>'23'!G101</f>
        <v>0</v>
      </c>
      <c r="G8" s="35"/>
      <c r="H8" s="19" t="str">
        <f t="shared" ref="H8:H9" si="0">TEXT((G8-F8)/24,"hh:mm")</f>
        <v>00:00</v>
      </c>
      <c r="I8" s="127" t="e">
        <f>'23'!I101+H8</f>
        <v>#VALUE!</v>
      </c>
      <c r="J8" s="127" t="e">
        <f>'23'!J101+H8</f>
        <v>#VALUE!</v>
      </c>
      <c r="K8" s="128" t="e">
        <f>'23'!K101+H8</f>
        <v>#VALUE!</v>
      </c>
      <c r="L8" s="127" t="e">
        <f>'23'!L101+H8</f>
        <v>#VALUE!</v>
      </c>
      <c r="M8" s="37"/>
      <c r="N8" s="17">
        <f>'23'!N101+M8</f>
        <v>6506</v>
      </c>
      <c r="O8" s="17">
        <f>'23'!Q101+'24'!D19-'24'!Q8</f>
        <v>0</v>
      </c>
      <c r="P8" s="33">
        <f>'23'!P101+O8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'23'!C102</f>
        <v>0</v>
      </c>
      <c r="C9" s="131"/>
      <c r="D9" s="33">
        <f>(C9-B9)*2</f>
        <v>0</v>
      </c>
      <c r="E9" s="17">
        <f>'23'!E102+D9</f>
        <v>-16762075</v>
      </c>
      <c r="F9" s="33">
        <f>'23'!G102</f>
        <v>0</v>
      </c>
      <c r="G9" s="41"/>
      <c r="H9" s="19" t="str">
        <f t="shared" si="0"/>
        <v>00:00</v>
      </c>
      <c r="I9" s="200"/>
      <c r="J9" s="127" t="e">
        <f>'23'!J102+H9</f>
        <v>#VALUE!</v>
      </c>
      <c r="K9" s="128" t="e">
        <f>'23'!K102+H9</f>
        <v>#VALUE!</v>
      </c>
      <c r="L9" s="127" t="e">
        <f>'23'!L102+H9</f>
        <v>#VALUE!</v>
      </c>
      <c r="M9" s="37"/>
      <c r="N9" s="17">
        <f>'23'!N102+M9</f>
        <v>6919</v>
      </c>
      <c r="O9" s="17">
        <f>'23'!Q102+'24'!D20-'24'!Q9</f>
        <v>0</v>
      </c>
      <c r="P9" s="164">
        <f>'23'!P102+O9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'23'!C103</f>
        <v>0</v>
      </c>
      <c r="C10" s="131"/>
      <c r="D10" s="33">
        <f>(C10-B10)*3.2</f>
        <v>0</v>
      </c>
      <c r="E10" s="17">
        <f>'23'!E103+D10</f>
        <v>1282765.5</v>
      </c>
      <c r="F10" s="277" t="s">
        <v>23</v>
      </c>
      <c r="G10" s="278"/>
      <c r="H10" s="19"/>
      <c r="I10" s="200"/>
      <c r="J10" s="127">
        <f>'23'!J103+H10</f>
        <v>0.6958333333333333</v>
      </c>
      <c r="K10" s="128">
        <f>'23'!K103+H10</f>
        <v>7.4201388888888884</v>
      </c>
      <c r="L10" s="127">
        <f>'23'!L103+H10</f>
        <v>95.272916666666674</v>
      </c>
      <c r="M10" s="37"/>
      <c r="N10" s="17">
        <f>'23'!N103+M10</f>
        <v>2909</v>
      </c>
      <c r="O10" s="17">
        <f>'23'!Q103+'24'!D21-'24'!Q10</f>
        <v>0</v>
      </c>
      <c r="P10" s="164">
        <f>'23'!P103+O10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'23'!C104</f>
        <v>0</v>
      </c>
      <c r="C11" s="32"/>
      <c r="D11" s="33">
        <f t="shared" ref="D11:D12" si="1">(C11-B11)*500</f>
        <v>0</v>
      </c>
      <c r="E11" s="17">
        <f>'23'!E104+D11</f>
        <v>4717839.0000000037</v>
      </c>
      <c r="F11" s="33">
        <f>'23'!G104</f>
        <v>0</v>
      </c>
      <c r="G11" s="35"/>
      <c r="H11" s="19" t="str">
        <f t="shared" ref="H11:H14" si="2">TEXT((G11-F11)/24,"hh:mm")</f>
        <v>00:00</v>
      </c>
      <c r="I11" s="127" t="e">
        <f>'23'!I104+H11</f>
        <v>#VALUE!</v>
      </c>
      <c r="J11" s="127" t="e">
        <f>'23'!J104+H11</f>
        <v>#VALUE!</v>
      </c>
      <c r="K11" s="128" t="e">
        <f>'23'!K104+H11</f>
        <v>#VALUE!</v>
      </c>
      <c r="L11" s="127" t="e">
        <f>'23'!L104+H11</f>
        <v>#VALUE!</v>
      </c>
      <c r="M11" s="44"/>
      <c r="N11" s="17">
        <f>'23'!N104+M11</f>
        <v>40173.5</v>
      </c>
      <c r="O11" s="17">
        <f>'23'!Q104+'24'!D22-'24'!Q11</f>
        <v>0</v>
      </c>
      <c r="P11" s="164">
        <f>'23'!P104+O11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'23'!C105</f>
        <v>0</v>
      </c>
      <c r="C12" s="133"/>
      <c r="D12" s="49">
        <f t="shared" si="1"/>
        <v>0</v>
      </c>
      <c r="E12" s="17">
        <f>'23'!E105+D12</f>
        <v>4925043.0000000037</v>
      </c>
      <c r="F12" s="33">
        <f>'23'!G105</f>
        <v>0</v>
      </c>
      <c r="G12" s="41"/>
      <c r="H12" s="19" t="str">
        <f t="shared" si="2"/>
        <v>00:00</v>
      </c>
      <c r="I12" s="127">
        <f>'23'!I105+H12</f>
        <v>0</v>
      </c>
      <c r="J12" s="127" t="e">
        <f>'23'!J105+H12</f>
        <v>#VALUE!</v>
      </c>
      <c r="K12" s="128" t="e">
        <f>'23'!K105+H12</f>
        <v>#VALUE!</v>
      </c>
      <c r="L12" s="127" t="e">
        <f>'23'!L105+H12</f>
        <v>#VALUE!</v>
      </c>
      <c r="M12" s="44"/>
      <c r="N12" s="17">
        <f>'23'!N105+M12</f>
        <v>38113</v>
      </c>
      <c r="O12" s="17">
        <f>'23'!Q105+'24'!D23-'24'!Q12</f>
        <v>0</v>
      </c>
      <c r="P12" s="164">
        <f>'23'!P105+O12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'23'!C106</f>
        <v>0</v>
      </c>
      <c r="C13" s="131"/>
      <c r="D13" s="49">
        <f t="shared" ref="D13:D14" si="3">(C13-B13)</f>
        <v>0</v>
      </c>
      <c r="E13" s="17">
        <f>'23'!E106+D13</f>
        <v>-5236069</v>
      </c>
      <c r="F13" s="33">
        <f>'23'!G106</f>
        <v>0</v>
      </c>
      <c r="G13" s="35"/>
      <c r="H13" s="19" t="str">
        <f t="shared" si="2"/>
        <v>00:00</v>
      </c>
      <c r="I13" s="127">
        <f>'23'!I106+H13</f>
        <v>0</v>
      </c>
      <c r="J13" s="127">
        <f>'23'!J106+H13</f>
        <v>0</v>
      </c>
      <c r="K13" s="128" t="e">
        <f>'23'!K106+H13</f>
        <v>#VALUE!</v>
      </c>
      <c r="L13" s="127" t="e">
        <f>'23'!L106+H13</f>
        <v>#VALUE!</v>
      </c>
      <c r="M13" s="37"/>
      <c r="N13" s="17">
        <f>'23'!N106+M13</f>
        <v>17797</v>
      </c>
      <c r="O13" s="17">
        <f>'23'!Q106+'24'!D24-'24'!Q13</f>
        <v>0</v>
      </c>
      <c r="P13" s="164">
        <f>'23'!P106+O13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'23'!C107</f>
        <v>0</v>
      </c>
      <c r="C14" s="139"/>
      <c r="D14" s="65">
        <f t="shared" si="3"/>
        <v>0</v>
      </c>
      <c r="E14" s="65">
        <f>'23'!E107+D14</f>
        <v>-5636186</v>
      </c>
      <c r="F14" s="65">
        <f>'23'!G107</f>
        <v>0</v>
      </c>
      <c r="G14" s="67"/>
      <c r="H14" s="19" t="str">
        <f t="shared" si="2"/>
        <v>00:00</v>
      </c>
      <c r="I14" s="127">
        <f>'23'!I107+H14</f>
        <v>0</v>
      </c>
      <c r="J14" s="127" t="e">
        <f>'23'!J107+H14</f>
        <v>#VALUE!</v>
      </c>
      <c r="K14" s="140" t="e">
        <f>'23'!K107+H14</f>
        <v>#VALUE!</v>
      </c>
      <c r="L14" s="149" t="e">
        <f>'23'!L107+H14</f>
        <v>#VALUE!</v>
      </c>
      <c r="M14" s="72"/>
      <c r="N14" s="65">
        <f>'23'!N107+M14</f>
        <v>17332</v>
      </c>
      <c r="O14" s="17">
        <f>'23'!Q107+'24'!D25-'24'!Q14</f>
        <v>0</v>
      </c>
      <c r="P14" s="65">
        <f>'23'!P107+O14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246</v>
      </c>
      <c r="O36" s="265" t="s">
        <v>13</v>
      </c>
      <c r="P36" s="265" t="s">
        <v>247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248</v>
      </c>
      <c r="O67" s="265" t="s">
        <v>13</v>
      </c>
      <c r="P67" s="265" t="s">
        <v>249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250</v>
      </c>
      <c r="O98" s="265" t="s">
        <v>13</v>
      </c>
      <c r="P98" s="265" t="s">
        <v>251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5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199"/>
      <c r="J5" s="199"/>
      <c r="K5" s="282" t="s">
        <v>10</v>
      </c>
      <c r="L5" s="269"/>
      <c r="M5" s="265" t="s">
        <v>11</v>
      </c>
      <c r="N5" s="265" t="s">
        <v>252</v>
      </c>
      <c r="O5" s="265" t="s">
        <v>13</v>
      </c>
      <c r="P5" s="265" t="s">
        <v>253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'24'!C100</f>
        <v>0</v>
      </c>
      <c r="C7" s="32"/>
      <c r="D7" s="17">
        <f>(C7-B7)*1260</f>
        <v>0</v>
      </c>
      <c r="E7" s="17">
        <f>'24'!E100+D7</f>
        <v>-6668.7999999998137</v>
      </c>
      <c r="F7" s="277" t="s">
        <v>23</v>
      </c>
      <c r="G7" s="278"/>
      <c r="H7" s="19"/>
      <c r="I7" s="200"/>
      <c r="J7" s="127">
        <f>'24'!J100+H7</f>
        <v>11.716666666666667</v>
      </c>
      <c r="K7" s="128">
        <f>'24'!K100+H7</f>
        <v>11.716666666666667</v>
      </c>
      <c r="L7" s="127">
        <f>'24'!L100+H7</f>
        <v>426.4666666666667</v>
      </c>
      <c r="M7" s="24"/>
      <c r="N7" s="17">
        <f>'24'!N100+M7</f>
        <v>5449</v>
      </c>
      <c r="O7" s="17">
        <f>'24'!Q100+'25'!D18-'25'!Q7</f>
        <v>0</v>
      </c>
      <c r="P7" s="129">
        <f>'24'!P100+O7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'24'!C101</f>
        <v>0</v>
      </c>
      <c r="C8" s="131"/>
      <c r="D8" s="33">
        <f>(C8-B8)*5</f>
        <v>0</v>
      </c>
      <c r="E8" s="17">
        <f>'24'!E101+D8</f>
        <v>3291147.75</v>
      </c>
      <c r="F8" s="33">
        <f>'24'!G101</f>
        <v>0</v>
      </c>
      <c r="G8" s="35"/>
      <c r="H8" s="19" t="str">
        <f t="shared" ref="H8:H9" si="0">TEXT((G8-F8)/24,"hh:mm")</f>
        <v>00:00</v>
      </c>
      <c r="I8" s="127" t="e">
        <f>'24'!I101+H8</f>
        <v>#VALUE!</v>
      </c>
      <c r="J8" s="127" t="e">
        <f>'24'!J101+H8</f>
        <v>#VALUE!</v>
      </c>
      <c r="K8" s="128" t="e">
        <f>'24'!K101+H8</f>
        <v>#VALUE!</v>
      </c>
      <c r="L8" s="127" t="e">
        <f>'24'!L101+H8</f>
        <v>#VALUE!</v>
      </c>
      <c r="M8" s="37"/>
      <c r="N8" s="17">
        <f>'24'!N101+M8</f>
        <v>6506</v>
      </c>
      <c r="O8" s="17">
        <f>'24'!Q101+'25'!D19-'25'!Q8</f>
        <v>0</v>
      </c>
      <c r="P8" s="33">
        <f>'24'!P101+O8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'24'!C102</f>
        <v>0</v>
      </c>
      <c r="C9" s="131"/>
      <c r="D9" s="33">
        <f>(C9-B9)*2</f>
        <v>0</v>
      </c>
      <c r="E9" s="17">
        <f>'24'!E102+D9</f>
        <v>-16762075</v>
      </c>
      <c r="F9" s="33">
        <f>'24'!G102</f>
        <v>0</v>
      </c>
      <c r="G9" s="41"/>
      <c r="H9" s="19" t="str">
        <f t="shared" si="0"/>
        <v>00:00</v>
      </c>
      <c r="I9" s="200"/>
      <c r="J9" s="127" t="e">
        <f>'24'!J102+H9</f>
        <v>#VALUE!</v>
      </c>
      <c r="K9" s="128" t="e">
        <f>'24'!K102+H9</f>
        <v>#VALUE!</v>
      </c>
      <c r="L9" s="127" t="e">
        <f>'24'!L102+H9</f>
        <v>#VALUE!</v>
      </c>
      <c r="M9" s="37"/>
      <c r="N9" s="17">
        <f>'24'!N102+M9</f>
        <v>6919</v>
      </c>
      <c r="O9" s="17">
        <f>'24'!Q102+'25'!D20-'25'!Q9</f>
        <v>0</v>
      </c>
      <c r="P9" s="164">
        <f>'24'!P102+O9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'24'!C103</f>
        <v>0</v>
      </c>
      <c r="C10" s="131"/>
      <c r="D10" s="33">
        <f>(C10-B10)*3.2</f>
        <v>0</v>
      </c>
      <c r="E10" s="17">
        <f>'24'!E103+D10</f>
        <v>1282765.5</v>
      </c>
      <c r="F10" s="277" t="s">
        <v>23</v>
      </c>
      <c r="G10" s="278"/>
      <c r="H10" s="19"/>
      <c r="I10" s="200"/>
      <c r="J10" s="127">
        <f>'24'!J103+H10</f>
        <v>0.6958333333333333</v>
      </c>
      <c r="K10" s="128">
        <f>'24'!K103+H10</f>
        <v>7.4201388888888884</v>
      </c>
      <c r="L10" s="127">
        <f>'24'!L103+H10</f>
        <v>95.272916666666674</v>
      </c>
      <c r="M10" s="37"/>
      <c r="N10" s="17">
        <f>'24'!N103+M10</f>
        <v>2909</v>
      </c>
      <c r="O10" s="17">
        <f>'24'!Q103+'25'!D21-'25'!Q10</f>
        <v>0</v>
      </c>
      <c r="P10" s="164">
        <f>'24'!P103+O10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'24'!C104</f>
        <v>0</v>
      </c>
      <c r="C11" s="32"/>
      <c r="D11" s="33">
        <f t="shared" ref="D11:D12" si="1">(C11-B11)*500</f>
        <v>0</v>
      </c>
      <c r="E11" s="17">
        <f>'24'!E104+D11</f>
        <v>4717839.0000000037</v>
      </c>
      <c r="F11" s="33">
        <f>'24'!G104</f>
        <v>0</v>
      </c>
      <c r="G11" s="35"/>
      <c r="H11" s="19" t="str">
        <f t="shared" ref="H11:H14" si="2">TEXT((G11-F11)/24,"hh:mm")</f>
        <v>00:00</v>
      </c>
      <c r="I11" s="127" t="e">
        <f>'24'!I104+H11</f>
        <v>#VALUE!</v>
      </c>
      <c r="J11" s="127" t="e">
        <f>'24'!J104+H11</f>
        <v>#VALUE!</v>
      </c>
      <c r="K11" s="128" t="e">
        <f>'24'!K104+H11</f>
        <v>#VALUE!</v>
      </c>
      <c r="L11" s="127" t="e">
        <f>'24'!L104+H11</f>
        <v>#VALUE!</v>
      </c>
      <c r="M11" s="44"/>
      <c r="N11" s="17">
        <f>'24'!N104+M11</f>
        <v>40173.5</v>
      </c>
      <c r="O11" s="17">
        <f>'24'!Q104+'25'!D22-'25'!Q11</f>
        <v>0</v>
      </c>
      <c r="P11" s="164">
        <f>'24'!P104+O11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'24'!C105</f>
        <v>0</v>
      </c>
      <c r="C12" s="133"/>
      <c r="D12" s="49">
        <f t="shared" si="1"/>
        <v>0</v>
      </c>
      <c r="E12" s="17">
        <f>'24'!E105+D12</f>
        <v>4925043.0000000037</v>
      </c>
      <c r="F12" s="33">
        <f>'24'!G105</f>
        <v>0</v>
      </c>
      <c r="G12" s="41"/>
      <c r="H12" s="19" t="str">
        <f t="shared" si="2"/>
        <v>00:00</v>
      </c>
      <c r="I12" s="127">
        <f>'24'!I105+H12</f>
        <v>0</v>
      </c>
      <c r="J12" s="127" t="e">
        <f>'24'!J105+H12</f>
        <v>#VALUE!</v>
      </c>
      <c r="K12" s="128" t="e">
        <f>'24'!K105+H12</f>
        <v>#VALUE!</v>
      </c>
      <c r="L12" s="127" t="e">
        <f>'24'!L105+H12</f>
        <v>#VALUE!</v>
      </c>
      <c r="M12" s="44"/>
      <c r="N12" s="17">
        <f>'24'!N105+M12</f>
        <v>38113</v>
      </c>
      <c r="O12" s="17">
        <f>'24'!Q105+'25'!D23-'25'!Q12</f>
        <v>0</v>
      </c>
      <c r="P12" s="164">
        <f>'24'!P105+O12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'24'!C106</f>
        <v>0</v>
      </c>
      <c r="C13" s="131"/>
      <c r="D13" s="49">
        <f t="shared" ref="D13:D14" si="3">(C13-B13)</f>
        <v>0</v>
      </c>
      <c r="E13" s="17">
        <f>'24'!E106+D13</f>
        <v>-5236069</v>
      </c>
      <c r="F13" s="33">
        <f>'24'!G106</f>
        <v>0</v>
      </c>
      <c r="G13" s="35"/>
      <c r="H13" s="19" t="str">
        <f t="shared" si="2"/>
        <v>00:00</v>
      </c>
      <c r="I13" s="127">
        <f>'24'!I106+H13</f>
        <v>0</v>
      </c>
      <c r="J13" s="127">
        <f>'24'!J106+H13</f>
        <v>0</v>
      </c>
      <c r="K13" s="128" t="e">
        <f>'24'!K106+H13</f>
        <v>#VALUE!</v>
      </c>
      <c r="L13" s="127" t="e">
        <f>'24'!L106+H13</f>
        <v>#VALUE!</v>
      </c>
      <c r="M13" s="37"/>
      <c r="N13" s="17">
        <f>'24'!N106+M13</f>
        <v>17797</v>
      </c>
      <c r="O13" s="17">
        <f>'24'!Q106+'25'!D24-'25'!Q13</f>
        <v>0</v>
      </c>
      <c r="P13" s="164">
        <f>'24'!P106+O13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'24'!C107</f>
        <v>0</v>
      </c>
      <c r="C14" s="139"/>
      <c r="D14" s="65">
        <f t="shared" si="3"/>
        <v>0</v>
      </c>
      <c r="E14" s="65">
        <f>'24'!E107+D14</f>
        <v>-5636186</v>
      </c>
      <c r="F14" s="65">
        <f>'24'!G107</f>
        <v>0</v>
      </c>
      <c r="G14" s="67"/>
      <c r="H14" s="19" t="str">
        <f t="shared" si="2"/>
        <v>00:00</v>
      </c>
      <c r="I14" s="127">
        <f>'24'!I107+H14</f>
        <v>0</v>
      </c>
      <c r="J14" s="127" t="e">
        <f>'24'!J107+H14</f>
        <v>#VALUE!</v>
      </c>
      <c r="K14" s="140" t="e">
        <f>'24'!K107+H14</f>
        <v>#VALUE!</v>
      </c>
      <c r="L14" s="149" t="e">
        <f>'24'!L107+H14</f>
        <v>#VALUE!</v>
      </c>
      <c r="M14" s="72"/>
      <c r="N14" s="65">
        <f>'24'!N107+M14</f>
        <v>17332</v>
      </c>
      <c r="O14" s="17">
        <f>'24'!Q107+'25'!D25-'25'!Q14</f>
        <v>0</v>
      </c>
      <c r="P14" s="65">
        <f>'24'!P107+O14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254</v>
      </c>
      <c r="O36" s="265" t="s">
        <v>13</v>
      </c>
      <c r="P36" s="265" t="s">
        <v>255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256</v>
      </c>
      <c r="O67" s="265" t="s">
        <v>13</v>
      </c>
      <c r="P67" s="265" t="s">
        <v>257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258</v>
      </c>
      <c r="O98" s="265" t="s">
        <v>13</v>
      </c>
      <c r="P98" s="265" t="s">
        <v>259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15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K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260</v>
      </c>
      <c r="O5" s="265" t="s">
        <v>13</v>
      </c>
      <c r="P5" s="265" t="s">
        <v>261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'25'!C100</f>
        <v>0</v>
      </c>
      <c r="C7" s="32"/>
      <c r="D7" s="17">
        <f>(C7-B7)*1260</f>
        <v>0</v>
      </c>
      <c r="E7" s="17">
        <f>'25'!E100+D7</f>
        <v>-6668.7999999998137</v>
      </c>
      <c r="F7" s="277" t="s">
        <v>23</v>
      </c>
      <c r="G7" s="278"/>
      <c r="H7" s="19"/>
      <c r="I7" s="200"/>
      <c r="J7" s="127">
        <f>'25'!J100+H7</f>
        <v>11.716666666666667</v>
      </c>
      <c r="K7" s="128">
        <f>'25'!K100+H7</f>
        <v>11.716666666666667</v>
      </c>
      <c r="L7" s="127">
        <f>'25'!L100+H7</f>
        <v>426.4666666666667</v>
      </c>
      <c r="M7" s="24"/>
      <c r="N7" s="17">
        <f>'25'!N100+M7</f>
        <v>5449</v>
      </c>
      <c r="O7" s="17">
        <f>'25'!Q100+'26'!D18-'26'!Q7</f>
        <v>0</v>
      </c>
      <c r="P7" s="129">
        <f>'25'!P100+O7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'25'!C101</f>
        <v>0</v>
      </c>
      <c r="C8" s="131"/>
      <c r="D8" s="33">
        <f>(C8-B8)*5</f>
        <v>0</v>
      </c>
      <c r="E8" s="17">
        <f>'25'!E101+D8</f>
        <v>3291147.75</v>
      </c>
      <c r="F8" s="33">
        <f>'25'!G101</f>
        <v>0</v>
      </c>
      <c r="G8" s="35"/>
      <c r="H8" s="19" t="str">
        <f t="shared" ref="H8:H9" si="0">TEXT((G8-F8)/24,"hh:mm")</f>
        <v>00:00</v>
      </c>
      <c r="I8" s="127" t="e">
        <f>'25'!I101+H8</f>
        <v>#VALUE!</v>
      </c>
      <c r="J8" s="127" t="e">
        <f>'25'!J101+H8</f>
        <v>#VALUE!</v>
      </c>
      <c r="K8" s="128" t="e">
        <f>'25'!K101+H8</f>
        <v>#VALUE!</v>
      </c>
      <c r="L8" s="127" t="e">
        <f>'25'!L101+H8</f>
        <v>#VALUE!</v>
      </c>
      <c r="M8" s="37"/>
      <c r="N8" s="17">
        <f>'25'!N101+M8</f>
        <v>6506</v>
      </c>
      <c r="O8" s="17">
        <f>'25'!Q101+'26'!D19-'26'!Q8</f>
        <v>0</v>
      </c>
      <c r="P8" s="33">
        <f>'25'!P101+O8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'25'!C102</f>
        <v>0</v>
      </c>
      <c r="C9" s="131"/>
      <c r="D9" s="33">
        <f>(C9-B9)*2</f>
        <v>0</v>
      </c>
      <c r="E9" s="17">
        <f>'25'!E102+D9</f>
        <v>-16762075</v>
      </c>
      <c r="F9" s="33">
        <f>'25'!G102</f>
        <v>0</v>
      </c>
      <c r="G9" s="41"/>
      <c r="H9" s="19" t="str">
        <f t="shared" si="0"/>
        <v>00:00</v>
      </c>
      <c r="I9" s="200"/>
      <c r="J9" s="127" t="e">
        <f>'25'!J102+H9</f>
        <v>#VALUE!</v>
      </c>
      <c r="K9" s="128" t="e">
        <f>'25'!K102+H9</f>
        <v>#VALUE!</v>
      </c>
      <c r="L9" s="127" t="e">
        <f>'25'!L102+H9</f>
        <v>#VALUE!</v>
      </c>
      <c r="M9" s="37"/>
      <c r="N9" s="17">
        <f>'25'!N102+M9</f>
        <v>6919</v>
      </c>
      <c r="O9" s="17">
        <f>'25'!Q102+'26'!D20-'26'!Q9</f>
        <v>0</v>
      </c>
      <c r="P9" s="164">
        <f>'25'!P102+O9</f>
        <v>244690</v>
      </c>
      <c r="Q9" s="130"/>
      <c r="R9" s="39" t="s">
        <v>26</v>
      </c>
      <c r="S9" s="40">
        <v>26</v>
      </c>
      <c r="T9" s="1"/>
      <c r="V9" s="116"/>
      <c r="W9" s="2"/>
    </row>
    <row r="10" spans="1:24" ht="14.25" customHeight="1">
      <c r="A10" s="30">
        <v>5</v>
      </c>
      <c r="B10" s="126">
        <f>'25'!C103</f>
        <v>0</v>
      </c>
      <c r="C10" s="131"/>
      <c r="D10" s="33">
        <f>(C10-B10)*3.2</f>
        <v>0</v>
      </c>
      <c r="E10" s="17">
        <f>'25'!E103+D10</f>
        <v>1282765.5</v>
      </c>
      <c r="F10" s="277" t="s">
        <v>23</v>
      </c>
      <c r="G10" s="278"/>
      <c r="H10" s="19"/>
      <c r="I10" s="200"/>
      <c r="J10" s="127">
        <f>'25'!J103+H10</f>
        <v>0.6958333333333333</v>
      </c>
      <c r="K10" s="128">
        <f>'25'!K103+H10</f>
        <v>7.4201388888888884</v>
      </c>
      <c r="L10" s="127">
        <f>'25'!L103+H10</f>
        <v>95.272916666666674</v>
      </c>
      <c r="M10" s="37"/>
      <c r="N10" s="17">
        <f>'25'!N103+M10</f>
        <v>2909</v>
      </c>
      <c r="O10" s="17">
        <f>'25'!Q103+'26'!D21-'26'!Q10</f>
        <v>0</v>
      </c>
      <c r="P10" s="164">
        <f>'25'!P103+O10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'25'!C104</f>
        <v>0</v>
      </c>
      <c r="C11" s="32"/>
      <c r="D11" s="33">
        <f t="shared" ref="D11:D12" si="1">(C11-B11)*500</f>
        <v>0</v>
      </c>
      <c r="E11" s="17">
        <f>'25'!E104+D11</f>
        <v>4717839.0000000037</v>
      </c>
      <c r="F11" s="33">
        <f>'25'!G104</f>
        <v>0</v>
      </c>
      <c r="G11" s="35"/>
      <c r="H11" s="19" t="str">
        <f t="shared" ref="H11:H14" si="2">TEXT((G11-F11)/24,"hh:mm")</f>
        <v>00:00</v>
      </c>
      <c r="I11" s="127" t="e">
        <f>'25'!I104+H11</f>
        <v>#VALUE!</v>
      </c>
      <c r="J11" s="127" t="e">
        <f>'25'!J104+H11</f>
        <v>#VALUE!</v>
      </c>
      <c r="K11" s="128" t="e">
        <f>'25'!K104+H11</f>
        <v>#VALUE!</v>
      </c>
      <c r="L11" s="127" t="e">
        <f>'25'!L104+H11</f>
        <v>#VALUE!</v>
      </c>
      <c r="M11" s="44"/>
      <c r="N11" s="17">
        <f>'25'!N104+M11</f>
        <v>40173.5</v>
      </c>
      <c r="O11" s="17">
        <f>'25'!Q104+'26'!D22-'26'!Q11</f>
        <v>0</v>
      </c>
      <c r="P11" s="164">
        <f>'25'!P104+O11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'25'!C105</f>
        <v>0</v>
      </c>
      <c r="C12" s="133"/>
      <c r="D12" s="49">
        <f t="shared" si="1"/>
        <v>0</v>
      </c>
      <c r="E12" s="17">
        <f>'25'!E105+D12</f>
        <v>4925043.0000000037</v>
      </c>
      <c r="F12" s="33">
        <f>'25'!G105</f>
        <v>0</v>
      </c>
      <c r="G12" s="41"/>
      <c r="H12" s="19" t="str">
        <f t="shared" si="2"/>
        <v>00:00</v>
      </c>
      <c r="I12" s="127">
        <f>'25'!I105+H12</f>
        <v>0</v>
      </c>
      <c r="J12" s="127" t="e">
        <f>'25'!J105+H12</f>
        <v>#VALUE!</v>
      </c>
      <c r="K12" s="128" t="e">
        <f>'25'!K105+H12</f>
        <v>#VALUE!</v>
      </c>
      <c r="L12" s="127" t="e">
        <f>'25'!L105+H12</f>
        <v>#VALUE!</v>
      </c>
      <c r="M12" s="44"/>
      <c r="N12" s="17">
        <f>'25'!N105+M12</f>
        <v>38113</v>
      </c>
      <c r="O12" s="17">
        <f>'25'!Q105+'26'!D23-'26'!Q12</f>
        <v>0</v>
      </c>
      <c r="P12" s="164">
        <f>'25'!P105+O12</f>
        <v>7479149.1749999989</v>
      </c>
      <c r="Q12" s="134"/>
      <c r="R12" s="56" t="s">
        <v>29</v>
      </c>
      <c r="S12" s="43">
        <f>SUM(S7:S11)</f>
        <v>15026</v>
      </c>
      <c r="T12" s="1"/>
      <c r="V12" s="116"/>
      <c r="W12" s="2"/>
    </row>
    <row r="13" spans="1:24" ht="14.25" customHeight="1">
      <c r="A13" s="30">
        <v>8</v>
      </c>
      <c r="B13" s="126">
        <f>'25'!C106</f>
        <v>0</v>
      </c>
      <c r="C13" s="131"/>
      <c r="D13" s="49">
        <f t="shared" ref="D13:D14" si="3">(C13-B13)</f>
        <v>0</v>
      </c>
      <c r="E13" s="17">
        <f>'25'!E106+D13</f>
        <v>-5236069</v>
      </c>
      <c r="F13" s="33">
        <f>'25'!G106</f>
        <v>0</v>
      </c>
      <c r="G13" s="35"/>
      <c r="H13" s="19" t="str">
        <f t="shared" si="2"/>
        <v>00:00</v>
      </c>
      <c r="I13" s="127">
        <f>'25'!I106+H13</f>
        <v>0</v>
      </c>
      <c r="J13" s="127">
        <f>'25'!J106+H13</f>
        <v>0</v>
      </c>
      <c r="K13" s="128" t="e">
        <f>'25'!K106+H13</f>
        <v>#VALUE!</v>
      </c>
      <c r="L13" s="127" t="e">
        <f>'25'!L106+H13</f>
        <v>#VALUE!</v>
      </c>
      <c r="M13" s="37"/>
      <c r="N13" s="17">
        <f>'25'!N106+M13</f>
        <v>17797</v>
      </c>
      <c r="O13" s="17">
        <f>'25'!Q106+'26'!D24-'26'!Q13</f>
        <v>0</v>
      </c>
      <c r="P13" s="164">
        <f>'25'!P106+O13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'25'!C107</f>
        <v>0</v>
      </c>
      <c r="C14" s="139"/>
      <c r="D14" s="65">
        <f t="shared" si="3"/>
        <v>0</v>
      </c>
      <c r="E14" s="65">
        <f>'25'!E107+D14</f>
        <v>-5636186</v>
      </c>
      <c r="F14" s="65">
        <f>'25'!G107</f>
        <v>0</v>
      </c>
      <c r="G14" s="67"/>
      <c r="H14" s="19" t="str">
        <f t="shared" si="2"/>
        <v>00:00</v>
      </c>
      <c r="I14" s="127">
        <f>'25'!I107+H14</f>
        <v>0</v>
      </c>
      <c r="J14" s="127" t="e">
        <f>'25'!J107+H14</f>
        <v>#VALUE!</v>
      </c>
      <c r="K14" s="140" t="e">
        <f>'25'!K107+H14</f>
        <v>#VALUE!</v>
      </c>
      <c r="L14" s="149" t="e">
        <f>'25'!L107+H14</f>
        <v>#VALUE!</v>
      </c>
      <c r="M14" s="72"/>
      <c r="N14" s="65">
        <f>'25'!N107+M14</f>
        <v>17332</v>
      </c>
      <c r="O14" s="17">
        <f>'25'!Q107+'26'!D25-'26'!Q14</f>
        <v>0</v>
      </c>
      <c r="P14" s="65">
        <f>'25'!P107+O14</f>
        <v>4111425.48</v>
      </c>
      <c r="Q14" s="141"/>
      <c r="R14" s="76" t="s">
        <v>31</v>
      </c>
      <c r="S14" s="77">
        <f>S13+S12</f>
        <v>16907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262</v>
      </c>
      <c r="O36" s="265" t="s">
        <v>13</v>
      </c>
      <c r="P36" s="265" t="s">
        <v>263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264</v>
      </c>
      <c r="O67" s="265" t="s">
        <v>13</v>
      </c>
      <c r="P67" s="265" t="s">
        <v>265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266</v>
      </c>
      <c r="O98" s="265" t="s">
        <v>13</v>
      </c>
      <c r="P98" s="265" t="s">
        <v>267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4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268</v>
      </c>
      <c r="O5" s="265" t="s">
        <v>13</v>
      </c>
      <c r="P5" s="265" t="s">
        <v>269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'26'!C100</f>
        <v>0</v>
      </c>
      <c r="C7" s="32"/>
      <c r="D7" s="17">
        <f>(C7-B7)*1260</f>
        <v>0</v>
      </c>
      <c r="E7" s="17">
        <f>'26'!E100+D7</f>
        <v>-6668.7999999998137</v>
      </c>
      <c r="F7" s="277" t="s">
        <v>23</v>
      </c>
      <c r="G7" s="278"/>
      <c r="H7" s="19"/>
      <c r="I7" s="200"/>
      <c r="J7" s="127">
        <f>'26'!J100+H7</f>
        <v>11.716666666666667</v>
      </c>
      <c r="K7" s="128">
        <f>'26'!K100+H7</f>
        <v>11.716666666666667</v>
      </c>
      <c r="L7" s="127">
        <f>'26'!L100+H7</f>
        <v>426.4666666666667</v>
      </c>
      <c r="M7" s="24"/>
      <c r="N7" s="17">
        <f>'26'!N100+M7</f>
        <v>5449</v>
      </c>
      <c r="O7" s="17">
        <f>'26'!Q100+'27'!D18-'27'!Q7</f>
        <v>0</v>
      </c>
      <c r="P7" s="129">
        <f>'26'!P100+O7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'26'!C101</f>
        <v>0</v>
      </c>
      <c r="C8" s="131"/>
      <c r="D8" s="33">
        <f>(C8-B8)*5</f>
        <v>0</v>
      </c>
      <c r="E8" s="17">
        <f>'26'!E101+D8</f>
        <v>3291147.75</v>
      </c>
      <c r="F8" s="33">
        <f>'26'!G101</f>
        <v>0</v>
      </c>
      <c r="G8" s="35"/>
      <c r="H8" s="19" t="str">
        <f t="shared" ref="H8:H9" si="0">TEXT((G8-F8)/24,"hh:mm")</f>
        <v>00:00</v>
      </c>
      <c r="I8" s="127" t="e">
        <f>'26'!I101+H8</f>
        <v>#VALUE!</v>
      </c>
      <c r="J8" s="127" t="e">
        <f>'26'!J101+H8</f>
        <v>#VALUE!</v>
      </c>
      <c r="K8" s="128" t="e">
        <f>'26'!K101+H8</f>
        <v>#VALUE!</v>
      </c>
      <c r="L8" s="127" t="e">
        <f>'26'!L101+H8</f>
        <v>#VALUE!</v>
      </c>
      <c r="M8" s="37"/>
      <c r="N8" s="17">
        <f>'26'!N101+M8</f>
        <v>6506</v>
      </c>
      <c r="O8" s="17">
        <f>'26'!Q101+'27'!D19-'27'!Q8</f>
        <v>0</v>
      </c>
      <c r="P8" s="33">
        <f>'26'!P101+O8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'26'!C102</f>
        <v>0</v>
      </c>
      <c r="C9" s="131"/>
      <c r="D9" s="33">
        <f>(C9-B9)*2</f>
        <v>0</v>
      </c>
      <c r="E9" s="17">
        <f>'26'!E102+D9</f>
        <v>-16762075</v>
      </c>
      <c r="F9" s="33">
        <f>'26'!G102</f>
        <v>0</v>
      </c>
      <c r="G9" s="41"/>
      <c r="H9" s="19" t="str">
        <f t="shared" si="0"/>
        <v>00:00</v>
      </c>
      <c r="I9" s="200"/>
      <c r="J9" s="127" t="e">
        <f>'26'!J102+H9</f>
        <v>#VALUE!</v>
      </c>
      <c r="K9" s="128" t="e">
        <f>'26'!K102+H9</f>
        <v>#VALUE!</v>
      </c>
      <c r="L9" s="127" t="e">
        <f>'26'!L102+H9</f>
        <v>#VALUE!</v>
      </c>
      <c r="M9" s="37"/>
      <c r="N9" s="17">
        <f>'26'!N102+M9</f>
        <v>6919</v>
      </c>
      <c r="O9" s="17">
        <f>'26'!Q102+'27'!D20-'27'!Q9</f>
        <v>0</v>
      </c>
      <c r="P9" s="164">
        <f>'26'!P102+O9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'26'!C103</f>
        <v>0</v>
      </c>
      <c r="C10" s="131"/>
      <c r="D10" s="33">
        <f>(C10-B10)*3.2</f>
        <v>0</v>
      </c>
      <c r="E10" s="17">
        <f>'26'!E103+D10</f>
        <v>1282765.5</v>
      </c>
      <c r="F10" s="277" t="s">
        <v>23</v>
      </c>
      <c r="G10" s="278"/>
      <c r="H10" s="19"/>
      <c r="I10" s="200"/>
      <c r="J10" s="127">
        <f>'26'!J103+H10</f>
        <v>0.6958333333333333</v>
      </c>
      <c r="K10" s="128">
        <f>'26'!K103+H10</f>
        <v>7.4201388888888884</v>
      </c>
      <c r="L10" s="127">
        <f>'26'!L103+H10</f>
        <v>95.272916666666674</v>
      </c>
      <c r="M10" s="37"/>
      <c r="N10" s="17">
        <f>'26'!N103+M10</f>
        <v>2909</v>
      </c>
      <c r="O10" s="17">
        <f>'26'!Q103+'27'!D21-'27'!Q10</f>
        <v>0</v>
      </c>
      <c r="P10" s="164">
        <f>'26'!P103+O10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'26'!C104</f>
        <v>0</v>
      </c>
      <c r="C11" s="32"/>
      <c r="D11" s="33">
        <f t="shared" ref="D11:D12" si="1">(C11-B11)*500</f>
        <v>0</v>
      </c>
      <c r="E11" s="17">
        <f>'26'!E104+D11</f>
        <v>4717839.0000000037</v>
      </c>
      <c r="F11" s="33">
        <f>'26'!G104</f>
        <v>0</v>
      </c>
      <c r="G11" s="35"/>
      <c r="H11" s="19" t="str">
        <f t="shared" ref="H11:H14" si="2">TEXT((G11-F11)/24,"hh:mm")</f>
        <v>00:00</v>
      </c>
      <c r="I11" s="127" t="e">
        <f>'26'!I104+H11</f>
        <v>#VALUE!</v>
      </c>
      <c r="J11" s="127" t="e">
        <f>'26'!J104+H11</f>
        <v>#VALUE!</v>
      </c>
      <c r="K11" s="128" t="e">
        <f>'26'!K104+H11</f>
        <v>#VALUE!</v>
      </c>
      <c r="L11" s="127" t="e">
        <f>'26'!L104+H11</f>
        <v>#VALUE!</v>
      </c>
      <c r="M11" s="44"/>
      <c r="N11" s="17">
        <f>'26'!N104+M11</f>
        <v>40173.5</v>
      </c>
      <c r="O11" s="17">
        <f>'26'!Q104+'27'!D22-'27'!Q11</f>
        <v>0</v>
      </c>
      <c r="P11" s="164">
        <f>'26'!P104+O11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'26'!C105</f>
        <v>0</v>
      </c>
      <c r="C12" s="133"/>
      <c r="D12" s="49">
        <f t="shared" si="1"/>
        <v>0</v>
      </c>
      <c r="E12" s="17">
        <f>'26'!E105+D12</f>
        <v>4925043.0000000037</v>
      </c>
      <c r="F12" s="33">
        <f>'26'!G105</f>
        <v>0</v>
      </c>
      <c r="G12" s="41"/>
      <c r="H12" s="19" t="str">
        <f t="shared" si="2"/>
        <v>00:00</v>
      </c>
      <c r="I12" s="127">
        <f>'26'!I105+H12</f>
        <v>0</v>
      </c>
      <c r="J12" s="127" t="e">
        <f>'26'!J105+H12</f>
        <v>#VALUE!</v>
      </c>
      <c r="K12" s="128" t="e">
        <f>'26'!K105+H12</f>
        <v>#VALUE!</v>
      </c>
      <c r="L12" s="127" t="e">
        <f>'26'!L105+H12</f>
        <v>#VALUE!</v>
      </c>
      <c r="M12" s="44"/>
      <c r="N12" s="17">
        <f>'26'!N105+M12</f>
        <v>38113</v>
      </c>
      <c r="O12" s="17">
        <f>'26'!Q105+'27'!D23-'27'!Q12</f>
        <v>0</v>
      </c>
      <c r="P12" s="164">
        <f>'26'!P105+O12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'26'!C106</f>
        <v>0</v>
      </c>
      <c r="C13" s="131"/>
      <c r="D13" s="49">
        <f t="shared" ref="D13:D14" si="3">(C13-B13)</f>
        <v>0</v>
      </c>
      <c r="E13" s="17">
        <f>'26'!E106+D13</f>
        <v>-5236069</v>
      </c>
      <c r="F13" s="33">
        <f>'26'!G106</f>
        <v>0</v>
      </c>
      <c r="G13" s="35"/>
      <c r="H13" s="19" t="str">
        <f t="shared" si="2"/>
        <v>00:00</v>
      </c>
      <c r="I13" s="127">
        <f>'26'!I106+H13</f>
        <v>0</v>
      </c>
      <c r="J13" s="127">
        <f>'26'!J106+H13</f>
        <v>0</v>
      </c>
      <c r="K13" s="128" t="e">
        <f>'26'!K106+H13</f>
        <v>#VALUE!</v>
      </c>
      <c r="L13" s="127" t="e">
        <f>'26'!L106+H13</f>
        <v>#VALUE!</v>
      </c>
      <c r="M13" s="37"/>
      <c r="N13" s="17">
        <f>'26'!N106+M13</f>
        <v>17797</v>
      </c>
      <c r="O13" s="17">
        <f>'26'!Q106+'27'!D24-'27'!Q13</f>
        <v>0</v>
      </c>
      <c r="P13" s="164">
        <f>'26'!P106+O13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'26'!C107</f>
        <v>0</v>
      </c>
      <c r="C14" s="139"/>
      <c r="D14" s="65">
        <f t="shared" si="3"/>
        <v>0</v>
      </c>
      <c r="E14" s="65">
        <f>'26'!E107+D14</f>
        <v>-5636186</v>
      </c>
      <c r="F14" s="65">
        <f>'26'!G107</f>
        <v>0</v>
      </c>
      <c r="G14" s="67"/>
      <c r="H14" s="19" t="str">
        <f t="shared" si="2"/>
        <v>00:00</v>
      </c>
      <c r="I14" s="127">
        <f>'26'!I107+H14</f>
        <v>0</v>
      </c>
      <c r="J14" s="127" t="e">
        <f>'26'!J107+H14</f>
        <v>#VALUE!</v>
      </c>
      <c r="K14" s="140" t="e">
        <f>'26'!K107+H14</f>
        <v>#VALUE!</v>
      </c>
      <c r="L14" s="149" t="e">
        <f>'26'!L107+H14</f>
        <v>#VALUE!</v>
      </c>
      <c r="M14" s="72"/>
      <c r="N14" s="65">
        <f>'26'!N107+M14</f>
        <v>17332</v>
      </c>
      <c r="O14" s="17">
        <f>'26'!Q107+'27'!D25-'27'!Q14</f>
        <v>0</v>
      </c>
      <c r="P14" s="65">
        <f>'26'!P107+O14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270</v>
      </c>
      <c r="O36" s="265" t="s">
        <v>13</v>
      </c>
      <c r="P36" s="265" t="s">
        <v>271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272</v>
      </c>
      <c r="O67" s="265" t="s">
        <v>13</v>
      </c>
      <c r="P67" s="265" t="s">
        <v>273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274</v>
      </c>
      <c r="O98" s="265" t="s">
        <v>13</v>
      </c>
      <c r="P98" s="265" t="s">
        <v>275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1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276</v>
      </c>
      <c r="O5" s="265" t="s">
        <v>13</v>
      </c>
      <c r="P5" s="265" t="s">
        <v>277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'27'!C100</f>
        <v>0</v>
      </c>
      <c r="C7" s="32"/>
      <c r="D7" s="17">
        <f>(C7-B7)*1260</f>
        <v>0</v>
      </c>
      <c r="E7" s="17">
        <f>'27'!E100+D7</f>
        <v>-6668.7999999998137</v>
      </c>
      <c r="F7" s="277" t="s">
        <v>23</v>
      </c>
      <c r="G7" s="278"/>
      <c r="H7" s="19"/>
      <c r="I7" s="200"/>
      <c r="J7" s="127">
        <f>'27'!J100+H7</f>
        <v>11.716666666666667</v>
      </c>
      <c r="K7" s="128">
        <f>'27'!K100+H7</f>
        <v>11.716666666666667</v>
      </c>
      <c r="L7" s="127">
        <f>'27'!L100+H7</f>
        <v>426.4666666666667</v>
      </c>
      <c r="M7" s="24"/>
      <c r="N7" s="17">
        <f>'27'!N100+M7</f>
        <v>5449</v>
      </c>
      <c r="O7" s="17">
        <f>'27'!Q100+'28'!D18-'28'!Q7</f>
        <v>0</v>
      </c>
      <c r="P7" s="129">
        <f>'27'!P100+O7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'27'!C101</f>
        <v>0</v>
      </c>
      <c r="C8" s="131"/>
      <c r="D8" s="33">
        <f>(C8-B8)*5</f>
        <v>0</v>
      </c>
      <c r="E8" s="17">
        <f>'27'!E101+D8</f>
        <v>3291147.75</v>
      </c>
      <c r="F8" s="33">
        <f>'27'!G101</f>
        <v>0</v>
      </c>
      <c r="G8" s="35"/>
      <c r="H8" s="19" t="str">
        <f t="shared" ref="H8:H9" si="0">TEXT((G8-F8)/24,"hh:mm")</f>
        <v>00:00</v>
      </c>
      <c r="I8" s="127" t="e">
        <f>'27'!I101+H8</f>
        <v>#VALUE!</v>
      </c>
      <c r="J8" s="127" t="e">
        <f>'27'!J101+H8</f>
        <v>#VALUE!</v>
      </c>
      <c r="K8" s="128" t="e">
        <f>'27'!K101+H8</f>
        <v>#VALUE!</v>
      </c>
      <c r="L8" s="127" t="e">
        <f>'27'!L101+H8</f>
        <v>#VALUE!</v>
      </c>
      <c r="M8" s="37"/>
      <c r="N8" s="17">
        <f>'27'!N101+M8</f>
        <v>6506</v>
      </c>
      <c r="O8" s="17">
        <f>'27'!Q101+'28'!D19-'28'!Q8</f>
        <v>0</v>
      </c>
      <c r="P8" s="33">
        <f>'27'!P101+O8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'27'!C102</f>
        <v>0</v>
      </c>
      <c r="C9" s="131"/>
      <c r="D9" s="33">
        <f>(C9-B9)*2</f>
        <v>0</v>
      </c>
      <c r="E9" s="17">
        <f>'27'!E102+D9</f>
        <v>-16762075</v>
      </c>
      <c r="F9" s="33">
        <f>'27'!G102</f>
        <v>0</v>
      </c>
      <c r="G9" s="41"/>
      <c r="H9" s="19" t="str">
        <f t="shared" si="0"/>
        <v>00:00</v>
      </c>
      <c r="I9" s="200"/>
      <c r="J9" s="127" t="e">
        <f>'27'!J102+H9</f>
        <v>#VALUE!</v>
      </c>
      <c r="K9" s="128" t="e">
        <f>'27'!K102+H9</f>
        <v>#VALUE!</v>
      </c>
      <c r="L9" s="127" t="e">
        <f>'27'!L102+H9</f>
        <v>#VALUE!</v>
      </c>
      <c r="M9" s="37"/>
      <c r="N9" s="17">
        <f>'27'!N102+M9</f>
        <v>6919</v>
      </c>
      <c r="O9" s="17">
        <f>'27'!Q102+'28'!D20-'28'!Q9</f>
        <v>0</v>
      </c>
      <c r="P9" s="164">
        <f>'27'!P102+O9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'27'!C103</f>
        <v>0</v>
      </c>
      <c r="C10" s="131"/>
      <c r="D10" s="33">
        <f>(C10-B10)*3.2</f>
        <v>0</v>
      </c>
      <c r="E10" s="17">
        <f>'27'!E103+D10</f>
        <v>1282765.5</v>
      </c>
      <c r="F10" s="277" t="s">
        <v>23</v>
      </c>
      <c r="G10" s="278"/>
      <c r="H10" s="19"/>
      <c r="I10" s="200"/>
      <c r="J10" s="127">
        <f>'27'!J103+H10</f>
        <v>0.6958333333333333</v>
      </c>
      <c r="K10" s="128">
        <f>'27'!K103+H10</f>
        <v>7.4201388888888884</v>
      </c>
      <c r="L10" s="127">
        <f>'27'!L103+H10</f>
        <v>95.272916666666674</v>
      </c>
      <c r="M10" s="37"/>
      <c r="N10" s="17">
        <f>'27'!N103+M10</f>
        <v>2909</v>
      </c>
      <c r="O10" s="17">
        <f>'27'!Q103+'28'!D21-'28'!Q10</f>
        <v>0</v>
      </c>
      <c r="P10" s="164">
        <f>'27'!P103+O10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'27'!C104</f>
        <v>0</v>
      </c>
      <c r="C11" s="32"/>
      <c r="D11" s="33">
        <f t="shared" ref="D11:D12" si="1">(C11-B11)*500</f>
        <v>0</v>
      </c>
      <c r="E11" s="17">
        <f>'27'!E104+D11</f>
        <v>4717839.0000000037</v>
      </c>
      <c r="F11" s="33">
        <f>'27'!G104</f>
        <v>0</v>
      </c>
      <c r="G11" s="35"/>
      <c r="H11" s="19" t="str">
        <f t="shared" ref="H11:H14" si="2">TEXT((G11-F11)/24,"hh:mm")</f>
        <v>00:00</v>
      </c>
      <c r="I11" s="127" t="e">
        <f>'27'!I104+H11</f>
        <v>#VALUE!</v>
      </c>
      <c r="J11" s="127" t="e">
        <f>'27'!J104+H11</f>
        <v>#VALUE!</v>
      </c>
      <c r="K11" s="128" t="e">
        <f>'27'!K104+H11</f>
        <v>#VALUE!</v>
      </c>
      <c r="L11" s="127" t="e">
        <f>'27'!L104+H11</f>
        <v>#VALUE!</v>
      </c>
      <c r="M11" s="44"/>
      <c r="N11" s="17">
        <f>'27'!N104+M11</f>
        <v>40173.5</v>
      </c>
      <c r="O11" s="17">
        <f>'27'!Q104+'28'!D22-'28'!Q11</f>
        <v>0</v>
      </c>
      <c r="P11" s="164">
        <f>'27'!P104+O11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'27'!C105</f>
        <v>0</v>
      </c>
      <c r="C12" s="133"/>
      <c r="D12" s="49">
        <f t="shared" si="1"/>
        <v>0</v>
      </c>
      <c r="E12" s="17">
        <f>'27'!E105+D12</f>
        <v>4925043.0000000037</v>
      </c>
      <c r="F12" s="33">
        <f>'27'!G105</f>
        <v>0</v>
      </c>
      <c r="G12" s="41"/>
      <c r="H12" s="19" t="str">
        <f t="shared" si="2"/>
        <v>00:00</v>
      </c>
      <c r="I12" s="127">
        <f>'27'!I105+H12</f>
        <v>0</v>
      </c>
      <c r="J12" s="127" t="e">
        <f>'27'!J105+H12</f>
        <v>#VALUE!</v>
      </c>
      <c r="K12" s="128" t="e">
        <f>'27'!K105+H12</f>
        <v>#VALUE!</v>
      </c>
      <c r="L12" s="127" t="e">
        <f>'27'!L105+H12</f>
        <v>#VALUE!</v>
      </c>
      <c r="M12" s="44"/>
      <c r="N12" s="17">
        <f>'27'!N105+M12</f>
        <v>38113</v>
      </c>
      <c r="O12" s="17">
        <f>'27'!Q105+'28'!D23-'28'!Q12</f>
        <v>0</v>
      </c>
      <c r="P12" s="164">
        <f>'27'!P105+O12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'27'!C106</f>
        <v>0</v>
      </c>
      <c r="C13" s="131"/>
      <c r="D13" s="49">
        <f t="shared" ref="D13:D14" si="3">(C13-B13)</f>
        <v>0</v>
      </c>
      <c r="E13" s="17">
        <f>'27'!E106+D13</f>
        <v>-5236069</v>
      </c>
      <c r="F13" s="33">
        <f>'27'!G106</f>
        <v>0</v>
      </c>
      <c r="G13" s="35"/>
      <c r="H13" s="19" t="str">
        <f t="shared" si="2"/>
        <v>00:00</v>
      </c>
      <c r="I13" s="127">
        <f>'27'!I106+H13</f>
        <v>0</v>
      </c>
      <c r="J13" s="127">
        <f>'27'!J106+H13</f>
        <v>0</v>
      </c>
      <c r="K13" s="128" t="e">
        <f>'27'!K106+H13</f>
        <v>#VALUE!</v>
      </c>
      <c r="L13" s="127" t="e">
        <f>'27'!L106+H13</f>
        <v>#VALUE!</v>
      </c>
      <c r="M13" s="37"/>
      <c r="N13" s="17">
        <f>'27'!N106+M13</f>
        <v>17797</v>
      </c>
      <c r="O13" s="17">
        <f>'27'!Q106+'28'!D24-'28'!Q13</f>
        <v>0</v>
      </c>
      <c r="P13" s="164">
        <f>'27'!P106+O13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'27'!C107</f>
        <v>0</v>
      </c>
      <c r="C14" s="139"/>
      <c r="D14" s="65">
        <f t="shared" si="3"/>
        <v>0</v>
      </c>
      <c r="E14" s="65">
        <f>'27'!E107+D14</f>
        <v>-5636186</v>
      </c>
      <c r="F14" s="65">
        <f>'27'!G107</f>
        <v>0</v>
      </c>
      <c r="G14" s="67"/>
      <c r="H14" s="19" t="str">
        <f t="shared" si="2"/>
        <v>00:00</v>
      </c>
      <c r="I14" s="127">
        <f>'27'!I107+H14</f>
        <v>0</v>
      </c>
      <c r="J14" s="127" t="e">
        <f>'27'!J107+H14</f>
        <v>#VALUE!</v>
      </c>
      <c r="K14" s="140" t="e">
        <f>'27'!K107+H14</f>
        <v>#VALUE!</v>
      </c>
      <c r="L14" s="149" t="e">
        <f>'27'!L107+H14</f>
        <v>#VALUE!</v>
      </c>
      <c r="M14" s="72"/>
      <c r="N14" s="65">
        <f>'27'!N107+M14</f>
        <v>17332</v>
      </c>
      <c r="O14" s="17">
        <f>'27'!Q107+'28'!D25-'28'!Q14</f>
        <v>0</v>
      </c>
      <c r="P14" s="65">
        <f>'27'!P107+O14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278</v>
      </c>
      <c r="O36" s="265" t="s">
        <v>13</v>
      </c>
      <c r="P36" s="265" t="s">
        <v>279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280</v>
      </c>
      <c r="O67" s="265" t="s">
        <v>13</v>
      </c>
      <c r="P67" s="265" t="s">
        <v>281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199"/>
      <c r="J98" s="199"/>
      <c r="K98" s="282" t="s">
        <v>10</v>
      </c>
      <c r="L98" s="269"/>
      <c r="M98" s="265" t="s">
        <v>11</v>
      </c>
      <c r="N98" s="265" t="s">
        <v>282</v>
      </c>
      <c r="O98" s="265" t="s">
        <v>13</v>
      </c>
      <c r="P98" s="265" t="s">
        <v>283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15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K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284</v>
      </c>
      <c r="O5" s="265" t="s">
        <v>13</v>
      </c>
      <c r="P5" s="265" t="s">
        <v>285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'28'!C100</f>
        <v>0</v>
      </c>
      <c r="C7" s="32"/>
      <c r="D7" s="17">
        <f>(C7-B7)*1260</f>
        <v>0</v>
      </c>
      <c r="E7" s="17">
        <f>'28'!E100+D7</f>
        <v>-6668.7999999998137</v>
      </c>
      <c r="F7" s="277" t="s">
        <v>23</v>
      </c>
      <c r="G7" s="278"/>
      <c r="H7" s="19"/>
      <c r="I7" s="200"/>
      <c r="J7" s="127">
        <f>'28'!J100+H7</f>
        <v>11.716666666666667</v>
      </c>
      <c r="K7" s="128">
        <f>'28'!K100+H7</f>
        <v>11.716666666666667</v>
      </c>
      <c r="L7" s="127">
        <f>'28'!L100+H7</f>
        <v>426.4666666666667</v>
      </c>
      <c r="M7" s="24"/>
      <c r="N7" s="17">
        <f>'28'!N100+M7</f>
        <v>5449</v>
      </c>
      <c r="O7" s="17">
        <f>'28'!Q100+'29'!D18-'29'!Q7</f>
        <v>0</v>
      </c>
      <c r="P7" s="129">
        <f>'28'!P100+O7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'28'!C101</f>
        <v>0</v>
      </c>
      <c r="C8" s="131"/>
      <c r="D8" s="33">
        <f>(C8-B8)*5</f>
        <v>0</v>
      </c>
      <c r="E8" s="17">
        <f>'28'!E101+D8</f>
        <v>3291147.75</v>
      </c>
      <c r="F8" s="33">
        <f>'28'!G101</f>
        <v>0</v>
      </c>
      <c r="G8" s="35"/>
      <c r="H8" s="19" t="str">
        <f t="shared" ref="H8:H9" si="0">TEXT((G8-F8)/24,"hh:mm")</f>
        <v>00:00</v>
      </c>
      <c r="I8" s="127" t="e">
        <f>'28'!I101+H8</f>
        <v>#VALUE!</v>
      </c>
      <c r="J8" s="127" t="e">
        <f>'28'!J101+H8</f>
        <v>#VALUE!</v>
      </c>
      <c r="K8" s="128" t="e">
        <f>'28'!K101+H8</f>
        <v>#VALUE!</v>
      </c>
      <c r="L8" s="127" t="e">
        <f>'28'!L101+H8</f>
        <v>#VALUE!</v>
      </c>
      <c r="M8" s="37"/>
      <c r="N8" s="17">
        <f>'28'!N101+M8</f>
        <v>6506</v>
      </c>
      <c r="O8" s="17">
        <f>'28'!Q101+'29'!D19-'29'!Q8</f>
        <v>0</v>
      </c>
      <c r="P8" s="33">
        <f>'28'!P101+O8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'28'!C102</f>
        <v>0</v>
      </c>
      <c r="C9" s="131"/>
      <c r="D9" s="33">
        <f>(C9-B9)*2</f>
        <v>0</v>
      </c>
      <c r="E9" s="17">
        <f>'28'!E102+D9</f>
        <v>-16762075</v>
      </c>
      <c r="F9" s="33">
        <f>'28'!G102</f>
        <v>0</v>
      </c>
      <c r="G9" s="41"/>
      <c r="H9" s="19" t="str">
        <f t="shared" si="0"/>
        <v>00:00</v>
      </c>
      <c r="I9" s="200"/>
      <c r="J9" s="127" t="e">
        <f>'28'!J102+H9</f>
        <v>#VALUE!</v>
      </c>
      <c r="K9" s="128" t="e">
        <f>'28'!K102+H9</f>
        <v>#VALUE!</v>
      </c>
      <c r="L9" s="127" t="e">
        <f>'28'!L102+H9</f>
        <v>#VALUE!</v>
      </c>
      <c r="M9" s="37"/>
      <c r="N9" s="17">
        <f>'28'!N102+M9</f>
        <v>6919</v>
      </c>
      <c r="O9" s="17">
        <f>'28'!Q102+'29'!D20-'29'!Q9</f>
        <v>0</v>
      </c>
      <c r="P9" s="164">
        <f>'28'!P102+O9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'28'!C103</f>
        <v>0</v>
      </c>
      <c r="C10" s="131"/>
      <c r="D10" s="33">
        <f>(C10-B10)*3.2</f>
        <v>0</v>
      </c>
      <c r="E10" s="17">
        <f>'28'!E103+D10</f>
        <v>1282765.5</v>
      </c>
      <c r="F10" s="277" t="s">
        <v>23</v>
      </c>
      <c r="G10" s="278"/>
      <c r="H10" s="19"/>
      <c r="I10" s="200"/>
      <c r="J10" s="127">
        <f>'28'!J103+H10</f>
        <v>0.6958333333333333</v>
      </c>
      <c r="K10" s="128">
        <f>'28'!K103+H10</f>
        <v>7.4201388888888884</v>
      </c>
      <c r="L10" s="127">
        <f>'28'!L103+H10</f>
        <v>95.272916666666674</v>
      </c>
      <c r="M10" s="37"/>
      <c r="N10" s="17">
        <f>'28'!N103+M10</f>
        <v>2909</v>
      </c>
      <c r="O10" s="17">
        <f>'28'!Q103+'29'!D21-'29'!Q10</f>
        <v>0</v>
      </c>
      <c r="P10" s="164">
        <f>'28'!P103+O10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'28'!C104</f>
        <v>0</v>
      </c>
      <c r="C11" s="32"/>
      <c r="D11" s="33">
        <f t="shared" ref="D11:D12" si="1">(C11-B11)*500</f>
        <v>0</v>
      </c>
      <c r="E11" s="17">
        <f>'28'!E104+D11</f>
        <v>4717839.0000000037</v>
      </c>
      <c r="F11" s="33">
        <f>'28'!G104</f>
        <v>0</v>
      </c>
      <c r="G11" s="35"/>
      <c r="H11" s="19" t="str">
        <f t="shared" ref="H11:H14" si="2">TEXT((G11-F11)/24,"hh:mm")</f>
        <v>00:00</v>
      </c>
      <c r="I11" s="127" t="e">
        <f>'28'!I104+H11</f>
        <v>#VALUE!</v>
      </c>
      <c r="J11" s="127" t="e">
        <f>'28'!J104+H11</f>
        <v>#VALUE!</v>
      </c>
      <c r="K11" s="128" t="e">
        <f>'28'!K104+H11</f>
        <v>#VALUE!</v>
      </c>
      <c r="L11" s="127" t="e">
        <f>'28'!L104+H11</f>
        <v>#VALUE!</v>
      </c>
      <c r="M11" s="44"/>
      <c r="N11" s="17">
        <f>'28'!N104+M11</f>
        <v>40173.5</v>
      </c>
      <c r="O11" s="17">
        <f>'28'!Q104+'29'!D22-'29'!Q11</f>
        <v>0</v>
      </c>
      <c r="P11" s="164">
        <f>'28'!P104+O11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'28'!C105</f>
        <v>0</v>
      </c>
      <c r="C12" s="133"/>
      <c r="D12" s="49">
        <f t="shared" si="1"/>
        <v>0</v>
      </c>
      <c r="E12" s="17">
        <f>'28'!E105+D12</f>
        <v>4925043.0000000037</v>
      </c>
      <c r="F12" s="33">
        <f>'28'!G105</f>
        <v>0</v>
      </c>
      <c r="G12" s="41"/>
      <c r="H12" s="19" t="str">
        <f t="shared" si="2"/>
        <v>00:00</v>
      </c>
      <c r="I12" s="127">
        <f>'28'!I105+H12</f>
        <v>0</v>
      </c>
      <c r="J12" s="127" t="e">
        <f>'28'!J105+H12</f>
        <v>#VALUE!</v>
      </c>
      <c r="K12" s="128" t="e">
        <f>'28'!K105+H12</f>
        <v>#VALUE!</v>
      </c>
      <c r="L12" s="127" t="e">
        <f>'28'!L105+H12</f>
        <v>#VALUE!</v>
      </c>
      <c r="M12" s="44"/>
      <c r="N12" s="17">
        <f>'28'!N105+M12</f>
        <v>38113</v>
      </c>
      <c r="O12" s="17">
        <f>'28'!Q105+'29'!D23-'29'!Q12</f>
        <v>0</v>
      </c>
      <c r="P12" s="164">
        <f>'28'!P105+O12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'28'!C106</f>
        <v>0</v>
      </c>
      <c r="C13" s="131"/>
      <c r="D13" s="49">
        <f t="shared" ref="D13:D14" si="3">(C13-B13)</f>
        <v>0</v>
      </c>
      <c r="E13" s="17">
        <f>'28'!E106+D13</f>
        <v>-5236069</v>
      </c>
      <c r="F13" s="33">
        <f>'28'!G106</f>
        <v>0</v>
      </c>
      <c r="G13" s="35"/>
      <c r="H13" s="19" t="str">
        <f t="shared" si="2"/>
        <v>00:00</v>
      </c>
      <c r="I13" s="127">
        <f>'28'!I106+H13</f>
        <v>0</v>
      </c>
      <c r="J13" s="127">
        <f>'28'!J106+H13</f>
        <v>0</v>
      </c>
      <c r="K13" s="128" t="e">
        <f>'28'!K106+H13</f>
        <v>#VALUE!</v>
      </c>
      <c r="L13" s="127" t="e">
        <f>'28'!L106+H13</f>
        <v>#VALUE!</v>
      </c>
      <c r="M13" s="37"/>
      <c r="N13" s="17">
        <f>'28'!N106+M13</f>
        <v>17797</v>
      </c>
      <c r="O13" s="17">
        <f>'28'!Q106+'29'!D24-'29'!Q13</f>
        <v>0</v>
      </c>
      <c r="P13" s="164">
        <f>'28'!P106+O13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'28'!C107</f>
        <v>0</v>
      </c>
      <c r="C14" s="139"/>
      <c r="D14" s="65">
        <f t="shared" si="3"/>
        <v>0</v>
      </c>
      <c r="E14" s="65">
        <f>'28'!E107+D14</f>
        <v>-5636186</v>
      </c>
      <c r="F14" s="65">
        <f>'28'!G107</f>
        <v>0</v>
      </c>
      <c r="G14" s="67"/>
      <c r="H14" s="19" t="str">
        <f t="shared" si="2"/>
        <v>00:00</v>
      </c>
      <c r="I14" s="127">
        <f>'28'!I107+H14</f>
        <v>0</v>
      </c>
      <c r="J14" s="127" t="e">
        <f>'28'!J107+H14</f>
        <v>#VALUE!</v>
      </c>
      <c r="K14" s="140" t="e">
        <f>'28'!K107+H14</f>
        <v>#VALUE!</v>
      </c>
      <c r="L14" s="149" t="e">
        <f>'28'!L107+H14</f>
        <v>#VALUE!</v>
      </c>
      <c r="M14" s="72"/>
      <c r="N14" s="65">
        <f>'28'!N107+M14</f>
        <v>17332</v>
      </c>
      <c r="O14" s="17">
        <f>'28'!Q107+'29'!D25-'29'!Q14</f>
        <v>0</v>
      </c>
      <c r="P14" s="65">
        <f>'28'!P107+O14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286</v>
      </c>
      <c r="O36" s="265" t="s">
        <v>13</v>
      </c>
      <c r="P36" s="265" t="s">
        <v>287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288</v>
      </c>
      <c r="O67" s="265" t="s">
        <v>13</v>
      </c>
      <c r="P67" s="265" t="s">
        <v>289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290</v>
      </c>
      <c r="O98" s="265" t="s">
        <v>13</v>
      </c>
      <c r="P98" s="265" t="s">
        <v>291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15.7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292</v>
      </c>
      <c r="O5" s="265" t="s">
        <v>13</v>
      </c>
      <c r="P5" s="265" t="s">
        <v>293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'29'!C100</f>
        <v>0</v>
      </c>
      <c r="C7" s="32"/>
      <c r="D7" s="17">
        <f>(C7-B7)*1260</f>
        <v>0</v>
      </c>
      <c r="E7" s="17">
        <f>'29'!E100+D7</f>
        <v>-6668.7999999998137</v>
      </c>
      <c r="F7" s="277" t="s">
        <v>23</v>
      </c>
      <c r="G7" s="278"/>
      <c r="H7" s="19"/>
      <c r="I7" s="200"/>
      <c r="J7" s="127">
        <f>'29'!J100+H7</f>
        <v>11.716666666666667</v>
      </c>
      <c r="K7" s="128">
        <f>'29'!K100+H7</f>
        <v>11.716666666666667</v>
      </c>
      <c r="L7" s="127">
        <f>'29'!L100+H7</f>
        <v>426.4666666666667</v>
      </c>
      <c r="M7" s="24"/>
      <c r="N7" s="17">
        <f>'29'!N100+M7</f>
        <v>5449</v>
      </c>
      <c r="O7" s="17">
        <f>'29'!Q100+'30'!D18-'30'!Q7</f>
        <v>0</v>
      </c>
      <c r="P7" s="129">
        <f>'29'!P100+O7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'29'!C101</f>
        <v>0</v>
      </c>
      <c r="C8" s="131"/>
      <c r="D8" s="33">
        <f>(C8-B8)*5</f>
        <v>0</v>
      </c>
      <c r="E8" s="17">
        <f>'29'!E101+D8</f>
        <v>3291147.75</v>
      </c>
      <c r="F8" s="33">
        <f>'29'!G101</f>
        <v>0</v>
      </c>
      <c r="G8" s="35"/>
      <c r="H8" s="19" t="str">
        <f t="shared" ref="H8:H9" si="0">TEXT((G8-F8)/24,"hh:mm")</f>
        <v>00:00</v>
      </c>
      <c r="I8" s="127" t="e">
        <f>'29'!I101+H8</f>
        <v>#VALUE!</v>
      </c>
      <c r="J8" s="127" t="e">
        <f>'29'!J101+H8</f>
        <v>#VALUE!</v>
      </c>
      <c r="K8" s="128" t="e">
        <f>'29'!K101+H8</f>
        <v>#VALUE!</v>
      </c>
      <c r="L8" s="127" t="e">
        <f>'29'!L101+H8</f>
        <v>#VALUE!</v>
      </c>
      <c r="M8" s="37"/>
      <c r="N8" s="17">
        <f>'29'!N101+M8</f>
        <v>6506</v>
      </c>
      <c r="O8" s="17">
        <f>'29'!Q101+'30'!D19-'30'!Q8</f>
        <v>0</v>
      </c>
      <c r="P8" s="33">
        <f>'29'!P101+O8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'29'!C102</f>
        <v>0</v>
      </c>
      <c r="C9" s="131"/>
      <c r="D9" s="33">
        <f>(C9-B9)*2</f>
        <v>0</v>
      </c>
      <c r="E9" s="17">
        <f>'29'!E102+D9</f>
        <v>-16762075</v>
      </c>
      <c r="F9" s="33">
        <f>'29'!G102</f>
        <v>0</v>
      </c>
      <c r="G9" s="41"/>
      <c r="H9" s="19" t="str">
        <f t="shared" si="0"/>
        <v>00:00</v>
      </c>
      <c r="I9" s="200"/>
      <c r="J9" s="127" t="e">
        <f>'29'!J102+H9</f>
        <v>#VALUE!</v>
      </c>
      <c r="K9" s="128" t="e">
        <f>'29'!K102+H9</f>
        <v>#VALUE!</v>
      </c>
      <c r="L9" s="127" t="e">
        <f>'29'!L102+H9</f>
        <v>#VALUE!</v>
      </c>
      <c r="M9" s="37"/>
      <c r="N9" s="17">
        <f>'29'!N102+M9</f>
        <v>6919</v>
      </c>
      <c r="O9" s="17">
        <f>'29'!Q102+'30'!D20-'30'!Q9</f>
        <v>0</v>
      </c>
      <c r="P9" s="164">
        <f>'29'!P102+O9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'29'!C103</f>
        <v>0</v>
      </c>
      <c r="C10" s="131"/>
      <c r="D10" s="33">
        <f>(C10-B10)*3.2</f>
        <v>0</v>
      </c>
      <c r="E10" s="17">
        <f>'29'!E103+D10</f>
        <v>1282765.5</v>
      </c>
      <c r="F10" s="277" t="s">
        <v>23</v>
      </c>
      <c r="G10" s="278"/>
      <c r="H10" s="19"/>
      <c r="I10" s="200"/>
      <c r="J10" s="127">
        <f>'29'!J103+H10</f>
        <v>0.6958333333333333</v>
      </c>
      <c r="K10" s="128">
        <f>'29'!K103+H10</f>
        <v>7.4201388888888884</v>
      </c>
      <c r="L10" s="127">
        <f>'29'!L103+H10</f>
        <v>95.272916666666674</v>
      </c>
      <c r="M10" s="37"/>
      <c r="N10" s="17">
        <f>'29'!N103+M10</f>
        <v>2909</v>
      </c>
      <c r="O10" s="17">
        <f>'29'!Q103+'30'!D21-'30'!Q10</f>
        <v>0</v>
      </c>
      <c r="P10" s="164">
        <f>'29'!P103+O10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'29'!C104</f>
        <v>0</v>
      </c>
      <c r="C11" s="32"/>
      <c r="D11" s="33">
        <f t="shared" ref="D11:D12" si="1">(C11-B11)*500</f>
        <v>0</v>
      </c>
      <c r="E11" s="17">
        <f>'29'!E104+D11</f>
        <v>4717839.0000000037</v>
      </c>
      <c r="F11" s="33">
        <f>'29'!G104</f>
        <v>0</v>
      </c>
      <c r="G11" s="35"/>
      <c r="H11" s="19" t="str">
        <f t="shared" ref="H11:H14" si="2">TEXT((G11-F11)/24,"hh:mm")</f>
        <v>00:00</v>
      </c>
      <c r="I11" s="127" t="e">
        <f>'29'!I104+H11</f>
        <v>#VALUE!</v>
      </c>
      <c r="J11" s="127" t="e">
        <f>'29'!J104+H11</f>
        <v>#VALUE!</v>
      </c>
      <c r="K11" s="128" t="e">
        <f>'29'!K104+H11</f>
        <v>#VALUE!</v>
      </c>
      <c r="L11" s="127" t="e">
        <f>'29'!L104+H11</f>
        <v>#VALUE!</v>
      </c>
      <c r="M11" s="44"/>
      <c r="N11" s="17">
        <f>'29'!N104+M11</f>
        <v>40173.5</v>
      </c>
      <c r="O11" s="17">
        <f>'29'!Q104+'30'!D22-'30'!Q11</f>
        <v>0</v>
      </c>
      <c r="P11" s="164">
        <f>'29'!P104+O11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'29'!C105</f>
        <v>0</v>
      </c>
      <c r="C12" s="133"/>
      <c r="D12" s="49">
        <f t="shared" si="1"/>
        <v>0</v>
      </c>
      <c r="E12" s="17">
        <f>'29'!E105+D12</f>
        <v>4925043.0000000037</v>
      </c>
      <c r="F12" s="33">
        <f>'29'!G105</f>
        <v>0</v>
      </c>
      <c r="G12" s="41"/>
      <c r="H12" s="19" t="str">
        <f t="shared" si="2"/>
        <v>00:00</v>
      </c>
      <c r="I12" s="127">
        <f>'29'!I105+H12</f>
        <v>0</v>
      </c>
      <c r="J12" s="127" t="e">
        <f>'29'!J105+H12</f>
        <v>#VALUE!</v>
      </c>
      <c r="K12" s="128" t="e">
        <f>'29'!K105+H12</f>
        <v>#VALUE!</v>
      </c>
      <c r="L12" s="127" t="e">
        <f>'29'!L105+H12</f>
        <v>#VALUE!</v>
      </c>
      <c r="M12" s="44"/>
      <c r="N12" s="17">
        <f>'29'!N105+M12</f>
        <v>38113</v>
      </c>
      <c r="O12" s="17">
        <f>'29'!Q105+'30'!D23-'30'!Q12</f>
        <v>0</v>
      </c>
      <c r="P12" s="164">
        <f>'29'!P105+O12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'29'!C106</f>
        <v>0</v>
      </c>
      <c r="C13" s="131"/>
      <c r="D13" s="49">
        <f t="shared" ref="D13:D14" si="3">(C13-B13)</f>
        <v>0</v>
      </c>
      <c r="E13" s="17">
        <f>'29'!E106+D13</f>
        <v>-5236069</v>
      </c>
      <c r="F13" s="33">
        <f>'29'!G106</f>
        <v>0</v>
      </c>
      <c r="G13" s="35"/>
      <c r="H13" s="19" t="str">
        <f t="shared" si="2"/>
        <v>00:00</v>
      </c>
      <c r="I13" s="127">
        <f>'29'!I106+H13</f>
        <v>0</v>
      </c>
      <c r="J13" s="127">
        <f>'29'!J106+H13</f>
        <v>0</v>
      </c>
      <c r="K13" s="128" t="e">
        <f>'29'!K106+H13</f>
        <v>#VALUE!</v>
      </c>
      <c r="L13" s="127" t="e">
        <f>'29'!L106+H13</f>
        <v>#VALUE!</v>
      </c>
      <c r="M13" s="37"/>
      <c r="N13" s="17">
        <f>'29'!N106+M13</f>
        <v>17797</v>
      </c>
      <c r="O13" s="17">
        <f>'29'!Q106+'30'!D24-'30'!Q13</f>
        <v>0</v>
      </c>
      <c r="P13" s="164">
        <f>'29'!P106+O13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65">
        <f>'29'!C107</f>
        <v>0</v>
      </c>
      <c r="C14" s="139"/>
      <c r="D14" s="65">
        <f t="shared" si="3"/>
        <v>0</v>
      </c>
      <c r="E14" s="65">
        <f>'29'!E107+D14</f>
        <v>-5636186</v>
      </c>
      <c r="F14" s="65">
        <f>'29'!G107</f>
        <v>0</v>
      </c>
      <c r="G14" s="67"/>
      <c r="H14" s="19" t="str">
        <f t="shared" si="2"/>
        <v>00:00</v>
      </c>
      <c r="I14" s="127">
        <f>'29'!I107+H14</f>
        <v>0</v>
      </c>
      <c r="J14" s="127" t="e">
        <f>'29'!J107+H14</f>
        <v>#VALUE!</v>
      </c>
      <c r="K14" s="140" t="e">
        <f>'29'!K107+H14</f>
        <v>#VALUE!</v>
      </c>
      <c r="L14" s="149" t="e">
        <f>'29'!L107+H14</f>
        <v>#VALUE!</v>
      </c>
      <c r="M14" s="72"/>
      <c r="N14" s="65">
        <f>'29'!N107+M14</f>
        <v>17332</v>
      </c>
      <c r="O14" s="17">
        <f>'29'!Q107+'30'!D25-'30'!Q14</f>
        <v>0</v>
      </c>
      <c r="P14" s="65">
        <f>'29'!P107+O14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294</v>
      </c>
      <c r="O36" s="265" t="s">
        <v>13</v>
      </c>
      <c r="P36" s="265" t="s">
        <v>295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296</v>
      </c>
      <c r="O67" s="265" t="s">
        <v>13</v>
      </c>
      <c r="P67" s="265" t="s">
        <v>297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298</v>
      </c>
      <c r="O98" s="265" t="s">
        <v>13</v>
      </c>
      <c r="P98" s="265" t="s">
        <v>299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8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300</v>
      </c>
      <c r="O5" s="265" t="s">
        <v>13</v>
      </c>
      <c r="P5" s="265" t="s">
        <v>301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'30'!C100</f>
        <v>0</v>
      </c>
      <c r="C7" s="32"/>
      <c r="D7" s="17">
        <f>(C7-B7)*1260</f>
        <v>0</v>
      </c>
      <c r="E7" s="17">
        <f>'29'!E100+D7</f>
        <v>-6668.7999999998137</v>
      </c>
      <c r="F7" s="277" t="s">
        <v>23</v>
      </c>
      <c r="G7" s="278"/>
      <c r="H7" s="19"/>
      <c r="I7" s="200"/>
      <c r="J7" s="127">
        <f>'30'!J100+H7</f>
        <v>11.716666666666667</v>
      </c>
      <c r="K7" s="128">
        <f>'30'!K100+H7</f>
        <v>11.716666666666667</v>
      </c>
      <c r="L7" s="127">
        <f>'30'!L100+H7</f>
        <v>426.4666666666667</v>
      </c>
      <c r="M7" s="24"/>
      <c r="N7" s="17">
        <f>'30'!N100+M7</f>
        <v>5449</v>
      </c>
      <c r="O7" s="17">
        <f>'30'!Q100+'31'!D18-'31'!Q7</f>
        <v>0</v>
      </c>
      <c r="P7" s="129">
        <f>'29'!P100+O7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'30'!C101</f>
        <v>0</v>
      </c>
      <c r="C8" s="131"/>
      <c r="D8" s="33">
        <f>(C8-B8)*5</f>
        <v>0</v>
      </c>
      <c r="E8" s="17">
        <f>'29'!E101+D8</f>
        <v>3291147.75</v>
      </c>
      <c r="F8" s="33">
        <f>'30'!G101</f>
        <v>0</v>
      </c>
      <c r="G8" s="35"/>
      <c r="H8" s="19" t="str">
        <f t="shared" ref="H8:H9" si="0">TEXT((G8-F8)/24,"hh:mm")</f>
        <v>00:00</v>
      </c>
      <c r="I8" s="127" t="e">
        <f>'30'!I101+H8</f>
        <v>#VALUE!</v>
      </c>
      <c r="J8" s="127" t="e">
        <f>'30'!J101+H8</f>
        <v>#VALUE!</v>
      </c>
      <c r="K8" s="128" t="e">
        <f>'30'!K101+H8</f>
        <v>#VALUE!</v>
      </c>
      <c r="L8" s="127" t="e">
        <f>'30'!L101+H8</f>
        <v>#VALUE!</v>
      </c>
      <c r="M8" s="37"/>
      <c r="N8" s="17">
        <f>'30'!N101+M8</f>
        <v>6506</v>
      </c>
      <c r="O8" s="17">
        <f>'30'!Q101+'31'!D19-'31'!Q8</f>
        <v>0</v>
      </c>
      <c r="P8" s="33">
        <f>'29'!P101+O8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'30'!C102</f>
        <v>0</v>
      </c>
      <c r="C9" s="131"/>
      <c r="D9" s="33">
        <f>(C9-B9)*2</f>
        <v>0</v>
      </c>
      <c r="E9" s="17">
        <f>'29'!E102+D9</f>
        <v>-16762075</v>
      </c>
      <c r="F9" s="33">
        <f>'30'!G102</f>
        <v>0</v>
      </c>
      <c r="G9" s="41"/>
      <c r="H9" s="19" t="str">
        <f t="shared" si="0"/>
        <v>00:00</v>
      </c>
      <c r="I9" s="200"/>
      <c r="J9" s="127" t="e">
        <f>'30'!J102+H9</f>
        <v>#VALUE!</v>
      </c>
      <c r="K9" s="128" t="e">
        <f>'30'!K102+H9</f>
        <v>#VALUE!</v>
      </c>
      <c r="L9" s="127" t="e">
        <f>'30'!L102+H9</f>
        <v>#VALUE!</v>
      </c>
      <c r="M9" s="37"/>
      <c r="N9" s="17">
        <f>'30'!N102+M9</f>
        <v>6919</v>
      </c>
      <c r="O9" s="17">
        <f>'30'!Q102+'31'!D20-'31'!Q9</f>
        <v>0</v>
      </c>
      <c r="P9" s="164">
        <f>'29'!P102+O9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'30'!C103</f>
        <v>0</v>
      </c>
      <c r="C10" s="131"/>
      <c r="D10" s="33">
        <f>(C10-B10)*3.2</f>
        <v>0</v>
      </c>
      <c r="E10" s="17">
        <f>'29'!E103+D10</f>
        <v>1282765.5</v>
      </c>
      <c r="F10" s="277" t="s">
        <v>23</v>
      </c>
      <c r="G10" s="278"/>
      <c r="H10" s="19"/>
      <c r="I10" s="200"/>
      <c r="J10" s="127">
        <f>'30'!J103+H10</f>
        <v>0.6958333333333333</v>
      </c>
      <c r="K10" s="128">
        <f>'30'!K103+H10</f>
        <v>7.4201388888888884</v>
      </c>
      <c r="L10" s="127">
        <f>'30'!L103+H10</f>
        <v>95.272916666666674</v>
      </c>
      <c r="M10" s="37"/>
      <c r="N10" s="17">
        <f>'30'!N103+M10</f>
        <v>2909</v>
      </c>
      <c r="O10" s="17">
        <f>'30'!Q103+'31'!D21-'31'!Q10</f>
        <v>0</v>
      </c>
      <c r="P10" s="164">
        <f>'29'!P103+O10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'30'!C104</f>
        <v>0</v>
      </c>
      <c r="C11" s="32"/>
      <c r="D11" s="33">
        <f t="shared" ref="D11:D12" si="1">(C11-B11)*500</f>
        <v>0</v>
      </c>
      <c r="E11" s="17">
        <f>'29'!E104+D11</f>
        <v>4717839.0000000037</v>
      </c>
      <c r="F11" s="33">
        <f>'30'!G104</f>
        <v>0</v>
      </c>
      <c r="G11" s="35"/>
      <c r="H11" s="19" t="str">
        <f t="shared" ref="H11:H14" si="2">TEXT((G11-F11)/24,"hh:mm")</f>
        <v>00:00</v>
      </c>
      <c r="I11" s="127" t="e">
        <f>'30'!I104+H11</f>
        <v>#VALUE!</v>
      </c>
      <c r="J11" s="127" t="e">
        <f>'30'!J104+H11</f>
        <v>#VALUE!</v>
      </c>
      <c r="K11" s="128" t="e">
        <f>'30'!K104+H11</f>
        <v>#VALUE!</v>
      </c>
      <c r="L11" s="127" t="e">
        <f>'30'!L104+H11</f>
        <v>#VALUE!</v>
      </c>
      <c r="M11" s="44"/>
      <c r="N11" s="17">
        <f>'30'!N104+M11</f>
        <v>40173.5</v>
      </c>
      <c r="O11" s="17">
        <f>'30'!Q104+'31'!D22-'31'!Q11</f>
        <v>0</v>
      </c>
      <c r="P11" s="164">
        <f>'29'!P104+O11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'30'!C105</f>
        <v>0</v>
      </c>
      <c r="C12" s="133"/>
      <c r="D12" s="49">
        <f t="shared" si="1"/>
        <v>0</v>
      </c>
      <c r="E12" s="17">
        <f>'29'!E105+D12</f>
        <v>4925043.0000000037</v>
      </c>
      <c r="F12" s="33">
        <f>'30'!G105</f>
        <v>0</v>
      </c>
      <c r="G12" s="41"/>
      <c r="H12" s="19" t="str">
        <f t="shared" si="2"/>
        <v>00:00</v>
      </c>
      <c r="I12" s="127">
        <f>'30'!I105+H12</f>
        <v>0</v>
      </c>
      <c r="J12" s="127" t="e">
        <f>'30'!J105+H12</f>
        <v>#VALUE!</v>
      </c>
      <c r="K12" s="128" t="e">
        <f>'30'!K105+H12</f>
        <v>#VALUE!</v>
      </c>
      <c r="L12" s="127" t="e">
        <f>'30'!L105+H12</f>
        <v>#VALUE!</v>
      </c>
      <c r="M12" s="44"/>
      <c r="N12" s="17">
        <f>'30'!N105+M12</f>
        <v>38113</v>
      </c>
      <c r="O12" s="17">
        <f>'30'!Q105+'31'!D23-'31'!Q12</f>
        <v>0</v>
      </c>
      <c r="P12" s="164">
        <f>'29'!P105+O12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'30'!C106</f>
        <v>0</v>
      </c>
      <c r="C13" s="131"/>
      <c r="D13" s="49">
        <f t="shared" ref="D13:D14" si="3">(C13-B13)</f>
        <v>0</v>
      </c>
      <c r="E13" s="17">
        <f>'29'!E106+D13</f>
        <v>-5236069</v>
      </c>
      <c r="F13" s="33">
        <f>'30'!G106</f>
        <v>0</v>
      </c>
      <c r="G13" s="35"/>
      <c r="H13" s="19" t="str">
        <f t="shared" si="2"/>
        <v>00:00</v>
      </c>
      <c r="I13" s="127">
        <f>'30'!I106+H13</f>
        <v>0</v>
      </c>
      <c r="J13" s="127">
        <f>'30'!J106+H13</f>
        <v>0</v>
      </c>
      <c r="K13" s="128" t="e">
        <f>'30'!K106+H13</f>
        <v>#VALUE!</v>
      </c>
      <c r="L13" s="127" t="e">
        <f>'30'!L106+H13</f>
        <v>#VALUE!</v>
      </c>
      <c r="M13" s="37"/>
      <c r="N13" s="17">
        <f>'30'!N106+M13</f>
        <v>17797</v>
      </c>
      <c r="O13" s="17">
        <f>'30'!Q106+'31'!D24-'31'!Q13</f>
        <v>0</v>
      </c>
      <c r="P13" s="164">
        <f>'29'!P106+O13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26">
        <f>'30'!C107</f>
        <v>0</v>
      </c>
      <c r="C14" s="139"/>
      <c r="D14" s="65">
        <f t="shared" si="3"/>
        <v>0</v>
      </c>
      <c r="E14" s="65">
        <f>'29'!E107+D14</f>
        <v>-5636186</v>
      </c>
      <c r="F14" s="33">
        <f>'30'!G107</f>
        <v>0</v>
      </c>
      <c r="G14" s="67"/>
      <c r="H14" s="19" t="str">
        <f t="shared" si="2"/>
        <v>00:00</v>
      </c>
      <c r="I14" s="127">
        <f>'30'!I107+H14</f>
        <v>0</v>
      </c>
      <c r="J14" s="127" t="e">
        <f>'30'!J107+H14</f>
        <v>#VALUE!</v>
      </c>
      <c r="K14" s="128" t="e">
        <f>'30'!K107+H14</f>
        <v>#VALUE!</v>
      </c>
      <c r="L14" s="127" t="e">
        <f>'30'!L107+H14</f>
        <v>#VALUE!</v>
      </c>
      <c r="M14" s="72"/>
      <c r="N14" s="17">
        <f>'30'!N107+M14</f>
        <v>17332</v>
      </c>
      <c r="O14" s="17">
        <f>'30'!Q107+'31'!D25-'31'!Q14</f>
        <v>0</v>
      </c>
      <c r="P14" s="65">
        <f>'29'!P107+O14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302</v>
      </c>
      <c r="O36" s="265" t="s">
        <v>13</v>
      </c>
      <c r="P36" s="265" t="s">
        <v>303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304</v>
      </c>
      <c r="O67" s="265" t="s">
        <v>13</v>
      </c>
      <c r="P67" s="265" t="s">
        <v>305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306</v>
      </c>
      <c r="O98" s="265" t="s">
        <v>13</v>
      </c>
      <c r="P98" s="265" t="s">
        <v>307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8.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X1000"/>
  <sheetViews>
    <sheetView showGridLines="0" workbookViewId="0">
      <pane xSplit="1" topLeftCell="B1" activePane="topRight" state="frozen"/>
      <selection pane="topRight" activeCell="C2" sqref="C2"/>
    </sheetView>
  </sheetViews>
  <sheetFormatPr defaultColWidth="14.44140625" defaultRowHeight="15" customHeight="1"/>
  <cols>
    <col min="1" max="1" width="7.109375" customWidth="1"/>
    <col min="2" max="3" width="9" customWidth="1"/>
    <col min="4" max="4" width="13.109375" customWidth="1"/>
    <col min="5" max="5" width="14.109375" customWidth="1"/>
    <col min="6" max="7" width="11.109375" customWidth="1"/>
    <col min="8" max="10" width="11.88671875" customWidth="1"/>
    <col min="11" max="13" width="13.44140625" customWidth="1"/>
    <col min="14" max="14" width="16.44140625" customWidth="1"/>
    <col min="15" max="15" width="15.109375" customWidth="1"/>
    <col min="16" max="16" width="15.44140625" customWidth="1"/>
    <col min="17" max="17" width="11.88671875" customWidth="1"/>
    <col min="18" max="18" width="16" customWidth="1"/>
    <col min="19" max="19" width="10.88671875" customWidth="1"/>
    <col min="20" max="20" width="14.88671875" customWidth="1"/>
    <col min="21" max="21" width="9.44140625" customWidth="1"/>
    <col min="22" max="24" width="11.109375" customWidth="1"/>
  </cols>
  <sheetData>
    <row r="1" spans="1:24" ht="14.25" customHeight="1">
      <c r="T1" s="1"/>
      <c r="V1" s="116"/>
      <c r="W1" s="2"/>
    </row>
    <row r="2" spans="1:24" ht="15.75" customHeight="1">
      <c r="B2" s="3" t="s">
        <v>0</v>
      </c>
      <c r="C2" s="273" t="s">
        <v>1</v>
      </c>
      <c r="D2" s="269"/>
      <c r="G2" s="4"/>
      <c r="H2" s="5"/>
      <c r="I2" s="5"/>
      <c r="J2" s="5"/>
      <c r="K2" s="280"/>
      <c r="L2" s="281"/>
      <c r="M2" s="281"/>
      <c r="N2" s="6"/>
      <c r="T2" s="1"/>
      <c r="V2" s="116"/>
      <c r="W2" s="2"/>
    </row>
    <row r="3" spans="1:24" ht="14.25" customHeight="1">
      <c r="B3" s="7" t="s">
        <v>2</v>
      </c>
      <c r="C3" s="273" t="s">
        <v>3</v>
      </c>
      <c r="D3" s="269"/>
      <c r="H3" s="4"/>
      <c r="I3" s="4"/>
      <c r="J3" s="4"/>
      <c r="K3" s="281"/>
      <c r="L3" s="281"/>
      <c r="M3" s="281"/>
      <c r="N3" s="6"/>
      <c r="T3" s="1"/>
      <c r="V3" s="116"/>
      <c r="W3" s="2"/>
    </row>
    <row r="4" spans="1:24" ht="14.25" customHeight="1">
      <c r="T4" s="1"/>
      <c r="V4" s="116"/>
      <c r="W4" s="2"/>
    </row>
    <row r="5" spans="1:24" ht="15" customHeight="1">
      <c r="A5" s="267" t="s">
        <v>4</v>
      </c>
      <c r="B5" s="274" t="s">
        <v>5</v>
      </c>
      <c r="C5" s="269"/>
      <c r="D5" s="265" t="s">
        <v>6</v>
      </c>
      <c r="E5" s="265" t="s">
        <v>7</v>
      </c>
      <c r="F5" s="275" t="s">
        <v>8</v>
      </c>
      <c r="G5" s="269"/>
      <c r="H5" s="276" t="s">
        <v>9</v>
      </c>
      <c r="I5" s="282" t="s">
        <v>10</v>
      </c>
      <c r="J5" s="283"/>
      <c r="K5" s="283"/>
      <c r="L5" s="269"/>
      <c r="M5" s="265" t="s">
        <v>11</v>
      </c>
      <c r="N5" s="265" t="s">
        <v>308</v>
      </c>
      <c r="O5" s="265" t="s">
        <v>13</v>
      </c>
      <c r="P5" s="265" t="s">
        <v>309</v>
      </c>
      <c r="Q5" s="265" t="s">
        <v>15</v>
      </c>
      <c r="R5" s="270" t="s">
        <v>16</v>
      </c>
      <c r="S5" s="284"/>
      <c r="T5" s="1"/>
      <c r="V5" s="286"/>
      <c r="W5" s="289"/>
      <c r="X5" s="288"/>
    </row>
    <row r="6" spans="1:24" ht="14.25" customHeight="1">
      <c r="A6" s="266"/>
      <c r="B6" s="9" t="s">
        <v>17</v>
      </c>
      <c r="C6" s="10" t="s">
        <v>18</v>
      </c>
      <c r="D6" s="266"/>
      <c r="E6" s="266"/>
      <c r="F6" s="125" t="s">
        <v>17</v>
      </c>
      <c r="G6" s="125" t="s">
        <v>18</v>
      </c>
      <c r="H6" s="266"/>
      <c r="I6" s="12" t="s">
        <v>19</v>
      </c>
      <c r="J6" s="12" t="s">
        <v>20</v>
      </c>
      <c r="K6" s="13" t="s">
        <v>21</v>
      </c>
      <c r="L6" s="13" t="s">
        <v>22</v>
      </c>
      <c r="M6" s="266"/>
      <c r="N6" s="266"/>
      <c r="O6" s="266"/>
      <c r="P6" s="266"/>
      <c r="Q6" s="266"/>
      <c r="R6" s="271"/>
      <c r="S6" s="285"/>
      <c r="T6" s="1"/>
      <c r="V6" s="287"/>
      <c r="W6" s="290"/>
      <c r="X6" s="281"/>
    </row>
    <row r="7" spans="1:24" ht="14.25" customHeight="1">
      <c r="A7" s="14">
        <v>1</v>
      </c>
      <c r="B7" s="126">
        <f>'31'!C100</f>
        <v>0</v>
      </c>
      <c r="C7" s="32"/>
      <c r="D7" s="17">
        <f>(C7-B7)*1260</f>
        <v>0</v>
      </c>
      <c r="E7" s="17">
        <f>'30'!E100+D7</f>
        <v>-6668.7999999998137</v>
      </c>
      <c r="F7" s="277" t="s">
        <v>23</v>
      </c>
      <c r="G7" s="278"/>
      <c r="H7" s="19"/>
      <c r="I7" s="200"/>
      <c r="J7" s="127">
        <f>'31'!J100+H7</f>
        <v>11.716666666666667</v>
      </c>
      <c r="K7" s="128">
        <f>'31'!K100+H7</f>
        <v>11.716666666666667</v>
      </c>
      <c r="L7" s="127">
        <f>'31'!L100+H7</f>
        <v>426.4666666666667</v>
      </c>
      <c r="M7" s="24"/>
      <c r="N7" s="17">
        <f>'31'!N100+M7</f>
        <v>5449</v>
      </c>
      <c r="O7" s="17">
        <f>'31'!Q100+'1 AGUSTUS'!D18-'1 AGUSTUS'!Q7</f>
        <v>0</v>
      </c>
      <c r="P7" s="129">
        <f>'30'!P100+O7</f>
        <v>1076032.3976</v>
      </c>
      <c r="Q7" s="130"/>
      <c r="R7" s="28" t="s">
        <v>24</v>
      </c>
      <c r="S7" s="29"/>
      <c r="T7" s="1"/>
      <c r="V7" s="116"/>
      <c r="W7" s="2"/>
    </row>
    <row r="8" spans="1:24" ht="14.25" customHeight="1">
      <c r="A8" s="30">
        <v>3</v>
      </c>
      <c r="B8" s="126">
        <f>'31'!C101</f>
        <v>0</v>
      </c>
      <c r="C8" s="131"/>
      <c r="D8" s="33">
        <f>(C8-B8)*5</f>
        <v>0</v>
      </c>
      <c r="E8" s="17">
        <f>'30'!E101+D8</f>
        <v>3291147.75</v>
      </c>
      <c r="F8" s="33">
        <f>'31'!G101</f>
        <v>0</v>
      </c>
      <c r="G8" s="35"/>
      <c r="H8" s="19" t="str">
        <f t="shared" ref="H8:H9" si="0">TEXT((G8-F8)/24,"hh:mm")</f>
        <v>00:00</v>
      </c>
      <c r="I8" s="127" t="e">
        <f>'31'!I101+H8</f>
        <v>#VALUE!</v>
      </c>
      <c r="J8" s="127" t="e">
        <f>'31'!J101+H8</f>
        <v>#VALUE!</v>
      </c>
      <c r="K8" s="128" t="e">
        <f>'31'!K101+H8</f>
        <v>#VALUE!</v>
      </c>
      <c r="L8" s="127" t="e">
        <f>'31'!L101+H8</f>
        <v>#VALUE!</v>
      </c>
      <c r="M8" s="37"/>
      <c r="N8" s="17">
        <f>'31'!N101+M8</f>
        <v>6506</v>
      </c>
      <c r="O8" s="17">
        <f>'31'!Q101+'1 AGUSTUS'!D19-'1 AGUSTUS'!Q8</f>
        <v>0</v>
      </c>
      <c r="P8" s="33">
        <f>'30'!P101+O8</f>
        <v>969986</v>
      </c>
      <c r="Q8" s="130"/>
      <c r="R8" s="39" t="s">
        <v>25</v>
      </c>
      <c r="S8" s="40"/>
      <c r="T8" s="1"/>
      <c r="V8" s="116"/>
      <c r="W8" s="2"/>
    </row>
    <row r="9" spans="1:24" ht="14.25" customHeight="1">
      <c r="A9" s="30">
        <v>4</v>
      </c>
      <c r="B9" s="126">
        <f>'31'!C102</f>
        <v>0</v>
      </c>
      <c r="C9" s="131"/>
      <c r="D9" s="33">
        <f>(C9-B9)*2</f>
        <v>0</v>
      </c>
      <c r="E9" s="17">
        <f>'30'!E102+D9</f>
        <v>-16762075</v>
      </c>
      <c r="F9" s="33">
        <f>'31'!G102</f>
        <v>0</v>
      </c>
      <c r="G9" s="41"/>
      <c r="H9" s="19" t="str">
        <f t="shared" si="0"/>
        <v>00:00</v>
      </c>
      <c r="I9" s="200"/>
      <c r="J9" s="127" t="e">
        <f>'31'!J102+H9</f>
        <v>#VALUE!</v>
      </c>
      <c r="K9" s="128" t="e">
        <f>'31'!K102+H9</f>
        <v>#VALUE!</v>
      </c>
      <c r="L9" s="127" t="e">
        <f>'31'!L102+H9</f>
        <v>#VALUE!</v>
      </c>
      <c r="M9" s="37"/>
      <c r="N9" s="17">
        <f>'31'!N102+M9</f>
        <v>6919</v>
      </c>
      <c r="O9" s="17">
        <f>'31'!Q102+'1 AGUSTUS'!D20-'1 AGUSTUS'!Q9</f>
        <v>0</v>
      </c>
      <c r="P9" s="164">
        <f>'30'!P102+O9</f>
        <v>244690</v>
      </c>
      <c r="Q9" s="130"/>
      <c r="R9" s="39" t="s">
        <v>26</v>
      </c>
      <c r="S9" s="40"/>
      <c r="T9" s="1"/>
      <c r="V9" s="116"/>
      <c r="W9" s="2"/>
    </row>
    <row r="10" spans="1:24" ht="14.25" customHeight="1">
      <c r="A10" s="30">
        <v>5</v>
      </c>
      <c r="B10" s="126">
        <f>'31'!C103</f>
        <v>0</v>
      </c>
      <c r="C10" s="131"/>
      <c r="D10" s="33">
        <f>(C10-B10)*3.2</f>
        <v>0</v>
      </c>
      <c r="E10" s="17">
        <f>'30'!E103+D10</f>
        <v>1282765.5</v>
      </c>
      <c r="F10" s="277" t="s">
        <v>23</v>
      </c>
      <c r="G10" s="278"/>
      <c r="H10" s="19"/>
      <c r="I10" s="200"/>
      <c r="J10" s="127">
        <f>'31'!J103+H10</f>
        <v>0.6958333333333333</v>
      </c>
      <c r="K10" s="128">
        <f>'31'!K103+H10</f>
        <v>7.4201388888888884</v>
      </c>
      <c r="L10" s="127">
        <f>'31'!L103+H10</f>
        <v>95.272916666666674</v>
      </c>
      <c r="M10" s="37"/>
      <c r="N10" s="17">
        <f>'31'!N103+M10</f>
        <v>2909</v>
      </c>
      <c r="O10" s="17">
        <f>'31'!Q103+'1 AGUSTUS'!D21-'1 AGUSTUS'!Q10</f>
        <v>0</v>
      </c>
      <c r="P10" s="164">
        <f>'30'!P103+O10</f>
        <v>455782</v>
      </c>
      <c r="Q10" s="130"/>
      <c r="R10" s="42" t="s">
        <v>27</v>
      </c>
      <c r="S10" s="43">
        <v>15000</v>
      </c>
      <c r="T10" s="1"/>
      <c r="V10" s="116"/>
      <c r="W10" s="2"/>
    </row>
    <row r="11" spans="1:24" ht="14.25" customHeight="1">
      <c r="A11" s="30">
        <v>6</v>
      </c>
      <c r="B11" s="126">
        <f>'31'!C104</f>
        <v>0</v>
      </c>
      <c r="C11" s="32"/>
      <c r="D11" s="33">
        <f t="shared" ref="D11:D12" si="1">(C11-B11)*500</f>
        <v>0</v>
      </c>
      <c r="E11" s="17">
        <f>'30'!E104+D11</f>
        <v>4717839.0000000037</v>
      </c>
      <c r="F11" s="33">
        <f>'31'!G104</f>
        <v>0</v>
      </c>
      <c r="G11" s="35"/>
      <c r="H11" s="19" t="str">
        <f t="shared" ref="H11:H14" si="2">TEXT((G11-F11)/24,"hh:mm")</f>
        <v>00:00</v>
      </c>
      <c r="I11" s="127" t="e">
        <f>'31'!I104+H11</f>
        <v>#VALUE!</v>
      </c>
      <c r="J11" s="127" t="e">
        <f>'31'!J104+H11</f>
        <v>#VALUE!</v>
      </c>
      <c r="K11" s="128" t="e">
        <f>'31'!K104+H11</f>
        <v>#VALUE!</v>
      </c>
      <c r="L11" s="127" t="e">
        <f>'31'!L104+H11</f>
        <v>#VALUE!</v>
      </c>
      <c r="M11" s="44"/>
      <c r="N11" s="17">
        <f>'31'!N104+M11</f>
        <v>40173.5</v>
      </c>
      <c r="O11" s="17">
        <f>'31'!Q104+'1 AGUSTUS'!D22-'1 AGUSTUS'!Q11</f>
        <v>0</v>
      </c>
      <c r="P11" s="164">
        <f>'30'!P104+O11</f>
        <v>7668552.4699999997</v>
      </c>
      <c r="Q11" s="130"/>
      <c r="R11" s="46" t="s">
        <v>28</v>
      </c>
      <c r="S11" s="47">
        <f>SUM(Q7:Q14)</f>
        <v>0</v>
      </c>
      <c r="T11" s="1"/>
      <c r="V11" s="116"/>
      <c r="W11" s="2"/>
    </row>
    <row r="12" spans="1:24" ht="14.25" customHeight="1">
      <c r="A12" s="48">
        <v>7</v>
      </c>
      <c r="B12" s="126">
        <f>'31'!C105</f>
        <v>0</v>
      </c>
      <c r="C12" s="133"/>
      <c r="D12" s="49">
        <f t="shared" si="1"/>
        <v>0</v>
      </c>
      <c r="E12" s="17">
        <f>'30'!E105+D12</f>
        <v>4925043.0000000037</v>
      </c>
      <c r="F12" s="33">
        <f>'31'!G105</f>
        <v>0</v>
      </c>
      <c r="G12" s="41"/>
      <c r="H12" s="19" t="str">
        <f t="shared" si="2"/>
        <v>00:00</v>
      </c>
      <c r="I12" s="127">
        <f>'31'!I105+H12</f>
        <v>0</v>
      </c>
      <c r="J12" s="127" t="e">
        <f>'31'!J105+H12</f>
        <v>#VALUE!</v>
      </c>
      <c r="K12" s="128" t="e">
        <f>'31'!K105+H12</f>
        <v>#VALUE!</v>
      </c>
      <c r="L12" s="127" t="e">
        <f>'31'!L105+H12</f>
        <v>#VALUE!</v>
      </c>
      <c r="M12" s="44"/>
      <c r="N12" s="17">
        <f>'31'!N105+M12</f>
        <v>38113</v>
      </c>
      <c r="O12" s="17">
        <f>'31'!Q105+'1 AGUSTUS'!D23-'1 AGUSTUS'!Q12</f>
        <v>0</v>
      </c>
      <c r="P12" s="164">
        <f>'30'!P105+O12</f>
        <v>7479149.1749999989</v>
      </c>
      <c r="Q12" s="134"/>
      <c r="R12" s="56" t="s">
        <v>29</v>
      </c>
      <c r="S12" s="43">
        <f>SUM(S7:S11)</f>
        <v>15000</v>
      </c>
      <c r="T12" s="1"/>
      <c r="V12" s="116"/>
      <c r="W12" s="2"/>
    </row>
    <row r="13" spans="1:24" ht="14.25" customHeight="1">
      <c r="A13" s="30">
        <v>8</v>
      </c>
      <c r="B13" s="126">
        <f>'31'!C106</f>
        <v>0</v>
      </c>
      <c r="C13" s="131"/>
      <c r="D13" s="49">
        <f t="shared" ref="D13:D14" si="3">(C13-B13)</f>
        <v>0</v>
      </c>
      <c r="E13" s="17">
        <f>'30'!E106+D13</f>
        <v>-5236069</v>
      </c>
      <c r="F13" s="33">
        <f>'31'!G106</f>
        <v>0</v>
      </c>
      <c r="G13" s="35"/>
      <c r="H13" s="19" t="str">
        <f t="shared" si="2"/>
        <v>00:00</v>
      </c>
      <c r="I13" s="127">
        <f>'31'!I106+H13</f>
        <v>0</v>
      </c>
      <c r="J13" s="127">
        <f>'31'!J106+H13</f>
        <v>0</v>
      </c>
      <c r="K13" s="128" t="e">
        <f>'31'!K106+H13</f>
        <v>#VALUE!</v>
      </c>
      <c r="L13" s="127" t="e">
        <f>'31'!L106+H13</f>
        <v>#VALUE!</v>
      </c>
      <c r="M13" s="37"/>
      <c r="N13" s="17">
        <f>'31'!N106+M13</f>
        <v>17797</v>
      </c>
      <c r="O13" s="17">
        <f>'31'!Q106+'1 AGUSTUS'!D24-'1 AGUSTUS'!Q13</f>
        <v>0</v>
      </c>
      <c r="P13" s="164">
        <f>'30'!P106+O13</f>
        <v>-26205999.381200001</v>
      </c>
      <c r="Q13" s="148"/>
      <c r="R13" s="56" t="s">
        <v>30</v>
      </c>
      <c r="S13" s="43">
        <v>1881</v>
      </c>
      <c r="T13" s="1"/>
      <c r="V13" s="116"/>
      <c r="W13" s="2"/>
    </row>
    <row r="14" spans="1:24" ht="14.25" customHeight="1">
      <c r="A14" s="62">
        <v>9</v>
      </c>
      <c r="B14" s="126">
        <f>'31'!C107</f>
        <v>0</v>
      </c>
      <c r="C14" s="139"/>
      <c r="D14" s="65">
        <f t="shared" si="3"/>
        <v>0</v>
      </c>
      <c r="E14" s="65">
        <f>'30'!E107+D14</f>
        <v>-5636186</v>
      </c>
      <c r="F14" s="33">
        <f>'31'!G107</f>
        <v>0</v>
      </c>
      <c r="G14" s="67"/>
      <c r="H14" s="19" t="str">
        <f t="shared" si="2"/>
        <v>00:00</v>
      </c>
      <c r="I14" s="127">
        <f>'31'!I107+H14</f>
        <v>0</v>
      </c>
      <c r="J14" s="127" t="e">
        <f>'31'!J107+H14</f>
        <v>#VALUE!</v>
      </c>
      <c r="K14" s="128" t="e">
        <f>'31'!K107+H14</f>
        <v>#VALUE!</v>
      </c>
      <c r="L14" s="127" t="e">
        <f>'31'!L107+H14</f>
        <v>#VALUE!</v>
      </c>
      <c r="M14" s="72"/>
      <c r="N14" s="17">
        <f>'31'!N107+M14</f>
        <v>17332</v>
      </c>
      <c r="O14" s="17">
        <f>'31'!Q107+'1 AGUSTUS'!D25-'1 AGUSTUS'!Q14</f>
        <v>0</v>
      </c>
      <c r="P14" s="65">
        <f>'30'!P107+O14</f>
        <v>4111425.48</v>
      </c>
      <c r="Q14" s="141"/>
      <c r="R14" s="76" t="s">
        <v>31</v>
      </c>
      <c r="S14" s="77">
        <f>S13+S12</f>
        <v>16881</v>
      </c>
      <c r="T14" s="1"/>
      <c r="V14" s="116"/>
      <c r="W14" s="2"/>
    </row>
    <row r="15" spans="1:24" ht="14.25" customHeight="1">
      <c r="M15" s="4"/>
      <c r="N15" s="4"/>
      <c r="O15" s="4"/>
      <c r="T15" s="1"/>
      <c r="V15" s="116"/>
      <c r="W15" s="2"/>
    </row>
    <row r="16" spans="1:24" ht="15" customHeight="1">
      <c r="A16" s="267" t="s">
        <v>4</v>
      </c>
      <c r="B16" s="268" t="s">
        <v>32</v>
      </c>
      <c r="C16" s="269"/>
      <c r="D16" s="270" t="s">
        <v>33</v>
      </c>
      <c r="E16" s="267" t="s">
        <v>34</v>
      </c>
      <c r="F16" s="279" t="s">
        <v>35</v>
      </c>
      <c r="G16" s="269"/>
      <c r="H16" s="78" t="s">
        <v>4</v>
      </c>
      <c r="I16" s="79" t="s">
        <v>19</v>
      </c>
      <c r="J16" s="79" t="s">
        <v>36</v>
      </c>
      <c r="K16" s="80" t="s">
        <v>21</v>
      </c>
      <c r="L16" s="81" t="s">
        <v>22</v>
      </c>
      <c r="M16" s="82" t="s">
        <v>37</v>
      </c>
      <c r="N16" s="83" t="s">
        <v>38</v>
      </c>
      <c r="O16" s="84" t="s">
        <v>39</v>
      </c>
      <c r="P16" s="85" t="s">
        <v>40</v>
      </c>
      <c r="Q16" s="85" t="s">
        <v>41</v>
      </c>
      <c r="T16" s="1"/>
      <c r="V16" s="116"/>
      <c r="W16" s="2"/>
    </row>
    <row r="17" spans="1:23" ht="14.25" customHeight="1">
      <c r="A17" s="266"/>
      <c r="B17" s="82" t="s">
        <v>17</v>
      </c>
      <c r="C17" s="82" t="s">
        <v>18</v>
      </c>
      <c r="D17" s="271"/>
      <c r="E17" s="272"/>
      <c r="F17" s="82" t="s">
        <v>42</v>
      </c>
      <c r="G17" s="82" t="s">
        <v>43</v>
      </c>
      <c r="H17" s="86">
        <v>1</v>
      </c>
      <c r="I17" s="87"/>
      <c r="J17" s="88" t="str">
        <f>IF(J7&gt;=(500/24),"Ganti Filter","Belum")</f>
        <v>Belum</v>
      </c>
      <c r="K17" s="89" t="str">
        <f>IF(K7&gt;=(500/24),"Ganti Oli","Belum")</f>
        <v>Belum</v>
      </c>
      <c r="L17" s="90" t="str">
        <f t="shared" ref="L17:L20" si="4">IF(L7&gt;=(6000/24),"Overhaul","Belum")</f>
        <v>Overhaul</v>
      </c>
      <c r="M17" s="14" t="s">
        <v>44</v>
      </c>
      <c r="N17" s="91"/>
      <c r="O17" s="25"/>
      <c r="P17" s="92"/>
      <c r="Q17" s="92"/>
      <c r="T17" s="1"/>
      <c r="V17" s="116"/>
      <c r="W17" s="2"/>
    </row>
    <row r="18" spans="1:23" ht="14.25" customHeight="1">
      <c r="A18" s="14">
        <v>1</v>
      </c>
      <c r="B18" s="93"/>
      <c r="C18" s="24"/>
      <c r="D18" s="94">
        <f t="shared" ref="D18:D21" si="5">(C18-B18)*0.9984</f>
        <v>0</v>
      </c>
      <c r="E18" s="142"/>
      <c r="F18" s="96">
        <f t="shared" ref="F18:G18" si="6">IFERROR(O7/D7,0)</f>
        <v>0</v>
      </c>
      <c r="G18" s="97">
        <f t="shared" si="6"/>
        <v>-161.35322660749011</v>
      </c>
      <c r="H18" s="98">
        <v>3</v>
      </c>
      <c r="I18" s="88" t="e">
        <f>IF(I8&gt;=(250/24),"Ganti Racor","Belum")</f>
        <v>#VALUE!</v>
      </c>
      <c r="J18" s="88" t="e">
        <f t="shared" ref="J18:J20" si="7">IF(J8&gt;=(250/24),"Ganti Filter","Belum")</f>
        <v>#VALUE!</v>
      </c>
      <c r="K18" s="99" t="e">
        <f>IF(K8&gt;=(250/24),"Ganti Oli","Belum")</f>
        <v>#VALUE!</v>
      </c>
      <c r="L18" s="100" t="e">
        <f t="shared" si="4"/>
        <v>#VALUE!</v>
      </c>
      <c r="M18" s="30" t="s">
        <v>45</v>
      </c>
      <c r="N18" s="101"/>
      <c r="O18" s="38"/>
      <c r="P18" s="61"/>
      <c r="Q18" s="61"/>
      <c r="T18" s="1"/>
      <c r="V18" s="116"/>
      <c r="W18" s="2"/>
    </row>
    <row r="19" spans="1:23" ht="14.25" customHeight="1">
      <c r="A19" s="30">
        <v>3</v>
      </c>
      <c r="B19" s="102"/>
      <c r="C19" s="37"/>
      <c r="D19" s="103">
        <f t="shared" si="5"/>
        <v>0</v>
      </c>
      <c r="E19" s="37"/>
      <c r="F19" s="96">
        <f t="shared" ref="F19:G19" si="8">IFERROR(O8/D8,0)</f>
        <v>0</v>
      </c>
      <c r="G19" s="97">
        <f t="shared" si="8"/>
        <v>0.29472575334850887</v>
      </c>
      <c r="H19" s="98">
        <v>4</v>
      </c>
      <c r="I19" s="87"/>
      <c r="J19" s="88" t="e">
        <f t="shared" si="7"/>
        <v>#VALUE!</v>
      </c>
      <c r="K19" s="99" t="e">
        <f t="shared" ref="K19:K22" si="9">IF(K9&gt;=(500/24),"Ganti Oli","Belum")</f>
        <v>#VALUE!</v>
      </c>
      <c r="L19" s="100" t="e">
        <f t="shared" si="4"/>
        <v>#VALUE!</v>
      </c>
      <c r="M19" s="62" t="s">
        <v>43</v>
      </c>
      <c r="N19" s="104">
        <f t="shared" ref="N19:Q19" si="10">N17+(N18*209)</f>
        <v>0</v>
      </c>
      <c r="O19" s="104">
        <f t="shared" si="10"/>
        <v>0</v>
      </c>
      <c r="P19" s="105">
        <f t="shared" si="10"/>
        <v>0</v>
      </c>
      <c r="Q19" s="105">
        <f t="shared" si="10"/>
        <v>0</v>
      </c>
      <c r="T19" s="1"/>
      <c r="V19" s="116"/>
      <c r="W19" s="2"/>
    </row>
    <row r="20" spans="1:23" ht="14.25" customHeight="1">
      <c r="A20" s="30">
        <v>4</v>
      </c>
      <c r="B20" s="102"/>
      <c r="C20" s="37"/>
      <c r="D20" s="103">
        <f t="shared" si="5"/>
        <v>0</v>
      </c>
      <c r="E20" s="37"/>
      <c r="F20" s="96">
        <f t="shared" ref="F20:G20" si="11">IFERROR(O9/D9,0)</f>
        <v>0</v>
      </c>
      <c r="G20" s="97">
        <f t="shared" si="11"/>
        <v>-1.459783469528683E-2</v>
      </c>
      <c r="H20" s="98">
        <v>5</v>
      </c>
      <c r="I20" s="87"/>
      <c r="J20" s="88" t="str">
        <f t="shared" si="7"/>
        <v>Belum</v>
      </c>
      <c r="K20" s="99" t="str">
        <f t="shared" si="9"/>
        <v>Belum</v>
      </c>
      <c r="L20" s="100" t="str">
        <f t="shared" si="4"/>
        <v>Belum</v>
      </c>
      <c r="M20" s="1"/>
      <c r="N20" s="4"/>
      <c r="T20" s="1"/>
      <c r="V20" s="116"/>
      <c r="W20" s="2"/>
    </row>
    <row r="21" spans="1:23" ht="14.25" customHeight="1">
      <c r="A21" s="30">
        <v>5</v>
      </c>
      <c r="B21" s="102"/>
      <c r="C21" s="37"/>
      <c r="D21" s="103">
        <f t="shared" si="5"/>
        <v>0</v>
      </c>
      <c r="E21" s="37"/>
      <c r="F21" s="96">
        <f t="shared" ref="F21:G21" si="12">IFERROR(O10/D10,0)</f>
        <v>0</v>
      </c>
      <c r="G21" s="97">
        <f t="shared" si="12"/>
        <v>0.35531201922720873</v>
      </c>
      <c r="H21" s="98">
        <v>6</v>
      </c>
      <c r="I21" s="88" t="e">
        <f t="shared" ref="I21:I22" si="13">IF(I11&gt;=(250/24),"Ganti Racor","Belum")</f>
        <v>#VALUE!</v>
      </c>
      <c r="J21" s="88" t="e">
        <f t="shared" ref="J21:J22" si="14">IF(J11&gt;=(350/24),"Ganti Filter","Belum")</f>
        <v>#VALUE!</v>
      </c>
      <c r="K21" s="99" t="e">
        <f t="shared" si="9"/>
        <v>#VALUE!</v>
      </c>
      <c r="L21" s="100" t="e">
        <f t="shared" ref="L21:L24" si="15">IF(L11&gt;=(10000/24),"Overhaul","Belum")</f>
        <v>#VALUE!</v>
      </c>
      <c r="M21" s="4"/>
      <c r="N21" s="4"/>
      <c r="T21" s="1"/>
      <c r="V21" s="116"/>
      <c r="W21" s="2"/>
    </row>
    <row r="22" spans="1:23" ht="15" customHeight="1">
      <c r="A22" s="30">
        <v>6</v>
      </c>
      <c r="B22" s="102"/>
      <c r="C22" s="37"/>
      <c r="D22" s="103">
        <f>(C22-B22)*1.0015</f>
        <v>0</v>
      </c>
      <c r="E22" s="37"/>
      <c r="F22" s="96">
        <f t="shared" ref="F22:G22" si="16">IFERROR(O11/D11,0)</f>
        <v>0</v>
      </c>
      <c r="G22" s="97">
        <f t="shared" si="16"/>
        <v>1.6254375085711898</v>
      </c>
      <c r="H22" s="98">
        <v>7</v>
      </c>
      <c r="I22" s="88" t="str">
        <f t="shared" si="13"/>
        <v>Belum</v>
      </c>
      <c r="J22" s="88" t="e">
        <f t="shared" si="14"/>
        <v>#VALUE!</v>
      </c>
      <c r="K22" s="106" t="e">
        <f t="shared" si="9"/>
        <v>#VALUE!</v>
      </c>
      <c r="L22" s="107" t="e">
        <f t="shared" si="15"/>
        <v>#VALUE!</v>
      </c>
      <c r="M22" s="4"/>
      <c r="N22" s="4"/>
      <c r="T22" s="1"/>
      <c r="V22" s="116"/>
      <c r="W22" s="2"/>
    </row>
    <row r="23" spans="1:23" ht="14.25" customHeight="1">
      <c r="A23" s="48">
        <v>7</v>
      </c>
      <c r="B23" s="108"/>
      <c r="C23" s="44"/>
      <c r="D23" s="109">
        <f>(C23-B23)*1.0025</f>
        <v>0</v>
      </c>
      <c r="E23" s="37"/>
      <c r="F23" s="96">
        <f t="shared" ref="F23:G23" si="17">IFERROR(O12/D12,0)</f>
        <v>0</v>
      </c>
      <c r="G23" s="97">
        <f t="shared" si="17"/>
        <v>1.5185957107379557</v>
      </c>
      <c r="H23" s="98">
        <v>8</v>
      </c>
      <c r="I23" s="88" t="str">
        <f t="shared" ref="I23:I24" si="18">IF(I13&gt;=(80/24),"Ganti Racor","Belum")</f>
        <v>Belum</v>
      </c>
      <c r="J23" s="88" t="str">
        <f>IF(J13&gt;=(150/24),"Ganti Filter","Belum")</f>
        <v>Belum</v>
      </c>
      <c r="K23" s="99" t="e">
        <f t="shared" ref="K23:K24" si="19">IF(K13&gt;=(250/24),"Ganti Oli","Belum")</f>
        <v>#VALUE!</v>
      </c>
      <c r="L23" s="100" t="e">
        <f t="shared" si="15"/>
        <v>#VALUE!</v>
      </c>
      <c r="M23" s="4"/>
      <c r="N23" s="4"/>
      <c r="T23" s="1"/>
      <c r="V23" s="116"/>
      <c r="W23" s="2"/>
    </row>
    <row r="24" spans="1:23" ht="14.25" customHeight="1">
      <c r="A24" s="30">
        <v>8</v>
      </c>
      <c r="B24" s="110"/>
      <c r="C24" s="37"/>
      <c r="D24" s="109">
        <f t="shared" ref="D24:D25" si="20">(C24-B24)*0.9984</f>
        <v>0</v>
      </c>
      <c r="E24" s="112"/>
      <c r="F24" s="96">
        <f t="shared" ref="F24:G24" si="21">IFERROR(O13/D13,0)</f>
        <v>0</v>
      </c>
      <c r="G24" s="97">
        <f t="shared" si="21"/>
        <v>5.0048995498722419</v>
      </c>
      <c r="H24" s="113">
        <v>9</v>
      </c>
      <c r="I24" s="88" t="str">
        <f t="shared" si="18"/>
        <v>Belum</v>
      </c>
      <c r="J24" s="88" t="e">
        <f>IF(J14&gt;=(100/24),"Ganti Filter","Belum")</f>
        <v>#VALUE!</v>
      </c>
      <c r="K24" s="114" t="e">
        <f t="shared" si="19"/>
        <v>#VALUE!</v>
      </c>
      <c r="L24" s="115" t="e">
        <f t="shared" si="15"/>
        <v>#VALUE!</v>
      </c>
      <c r="M24" s="4"/>
      <c r="N24" s="4"/>
      <c r="Q24" s="1"/>
      <c r="T24" s="1"/>
      <c r="V24" s="116"/>
      <c r="W24" s="4"/>
    </row>
    <row r="25" spans="1:23" ht="14.25" customHeight="1">
      <c r="A25" s="30">
        <v>9</v>
      </c>
      <c r="B25" s="110"/>
      <c r="C25" s="37"/>
      <c r="D25" s="109">
        <f t="shared" si="20"/>
        <v>0</v>
      </c>
      <c r="E25" s="117"/>
      <c r="F25" s="96">
        <f t="shared" ref="F25:G25" si="22">IFERROR(O14/D14,0)</f>
        <v>0</v>
      </c>
      <c r="G25" s="97">
        <f t="shared" si="22"/>
        <v>-0.7294694461822232</v>
      </c>
      <c r="H25" s="119"/>
      <c r="I25" s="119"/>
      <c r="J25" s="119"/>
      <c r="K25" s="119"/>
      <c r="L25" s="4"/>
      <c r="M25" s="4"/>
      <c r="N25" s="4"/>
      <c r="O25" s="4"/>
      <c r="P25" s="4"/>
      <c r="Q25" s="4"/>
      <c r="T25" s="1"/>
      <c r="V25" s="116"/>
      <c r="W25" s="4"/>
    </row>
    <row r="26" spans="1:23" ht="14.25" customHeight="1">
      <c r="A26" s="30" t="s">
        <v>46</v>
      </c>
      <c r="B26" s="110"/>
      <c r="C26" s="37"/>
      <c r="D26" s="49">
        <f>(C26-B26)*0.9995</f>
        <v>0</v>
      </c>
      <c r="F26" s="4"/>
      <c r="H26" s="119"/>
      <c r="I26" s="119"/>
      <c r="J26" s="119"/>
      <c r="K26" s="119"/>
      <c r="L26" s="4"/>
      <c r="M26" s="4"/>
      <c r="N26" s="4"/>
      <c r="O26" s="4"/>
      <c r="P26" s="4"/>
      <c r="Q26" s="4"/>
      <c r="T26" s="1"/>
      <c r="V26" s="116"/>
      <c r="W26" s="4"/>
    </row>
    <row r="27" spans="1:23" ht="14.25" customHeight="1">
      <c r="A27" s="30" t="s">
        <v>47</v>
      </c>
      <c r="B27" s="110"/>
      <c r="C27" s="37"/>
      <c r="D27" s="33">
        <f>(C27-B27)*1.03511</f>
        <v>0</v>
      </c>
      <c r="T27" s="1"/>
      <c r="V27" s="116"/>
      <c r="W27" s="4"/>
    </row>
    <row r="28" spans="1:23" ht="14.25" customHeight="1">
      <c r="A28" s="30" t="s">
        <v>48</v>
      </c>
      <c r="B28" s="110"/>
      <c r="C28" s="37"/>
      <c r="D28" s="49">
        <f t="shared" ref="D28:D30" si="23">(C28-B28)*0.9984</f>
        <v>0</v>
      </c>
      <c r="T28" s="1"/>
      <c r="V28" s="116"/>
      <c r="W28" s="4"/>
    </row>
    <row r="29" spans="1:23" ht="14.25" customHeight="1">
      <c r="A29" s="30" t="s">
        <v>49</v>
      </c>
      <c r="B29" s="110"/>
      <c r="C29" s="37"/>
      <c r="D29" s="33">
        <f t="shared" si="23"/>
        <v>0</v>
      </c>
      <c r="T29" s="1"/>
      <c r="V29" s="116"/>
      <c r="W29" s="4"/>
    </row>
    <row r="30" spans="1:23" ht="14.25" customHeight="1">
      <c r="A30" s="30" t="s">
        <v>50</v>
      </c>
      <c r="B30" s="110"/>
      <c r="C30" s="37"/>
      <c r="D30" s="120">
        <f t="shared" si="23"/>
        <v>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1"/>
      <c r="U30" s="4"/>
      <c r="V30" s="116"/>
      <c r="W30" s="4"/>
    </row>
    <row r="31" spans="1:23" ht="14.25" customHeight="1">
      <c r="A31" s="121"/>
      <c r="B31" s="122"/>
      <c r="C31" s="121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3"/>
      <c r="U31" s="122"/>
      <c r="V31" s="124"/>
      <c r="W31" s="4"/>
    </row>
    <row r="32" spans="1:23" ht="14.25" customHeight="1">
      <c r="T32" s="1"/>
      <c r="V32" s="116"/>
      <c r="W32" s="4"/>
    </row>
    <row r="33" spans="1:23" ht="15.75" customHeight="1">
      <c r="B33" s="3" t="s">
        <v>0</v>
      </c>
      <c r="C33" s="273" t="s">
        <v>51</v>
      </c>
      <c r="D33" s="269"/>
      <c r="G33" s="4"/>
      <c r="H33" s="5"/>
      <c r="I33" s="5"/>
      <c r="J33" s="5"/>
      <c r="K33" s="280"/>
      <c r="L33" s="281"/>
      <c r="M33" s="281"/>
      <c r="N33" s="6"/>
      <c r="T33" s="1"/>
      <c r="V33" s="116"/>
      <c r="W33" s="4"/>
    </row>
    <row r="34" spans="1:23" ht="14.25" customHeight="1">
      <c r="B34" s="7" t="s">
        <v>2</v>
      </c>
      <c r="C34" s="273" t="s">
        <v>52</v>
      </c>
      <c r="D34" s="269"/>
      <c r="H34" s="4"/>
      <c r="I34" s="4"/>
      <c r="J34" s="4"/>
      <c r="K34" s="281"/>
      <c r="L34" s="281"/>
      <c r="M34" s="281"/>
      <c r="N34" s="6"/>
      <c r="T34" s="1"/>
      <c r="V34" s="116"/>
      <c r="W34" s="4"/>
    </row>
    <row r="35" spans="1:23" ht="14.25" customHeight="1">
      <c r="T35" s="1"/>
      <c r="V35" s="116"/>
      <c r="W35" s="4"/>
    </row>
    <row r="36" spans="1:23" ht="15.75" customHeight="1">
      <c r="A36" s="267" t="s">
        <v>4</v>
      </c>
      <c r="B36" s="274" t="s">
        <v>5</v>
      </c>
      <c r="C36" s="269"/>
      <c r="D36" s="265" t="s">
        <v>6</v>
      </c>
      <c r="E36" s="265" t="s">
        <v>7</v>
      </c>
      <c r="F36" s="275" t="s">
        <v>8</v>
      </c>
      <c r="G36" s="269"/>
      <c r="H36" s="276" t="s">
        <v>9</v>
      </c>
      <c r="I36" s="282" t="s">
        <v>10</v>
      </c>
      <c r="J36" s="283"/>
      <c r="K36" s="283"/>
      <c r="L36" s="269"/>
      <c r="M36" s="265" t="s">
        <v>11</v>
      </c>
      <c r="N36" s="265" t="s">
        <v>310</v>
      </c>
      <c r="O36" s="265" t="s">
        <v>13</v>
      </c>
      <c r="P36" s="265" t="s">
        <v>311</v>
      </c>
      <c r="Q36" s="265" t="s">
        <v>15</v>
      </c>
      <c r="R36" s="270" t="s">
        <v>16</v>
      </c>
      <c r="S36" s="284"/>
      <c r="T36" s="1"/>
      <c r="V36" s="286"/>
      <c r="W36" s="4"/>
    </row>
    <row r="37" spans="1:23" ht="14.25" customHeight="1">
      <c r="A37" s="266"/>
      <c r="B37" s="9" t="s">
        <v>17</v>
      </c>
      <c r="C37" s="10" t="s">
        <v>18</v>
      </c>
      <c r="D37" s="266"/>
      <c r="E37" s="266"/>
      <c r="F37" s="125" t="s">
        <v>17</v>
      </c>
      <c r="G37" s="125" t="s">
        <v>18</v>
      </c>
      <c r="H37" s="266"/>
      <c r="I37" s="12" t="s">
        <v>19</v>
      </c>
      <c r="J37" s="12" t="s">
        <v>20</v>
      </c>
      <c r="K37" s="13" t="s">
        <v>21</v>
      </c>
      <c r="L37" s="13" t="s">
        <v>22</v>
      </c>
      <c r="M37" s="266"/>
      <c r="N37" s="266"/>
      <c r="O37" s="266"/>
      <c r="P37" s="266"/>
      <c r="Q37" s="266"/>
      <c r="R37" s="271"/>
      <c r="S37" s="285"/>
      <c r="T37" s="1"/>
      <c r="V37" s="287"/>
      <c r="W37" s="4"/>
    </row>
    <row r="38" spans="1:23" ht="14.25" customHeight="1">
      <c r="A38" s="14">
        <v>1</v>
      </c>
      <c r="B38" s="126">
        <f t="shared" ref="B38:B45" si="24">C7</f>
        <v>0</v>
      </c>
      <c r="C38" s="32"/>
      <c r="D38" s="17">
        <f>(C38-B38)*1260</f>
        <v>0</v>
      </c>
      <c r="E38" s="17">
        <f t="shared" ref="E38:E45" si="25">E7+D38</f>
        <v>-6668.7999999998137</v>
      </c>
      <c r="F38" s="277" t="s">
        <v>23</v>
      </c>
      <c r="G38" s="278"/>
      <c r="H38" s="19"/>
      <c r="I38" s="200"/>
      <c r="J38" s="127">
        <f t="shared" ref="J38:J45" si="26">J7+H38</f>
        <v>11.716666666666667</v>
      </c>
      <c r="K38" s="128">
        <f t="shared" ref="K38:K45" si="27">K7+H38</f>
        <v>11.716666666666667</v>
      </c>
      <c r="L38" s="127">
        <f t="shared" ref="L38:L45" si="28">L7+H38</f>
        <v>426.4666666666667</v>
      </c>
      <c r="M38" s="24"/>
      <c r="N38" s="17">
        <f t="shared" ref="N38:N45" si="29">N7+M38</f>
        <v>5449</v>
      </c>
      <c r="O38" s="17">
        <f t="shared" ref="O38:O45" si="30">Q7+D49-Q38</f>
        <v>0</v>
      </c>
      <c r="P38" s="129">
        <f t="shared" ref="P38:P45" si="31">P7+O38</f>
        <v>1076032.3976</v>
      </c>
      <c r="Q38" s="130"/>
      <c r="R38" s="28" t="s">
        <v>24</v>
      </c>
      <c r="S38" s="29"/>
      <c r="T38" s="1"/>
      <c r="V38" s="116"/>
      <c r="W38" s="4"/>
    </row>
    <row r="39" spans="1:23" ht="14.25" customHeight="1">
      <c r="A39" s="30">
        <v>3</v>
      </c>
      <c r="B39" s="126">
        <f t="shared" si="24"/>
        <v>0</v>
      </c>
      <c r="C39" s="131"/>
      <c r="D39" s="33">
        <f>(C39-B39)*5</f>
        <v>0</v>
      </c>
      <c r="E39" s="17">
        <f t="shared" si="25"/>
        <v>3291147.75</v>
      </c>
      <c r="F39" s="33">
        <f t="shared" ref="F39:F40" si="32">G8</f>
        <v>0</v>
      </c>
      <c r="G39" s="35"/>
      <c r="H39" s="19" t="str">
        <f t="shared" ref="H39:H40" si="33">TEXT((G39-F39)/24,"hh:mm")</f>
        <v>00:00</v>
      </c>
      <c r="I39" s="127" t="e">
        <f>I8+H39</f>
        <v>#VALUE!</v>
      </c>
      <c r="J39" s="127" t="e">
        <f t="shared" si="26"/>
        <v>#VALUE!</v>
      </c>
      <c r="K39" s="128" t="e">
        <f t="shared" si="27"/>
        <v>#VALUE!</v>
      </c>
      <c r="L39" s="127" t="e">
        <f t="shared" si="28"/>
        <v>#VALUE!</v>
      </c>
      <c r="M39" s="37"/>
      <c r="N39" s="17">
        <f t="shared" si="29"/>
        <v>6506</v>
      </c>
      <c r="O39" s="17">
        <f t="shared" si="30"/>
        <v>0</v>
      </c>
      <c r="P39" s="17">
        <f t="shared" si="31"/>
        <v>969986</v>
      </c>
      <c r="Q39" s="130"/>
      <c r="R39" s="39" t="s">
        <v>25</v>
      </c>
      <c r="S39" s="40"/>
      <c r="T39" s="1"/>
      <c r="V39" s="116"/>
      <c r="W39" s="4"/>
    </row>
    <row r="40" spans="1:23" ht="14.25" customHeight="1">
      <c r="A40" s="30">
        <v>4</v>
      </c>
      <c r="B40" s="126">
        <f t="shared" si="24"/>
        <v>0</v>
      </c>
      <c r="C40" s="131"/>
      <c r="D40" s="33">
        <f>(C40-B40)*2</f>
        <v>0</v>
      </c>
      <c r="E40" s="17">
        <f t="shared" si="25"/>
        <v>-16762075</v>
      </c>
      <c r="F40" s="33">
        <f t="shared" si="32"/>
        <v>0</v>
      </c>
      <c r="G40" s="41"/>
      <c r="H40" s="19" t="str">
        <f t="shared" si="33"/>
        <v>00:00</v>
      </c>
      <c r="I40" s="200"/>
      <c r="J40" s="127" t="e">
        <f t="shared" si="26"/>
        <v>#VALUE!</v>
      </c>
      <c r="K40" s="128" t="e">
        <f t="shared" si="27"/>
        <v>#VALUE!</v>
      </c>
      <c r="L40" s="127" t="e">
        <f t="shared" si="28"/>
        <v>#VALUE!</v>
      </c>
      <c r="M40" s="37"/>
      <c r="N40" s="17">
        <f t="shared" si="29"/>
        <v>6919</v>
      </c>
      <c r="O40" s="17">
        <f t="shared" si="30"/>
        <v>0</v>
      </c>
      <c r="P40" s="132">
        <f t="shared" si="31"/>
        <v>244690</v>
      </c>
      <c r="Q40" s="130"/>
      <c r="R40" s="39" t="s">
        <v>26</v>
      </c>
      <c r="S40" s="40"/>
      <c r="T40" s="1"/>
      <c r="V40" s="116"/>
      <c r="W40" s="4"/>
    </row>
    <row r="41" spans="1:23" ht="14.25" customHeight="1">
      <c r="A41" s="30">
        <v>5</v>
      </c>
      <c r="B41" s="126">
        <f t="shared" si="24"/>
        <v>0</v>
      </c>
      <c r="C41" s="131"/>
      <c r="D41" s="33">
        <f>(C41-B41)*3.2</f>
        <v>0</v>
      </c>
      <c r="E41" s="17">
        <f t="shared" si="25"/>
        <v>1282765.5</v>
      </c>
      <c r="F41" s="277" t="s">
        <v>23</v>
      </c>
      <c r="G41" s="278"/>
      <c r="H41" s="19"/>
      <c r="I41" s="200"/>
      <c r="J41" s="127">
        <f t="shared" si="26"/>
        <v>0.6958333333333333</v>
      </c>
      <c r="K41" s="128">
        <f t="shared" si="27"/>
        <v>7.4201388888888884</v>
      </c>
      <c r="L41" s="127">
        <f t="shared" si="28"/>
        <v>95.272916666666674</v>
      </c>
      <c r="M41" s="37"/>
      <c r="N41" s="17">
        <f t="shared" si="29"/>
        <v>2909</v>
      </c>
      <c r="O41" s="17">
        <f t="shared" si="30"/>
        <v>0</v>
      </c>
      <c r="P41" s="132">
        <f t="shared" si="31"/>
        <v>455782</v>
      </c>
      <c r="Q41" s="130"/>
      <c r="R41" s="42" t="s">
        <v>27</v>
      </c>
      <c r="S41" s="43">
        <v>15000</v>
      </c>
      <c r="T41" s="1"/>
      <c r="V41" s="116"/>
      <c r="W41" s="4"/>
    </row>
    <row r="42" spans="1:23" ht="14.25" customHeight="1">
      <c r="A42" s="30">
        <v>6</v>
      </c>
      <c r="B42" s="126">
        <f t="shared" si="24"/>
        <v>0</v>
      </c>
      <c r="C42" s="32"/>
      <c r="D42" s="33">
        <f t="shared" ref="D42:D43" si="34">(C42-B42)*500</f>
        <v>0</v>
      </c>
      <c r="E42" s="17">
        <f t="shared" si="25"/>
        <v>4717839.0000000037</v>
      </c>
      <c r="F42" s="33">
        <f t="shared" ref="F42:F45" si="35">G11</f>
        <v>0</v>
      </c>
      <c r="G42" s="35"/>
      <c r="H42" s="19" t="str">
        <f t="shared" ref="H42:H45" si="36">TEXT((G42-F42)/24,"hh:mm")</f>
        <v>00:00</v>
      </c>
      <c r="I42" s="127" t="e">
        <f t="shared" ref="I42:I45" si="37">I11+H42</f>
        <v>#VALUE!</v>
      </c>
      <c r="J42" s="127" t="e">
        <f t="shared" si="26"/>
        <v>#VALUE!</v>
      </c>
      <c r="K42" s="128" t="e">
        <f t="shared" si="27"/>
        <v>#VALUE!</v>
      </c>
      <c r="L42" s="127" t="e">
        <f t="shared" si="28"/>
        <v>#VALUE!</v>
      </c>
      <c r="M42" s="44"/>
      <c r="N42" s="17">
        <f t="shared" si="29"/>
        <v>40173.5</v>
      </c>
      <c r="O42" s="17">
        <f t="shared" si="30"/>
        <v>0</v>
      </c>
      <c r="P42" s="132">
        <f t="shared" si="31"/>
        <v>7668552.4699999997</v>
      </c>
      <c r="Q42" s="130"/>
      <c r="R42" s="46" t="s">
        <v>28</v>
      </c>
      <c r="S42" s="47">
        <f>SUM(Q38:Q45)</f>
        <v>0</v>
      </c>
      <c r="T42" s="1"/>
      <c r="V42" s="116"/>
      <c r="W42" s="4"/>
    </row>
    <row r="43" spans="1:23" ht="14.25" customHeight="1">
      <c r="A43" s="48">
        <v>7</v>
      </c>
      <c r="B43" s="126">
        <f t="shared" si="24"/>
        <v>0</v>
      </c>
      <c r="C43" s="133"/>
      <c r="D43" s="49">
        <f t="shared" si="34"/>
        <v>0</v>
      </c>
      <c r="E43" s="17">
        <f t="shared" si="25"/>
        <v>4925043.0000000037</v>
      </c>
      <c r="F43" s="33">
        <f t="shared" si="35"/>
        <v>0</v>
      </c>
      <c r="G43" s="41"/>
      <c r="H43" s="19" t="str">
        <f t="shared" si="36"/>
        <v>00:00</v>
      </c>
      <c r="I43" s="127">
        <f t="shared" si="37"/>
        <v>0</v>
      </c>
      <c r="J43" s="127" t="e">
        <f t="shared" si="26"/>
        <v>#VALUE!</v>
      </c>
      <c r="K43" s="128" t="e">
        <f t="shared" si="27"/>
        <v>#VALUE!</v>
      </c>
      <c r="L43" s="127" t="e">
        <f t="shared" si="28"/>
        <v>#VALUE!</v>
      </c>
      <c r="M43" s="44"/>
      <c r="N43" s="17">
        <f t="shared" si="29"/>
        <v>38113</v>
      </c>
      <c r="O43" s="17">
        <f t="shared" si="30"/>
        <v>0</v>
      </c>
      <c r="P43" s="132">
        <f t="shared" si="31"/>
        <v>7479149.1749999989</v>
      </c>
      <c r="Q43" s="134"/>
      <c r="R43" s="56" t="s">
        <v>29</v>
      </c>
      <c r="S43" s="43">
        <f>SUM(S38:S42)</f>
        <v>15000</v>
      </c>
      <c r="T43" s="1"/>
      <c r="V43" s="116"/>
      <c r="W43" s="4"/>
    </row>
    <row r="44" spans="1:23" ht="14.25" customHeight="1">
      <c r="A44" s="30">
        <v>8</v>
      </c>
      <c r="B44" s="126">
        <f t="shared" si="24"/>
        <v>0</v>
      </c>
      <c r="C44" s="131"/>
      <c r="D44" s="49">
        <f t="shared" ref="D44:D45" si="38">(C44-B44)</f>
        <v>0</v>
      </c>
      <c r="E44" s="17">
        <f t="shared" si="25"/>
        <v>-5236069</v>
      </c>
      <c r="F44" s="33">
        <f t="shared" si="35"/>
        <v>0</v>
      </c>
      <c r="G44" s="35"/>
      <c r="H44" s="19" t="str">
        <f t="shared" si="36"/>
        <v>00:00</v>
      </c>
      <c r="I44" s="127">
        <f t="shared" si="37"/>
        <v>0</v>
      </c>
      <c r="J44" s="127">
        <f t="shared" si="26"/>
        <v>0</v>
      </c>
      <c r="K44" s="128" t="e">
        <f t="shared" si="27"/>
        <v>#VALUE!</v>
      </c>
      <c r="L44" s="127" t="e">
        <f t="shared" si="28"/>
        <v>#VALUE!</v>
      </c>
      <c r="M44" s="37"/>
      <c r="N44" s="17">
        <f t="shared" si="29"/>
        <v>17797</v>
      </c>
      <c r="O44" s="17">
        <f t="shared" si="30"/>
        <v>0</v>
      </c>
      <c r="P44" s="132">
        <f t="shared" si="31"/>
        <v>-26205999.381200001</v>
      </c>
      <c r="Q44" s="148"/>
      <c r="R44" s="56" t="s">
        <v>30</v>
      </c>
      <c r="S44" s="43">
        <v>1881</v>
      </c>
      <c r="T44" s="1"/>
      <c r="V44" s="116"/>
      <c r="W44" s="4"/>
    </row>
    <row r="45" spans="1:23" ht="15.75" customHeight="1">
      <c r="A45" s="62">
        <v>9</v>
      </c>
      <c r="B45" s="138">
        <f t="shared" si="24"/>
        <v>0</v>
      </c>
      <c r="C45" s="139"/>
      <c r="D45" s="65">
        <f t="shared" si="38"/>
        <v>0</v>
      </c>
      <c r="E45" s="65">
        <f t="shared" si="25"/>
        <v>-5636186</v>
      </c>
      <c r="F45" s="65">
        <f t="shared" si="35"/>
        <v>0</v>
      </c>
      <c r="G45" s="67"/>
      <c r="H45" s="19" t="str">
        <f t="shared" si="36"/>
        <v>00:00</v>
      </c>
      <c r="I45" s="127">
        <f t="shared" si="37"/>
        <v>0</v>
      </c>
      <c r="J45" s="127" t="e">
        <f t="shared" si="26"/>
        <v>#VALUE!</v>
      </c>
      <c r="K45" s="140" t="e">
        <f t="shared" si="27"/>
        <v>#VALUE!</v>
      </c>
      <c r="L45" s="149" t="e">
        <f t="shared" si="28"/>
        <v>#VALUE!</v>
      </c>
      <c r="M45" s="72"/>
      <c r="N45" s="65">
        <f t="shared" si="29"/>
        <v>17332</v>
      </c>
      <c r="O45" s="65">
        <f t="shared" si="30"/>
        <v>0</v>
      </c>
      <c r="P45" s="120">
        <f t="shared" si="31"/>
        <v>4111425.48</v>
      </c>
      <c r="Q45" s="141"/>
      <c r="R45" s="76" t="s">
        <v>31</v>
      </c>
      <c r="S45" s="77">
        <f>S44+S43</f>
        <v>16881</v>
      </c>
      <c r="T45" s="1"/>
      <c r="V45" s="116"/>
      <c r="W45" s="4"/>
    </row>
    <row r="46" spans="1:23" ht="14.25" customHeight="1">
      <c r="M46" s="4"/>
      <c r="N46" s="4"/>
      <c r="O46" s="4"/>
      <c r="T46" s="1"/>
      <c r="V46" s="116"/>
      <c r="W46" s="4"/>
    </row>
    <row r="47" spans="1:23" ht="14.25" customHeight="1">
      <c r="A47" s="267" t="s">
        <v>4</v>
      </c>
      <c r="B47" s="268" t="s">
        <v>32</v>
      </c>
      <c r="C47" s="269"/>
      <c r="D47" s="270" t="s">
        <v>33</v>
      </c>
      <c r="E47" s="267" t="s">
        <v>34</v>
      </c>
      <c r="F47" s="279" t="s">
        <v>35</v>
      </c>
      <c r="G47" s="269"/>
      <c r="H47" s="78" t="s">
        <v>4</v>
      </c>
      <c r="I47" s="79" t="s">
        <v>19</v>
      </c>
      <c r="J47" s="79" t="s">
        <v>36</v>
      </c>
      <c r="K47" s="80" t="s">
        <v>21</v>
      </c>
      <c r="L47" s="81" t="s">
        <v>22</v>
      </c>
      <c r="M47" s="82" t="s">
        <v>37</v>
      </c>
      <c r="N47" s="83" t="s">
        <v>38</v>
      </c>
      <c r="O47" s="84" t="s">
        <v>39</v>
      </c>
      <c r="P47" s="85" t="s">
        <v>40</v>
      </c>
      <c r="Q47" s="85" t="s">
        <v>41</v>
      </c>
      <c r="T47" s="1"/>
      <c r="V47" s="116"/>
      <c r="W47" s="4"/>
    </row>
    <row r="48" spans="1:23" ht="14.25" customHeight="1">
      <c r="A48" s="266"/>
      <c r="B48" s="82" t="s">
        <v>17</v>
      </c>
      <c r="C48" s="82" t="s">
        <v>18</v>
      </c>
      <c r="D48" s="271"/>
      <c r="E48" s="272"/>
      <c r="F48" s="82" t="s">
        <v>42</v>
      </c>
      <c r="G48" s="82" t="s">
        <v>43</v>
      </c>
      <c r="H48" s="86">
        <v>1</v>
      </c>
      <c r="I48" s="87"/>
      <c r="J48" s="88" t="str">
        <f>IF(J38&gt;=(500/24),"Ganti Filter","Belum")</f>
        <v>Belum</v>
      </c>
      <c r="K48" s="89" t="str">
        <f>IF(K38&gt;=(500/24),"Ganti Oli","Belum")</f>
        <v>Belum</v>
      </c>
      <c r="L48" s="90" t="str">
        <f t="shared" ref="L48:L51" si="39">IF(L38&gt;=(6000/24),"Overhaul","Belum")</f>
        <v>Overhaul</v>
      </c>
      <c r="M48" s="14" t="s">
        <v>44</v>
      </c>
      <c r="N48" s="91"/>
      <c r="O48" s="25"/>
      <c r="P48" s="92"/>
      <c r="Q48" s="92"/>
      <c r="T48" s="1"/>
      <c r="V48" s="116"/>
      <c r="W48" s="4"/>
    </row>
    <row r="49" spans="1:23" ht="14.25" customHeight="1">
      <c r="A49" s="14">
        <v>1</v>
      </c>
      <c r="B49" s="93"/>
      <c r="C49" s="24"/>
      <c r="D49" s="94">
        <f t="shared" ref="D49:D52" si="40">(C49-B49)*0.9984</f>
        <v>0</v>
      </c>
      <c r="E49" s="142"/>
      <c r="F49" s="96">
        <f t="shared" ref="F49:G49" si="41">IFERROR(O38/D38,0)</f>
        <v>0</v>
      </c>
      <c r="G49" s="97">
        <f t="shared" si="41"/>
        <v>-161.35322660749011</v>
      </c>
      <c r="H49" s="98">
        <v>3</v>
      </c>
      <c r="I49" s="88" t="e">
        <f>IF(I39&gt;=(250/24),"Ganti Racor","Belum")</f>
        <v>#VALUE!</v>
      </c>
      <c r="J49" s="88" t="e">
        <f t="shared" ref="J49:J51" si="42">IF(J39&gt;=(250/24),"Ganti Filter","Belum")</f>
        <v>#VALUE!</v>
      </c>
      <c r="K49" s="99" t="e">
        <f>IF(K39&gt;=(250/24),"Ganti Oli","Belum")</f>
        <v>#VALUE!</v>
      </c>
      <c r="L49" s="100" t="e">
        <f t="shared" si="39"/>
        <v>#VALUE!</v>
      </c>
      <c r="M49" s="30" t="s">
        <v>45</v>
      </c>
      <c r="N49" s="101"/>
      <c r="O49" s="38"/>
      <c r="P49" s="61"/>
      <c r="Q49" s="61"/>
      <c r="T49" s="1"/>
      <c r="V49" s="116"/>
      <c r="W49" s="4"/>
    </row>
    <row r="50" spans="1:23" ht="14.25" customHeight="1">
      <c r="A50" s="30">
        <v>3</v>
      </c>
      <c r="B50" s="102"/>
      <c r="C50" s="37"/>
      <c r="D50" s="103">
        <f t="shared" si="40"/>
        <v>0</v>
      </c>
      <c r="E50" s="37"/>
      <c r="F50" s="96">
        <f t="shared" ref="F50:G50" si="43">IFERROR(O39/D39,0)</f>
        <v>0</v>
      </c>
      <c r="G50" s="97">
        <f t="shared" si="43"/>
        <v>0.29472575334850887</v>
      </c>
      <c r="H50" s="98">
        <v>4</v>
      </c>
      <c r="I50" s="87"/>
      <c r="J50" s="88" t="e">
        <f t="shared" si="42"/>
        <v>#VALUE!</v>
      </c>
      <c r="K50" s="99" t="e">
        <f t="shared" ref="K50:K53" si="44">IF(K40&gt;=(500/24),"Ganti Oli","Belum")</f>
        <v>#VALUE!</v>
      </c>
      <c r="L50" s="100" t="e">
        <f t="shared" si="39"/>
        <v>#VALUE!</v>
      </c>
      <c r="M50" s="62" t="s">
        <v>43</v>
      </c>
      <c r="N50" s="104">
        <f t="shared" ref="N50:Q50" si="45">N48+(N49*209)</f>
        <v>0</v>
      </c>
      <c r="O50" s="104">
        <f t="shared" si="45"/>
        <v>0</v>
      </c>
      <c r="P50" s="105">
        <f t="shared" si="45"/>
        <v>0</v>
      </c>
      <c r="Q50" s="105">
        <f t="shared" si="45"/>
        <v>0</v>
      </c>
      <c r="T50" s="1"/>
      <c r="V50" s="116"/>
      <c r="W50" s="4"/>
    </row>
    <row r="51" spans="1:23" ht="15.75" customHeight="1">
      <c r="A51" s="30">
        <v>4</v>
      </c>
      <c r="B51" s="102"/>
      <c r="C51" s="37"/>
      <c r="D51" s="103">
        <f t="shared" si="40"/>
        <v>0</v>
      </c>
      <c r="E51" s="37"/>
      <c r="F51" s="96">
        <f t="shared" ref="F51:G51" si="46">IFERROR(O40/D40,0)</f>
        <v>0</v>
      </c>
      <c r="G51" s="97">
        <f t="shared" si="46"/>
        <v>-1.459783469528683E-2</v>
      </c>
      <c r="H51" s="98">
        <v>5</v>
      </c>
      <c r="I51" s="87"/>
      <c r="J51" s="88" t="str">
        <f t="shared" si="42"/>
        <v>Belum</v>
      </c>
      <c r="K51" s="99" t="str">
        <f t="shared" si="44"/>
        <v>Belum</v>
      </c>
      <c r="L51" s="100" t="str">
        <f t="shared" si="39"/>
        <v>Belum</v>
      </c>
      <c r="M51" s="1"/>
      <c r="N51" s="4"/>
      <c r="Q51" s="1"/>
      <c r="T51" s="1"/>
      <c r="V51" s="116"/>
      <c r="W51" s="4"/>
    </row>
    <row r="52" spans="1:23" ht="14.25" customHeight="1">
      <c r="A52" s="30">
        <v>5</v>
      </c>
      <c r="B52" s="102"/>
      <c r="C52" s="37"/>
      <c r="D52" s="103">
        <f t="shared" si="40"/>
        <v>0</v>
      </c>
      <c r="E52" s="37"/>
      <c r="F52" s="96">
        <f t="shared" ref="F52:G52" si="47">IFERROR(O41/D41,0)</f>
        <v>0</v>
      </c>
      <c r="G52" s="97">
        <f t="shared" si="47"/>
        <v>0.35531201922720873</v>
      </c>
      <c r="H52" s="98">
        <v>6</v>
      </c>
      <c r="I52" s="88" t="e">
        <f t="shared" ref="I52:I53" si="48">IF(I42&gt;=(250/24),"Ganti Racor","Belum")</f>
        <v>#VALUE!</v>
      </c>
      <c r="J52" s="88" t="e">
        <f t="shared" ref="J52:J53" si="49">IF(J42&gt;=(350/24),"Ganti Filter","Belum")</f>
        <v>#VALUE!</v>
      </c>
      <c r="K52" s="99" t="e">
        <f t="shared" si="44"/>
        <v>#VALUE!</v>
      </c>
      <c r="L52" s="100" t="e">
        <f t="shared" ref="L52:L55" si="50">IF(L42&gt;=(10000/24),"Overhaul","Belum")</f>
        <v>#VALUE!</v>
      </c>
      <c r="M52" s="4"/>
      <c r="N52" s="4"/>
      <c r="Q52" s="1"/>
      <c r="T52" s="1"/>
      <c r="V52" s="116"/>
      <c r="W52" s="4"/>
    </row>
    <row r="53" spans="1:23" ht="14.25" customHeight="1">
      <c r="A53" s="30">
        <v>6</v>
      </c>
      <c r="B53" s="102"/>
      <c r="C53" s="37"/>
      <c r="D53" s="103">
        <f>(C53-B53)*1.0015</f>
        <v>0</v>
      </c>
      <c r="E53" s="37"/>
      <c r="F53" s="96">
        <f t="shared" ref="F53:G53" si="51">IFERROR(O42/D42,0)</f>
        <v>0</v>
      </c>
      <c r="G53" s="97">
        <f t="shared" si="51"/>
        <v>1.6254375085711898</v>
      </c>
      <c r="H53" s="98">
        <v>7</v>
      </c>
      <c r="I53" s="88" t="str">
        <f t="shared" si="48"/>
        <v>Belum</v>
      </c>
      <c r="J53" s="88" t="e">
        <f t="shared" si="49"/>
        <v>#VALUE!</v>
      </c>
      <c r="K53" s="106" t="e">
        <f t="shared" si="44"/>
        <v>#VALUE!</v>
      </c>
      <c r="L53" s="107" t="e">
        <f t="shared" si="50"/>
        <v>#VALUE!</v>
      </c>
      <c r="M53" s="4"/>
      <c r="N53" s="4"/>
      <c r="Q53" s="1"/>
      <c r="T53" s="1"/>
      <c r="V53" s="116"/>
      <c r="W53" s="4"/>
    </row>
    <row r="54" spans="1:23" ht="14.25" customHeight="1">
      <c r="A54" s="48">
        <v>7</v>
      </c>
      <c r="B54" s="108"/>
      <c r="C54" s="44"/>
      <c r="D54" s="109">
        <f>(C54-B54)*1.0025</f>
        <v>0</v>
      </c>
      <c r="E54" s="37"/>
      <c r="F54" s="143">
        <f t="shared" ref="F54:G54" si="52">IFERROR(O43/D43,0)</f>
        <v>0</v>
      </c>
      <c r="G54" s="144">
        <f t="shared" si="52"/>
        <v>1.5185957107379557</v>
      </c>
      <c r="H54" s="98">
        <v>8</v>
      </c>
      <c r="I54" s="88" t="str">
        <f t="shared" ref="I54:I55" si="53">IF(I44&gt;=(80/24),"Ganti Racor","Belum")</f>
        <v>Belum</v>
      </c>
      <c r="J54" s="88" t="str">
        <f>IF(J44&gt;=(150/24),"Ganti Filter","Belum")</f>
        <v>Belum</v>
      </c>
      <c r="K54" s="99" t="e">
        <f t="shared" ref="K54:K55" si="54">IF(K44&gt;=(250/24),"Ganti Oli","Belum")</f>
        <v>#VALUE!</v>
      </c>
      <c r="L54" s="100" t="e">
        <f t="shared" si="50"/>
        <v>#VALUE!</v>
      </c>
      <c r="M54" s="4"/>
      <c r="N54" s="4"/>
      <c r="Q54" s="1"/>
      <c r="T54" s="1"/>
      <c r="V54" s="116"/>
      <c r="W54" s="4"/>
    </row>
    <row r="55" spans="1:23" ht="14.25" customHeight="1">
      <c r="A55" s="30">
        <v>8</v>
      </c>
      <c r="B55" s="110"/>
      <c r="C55" s="37"/>
      <c r="D55" s="109">
        <f t="shared" ref="D55:D56" si="55">(C55-B55)*0.9984</f>
        <v>0</v>
      </c>
      <c r="E55" s="112"/>
      <c r="F55" s="143">
        <f t="shared" ref="F55:G55" si="56">IFERROR(O44/D44,0)</f>
        <v>0</v>
      </c>
      <c r="G55" s="144">
        <f t="shared" si="56"/>
        <v>5.0048995498722419</v>
      </c>
      <c r="H55" s="113">
        <v>9</v>
      </c>
      <c r="I55" s="88" t="str">
        <f t="shared" si="53"/>
        <v>Belum</v>
      </c>
      <c r="J55" s="88" t="e">
        <f>IF(J45&gt;=(100/24),"Ganti Filter","Belum")</f>
        <v>#VALUE!</v>
      </c>
      <c r="K55" s="114" t="e">
        <f t="shared" si="54"/>
        <v>#VALUE!</v>
      </c>
      <c r="L55" s="115" t="e">
        <f t="shared" si="50"/>
        <v>#VALUE!</v>
      </c>
      <c r="M55" s="4"/>
      <c r="N55" s="4"/>
      <c r="Q55" s="1"/>
      <c r="T55" s="1"/>
      <c r="V55" s="116"/>
      <c r="W55" s="4"/>
    </row>
    <row r="56" spans="1:23" ht="14.25" customHeight="1">
      <c r="A56" s="30">
        <v>9</v>
      </c>
      <c r="B56" s="110"/>
      <c r="C56" s="37"/>
      <c r="D56" s="109">
        <f t="shared" si="55"/>
        <v>0</v>
      </c>
      <c r="E56" s="117"/>
      <c r="F56" s="145">
        <f t="shared" ref="F56:G56" si="57">IFERROR(O45/D45,0)</f>
        <v>0</v>
      </c>
      <c r="G56" s="146">
        <f t="shared" si="57"/>
        <v>-0.7294694461822232</v>
      </c>
      <c r="H56" s="119"/>
      <c r="I56" s="119"/>
      <c r="J56" s="119"/>
      <c r="K56" s="119"/>
      <c r="L56" s="4"/>
      <c r="M56" s="4"/>
      <c r="N56" s="4"/>
      <c r="O56" s="4"/>
      <c r="P56" s="4"/>
      <c r="Q56" s="4"/>
      <c r="T56" s="1"/>
      <c r="V56" s="116"/>
      <c r="W56" s="4"/>
    </row>
    <row r="57" spans="1:23" ht="14.25" customHeight="1">
      <c r="A57" s="14" t="s">
        <v>46</v>
      </c>
      <c r="B57" s="147"/>
      <c r="C57" s="24"/>
      <c r="D57" s="49">
        <f>(C57-B57)*0.9995</f>
        <v>0</v>
      </c>
      <c r="F57" s="4"/>
      <c r="H57" s="119"/>
      <c r="I57" s="119"/>
      <c r="J57" s="119"/>
      <c r="K57" s="119"/>
      <c r="L57" s="4"/>
      <c r="M57" s="4"/>
      <c r="N57" s="4"/>
      <c r="O57" s="4"/>
      <c r="P57" s="4"/>
      <c r="Q57" s="4"/>
      <c r="T57" s="1"/>
      <c r="V57" s="116"/>
      <c r="W57" s="4"/>
    </row>
    <row r="58" spans="1:23" ht="15.75" customHeight="1">
      <c r="A58" s="30" t="s">
        <v>47</v>
      </c>
      <c r="B58" s="110"/>
      <c r="C58" s="37"/>
      <c r="D58" s="33">
        <f>(C58-B58)*1.03511</f>
        <v>0</v>
      </c>
      <c r="T58" s="1"/>
      <c r="V58" s="116"/>
      <c r="W58" s="4"/>
    </row>
    <row r="59" spans="1:23" ht="15.75" customHeight="1">
      <c r="A59" s="30" t="s">
        <v>48</v>
      </c>
      <c r="B59" s="110"/>
      <c r="C59" s="37"/>
      <c r="D59" s="49">
        <f t="shared" ref="D59:D61" si="58">(C59-B59)*0.9984</f>
        <v>0</v>
      </c>
      <c r="T59" s="1"/>
      <c r="V59" s="116"/>
      <c r="W59" s="4"/>
    </row>
    <row r="60" spans="1:23" ht="15.75" customHeight="1">
      <c r="A60" s="30" t="s">
        <v>49</v>
      </c>
      <c r="B60" s="110"/>
      <c r="C60" s="37"/>
      <c r="D60" s="33">
        <f t="shared" si="58"/>
        <v>0</v>
      </c>
      <c r="T60" s="1"/>
      <c r="V60" s="116"/>
      <c r="W60" s="4"/>
    </row>
    <row r="61" spans="1:23" ht="14.25" customHeight="1">
      <c r="A61" s="30" t="s">
        <v>50</v>
      </c>
      <c r="B61" s="110"/>
      <c r="C61" s="37"/>
      <c r="D61" s="120">
        <f t="shared" si="58"/>
        <v>0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1"/>
      <c r="U61" s="4"/>
      <c r="V61" s="116"/>
      <c r="W61" s="4"/>
    </row>
    <row r="62" spans="1:23" ht="14.25" customHeight="1">
      <c r="A62" s="121"/>
      <c r="B62" s="122"/>
      <c r="C62" s="121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3"/>
      <c r="U62" s="122"/>
      <c r="V62" s="124"/>
      <c r="W62" s="4"/>
    </row>
    <row r="63" spans="1:23" ht="15.75" customHeight="1">
      <c r="T63" s="1"/>
      <c r="V63" s="116"/>
      <c r="W63" s="4"/>
    </row>
    <row r="64" spans="1:23" ht="15.75" customHeight="1">
      <c r="B64" s="3" t="s">
        <v>0</v>
      </c>
      <c r="C64" s="273" t="s">
        <v>51</v>
      </c>
      <c r="D64" s="269"/>
      <c r="G64" s="4"/>
      <c r="H64" s="5"/>
      <c r="I64" s="5"/>
      <c r="J64" s="5"/>
      <c r="K64" s="280"/>
      <c r="L64" s="281"/>
      <c r="M64" s="281"/>
      <c r="N64" s="6"/>
      <c r="T64" s="1"/>
      <c r="V64" s="116"/>
      <c r="W64" s="4"/>
    </row>
    <row r="65" spans="1:23" ht="14.25" customHeight="1">
      <c r="B65" s="7" t="s">
        <v>2</v>
      </c>
      <c r="C65" s="273" t="s">
        <v>55</v>
      </c>
      <c r="D65" s="269"/>
      <c r="H65" s="4"/>
      <c r="I65" s="4"/>
      <c r="J65" s="4"/>
      <c r="K65" s="281"/>
      <c r="L65" s="281"/>
      <c r="M65" s="281"/>
      <c r="N65" s="6"/>
      <c r="T65" s="1"/>
      <c r="V65" s="116"/>
      <c r="W65" s="4"/>
    </row>
    <row r="66" spans="1:23" ht="14.25" customHeight="1">
      <c r="T66" s="1"/>
      <c r="V66" s="116"/>
      <c r="W66" s="4"/>
    </row>
    <row r="67" spans="1:23" ht="15.75" customHeight="1">
      <c r="A67" s="267" t="s">
        <v>4</v>
      </c>
      <c r="B67" s="274" t="s">
        <v>5</v>
      </c>
      <c r="C67" s="269"/>
      <c r="D67" s="265" t="s">
        <v>6</v>
      </c>
      <c r="E67" s="265" t="s">
        <v>7</v>
      </c>
      <c r="F67" s="275" t="s">
        <v>8</v>
      </c>
      <c r="G67" s="269"/>
      <c r="H67" s="276" t="s">
        <v>9</v>
      </c>
      <c r="I67" s="282" t="s">
        <v>10</v>
      </c>
      <c r="J67" s="283"/>
      <c r="K67" s="283"/>
      <c r="L67" s="269"/>
      <c r="M67" s="265" t="s">
        <v>11</v>
      </c>
      <c r="N67" s="265" t="s">
        <v>312</v>
      </c>
      <c r="O67" s="265" t="s">
        <v>13</v>
      </c>
      <c r="P67" s="265" t="s">
        <v>313</v>
      </c>
      <c r="Q67" s="265" t="s">
        <v>15</v>
      </c>
      <c r="R67" s="270" t="s">
        <v>16</v>
      </c>
      <c r="S67" s="284"/>
      <c r="T67" s="1"/>
      <c r="V67" s="286"/>
      <c r="W67" s="4"/>
    </row>
    <row r="68" spans="1:23" ht="14.25" customHeight="1">
      <c r="A68" s="266"/>
      <c r="B68" s="9" t="s">
        <v>17</v>
      </c>
      <c r="C68" s="10" t="s">
        <v>18</v>
      </c>
      <c r="D68" s="266"/>
      <c r="E68" s="266"/>
      <c r="F68" s="125" t="s">
        <v>17</v>
      </c>
      <c r="G68" s="125" t="s">
        <v>18</v>
      </c>
      <c r="H68" s="266"/>
      <c r="I68" s="12" t="s">
        <v>19</v>
      </c>
      <c r="J68" s="12" t="s">
        <v>20</v>
      </c>
      <c r="K68" s="13" t="s">
        <v>21</v>
      </c>
      <c r="L68" s="13" t="s">
        <v>22</v>
      </c>
      <c r="M68" s="266"/>
      <c r="N68" s="266"/>
      <c r="O68" s="266"/>
      <c r="P68" s="266"/>
      <c r="Q68" s="266"/>
      <c r="R68" s="271"/>
      <c r="S68" s="285"/>
      <c r="T68" s="1"/>
      <c r="V68" s="287"/>
      <c r="W68" s="4"/>
    </row>
    <row r="69" spans="1:23" ht="14.25" customHeight="1">
      <c r="A69" s="14">
        <v>1</v>
      </c>
      <c r="B69" s="126">
        <f t="shared" ref="B69:B76" si="59">C38</f>
        <v>0</v>
      </c>
      <c r="C69" s="32"/>
      <c r="D69" s="17">
        <f>(C69-B69)*1260</f>
        <v>0</v>
      </c>
      <c r="E69" s="17">
        <f t="shared" ref="E69:E76" si="60">E38+D69</f>
        <v>-6668.7999999998137</v>
      </c>
      <c r="F69" s="277" t="s">
        <v>23</v>
      </c>
      <c r="G69" s="278"/>
      <c r="H69" s="19"/>
      <c r="I69" s="200"/>
      <c r="J69" s="127">
        <f t="shared" ref="J69:J76" si="61">J38+H69</f>
        <v>11.716666666666667</v>
      </c>
      <c r="K69" s="128">
        <f t="shared" ref="K69:K76" si="62">K38+H69</f>
        <v>11.716666666666667</v>
      </c>
      <c r="L69" s="127">
        <f t="shared" ref="L69:L76" si="63">L38+H69</f>
        <v>426.4666666666667</v>
      </c>
      <c r="M69" s="24"/>
      <c r="N69" s="17">
        <f t="shared" ref="N69:N76" si="64">N38+M69</f>
        <v>5449</v>
      </c>
      <c r="O69" s="17">
        <f t="shared" ref="O69:O76" si="65">Q38+D80-Q69</f>
        <v>0</v>
      </c>
      <c r="P69" s="129">
        <f t="shared" ref="P69:P76" si="66">P38+O69</f>
        <v>1076032.3976</v>
      </c>
      <c r="Q69" s="130"/>
      <c r="R69" s="28" t="s">
        <v>24</v>
      </c>
      <c r="S69" s="29"/>
      <c r="T69" s="1"/>
      <c r="V69" s="116"/>
      <c r="W69" s="4"/>
    </row>
    <row r="70" spans="1:23" ht="14.25" customHeight="1">
      <c r="A70" s="30">
        <v>3</v>
      </c>
      <c r="B70" s="126">
        <f t="shared" si="59"/>
        <v>0</v>
      </c>
      <c r="C70" s="131"/>
      <c r="D70" s="33">
        <f>(C70-B70)*5</f>
        <v>0</v>
      </c>
      <c r="E70" s="17">
        <f t="shared" si="60"/>
        <v>3291147.75</v>
      </c>
      <c r="F70" s="33">
        <f t="shared" ref="F70:F71" si="67">G39</f>
        <v>0</v>
      </c>
      <c r="G70" s="35"/>
      <c r="H70" s="19" t="str">
        <f t="shared" ref="H70:H71" si="68">TEXT((G70-F70)/24,"hh:mm")</f>
        <v>00:00</v>
      </c>
      <c r="I70" s="127" t="e">
        <f>I39+H70</f>
        <v>#VALUE!</v>
      </c>
      <c r="J70" s="127" t="e">
        <f t="shared" si="61"/>
        <v>#VALUE!</v>
      </c>
      <c r="K70" s="128" t="e">
        <f t="shared" si="62"/>
        <v>#VALUE!</v>
      </c>
      <c r="L70" s="127" t="e">
        <f t="shared" si="63"/>
        <v>#VALUE!</v>
      </c>
      <c r="M70" s="37"/>
      <c r="N70" s="17">
        <f t="shared" si="64"/>
        <v>6506</v>
      </c>
      <c r="O70" s="17">
        <f t="shared" si="65"/>
        <v>0</v>
      </c>
      <c r="P70" s="17">
        <f t="shared" si="66"/>
        <v>969986</v>
      </c>
      <c r="Q70" s="130"/>
      <c r="R70" s="39" t="s">
        <v>25</v>
      </c>
      <c r="S70" s="40"/>
      <c r="T70" s="1"/>
      <c r="V70" s="116"/>
      <c r="W70" s="4"/>
    </row>
    <row r="71" spans="1:23" ht="14.25" customHeight="1">
      <c r="A71" s="30">
        <v>4</v>
      </c>
      <c r="B71" s="126">
        <f t="shared" si="59"/>
        <v>0</v>
      </c>
      <c r="C71" s="131"/>
      <c r="D71" s="33">
        <f>(C71-B71)*2</f>
        <v>0</v>
      </c>
      <c r="E71" s="17">
        <f t="shared" si="60"/>
        <v>-16762075</v>
      </c>
      <c r="F71" s="33">
        <f t="shared" si="67"/>
        <v>0</v>
      </c>
      <c r="G71" s="41"/>
      <c r="H71" s="19" t="str">
        <f t="shared" si="68"/>
        <v>00:00</v>
      </c>
      <c r="I71" s="200"/>
      <c r="J71" s="127" t="e">
        <f t="shared" si="61"/>
        <v>#VALUE!</v>
      </c>
      <c r="K71" s="128" t="e">
        <f t="shared" si="62"/>
        <v>#VALUE!</v>
      </c>
      <c r="L71" s="127" t="e">
        <f t="shared" si="63"/>
        <v>#VALUE!</v>
      </c>
      <c r="M71" s="37"/>
      <c r="N71" s="17">
        <f t="shared" si="64"/>
        <v>6919</v>
      </c>
      <c r="O71" s="17">
        <f t="shared" si="65"/>
        <v>0</v>
      </c>
      <c r="P71" s="132">
        <f t="shared" si="66"/>
        <v>244690</v>
      </c>
      <c r="Q71" s="130"/>
      <c r="R71" s="39" t="s">
        <v>26</v>
      </c>
      <c r="S71" s="40"/>
      <c r="T71" s="1"/>
      <c r="V71" s="116"/>
      <c r="W71" s="4"/>
    </row>
    <row r="72" spans="1:23" ht="15.75" customHeight="1">
      <c r="A72" s="30">
        <v>5</v>
      </c>
      <c r="B72" s="126">
        <f t="shared" si="59"/>
        <v>0</v>
      </c>
      <c r="C72" s="131"/>
      <c r="D72" s="33">
        <f>(C72-B72)*3.2</f>
        <v>0</v>
      </c>
      <c r="E72" s="17">
        <f t="shared" si="60"/>
        <v>1282765.5</v>
      </c>
      <c r="F72" s="277" t="s">
        <v>23</v>
      </c>
      <c r="G72" s="278"/>
      <c r="H72" s="19"/>
      <c r="I72" s="200"/>
      <c r="J72" s="127">
        <f t="shared" si="61"/>
        <v>0.6958333333333333</v>
      </c>
      <c r="K72" s="128">
        <f t="shared" si="62"/>
        <v>7.4201388888888884</v>
      </c>
      <c r="L72" s="127">
        <f t="shared" si="63"/>
        <v>95.272916666666674</v>
      </c>
      <c r="M72" s="37"/>
      <c r="N72" s="17">
        <f t="shared" si="64"/>
        <v>2909</v>
      </c>
      <c r="O72" s="17">
        <f t="shared" si="65"/>
        <v>0</v>
      </c>
      <c r="P72" s="132">
        <f t="shared" si="66"/>
        <v>455782</v>
      </c>
      <c r="Q72" s="130"/>
      <c r="R72" s="42" t="s">
        <v>27</v>
      </c>
      <c r="S72" s="43">
        <v>15000</v>
      </c>
      <c r="T72" s="1"/>
      <c r="V72" s="116"/>
      <c r="W72" s="4"/>
    </row>
    <row r="73" spans="1:23" ht="14.25" customHeight="1">
      <c r="A73" s="30">
        <v>6</v>
      </c>
      <c r="B73" s="126">
        <f t="shared" si="59"/>
        <v>0</v>
      </c>
      <c r="C73" s="32"/>
      <c r="D73" s="33">
        <f t="shared" ref="D73:D74" si="69">(C73-B73)*500</f>
        <v>0</v>
      </c>
      <c r="E73" s="17">
        <f t="shared" si="60"/>
        <v>4717839.0000000037</v>
      </c>
      <c r="F73" s="33">
        <f t="shared" ref="F73:F76" si="70">G42</f>
        <v>0</v>
      </c>
      <c r="G73" s="35"/>
      <c r="H73" s="19" t="str">
        <f t="shared" ref="H73:H76" si="71">TEXT((G73-F73)/24,"hh:mm")</f>
        <v>00:00</v>
      </c>
      <c r="I73" s="127" t="e">
        <f t="shared" ref="I73:I76" si="72">I42+H73</f>
        <v>#VALUE!</v>
      </c>
      <c r="J73" s="127" t="e">
        <f t="shared" si="61"/>
        <v>#VALUE!</v>
      </c>
      <c r="K73" s="128" t="e">
        <f t="shared" si="62"/>
        <v>#VALUE!</v>
      </c>
      <c r="L73" s="127" t="e">
        <f t="shared" si="63"/>
        <v>#VALUE!</v>
      </c>
      <c r="M73" s="44"/>
      <c r="N73" s="17">
        <f t="shared" si="64"/>
        <v>40173.5</v>
      </c>
      <c r="O73" s="17">
        <f t="shared" si="65"/>
        <v>0</v>
      </c>
      <c r="P73" s="132">
        <f t="shared" si="66"/>
        <v>7668552.4699999997</v>
      </c>
      <c r="Q73" s="130"/>
      <c r="R73" s="46" t="s">
        <v>28</v>
      </c>
      <c r="S73" s="47">
        <f>SUM(Q69:Q76)</f>
        <v>0</v>
      </c>
      <c r="T73" s="1"/>
      <c r="V73" s="116"/>
      <c r="W73" s="4"/>
    </row>
    <row r="74" spans="1:23" ht="14.25" customHeight="1">
      <c r="A74" s="48">
        <v>7</v>
      </c>
      <c r="B74" s="126">
        <f t="shared" si="59"/>
        <v>0</v>
      </c>
      <c r="C74" s="133"/>
      <c r="D74" s="49">
        <f t="shared" si="69"/>
        <v>0</v>
      </c>
      <c r="E74" s="17">
        <f t="shared" si="60"/>
        <v>4925043.0000000037</v>
      </c>
      <c r="F74" s="33">
        <f t="shared" si="70"/>
        <v>0</v>
      </c>
      <c r="G74" s="41"/>
      <c r="H74" s="19" t="str">
        <f t="shared" si="71"/>
        <v>00:00</v>
      </c>
      <c r="I74" s="127">
        <f t="shared" si="72"/>
        <v>0</v>
      </c>
      <c r="J74" s="127" t="e">
        <f t="shared" si="61"/>
        <v>#VALUE!</v>
      </c>
      <c r="K74" s="128" t="e">
        <f t="shared" si="62"/>
        <v>#VALUE!</v>
      </c>
      <c r="L74" s="127" t="e">
        <f t="shared" si="63"/>
        <v>#VALUE!</v>
      </c>
      <c r="M74" s="44"/>
      <c r="N74" s="17">
        <f t="shared" si="64"/>
        <v>38113</v>
      </c>
      <c r="O74" s="17">
        <f t="shared" si="65"/>
        <v>0</v>
      </c>
      <c r="P74" s="132">
        <f t="shared" si="66"/>
        <v>7479149.1749999989</v>
      </c>
      <c r="Q74" s="134"/>
      <c r="R74" s="56" t="s">
        <v>29</v>
      </c>
      <c r="S74" s="43">
        <f>SUM(S69:S73)</f>
        <v>15000</v>
      </c>
      <c r="T74" s="1"/>
      <c r="V74" s="116"/>
      <c r="W74" s="4"/>
    </row>
    <row r="75" spans="1:23" ht="14.25" customHeight="1">
      <c r="A75" s="30">
        <v>8</v>
      </c>
      <c r="B75" s="126">
        <f t="shared" si="59"/>
        <v>0</v>
      </c>
      <c r="C75" s="131"/>
      <c r="D75" s="49">
        <f t="shared" ref="D75:D76" si="73">(C75-B75)</f>
        <v>0</v>
      </c>
      <c r="E75" s="17">
        <f t="shared" si="60"/>
        <v>-5236069</v>
      </c>
      <c r="F75" s="33">
        <f t="shared" si="70"/>
        <v>0</v>
      </c>
      <c r="G75" s="35"/>
      <c r="H75" s="19" t="str">
        <f t="shared" si="71"/>
        <v>00:00</v>
      </c>
      <c r="I75" s="127">
        <f t="shared" si="72"/>
        <v>0</v>
      </c>
      <c r="J75" s="127">
        <f t="shared" si="61"/>
        <v>0</v>
      </c>
      <c r="K75" s="128" t="e">
        <f t="shared" si="62"/>
        <v>#VALUE!</v>
      </c>
      <c r="L75" s="127" t="e">
        <f t="shared" si="63"/>
        <v>#VALUE!</v>
      </c>
      <c r="M75" s="37"/>
      <c r="N75" s="17">
        <f t="shared" si="64"/>
        <v>17797</v>
      </c>
      <c r="O75" s="17">
        <f t="shared" si="65"/>
        <v>0</v>
      </c>
      <c r="P75" s="132">
        <f t="shared" si="66"/>
        <v>-26205999.381200001</v>
      </c>
      <c r="Q75" s="148"/>
      <c r="R75" s="56" t="s">
        <v>30</v>
      </c>
      <c r="S75" s="43">
        <v>1881</v>
      </c>
      <c r="T75" s="1"/>
      <c r="V75" s="116"/>
      <c r="W75" s="4"/>
    </row>
    <row r="76" spans="1:23" ht="14.25" customHeight="1">
      <c r="A76" s="62">
        <v>9</v>
      </c>
      <c r="B76" s="138">
        <f t="shared" si="59"/>
        <v>0</v>
      </c>
      <c r="C76" s="139"/>
      <c r="D76" s="65">
        <f t="shared" si="73"/>
        <v>0</v>
      </c>
      <c r="E76" s="65">
        <f t="shared" si="60"/>
        <v>-5636186</v>
      </c>
      <c r="F76" s="65">
        <f t="shared" si="70"/>
        <v>0</v>
      </c>
      <c r="G76" s="67"/>
      <c r="H76" s="19" t="str">
        <f t="shared" si="71"/>
        <v>00:00</v>
      </c>
      <c r="I76" s="127">
        <f t="shared" si="72"/>
        <v>0</v>
      </c>
      <c r="J76" s="127" t="e">
        <f t="shared" si="61"/>
        <v>#VALUE!</v>
      </c>
      <c r="K76" s="140" t="e">
        <f t="shared" si="62"/>
        <v>#VALUE!</v>
      </c>
      <c r="L76" s="149" t="e">
        <f t="shared" si="63"/>
        <v>#VALUE!</v>
      </c>
      <c r="M76" s="72"/>
      <c r="N76" s="65">
        <f t="shared" si="64"/>
        <v>17332</v>
      </c>
      <c r="O76" s="65">
        <f t="shared" si="65"/>
        <v>0</v>
      </c>
      <c r="P76" s="120">
        <f t="shared" si="66"/>
        <v>4111425.48</v>
      </c>
      <c r="Q76" s="141"/>
      <c r="R76" s="76" t="s">
        <v>31</v>
      </c>
      <c r="S76" s="77">
        <f>S75+S74</f>
        <v>16881</v>
      </c>
      <c r="T76" s="1"/>
      <c r="V76" s="116"/>
      <c r="W76" s="4"/>
    </row>
    <row r="77" spans="1:23" ht="14.25" customHeight="1">
      <c r="M77" s="4"/>
      <c r="N77" s="4"/>
      <c r="O77" s="4"/>
      <c r="T77" s="1"/>
      <c r="V77" s="116"/>
      <c r="W77" s="4"/>
    </row>
    <row r="78" spans="1:23" ht="15.75" customHeight="1">
      <c r="A78" s="267" t="s">
        <v>4</v>
      </c>
      <c r="B78" s="268" t="s">
        <v>32</v>
      </c>
      <c r="C78" s="269"/>
      <c r="D78" s="270" t="s">
        <v>33</v>
      </c>
      <c r="E78" s="267" t="s">
        <v>34</v>
      </c>
      <c r="F78" s="279" t="s">
        <v>35</v>
      </c>
      <c r="G78" s="269"/>
      <c r="H78" s="78" t="s">
        <v>4</v>
      </c>
      <c r="I78" s="79" t="s">
        <v>19</v>
      </c>
      <c r="J78" s="79" t="s">
        <v>36</v>
      </c>
      <c r="K78" s="80" t="s">
        <v>21</v>
      </c>
      <c r="L78" s="81" t="s">
        <v>22</v>
      </c>
      <c r="M78" s="82" t="s">
        <v>37</v>
      </c>
      <c r="N78" s="83" t="s">
        <v>38</v>
      </c>
      <c r="O78" s="84" t="s">
        <v>39</v>
      </c>
      <c r="P78" s="85" t="s">
        <v>40</v>
      </c>
      <c r="Q78" s="85" t="s">
        <v>41</v>
      </c>
      <c r="T78" s="1"/>
      <c r="V78" s="116"/>
      <c r="W78" s="4"/>
    </row>
    <row r="79" spans="1:23" ht="14.25" customHeight="1">
      <c r="A79" s="266"/>
      <c r="B79" s="82" t="s">
        <v>17</v>
      </c>
      <c r="C79" s="82" t="s">
        <v>18</v>
      </c>
      <c r="D79" s="271"/>
      <c r="E79" s="272"/>
      <c r="F79" s="82" t="s">
        <v>42</v>
      </c>
      <c r="G79" s="82" t="s">
        <v>43</v>
      </c>
      <c r="H79" s="86">
        <v>1</v>
      </c>
      <c r="I79" s="87"/>
      <c r="J79" s="88" t="str">
        <f>IF(J69&gt;=(500/24),"Ganti Filter","Belum")</f>
        <v>Belum</v>
      </c>
      <c r="K79" s="89" t="str">
        <f>IF(K69&gt;=(500/24),"Ganti Oli","Belum")</f>
        <v>Belum</v>
      </c>
      <c r="L79" s="90" t="str">
        <f t="shared" ref="L79:L82" si="74">IF(L69&gt;=(6000/24),"Overhaul","Belum")</f>
        <v>Overhaul</v>
      </c>
      <c r="M79" s="14" t="s">
        <v>44</v>
      </c>
      <c r="N79" s="91"/>
      <c r="O79" s="25"/>
      <c r="P79" s="92"/>
      <c r="Q79" s="92"/>
      <c r="T79" s="1"/>
      <c r="V79" s="116"/>
      <c r="W79" s="4"/>
    </row>
    <row r="80" spans="1:23" ht="14.25" customHeight="1">
      <c r="A80" s="14">
        <v>1</v>
      </c>
      <c r="B80" s="93"/>
      <c r="C80" s="24"/>
      <c r="D80" s="94">
        <f t="shared" ref="D80:D83" si="75">(C80-B80)*0.9984</f>
        <v>0</v>
      </c>
      <c r="E80" s="142"/>
      <c r="F80" s="96">
        <f t="shared" ref="F80:G80" si="76">IFERROR(O69/D69,0)</f>
        <v>0</v>
      </c>
      <c r="G80" s="97">
        <f t="shared" si="76"/>
        <v>-161.35322660749011</v>
      </c>
      <c r="H80" s="98">
        <v>3</v>
      </c>
      <c r="I80" s="88" t="e">
        <f>IF(I70&gt;=(250/24),"Ganti Racor","Belum")</f>
        <v>#VALUE!</v>
      </c>
      <c r="J80" s="88" t="e">
        <f t="shared" ref="J80:J82" si="77">IF(J70&gt;=(250/24),"Ganti Filter","Belum")</f>
        <v>#VALUE!</v>
      </c>
      <c r="K80" s="99" t="e">
        <f>IF(K70&gt;=(250/24),"Ganti Oli","Belum")</f>
        <v>#VALUE!</v>
      </c>
      <c r="L80" s="100" t="e">
        <f t="shared" si="74"/>
        <v>#VALUE!</v>
      </c>
      <c r="M80" s="30" t="s">
        <v>45</v>
      </c>
      <c r="N80" s="101"/>
      <c r="O80" s="38"/>
      <c r="P80" s="61"/>
      <c r="Q80" s="61"/>
      <c r="T80" s="1"/>
      <c r="V80" s="116"/>
      <c r="W80" s="4"/>
    </row>
    <row r="81" spans="1:23" ht="14.25" customHeight="1">
      <c r="A81" s="30">
        <v>3</v>
      </c>
      <c r="B81" s="102"/>
      <c r="C81" s="37"/>
      <c r="D81" s="103">
        <f t="shared" si="75"/>
        <v>0</v>
      </c>
      <c r="E81" s="37"/>
      <c r="F81" s="96">
        <f t="shared" ref="F81:G81" si="78">IFERROR(O70/D70,0)</f>
        <v>0</v>
      </c>
      <c r="G81" s="97">
        <f t="shared" si="78"/>
        <v>0.29472575334850887</v>
      </c>
      <c r="H81" s="98">
        <v>4</v>
      </c>
      <c r="I81" s="87"/>
      <c r="J81" s="88" t="e">
        <f t="shared" si="77"/>
        <v>#VALUE!</v>
      </c>
      <c r="K81" s="99" t="e">
        <f t="shared" ref="K81:K84" si="79">IF(K71&gt;=(500/24),"Ganti Oli","Belum")</f>
        <v>#VALUE!</v>
      </c>
      <c r="L81" s="100" t="e">
        <f t="shared" si="74"/>
        <v>#VALUE!</v>
      </c>
      <c r="M81" s="62" t="s">
        <v>43</v>
      </c>
      <c r="N81" s="104">
        <f t="shared" ref="N81:Q81" si="80">N79+(N80*209)</f>
        <v>0</v>
      </c>
      <c r="O81" s="104">
        <f t="shared" si="80"/>
        <v>0</v>
      </c>
      <c r="P81" s="105">
        <f t="shared" si="80"/>
        <v>0</v>
      </c>
      <c r="Q81" s="105">
        <f t="shared" si="80"/>
        <v>0</v>
      </c>
      <c r="T81" s="1"/>
      <c r="V81" s="116"/>
      <c r="W81" s="4"/>
    </row>
    <row r="82" spans="1:23" ht="14.25" customHeight="1">
      <c r="A82" s="30">
        <v>4</v>
      </c>
      <c r="B82" s="102"/>
      <c r="C82" s="37"/>
      <c r="D82" s="103">
        <f t="shared" si="75"/>
        <v>0</v>
      </c>
      <c r="E82" s="37"/>
      <c r="F82" s="96">
        <f t="shared" ref="F82:G82" si="81">IFERROR(O71/D71,0)</f>
        <v>0</v>
      </c>
      <c r="G82" s="97">
        <f t="shared" si="81"/>
        <v>-1.459783469528683E-2</v>
      </c>
      <c r="H82" s="98">
        <v>5</v>
      </c>
      <c r="I82" s="87"/>
      <c r="J82" s="88" t="str">
        <f t="shared" si="77"/>
        <v>Belum</v>
      </c>
      <c r="K82" s="99" t="str">
        <f t="shared" si="79"/>
        <v>Belum</v>
      </c>
      <c r="L82" s="100" t="str">
        <f t="shared" si="74"/>
        <v>Belum</v>
      </c>
      <c r="M82" s="1"/>
      <c r="N82" s="4"/>
      <c r="Q82" s="1"/>
      <c r="T82" s="1"/>
      <c r="V82" s="116"/>
      <c r="W82" s="4"/>
    </row>
    <row r="83" spans="1:23" ht="14.25" customHeight="1">
      <c r="A83" s="30">
        <v>5</v>
      </c>
      <c r="B83" s="102"/>
      <c r="C83" s="37"/>
      <c r="D83" s="103">
        <f t="shared" si="75"/>
        <v>0</v>
      </c>
      <c r="E83" s="37"/>
      <c r="F83" s="96">
        <f t="shared" ref="F83:G83" si="82">IFERROR(O72/D72,0)</f>
        <v>0</v>
      </c>
      <c r="G83" s="97">
        <f t="shared" si="82"/>
        <v>0.35531201922720873</v>
      </c>
      <c r="H83" s="98">
        <v>6</v>
      </c>
      <c r="I83" s="88" t="e">
        <f t="shared" ref="I83:I84" si="83">IF(I73&gt;=(250/24),"Ganti Racor","Belum")</f>
        <v>#VALUE!</v>
      </c>
      <c r="J83" s="88" t="e">
        <f t="shared" ref="J83:J84" si="84">IF(J73&gt;=(350/24),"Ganti Filter","Belum")</f>
        <v>#VALUE!</v>
      </c>
      <c r="K83" s="99" t="e">
        <f t="shared" si="79"/>
        <v>#VALUE!</v>
      </c>
      <c r="L83" s="100" t="e">
        <f t="shared" ref="L83:L86" si="85">IF(L73&gt;=(10000/24),"Overhaul","Belum")</f>
        <v>#VALUE!</v>
      </c>
      <c r="M83" s="4"/>
      <c r="N83" s="4"/>
      <c r="Q83" s="1"/>
      <c r="T83" s="1"/>
      <c r="V83" s="116"/>
      <c r="W83" s="4"/>
    </row>
    <row r="84" spans="1:23" ht="14.25" customHeight="1">
      <c r="A84" s="30">
        <v>6</v>
      </c>
      <c r="B84" s="102"/>
      <c r="C84" s="37"/>
      <c r="D84" s="103">
        <f>(C84-B84)*1.0015</f>
        <v>0</v>
      </c>
      <c r="E84" s="37"/>
      <c r="F84" s="96">
        <f t="shared" ref="F84:G84" si="86">IFERROR(O73/D73,0)</f>
        <v>0</v>
      </c>
      <c r="G84" s="97">
        <f t="shared" si="86"/>
        <v>1.6254375085711898</v>
      </c>
      <c r="H84" s="98">
        <v>7</v>
      </c>
      <c r="I84" s="88" t="str">
        <f t="shared" si="83"/>
        <v>Belum</v>
      </c>
      <c r="J84" s="88" t="e">
        <f t="shared" si="84"/>
        <v>#VALUE!</v>
      </c>
      <c r="K84" s="106" t="e">
        <f t="shared" si="79"/>
        <v>#VALUE!</v>
      </c>
      <c r="L84" s="107" t="e">
        <f t="shared" si="85"/>
        <v>#VALUE!</v>
      </c>
      <c r="M84" s="4"/>
      <c r="N84" s="4"/>
      <c r="Q84" s="1"/>
      <c r="T84" s="1"/>
      <c r="V84" s="116"/>
      <c r="W84" s="4"/>
    </row>
    <row r="85" spans="1:23" ht="15.75" customHeight="1">
      <c r="A85" s="48">
        <v>7</v>
      </c>
      <c r="B85" s="108"/>
      <c r="C85" s="44"/>
      <c r="D85" s="109">
        <f>(C85-B85)*1.0025</f>
        <v>0</v>
      </c>
      <c r="E85" s="37"/>
      <c r="F85" s="143">
        <f t="shared" ref="F85:G85" si="87">IFERROR(O74/D74,0)</f>
        <v>0</v>
      </c>
      <c r="G85" s="144">
        <f t="shared" si="87"/>
        <v>1.5185957107379557</v>
      </c>
      <c r="H85" s="98">
        <v>8</v>
      </c>
      <c r="I85" s="88" t="str">
        <f t="shared" ref="I85:I86" si="88">IF(I75&gt;=(80/24),"Ganti Racor","Belum")</f>
        <v>Belum</v>
      </c>
      <c r="J85" s="88" t="str">
        <f>IF(J75&gt;=(150/24),"Ganti Filter","Belum")</f>
        <v>Belum</v>
      </c>
      <c r="K85" s="99" t="e">
        <f t="shared" ref="K85:K86" si="89">IF(K75&gt;=(250/24),"Ganti Oli","Belum")</f>
        <v>#VALUE!</v>
      </c>
      <c r="L85" s="100" t="e">
        <f t="shared" si="85"/>
        <v>#VALUE!</v>
      </c>
      <c r="M85" s="4"/>
      <c r="N85" s="4"/>
      <c r="Q85" s="1"/>
      <c r="T85" s="1"/>
      <c r="V85" s="116"/>
      <c r="W85" s="4"/>
    </row>
    <row r="86" spans="1:23" ht="14.25" customHeight="1">
      <c r="A86" s="30">
        <v>8</v>
      </c>
      <c r="B86" s="110"/>
      <c r="C86" s="37"/>
      <c r="D86" s="109">
        <f t="shared" ref="D86:D87" si="90">(C86-B86)*0.9984</f>
        <v>0</v>
      </c>
      <c r="E86" s="112"/>
      <c r="F86" s="143">
        <f t="shared" ref="F86:G86" si="91">IFERROR(O75/D75,0)</f>
        <v>0</v>
      </c>
      <c r="G86" s="144">
        <f t="shared" si="91"/>
        <v>5.0048995498722419</v>
      </c>
      <c r="H86" s="113">
        <v>9</v>
      </c>
      <c r="I86" s="88" t="str">
        <f t="shared" si="88"/>
        <v>Belum</v>
      </c>
      <c r="J86" s="88" t="e">
        <f>IF(J76&gt;=(100/24),"Ganti Filter","Belum")</f>
        <v>#VALUE!</v>
      </c>
      <c r="K86" s="114" t="e">
        <f t="shared" si="89"/>
        <v>#VALUE!</v>
      </c>
      <c r="L86" s="115" t="e">
        <f t="shared" si="85"/>
        <v>#VALUE!</v>
      </c>
      <c r="M86" s="4"/>
      <c r="N86" s="4"/>
      <c r="Q86" s="1"/>
      <c r="T86" s="1"/>
      <c r="V86" s="116"/>
      <c r="W86" s="4"/>
    </row>
    <row r="87" spans="1:23" ht="14.25" customHeight="1">
      <c r="A87" s="30">
        <v>9</v>
      </c>
      <c r="B87" s="110"/>
      <c r="C87" s="37"/>
      <c r="D87" s="109">
        <f t="shared" si="90"/>
        <v>0</v>
      </c>
      <c r="E87" s="117"/>
      <c r="F87" s="145">
        <f t="shared" ref="F87:G87" si="92">IFERROR(O76/D76,0)</f>
        <v>0</v>
      </c>
      <c r="G87" s="146">
        <f t="shared" si="92"/>
        <v>-0.7294694461822232</v>
      </c>
      <c r="H87" s="119"/>
      <c r="I87" s="119"/>
      <c r="J87" s="119"/>
      <c r="K87" s="119"/>
      <c r="L87" s="4"/>
      <c r="M87" s="4"/>
      <c r="N87" s="4"/>
      <c r="O87" s="4"/>
      <c r="P87" s="4"/>
      <c r="Q87" s="4"/>
      <c r="T87" s="1"/>
      <c r="V87" s="116"/>
      <c r="W87" s="4"/>
    </row>
    <row r="88" spans="1:23" ht="15.75" customHeight="1">
      <c r="A88" s="14" t="s">
        <v>46</v>
      </c>
      <c r="B88" s="147"/>
      <c r="C88" s="24"/>
      <c r="D88" s="49">
        <f>(C88-B88)*0.9995</f>
        <v>0</v>
      </c>
      <c r="F88" s="4"/>
      <c r="H88" s="119"/>
      <c r="I88" s="119"/>
      <c r="J88" s="119"/>
      <c r="K88" s="119"/>
      <c r="L88" s="4"/>
      <c r="M88" s="4"/>
      <c r="N88" s="4"/>
      <c r="O88" s="4"/>
      <c r="P88" s="4"/>
      <c r="Q88" s="4"/>
      <c r="T88" s="1"/>
      <c r="V88" s="116"/>
      <c r="W88" s="4"/>
    </row>
    <row r="89" spans="1:23" ht="14.25" customHeight="1">
      <c r="A89" s="30" t="s">
        <v>47</v>
      </c>
      <c r="B89" s="110"/>
      <c r="C89" s="37"/>
      <c r="D89" s="33">
        <f>(C89-B89)*1.03511</f>
        <v>0</v>
      </c>
      <c r="T89" s="1"/>
      <c r="V89" s="116"/>
      <c r="W89" s="4"/>
    </row>
    <row r="90" spans="1:23" ht="14.25" customHeight="1">
      <c r="A90" s="30" t="s">
        <v>48</v>
      </c>
      <c r="B90" s="110"/>
      <c r="C90" s="37"/>
      <c r="D90" s="49">
        <f t="shared" ref="D90:D92" si="93">(C90-B90)*0.9984</f>
        <v>0</v>
      </c>
      <c r="T90" s="1"/>
      <c r="V90" s="116"/>
      <c r="W90" s="4"/>
    </row>
    <row r="91" spans="1:23" ht="14.25" customHeight="1">
      <c r="A91" s="30" t="s">
        <v>49</v>
      </c>
      <c r="B91" s="110"/>
      <c r="C91" s="37"/>
      <c r="D91" s="33">
        <f t="shared" si="93"/>
        <v>0</v>
      </c>
      <c r="T91" s="1"/>
      <c r="V91" s="116"/>
      <c r="W91" s="4"/>
    </row>
    <row r="92" spans="1:23" ht="14.25" customHeight="1">
      <c r="A92" s="30" t="s">
        <v>50</v>
      </c>
      <c r="B92" s="110"/>
      <c r="C92" s="37"/>
      <c r="D92" s="120">
        <f t="shared" si="93"/>
        <v>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1"/>
      <c r="U92" s="4"/>
      <c r="V92" s="116"/>
      <c r="W92" s="4"/>
    </row>
    <row r="93" spans="1:23" ht="14.25" customHeight="1">
      <c r="A93" s="121"/>
      <c r="B93" s="122"/>
      <c r="C93" s="121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3"/>
      <c r="U93" s="122"/>
      <c r="V93" s="124"/>
      <c r="W93" s="4"/>
    </row>
    <row r="94" spans="1:23" ht="14.25" customHeight="1">
      <c r="T94" s="1"/>
      <c r="V94" s="116"/>
      <c r="W94" s="4"/>
    </row>
    <row r="95" spans="1:23" ht="15.75" customHeight="1">
      <c r="B95" s="3" t="s">
        <v>0</v>
      </c>
      <c r="C95" s="273" t="s">
        <v>58</v>
      </c>
      <c r="D95" s="269"/>
      <c r="G95" s="4"/>
      <c r="H95" s="5"/>
      <c r="I95" s="5"/>
      <c r="J95" s="5"/>
      <c r="K95" s="280"/>
      <c r="L95" s="281"/>
      <c r="M95" s="281"/>
      <c r="N95" s="6"/>
      <c r="T95" s="1"/>
      <c r="V95" s="116"/>
      <c r="W95" s="4"/>
    </row>
    <row r="96" spans="1:23" ht="14.25" customHeight="1">
      <c r="B96" s="7" t="s">
        <v>2</v>
      </c>
      <c r="C96" s="273" t="s">
        <v>59</v>
      </c>
      <c r="D96" s="269"/>
      <c r="H96" s="4"/>
      <c r="I96" s="4"/>
      <c r="J96" s="4"/>
      <c r="K96" s="281"/>
      <c r="L96" s="281"/>
      <c r="M96" s="281"/>
      <c r="N96" s="6"/>
      <c r="T96" s="1"/>
      <c r="V96" s="116"/>
      <c r="W96" s="4"/>
    </row>
    <row r="97" spans="1:23" ht="14.25" customHeight="1">
      <c r="T97" s="1"/>
      <c r="V97" s="116"/>
      <c r="W97" s="4"/>
    </row>
    <row r="98" spans="1:23" ht="15.75" customHeight="1">
      <c r="A98" s="267" t="s">
        <v>4</v>
      </c>
      <c r="B98" s="274" t="s">
        <v>5</v>
      </c>
      <c r="C98" s="269"/>
      <c r="D98" s="265" t="s">
        <v>6</v>
      </c>
      <c r="E98" s="265" t="s">
        <v>7</v>
      </c>
      <c r="F98" s="275" t="s">
        <v>8</v>
      </c>
      <c r="G98" s="269"/>
      <c r="H98" s="276" t="s">
        <v>9</v>
      </c>
      <c r="I98" s="282" t="s">
        <v>10</v>
      </c>
      <c r="J98" s="283"/>
      <c r="K98" s="283"/>
      <c r="L98" s="269"/>
      <c r="M98" s="265" t="s">
        <v>11</v>
      </c>
      <c r="N98" s="265" t="s">
        <v>314</v>
      </c>
      <c r="O98" s="265" t="s">
        <v>13</v>
      </c>
      <c r="P98" s="265" t="s">
        <v>315</v>
      </c>
      <c r="Q98" s="265" t="s">
        <v>15</v>
      </c>
      <c r="R98" s="270" t="s">
        <v>16</v>
      </c>
      <c r="S98" s="284"/>
      <c r="T98" s="1"/>
      <c r="V98" s="286"/>
      <c r="W98" s="4"/>
    </row>
    <row r="99" spans="1:23" ht="26.25" customHeight="1">
      <c r="A99" s="266"/>
      <c r="B99" s="9" t="s">
        <v>17</v>
      </c>
      <c r="C99" s="10" t="s">
        <v>18</v>
      </c>
      <c r="D99" s="266"/>
      <c r="E99" s="266"/>
      <c r="F99" s="125" t="s">
        <v>17</v>
      </c>
      <c r="G99" s="125" t="s">
        <v>18</v>
      </c>
      <c r="H99" s="266"/>
      <c r="I99" s="12" t="s">
        <v>19</v>
      </c>
      <c r="J99" s="12" t="s">
        <v>20</v>
      </c>
      <c r="K99" s="13" t="s">
        <v>21</v>
      </c>
      <c r="L99" s="13" t="s">
        <v>22</v>
      </c>
      <c r="M99" s="266"/>
      <c r="N99" s="266"/>
      <c r="O99" s="266"/>
      <c r="P99" s="266"/>
      <c r="Q99" s="266"/>
      <c r="R99" s="271"/>
      <c r="S99" s="285"/>
      <c r="T99" s="1"/>
      <c r="V99" s="287"/>
      <c r="W99" s="4"/>
    </row>
    <row r="100" spans="1:23" ht="14.25" customHeight="1">
      <c r="A100" s="14">
        <v>1</v>
      </c>
      <c r="B100" s="126">
        <f t="shared" ref="B100:B107" si="94">C69</f>
        <v>0</v>
      </c>
      <c r="C100" s="32"/>
      <c r="D100" s="17">
        <f>(C100-B100)*1260</f>
        <v>0</v>
      </c>
      <c r="E100" s="17">
        <f t="shared" ref="E100:E107" si="95">E69+D100</f>
        <v>-6668.7999999998137</v>
      </c>
      <c r="F100" s="277" t="s">
        <v>23</v>
      </c>
      <c r="G100" s="278"/>
      <c r="H100" s="19"/>
      <c r="I100" s="200"/>
      <c r="J100" s="127">
        <f t="shared" ref="J100:J107" si="96">J69+H100</f>
        <v>11.716666666666667</v>
      </c>
      <c r="K100" s="128">
        <f t="shared" ref="K100:K107" si="97">K69+H100</f>
        <v>11.716666666666667</v>
      </c>
      <c r="L100" s="127">
        <f t="shared" ref="L100:L107" si="98">L69+H100</f>
        <v>426.4666666666667</v>
      </c>
      <c r="M100" s="24"/>
      <c r="N100" s="17">
        <f t="shared" ref="N100:N107" si="99">N69+M100</f>
        <v>5449</v>
      </c>
      <c r="O100" s="17">
        <f t="shared" ref="O100:O107" si="100">Q69+D111-Q100</f>
        <v>0</v>
      </c>
      <c r="P100" s="129">
        <f t="shared" ref="P100:P107" si="101">P69+O100</f>
        <v>1076032.3976</v>
      </c>
      <c r="Q100" s="130"/>
      <c r="R100" s="28" t="s">
        <v>24</v>
      </c>
      <c r="S100" s="29"/>
      <c r="T100" s="1"/>
      <c r="V100" s="116"/>
      <c r="W100" s="4"/>
    </row>
    <row r="101" spans="1:23" ht="14.25" customHeight="1">
      <c r="A101" s="30">
        <v>3</v>
      </c>
      <c r="B101" s="126">
        <f t="shared" si="94"/>
        <v>0</v>
      </c>
      <c r="C101" s="131"/>
      <c r="D101" s="33">
        <f>(C101-B101)*5</f>
        <v>0</v>
      </c>
      <c r="E101" s="17">
        <f t="shared" si="95"/>
        <v>3291147.75</v>
      </c>
      <c r="F101" s="33">
        <f t="shared" ref="F101:F102" si="102">G70</f>
        <v>0</v>
      </c>
      <c r="G101" s="35"/>
      <c r="H101" s="19" t="str">
        <f t="shared" ref="H101:H102" si="103">TEXT((G101-F101)/24,"hh:mm")</f>
        <v>00:00</v>
      </c>
      <c r="I101" s="127" t="e">
        <f>I70+H101</f>
        <v>#VALUE!</v>
      </c>
      <c r="J101" s="127" t="e">
        <f t="shared" si="96"/>
        <v>#VALUE!</v>
      </c>
      <c r="K101" s="128" t="e">
        <f t="shared" si="97"/>
        <v>#VALUE!</v>
      </c>
      <c r="L101" s="127" t="e">
        <f t="shared" si="98"/>
        <v>#VALUE!</v>
      </c>
      <c r="M101" s="37"/>
      <c r="N101" s="17">
        <f t="shared" si="99"/>
        <v>6506</v>
      </c>
      <c r="O101" s="17">
        <f t="shared" si="100"/>
        <v>0</v>
      </c>
      <c r="P101" s="17">
        <f t="shared" si="101"/>
        <v>969986</v>
      </c>
      <c r="Q101" s="130"/>
      <c r="R101" s="39" t="s">
        <v>25</v>
      </c>
      <c r="S101" s="40"/>
      <c r="T101" s="1"/>
      <c r="V101" s="116"/>
      <c r="W101" s="4"/>
    </row>
    <row r="102" spans="1:23" ht="14.25" customHeight="1">
      <c r="A102" s="30">
        <v>4</v>
      </c>
      <c r="B102" s="126">
        <f t="shared" si="94"/>
        <v>0</v>
      </c>
      <c r="C102" s="131"/>
      <c r="D102" s="33">
        <f>(C102-B102)*2</f>
        <v>0</v>
      </c>
      <c r="E102" s="17">
        <f t="shared" si="95"/>
        <v>-16762075</v>
      </c>
      <c r="F102" s="33">
        <f t="shared" si="102"/>
        <v>0</v>
      </c>
      <c r="G102" s="41"/>
      <c r="H102" s="19" t="str">
        <f t="shared" si="103"/>
        <v>00:00</v>
      </c>
      <c r="I102" s="200"/>
      <c r="J102" s="127" t="e">
        <f t="shared" si="96"/>
        <v>#VALUE!</v>
      </c>
      <c r="K102" s="128" t="e">
        <f t="shared" si="97"/>
        <v>#VALUE!</v>
      </c>
      <c r="L102" s="127" t="e">
        <f t="shared" si="98"/>
        <v>#VALUE!</v>
      </c>
      <c r="M102" s="37"/>
      <c r="N102" s="17">
        <f t="shared" si="99"/>
        <v>6919</v>
      </c>
      <c r="O102" s="17">
        <f t="shared" si="100"/>
        <v>0</v>
      </c>
      <c r="P102" s="132">
        <f t="shared" si="101"/>
        <v>244690</v>
      </c>
      <c r="Q102" s="130"/>
      <c r="R102" s="39" t="s">
        <v>26</v>
      </c>
      <c r="S102" s="40"/>
      <c r="T102" s="1"/>
      <c r="V102" s="116"/>
      <c r="W102" s="4"/>
    </row>
    <row r="103" spans="1:23" ht="14.25" customHeight="1">
      <c r="A103" s="30">
        <v>5</v>
      </c>
      <c r="B103" s="126">
        <f t="shared" si="94"/>
        <v>0</v>
      </c>
      <c r="C103" s="131"/>
      <c r="D103" s="33">
        <f>(C103-B103)*3.2</f>
        <v>0</v>
      </c>
      <c r="E103" s="17">
        <f t="shared" si="95"/>
        <v>1282765.5</v>
      </c>
      <c r="F103" s="277" t="s">
        <v>23</v>
      </c>
      <c r="G103" s="278"/>
      <c r="H103" s="19"/>
      <c r="I103" s="200"/>
      <c r="J103" s="127">
        <f t="shared" si="96"/>
        <v>0.6958333333333333</v>
      </c>
      <c r="K103" s="128">
        <f t="shared" si="97"/>
        <v>7.4201388888888884</v>
      </c>
      <c r="L103" s="127">
        <f t="shared" si="98"/>
        <v>95.272916666666674</v>
      </c>
      <c r="M103" s="37"/>
      <c r="N103" s="17">
        <f t="shared" si="99"/>
        <v>2909</v>
      </c>
      <c r="O103" s="17">
        <f t="shared" si="100"/>
        <v>0</v>
      </c>
      <c r="P103" s="132">
        <f t="shared" si="101"/>
        <v>455782</v>
      </c>
      <c r="Q103" s="130"/>
      <c r="R103" s="42" t="s">
        <v>27</v>
      </c>
      <c r="S103" s="43">
        <v>15000</v>
      </c>
      <c r="T103" s="1"/>
      <c r="V103" s="116"/>
      <c r="W103" s="4"/>
    </row>
    <row r="104" spans="1:23" ht="14.25" customHeight="1">
      <c r="A104" s="30">
        <v>6</v>
      </c>
      <c r="B104" s="126">
        <f t="shared" si="94"/>
        <v>0</v>
      </c>
      <c r="C104" s="32"/>
      <c r="D104" s="33">
        <f t="shared" ref="D104:D105" si="104">(C104-B104)*500</f>
        <v>0</v>
      </c>
      <c r="E104" s="17">
        <f t="shared" si="95"/>
        <v>4717839.0000000037</v>
      </c>
      <c r="F104" s="33">
        <f t="shared" ref="F104:F107" si="105">G73</f>
        <v>0</v>
      </c>
      <c r="G104" s="35"/>
      <c r="H104" s="19" t="str">
        <f t="shared" ref="H104:H107" si="106">TEXT((G104-F104)/24,"hh:mm")</f>
        <v>00:00</v>
      </c>
      <c r="I104" s="127" t="e">
        <f t="shared" ref="I104:I107" si="107">I73+H104</f>
        <v>#VALUE!</v>
      </c>
      <c r="J104" s="127" t="e">
        <f t="shared" si="96"/>
        <v>#VALUE!</v>
      </c>
      <c r="K104" s="128" t="e">
        <f t="shared" si="97"/>
        <v>#VALUE!</v>
      </c>
      <c r="L104" s="127" t="e">
        <f t="shared" si="98"/>
        <v>#VALUE!</v>
      </c>
      <c r="M104" s="44"/>
      <c r="N104" s="17">
        <f t="shared" si="99"/>
        <v>40173.5</v>
      </c>
      <c r="O104" s="17">
        <f t="shared" si="100"/>
        <v>0</v>
      </c>
      <c r="P104" s="132">
        <f t="shared" si="101"/>
        <v>7668552.4699999997</v>
      </c>
      <c r="Q104" s="130"/>
      <c r="R104" s="46" t="s">
        <v>28</v>
      </c>
      <c r="S104" s="47">
        <f>SUM(Q100:Q107)</f>
        <v>0</v>
      </c>
      <c r="T104" s="1"/>
      <c r="V104" s="116"/>
      <c r="W104" s="4"/>
    </row>
    <row r="105" spans="1:23" ht="15.75" customHeight="1">
      <c r="A105" s="48">
        <v>7</v>
      </c>
      <c r="B105" s="126">
        <f t="shared" si="94"/>
        <v>0</v>
      </c>
      <c r="C105" s="133"/>
      <c r="D105" s="49">
        <f t="shared" si="104"/>
        <v>0</v>
      </c>
      <c r="E105" s="17">
        <f t="shared" si="95"/>
        <v>4925043.0000000037</v>
      </c>
      <c r="F105" s="33">
        <f t="shared" si="105"/>
        <v>0</v>
      </c>
      <c r="G105" s="41"/>
      <c r="H105" s="19" t="str">
        <f t="shared" si="106"/>
        <v>00:00</v>
      </c>
      <c r="I105" s="127">
        <f t="shared" si="107"/>
        <v>0</v>
      </c>
      <c r="J105" s="127" t="e">
        <f t="shared" si="96"/>
        <v>#VALUE!</v>
      </c>
      <c r="K105" s="128" t="e">
        <f t="shared" si="97"/>
        <v>#VALUE!</v>
      </c>
      <c r="L105" s="127" t="e">
        <f t="shared" si="98"/>
        <v>#VALUE!</v>
      </c>
      <c r="M105" s="44"/>
      <c r="N105" s="17">
        <f t="shared" si="99"/>
        <v>38113</v>
      </c>
      <c r="O105" s="17">
        <f t="shared" si="100"/>
        <v>0</v>
      </c>
      <c r="P105" s="132">
        <f t="shared" si="101"/>
        <v>7479149.1749999989</v>
      </c>
      <c r="Q105" s="134"/>
      <c r="R105" s="56" t="s">
        <v>29</v>
      </c>
      <c r="S105" s="43">
        <f>SUM(S100:S104)</f>
        <v>15000</v>
      </c>
      <c r="T105" s="1"/>
      <c r="V105" s="116"/>
      <c r="W105" s="4"/>
    </row>
    <row r="106" spans="1:23" ht="14.25" customHeight="1">
      <c r="A106" s="30">
        <v>8</v>
      </c>
      <c r="B106" s="126">
        <f t="shared" si="94"/>
        <v>0</v>
      </c>
      <c r="C106" s="131"/>
      <c r="D106" s="49">
        <f t="shared" ref="D106:D107" si="108">(C106-B106)</f>
        <v>0</v>
      </c>
      <c r="E106" s="17">
        <f t="shared" si="95"/>
        <v>-5236069</v>
      </c>
      <c r="F106" s="33">
        <f t="shared" si="105"/>
        <v>0</v>
      </c>
      <c r="G106" s="35"/>
      <c r="H106" s="19" t="str">
        <f t="shared" si="106"/>
        <v>00:00</v>
      </c>
      <c r="I106" s="127">
        <f t="shared" si="107"/>
        <v>0</v>
      </c>
      <c r="J106" s="127">
        <f t="shared" si="96"/>
        <v>0</v>
      </c>
      <c r="K106" s="128" t="e">
        <f t="shared" si="97"/>
        <v>#VALUE!</v>
      </c>
      <c r="L106" s="127" t="e">
        <f t="shared" si="98"/>
        <v>#VALUE!</v>
      </c>
      <c r="M106" s="37"/>
      <c r="N106" s="17">
        <f t="shared" si="99"/>
        <v>17797</v>
      </c>
      <c r="O106" s="17">
        <f t="shared" si="100"/>
        <v>0</v>
      </c>
      <c r="P106" s="132">
        <f t="shared" si="101"/>
        <v>-26205999.381200001</v>
      </c>
      <c r="Q106" s="148"/>
      <c r="R106" s="56" t="s">
        <v>30</v>
      </c>
      <c r="S106" s="43">
        <v>1881</v>
      </c>
      <c r="T106" s="1"/>
      <c r="V106" s="116"/>
      <c r="W106" s="2"/>
    </row>
    <row r="107" spans="1:23" ht="14.25" customHeight="1">
      <c r="A107" s="62">
        <v>9</v>
      </c>
      <c r="B107" s="138">
        <f t="shared" si="94"/>
        <v>0</v>
      </c>
      <c r="C107" s="139"/>
      <c r="D107" s="65">
        <f t="shared" si="108"/>
        <v>0</v>
      </c>
      <c r="E107" s="65">
        <f t="shared" si="95"/>
        <v>-5636186</v>
      </c>
      <c r="F107" s="65">
        <f t="shared" si="105"/>
        <v>0</v>
      </c>
      <c r="G107" s="67"/>
      <c r="H107" s="19" t="str">
        <f t="shared" si="106"/>
        <v>00:00</v>
      </c>
      <c r="I107" s="127">
        <f t="shared" si="107"/>
        <v>0</v>
      </c>
      <c r="J107" s="127" t="e">
        <f t="shared" si="96"/>
        <v>#VALUE!</v>
      </c>
      <c r="K107" s="140" t="e">
        <f t="shared" si="97"/>
        <v>#VALUE!</v>
      </c>
      <c r="L107" s="149" t="e">
        <f t="shared" si="98"/>
        <v>#VALUE!</v>
      </c>
      <c r="M107" s="72"/>
      <c r="N107" s="65">
        <f t="shared" si="99"/>
        <v>17332</v>
      </c>
      <c r="O107" s="65">
        <f t="shared" si="100"/>
        <v>0</v>
      </c>
      <c r="P107" s="120">
        <f t="shared" si="101"/>
        <v>4111425.48</v>
      </c>
      <c r="Q107" s="141"/>
      <c r="R107" s="76" t="s">
        <v>31</v>
      </c>
      <c r="S107" s="77">
        <f>S106+S105</f>
        <v>16881</v>
      </c>
      <c r="T107" s="1"/>
      <c r="V107" s="116"/>
      <c r="W107" s="2"/>
    </row>
    <row r="108" spans="1:23" ht="14.25" customHeight="1">
      <c r="M108" s="4"/>
      <c r="N108" s="4"/>
      <c r="O108" s="4"/>
      <c r="T108" s="1"/>
      <c r="V108" s="116"/>
      <c r="W108" s="4"/>
    </row>
    <row r="109" spans="1:23" ht="14.25" customHeight="1">
      <c r="A109" s="267" t="s">
        <v>4</v>
      </c>
      <c r="B109" s="268" t="s">
        <v>32</v>
      </c>
      <c r="C109" s="269"/>
      <c r="D109" s="270" t="s">
        <v>33</v>
      </c>
      <c r="E109" s="267" t="s">
        <v>34</v>
      </c>
      <c r="F109" s="279" t="s">
        <v>35</v>
      </c>
      <c r="G109" s="269"/>
      <c r="H109" s="78" t="s">
        <v>4</v>
      </c>
      <c r="I109" s="79" t="s">
        <v>19</v>
      </c>
      <c r="J109" s="79" t="s">
        <v>36</v>
      </c>
      <c r="K109" s="80" t="s">
        <v>21</v>
      </c>
      <c r="L109" s="81" t="s">
        <v>22</v>
      </c>
      <c r="M109" s="82" t="s">
        <v>37</v>
      </c>
      <c r="N109" s="83" t="s">
        <v>38</v>
      </c>
      <c r="O109" s="84" t="s">
        <v>39</v>
      </c>
      <c r="P109" s="85" t="s">
        <v>40</v>
      </c>
      <c r="Q109" s="85" t="s">
        <v>41</v>
      </c>
      <c r="T109" s="1"/>
      <c r="V109" s="116"/>
    </row>
    <row r="110" spans="1:23" ht="14.25" customHeight="1">
      <c r="A110" s="266"/>
      <c r="B110" s="82" t="s">
        <v>17</v>
      </c>
      <c r="C110" s="82" t="s">
        <v>18</v>
      </c>
      <c r="D110" s="271"/>
      <c r="E110" s="272"/>
      <c r="F110" s="82" t="s">
        <v>42</v>
      </c>
      <c r="G110" s="82" t="s">
        <v>43</v>
      </c>
      <c r="H110" s="86">
        <v>1</v>
      </c>
      <c r="I110" s="87"/>
      <c r="J110" s="88" t="str">
        <f>IF(J100&gt;=(500/24),"Ganti Filter","Belum")</f>
        <v>Belum</v>
      </c>
      <c r="K110" s="89" t="str">
        <f>IF(K100&gt;=(500/24),"Ganti Oli","Belum")</f>
        <v>Belum</v>
      </c>
      <c r="L110" s="90" t="str">
        <f t="shared" ref="L110:L113" si="109">IF(L100&gt;=(6000/24),"Overhaul","Belum")</f>
        <v>Overhaul</v>
      </c>
      <c r="M110" s="14" t="s">
        <v>44</v>
      </c>
      <c r="N110" s="91"/>
      <c r="O110" s="25"/>
      <c r="P110" s="92"/>
      <c r="Q110" s="92"/>
      <c r="T110" s="1"/>
      <c r="V110" s="116"/>
    </row>
    <row r="111" spans="1:23" ht="14.25" customHeight="1">
      <c r="A111" s="160">
        <v>1</v>
      </c>
      <c r="B111" s="93"/>
      <c r="C111" s="24"/>
      <c r="D111" s="94">
        <f t="shared" ref="D111:D114" si="110">(C111-B111)*0.9984</f>
        <v>0</v>
      </c>
      <c r="E111" s="142"/>
      <c r="F111" s="96">
        <f t="shared" ref="F111:G111" si="111">IFERROR(O100/D100,0)</f>
        <v>0</v>
      </c>
      <c r="G111" s="97">
        <f t="shared" si="111"/>
        <v>-161.35322660749011</v>
      </c>
      <c r="H111" s="98">
        <v>3</v>
      </c>
      <c r="I111" s="88" t="e">
        <f>IF(I101&gt;=(250/24),"Ganti Racor","Belum")</f>
        <v>#VALUE!</v>
      </c>
      <c r="J111" s="88" t="e">
        <f t="shared" ref="J111:J113" si="112">IF(J101&gt;=(250/24),"Ganti Filter","Belum")</f>
        <v>#VALUE!</v>
      </c>
      <c r="K111" s="99" t="e">
        <f>IF(K101&gt;=(250/24),"Ganti Oli","Belum")</f>
        <v>#VALUE!</v>
      </c>
      <c r="L111" s="100" t="e">
        <f t="shared" si="109"/>
        <v>#VALUE!</v>
      </c>
      <c r="M111" s="30" t="s">
        <v>45</v>
      </c>
      <c r="N111" s="101"/>
      <c r="O111" s="38"/>
      <c r="P111" s="61"/>
      <c r="Q111" s="61"/>
      <c r="T111" s="1"/>
      <c r="V111" s="116"/>
    </row>
    <row r="112" spans="1:23" ht="14.25" customHeight="1">
      <c r="A112" s="162">
        <v>3</v>
      </c>
      <c r="B112" s="102"/>
      <c r="C112" s="37"/>
      <c r="D112" s="103">
        <f t="shared" si="110"/>
        <v>0</v>
      </c>
      <c r="E112" s="37"/>
      <c r="F112" s="96">
        <f t="shared" ref="F112:G112" si="113">IFERROR(O101/D101,0)</f>
        <v>0</v>
      </c>
      <c r="G112" s="97">
        <f t="shared" si="113"/>
        <v>0.29472575334850887</v>
      </c>
      <c r="H112" s="98">
        <v>4</v>
      </c>
      <c r="I112" s="87"/>
      <c r="J112" s="88" t="e">
        <f t="shared" si="112"/>
        <v>#VALUE!</v>
      </c>
      <c r="K112" s="99" t="e">
        <f t="shared" ref="K112:K115" si="114">IF(K102&gt;=(500/24),"Ganti Oli","Belum")</f>
        <v>#VALUE!</v>
      </c>
      <c r="L112" s="100" t="e">
        <f t="shared" si="109"/>
        <v>#VALUE!</v>
      </c>
      <c r="M112" s="62" t="s">
        <v>43</v>
      </c>
      <c r="N112" s="104">
        <f t="shared" ref="N112:Q112" si="115">N110+(N111*209)</f>
        <v>0</v>
      </c>
      <c r="O112" s="104">
        <f t="shared" si="115"/>
        <v>0</v>
      </c>
      <c r="P112" s="105">
        <f t="shared" si="115"/>
        <v>0</v>
      </c>
      <c r="Q112" s="105">
        <f t="shared" si="115"/>
        <v>0</v>
      </c>
      <c r="T112" s="1"/>
      <c r="V112" s="116"/>
    </row>
    <row r="113" spans="1:22" ht="14.25" customHeight="1">
      <c r="A113" s="162">
        <v>4</v>
      </c>
      <c r="B113" s="102"/>
      <c r="C113" s="37"/>
      <c r="D113" s="103">
        <f t="shared" si="110"/>
        <v>0</v>
      </c>
      <c r="E113" s="37"/>
      <c r="F113" s="96">
        <f t="shared" ref="F113:G113" si="116">IFERROR(O102/D102,0)</f>
        <v>0</v>
      </c>
      <c r="G113" s="97">
        <f t="shared" si="116"/>
        <v>-1.459783469528683E-2</v>
      </c>
      <c r="H113" s="98">
        <v>5</v>
      </c>
      <c r="I113" s="87"/>
      <c r="J113" s="88" t="str">
        <f t="shared" si="112"/>
        <v>Belum</v>
      </c>
      <c r="K113" s="99" t="str">
        <f t="shared" si="114"/>
        <v>Belum</v>
      </c>
      <c r="L113" s="100" t="str">
        <f t="shared" si="109"/>
        <v>Belum</v>
      </c>
      <c r="M113" s="1"/>
      <c r="N113" s="4"/>
      <c r="Q113" s="1"/>
      <c r="T113" s="1"/>
      <c r="V113" s="116"/>
    </row>
    <row r="114" spans="1:22" ht="14.25" customHeight="1">
      <c r="A114" s="162">
        <v>5</v>
      </c>
      <c r="B114" s="102"/>
      <c r="C114" s="37"/>
      <c r="D114" s="103">
        <f t="shared" si="110"/>
        <v>0</v>
      </c>
      <c r="E114" s="37"/>
      <c r="F114" s="96">
        <f t="shared" ref="F114:G114" si="117">IFERROR(O103/D103,0)</f>
        <v>0</v>
      </c>
      <c r="G114" s="97">
        <f t="shared" si="117"/>
        <v>0.35531201922720873</v>
      </c>
      <c r="H114" s="98">
        <v>6</v>
      </c>
      <c r="I114" s="88" t="e">
        <f t="shared" ref="I114:I115" si="118">IF(I104&gt;=(250/24),"Ganti Racor","Belum")</f>
        <v>#VALUE!</v>
      </c>
      <c r="J114" s="88" t="e">
        <f t="shared" ref="J114:J115" si="119">IF(J104&gt;=(350/24),"Ganti Filter","Belum")</f>
        <v>#VALUE!</v>
      </c>
      <c r="K114" s="99" t="e">
        <f t="shared" si="114"/>
        <v>#VALUE!</v>
      </c>
      <c r="L114" s="100" t="e">
        <f t="shared" ref="L114:L117" si="120">IF(L104&gt;=(10000/24),"Overhaul","Belum")</f>
        <v>#VALUE!</v>
      </c>
      <c r="M114" s="4"/>
      <c r="N114" s="4"/>
      <c r="Q114" s="1"/>
      <c r="T114" s="1"/>
      <c r="V114" s="116"/>
    </row>
    <row r="115" spans="1:22" ht="14.25" customHeight="1">
      <c r="A115" s="162">
        <v>6</v>
      </c>
      <c r="B115" s="102"/>
      <c r="C115" s="37"/>
      <c r="D115" s="103">
        <f>(C115-B115)*1.0015</f>
        <v>0</v>
      </c>
      <c r="E115" s="37"/>
      <c r="F115" s="96">
        <f t="shared" ref="F115:G115" si="121">IFERROR(O104/D104,0)</f>
        <v>0</v>
      </c>
      <c r="G115" s="97">
        <f t="shared" si="121"/>
        <v>1.6254375085711898</v>
      </c>
      <c r="H115" s="98">
        <v>7</v>
      </c>
      <c r="I115" s="88" t="str">
        <f t="shared" si="118"/>
        <v>Belum</v>
      </c>
      <c r="J115" s="88" t="e">
        <f t="shared" si="119"/>
        <v>#VALUE!</v>
      </c>
      <c r="K115" s="106" t="e">
        <f t="shared" si="114"/>
        <v>#VALUE!</v>
      </c>
      <c r="L115" s="107" t="e">
        <f t="shared" si="120"/>
        <v>#VALUE!</v>
      </c>
      <c r="M115" s="4"/>
      <c r="N115" s="4"/>
      <c r="Q115" s="1"/>
      <c r="T115" s="1"/>
      <c r="V115" s="116"/>
    </row>
    <row r="116" spans="1:22" ht="14.25" customHeight="1">
      <c r="A116" s="163">
        <v>7</v>
      </c>
      <c r="B116" s="108"/>
      <c r="C116" s="44"/>
      <c r="D116" s="109">
        <f>(C116-B116)*1.0025</f>
        <v>0</v>
      </c>
      <c r="E116" s="37"/>
      <c r="F116" s="143">
        <f t="shared" ref="F116:G116" si="122">IFERROR(O105/D105,0)</f>
        <v>0</v>
      </c>
      <c r="G116" s="144">
        <f t="shared" si="122"/>
        <v>1.5185957107379557</v>
      </c>
      <c r="H116" s="98">
        <v>8</v>
      </c>
      <c r="I116" s="88" t="str">
        <f t="shared" ref="I116:I117" si="123">IF(I106&gt;=(80/24),"Ganti Racor","Belum")</f>
        <v>Belum</v>
      </c>
      <c r="J116" s="88" t="str">
        <f>IF(J106&gt;=(150/24),"Ganti Filter","Belum")</f>
        <v>Belum</v>
      </c>
      <c r="K116" s="99" t="e">
        <f t="shared" ref="K116:K117" si="124">IF(K106&gt;=(250/24),"Ganti Oli","Belum")</f>
        <v>#VALUE!</v>
      </c>
      <c r="L116" s="100" t="e">
        <f t="shared" si="120"/>
        <v>#VALUE!</v>
      </c>
      <c r="M116" s="4"/>
      <c r="N116" s="4"/>
      <c r="Q116" s="1"/>
      <c r="T116" s="1"/>
      <c r="V116" s="116"/>
    </row>
    <row r="117" spans="1:22" ht="14.25" customHeight="1">
      <c r="A117" s="162">
        <v>8</v>
      </c>
      <c r="B117" s="102"/>
      <c r="C117" s="37"/>
      <c r="D117" s="109">
        <f t="shared" ref="D117:D118" si="125">(C117-B117)*0.9984</f>
        <v>0</v>
      </c>
      <c r="E117" s="112"/>
      <c r="F117" s="143">
        <f t="shared" ref="F117:G117" si="126">IFERROR(O106/D106,0)</f>
        <v>0</v>
      </c>
      <c r="G117" s="144">
        <f t="shared" si="126"/>
        <v>5.0048995498722419</v>
      </c>
      <c r="H117" s="113">
        <v>9</v>
      </c>
      <c r="I117" s="88" t="str">
        <f t="shared" si="123"/>
        <v>Belum</v>
      </c>
      <c r="J117" s="88" t="e">
        <f>IF(J107&gt;=(100/24),"Ganti Filter","Belum")</f>
        <v>#VALUE!</v>
      </c>
      <c r="K117" s="114" t="e">
        <f t="shared" si="124"/>
        <v>#VALUE!</v>
      </c>
      <c r="L117" s="115" t="e">
        <f t="shared" si="120"/>
        <v>#VALUE!</v>
      </c>
      <c r="M117" s="4"/>
      <c r="N117" s="4"/>
      <c r="Q117" s="1"/>
      <c r="T117" s="1"/>
      <c r="V117" s="116"/>
    </row>
    <row r="118" spans="1:22" ht="14.25" customHeight="1">
      <c r="A118" s="162">
        <v>9</v>
      </c>
      <c r="B118" s="166"/>
      <c r="C118" s="72"/>
      <c r="D118" s="109">
        <f t="shared" si="125"/>
        <v>0</v>
      </c>
      <c r="E118" s="117"/>
      <c r="F118" s="145">
        <f t="shared" ref="F118:G118" si="127">IFERROR(O107/D107,0)</f>
        <v>0</v>
      </c>
      <c r="G118" s="146">
        <f t="shared" si="127"/>
        <v>-0.7294694461822232</v>
      </c>
      <c r="H118" s="119"/>
      <c r="I118" s="119"/>
      <c r="J118" s="119"/>
      <c r="K118" s="119"/>
      <c r="L118" s="4"/>
      <c r="M118" s="4"/>
      <c r="N118" s="4"/>
      <c r="O118" s="4"/>
      <c r="P118" s="4"/>
      <c r="Q118" s="4"/>
      <c r="T118" s="1"/>
      <c r="V118" s="116"/>
    </row>
    <row r="119" spans="1:22" ht="14.25" customHeight="1">
      <c r="A119" s="14" t="s">
        <v>46</v>
      </c>
      <c r="B119" s="110"/>
      <c r="C119" s="37"/>
      <c r="D119" s="49">
        <f>(C119-B119)*0.9995</f>
        <v>0</v>
      </c>
      <c r="F119" s="4"/>
      <c r="H119" s="119"/>
      <c r="I119" s="119"/>
      <c r="J119" s="119"/>
      <c r="K119" s="119"/>
      <c r="L119" s="4"/>
      <c r="M119" s="4"/>
      <c r="N119" s="4"/>
      <c r="O119" s="4"/>
      <c r="P119" s="4"/>
      <c r="Q119" s="4"/>
      <c r="T119" s="1"/>
      <c r="V119" s="116"/>
    </row>
    <row r="120" spans="1:22" ht="14.25" customHeight="1">
      <c r="A120" s="30" t="s">
        <v>47</v>
      </c>
      <c r="B120" s="110"/>
      <c r="C120" s="37"/>
      <c r="D120" s="33">
        <f>(C120-B120)*1.03511</f>
        <v>0</v>
      </c>
      <c r="T120" s="1"/>
      <c r="V120" s="116"/>
    </row>
    <row r="121" spans="1:22" ht="14.25" customHeight="1">
      <c r="A121" s="30" t="s">
        <v>48</v>
      </c>
      <c r="B121" s="110"/>
      <c r="C121" s="37"/>
      <c r="D121" s="49">
        <f t="shared" ref="D121:D123" si="128">(C121-B121)*0.9984</f>
        <v>0</v>
      </c>
      <c r="T121" s="1"/>
      <c r="V121" s="116"/>
    </row>
    <row r="122" spans="1:22" ht="14.25" customHeight="1">
      <c r="A122" s="30" t="s">
        <v>49</v>
      </c>
      <c r="B122" s="110"/>
      <c r="C122" s="37"/>
      <c r="D122" s="33">
        <f t="shared" si="128"/>
        <v>0</v>
      </c>
      <c r="T122" s="1"/>
      <c r="V122" s="116"/>
    </row>
    <row r="123" spans="1:22" ht="14.25" customHeight="1">
      <c r="A123" s="30" t="s">
        <v>50</v>
      </c>
      <c r="B123" s="110"/>
      <c r="C123" s="37"/>
      <c r="D123" s="120">
        <f t="shared" si="128"/>
        <v>0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1"/>
      <c r="U123" s="4"/>
      <c r="V123" s="116"/>
    </row>
    <row r="124" spans="1:22" ht="14.25" customHeight="1">
      <c r="A124" s="121"/>
      <c r="B124" s="122"/>
      <c r="C124" s="121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3"/>
      <c r="U124" s="122"/>
      <c r="V124" s="124"/>
    </row>
    <row r="125" spans="1:22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1"/>
      <c r="U125" s="4"/>
      <c r="V125" s="4"/>
    </row>
    <row r="126" spans="1:22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1"/>
      <c r="U126" s="4"/>
      <c r="V126" s="4"/>
    </row>
    <row r="127" spans="1:22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1"/>
      <c r="U127" s="4"/>
      <c r="V127" s="4"/>
    </row>
    <row r="128" spans="1:22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1"/>
      <c r="U128" s="4"/>
      <c r="V128" s="4"/>
    </row>
    <row r="129" spans="1:22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1"/>
      <c r="U129" s="4"/>
      <c r="V129" s="4"/>
    </row>
    <row r="130" spans="1:22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1"/>
      <c r="U130" s="4"/>
      <c r="V130" s="4"/>
    </row>
    <row r="131" spans="1:22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1"/>
      <c r="U131" s="4"/>
      <c r="V131" s="4"/>
    </row>
    <row r="132" spans="1:2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1"/>
      <c r="U132" s="4"/>
      <c r="V132" s="4"/>
    </row>
    <row r="133" spans="1:22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1"/>
      <c r="U133" s="4"/>
      <c r="V133" s="4"/>
    </row>
    <row r="134" spans="1:22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1"/>
      <c r="U134" s="4"/>
      <c r="V134" s="4"/>
    </row>
    <row r="135" spans="1:22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1"/>
      <c r="U135" s="4"/>
      <c r="V135" s="4"/>
    </row>
    <row r="136" spans="1:22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1"/>
      <c r="U136" s="4"/>
      <c r="V136" s="4"/>
    </row>
    <row r="137" spans="1:22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1"/>
      <c r="U137" s="4"/>
      <c r="V137" s="4"/>
    </row>
    <row r="138" spans="1:22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1"/>
      <c r="U138" s="4"/>
      <c r="V138" s="4"/>
    </row>
    <row r="139" spans="1:22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1"/>
      <c r="U139" s="4"/>
      <c r="V139" s="4"/>
    </row>
    <row r="140" spans="1:22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1"/>
      <c r="U140" s="4"/>
      <c r="V140" s="4"/>
    </row>
    <row r="141" spans="1:22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1"/>
      <c r="U141" s="4"/>
      <c r="V141" s="4"/>
    </row>
    <row r="142" spans="1:2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1"/>
      <c r="U142" s="4"/>
      <c r="V142" s="4"/>
    </row>
    <row r="143" spans="1:22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1"/>
      <c r="U143" s="4"/>
      <c r="V143" s="4"/>
    </row>
    <row r="144" spans="1:22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1"/>
      <c r="U144" s="4"/>
      <c r="V144" s="4"/>
    </row>
    <row r="145" spans="1:22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1"/>
      <c r="U145" s="4"/>
      <c r="V145" s="4"/>
    </row>
    <row r="146" spans="1:22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1"/>
      <c r="U146" s="4"/>
      <c r="V146" s="4"/>
    </row>
    <row r="147" spans="1:22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1"/>
      <c r="U147" s="4"/>
      <c r="V147" s="4"/>
    </row>
    <row r="148" spans="1:22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1"/>
      <c r="U148" s="4"/>
      <c r="V148" s="4"/>
    </row>
    <row r="149" spans="1:22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1"/>
      <c r="U149" s="4"/>
      <c r="V149" s="4"/>
    </row>
    <row r="150" spans="1:22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1"/>
      <c r="U150" s="4"/>
      <c r="V150" s="4"/>
    </row>
    <row r="151" spans="1:22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1"/>
      <c r="U151" s="4"/>
      <c r="V151" s="4"/>
    </row>
    <row r="152" spans="1:2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1"/>
      <c r="U152" s="4"/>
      <c r="V152" s="4"/>
    </row>
    <row r="153" spans="1:22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1"/>
      <c r="U153" s="4"/>
      <c r="V153" s="4"/>
    </row>
    <row r="154" spans="1:22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1"/>
      <c r="U154" s="4"/>
      <c r="V154" s="4"/>
    </row>
    <row r="155" spans="1:22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1"/>
      <c r="U155" s="4"/>
      <c r="V155" s="4"/>
    </row>
    <row r="156" spans="1:22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1"/>
      <c r="U156" s="4"/>
      <c r="V156" s="4"/>
    </row>
    <row r="157" spans="1:22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1"/>
      <c r="U157" s="4"/>
      <c r="V157" s="4"/>
    </row>
    <row r="158" spans="1:22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1"/>
      <c r="U158" s="4"/>
      <c r="V158" s="4"/>
    </row>
    <row r="159" spans="1:22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1"/>
      <c r="U159" s="4"/>
      <c r="V159" s="4"/>
    </row>
    <row r="160" spans="1:22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1"/>
      <c r="U160" s="4"/>
      <c r="V160" s="4"/>
    </row>
    <row r="161" spans="1:22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1"/>
      <c r="U161" s="4"/>
      <c r="V161" s="4"/>
    </row>
    <row r="162" spans="1:2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1"/>
      <c r="U162" s="4"/>
      <c r="V162" s="4"/>
    </row>
    <row r="163" spans="1:22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1"/>
      <c r="U163" s="4"/>
      <c r="V163" s="4"/>
    </row>
    <row r="164" spans="1:22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1"/>
      <c r="U164" s="4"/>
      <c r="V164" s="4"/>
    </row>
    <row r="165" spans="1:22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1"/>
      <c r="U165" s="4"/>
      <c r="V165" s="4"/>
    </row>
    <row r="166" spans="1:22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1"/>
      <c r="U166" s="4"/>
      <c r="V166" s="4"/>
    </row>
    <row r="167" spans="1:22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1"/>
      <c r="U167" s="4"/>
      <c r="V167" s="4"/>
    </row>
    <row r="168" spans="1:22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1"/>
      <c r="U168" s="4"/>
      <c r="V168" s="4"/>
    </row>
    <row r="169" spans="1:22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1"/>
      <c r="U169" s="4"/>
      <c r="V169" s="4"/>
    </row>
    <row r="170" spans="1:22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1"/>
      <c r="U170" s="4"/>
      <c r="V170" s="4"/>
    </row>
    <row r="171" spans="1:22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1"/>
      <c r="U171" s="4"/>
      <c r="V171" s="4"/>
    </row>
    <row r="172" spans="1:2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1"/>
      <c r="U172" s="4"/>
      <c r="V172" s="4"/>
    </row>
    <row r="173" spans="1:22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1"/>
      <c r="U173" s="4"/>
      <c r="V173" s="4"/>
    </row>
    <row r="174" spans="1:22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1"/>
      <c r="U174" s="4"/>
      <c r="V174" s="4"/>
    </row>
    <row r="175" spans="1:22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1"/>
      <c r="U175" s="4"/>
      <c r="V175" s="4"/>
    </row>
    <row r="176" spans="1:22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1"/>
      <c r="U176" s="4"/>
      <c r="V176" s="4"/>
    </row>
    <row r="177" spans="1:22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1"/>
      <c r="U177" s="4"/>
      <c r="V177" s="4"/>
    </row>
    <row r="178" spans="1:22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1"/>
      <c r="U178" s="4"/>
      <c r="V178" s="4"/>
    </row>
    <row r="179" spans="1:22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1"/>
      <c r="U179" s="4"/>
      <c r="V179" s="4"/>
    </row>
    <row r="180" spans="1:22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1"/>
      <c r="U180" s="4"/>
      <c r="V180" s="4"/>
    </row>
    <row r="181" spans="1:22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1"/>
      <c r="U181" s="4"/>
      <c r="V181" s="4"/>
    </row>
    <row r="182" spans="1:2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1"/>
      <c r="U182" s="4"/>
      <c r="V182" s="4"/>
    </row>
    <row r="183" spans="1:22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1"/>
      <c r="U183" s="4"/>
      <c r="V183" s="4"/>
    </row>
    <row r="184" spans="1:22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1"/>
      <c r="U184" s="4"/>
      <c r="V184" s="4"/>
    </row>
    <row r="185" spans="1:22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1"/>
      <c r="U185" s="4"/>
      <c r="V185" s="4"/>
    </row>
    <row r="186" spans="1:22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1"/>
      <c r="U186" s="4"/>
      <c r="V186" s="4"/>
    </row>
    <row r="187" spans="1:22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1"/>
      <c r="U187" s="4"/>
      <c r="V187" s="4"/>
    </row>
    <row r="188" spans="1:22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1"/>
      <c r="U188" s="4"/>
      <c r="V188" s="4"/>
    </row>
    <row r="189" spans="1:22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1"/>
      <c r="U189" s="4"/>
      <c r="V189" s="4"/>
    </row>
    <row r="190" spans="1:22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1"/>
      <c r="U190" s="4"/>
      <c r="V190" s="4"/>
    </row>
    <row r="191" spans="1:22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1"/>
      <c r="U191" s="4"/>
      <c r="V191" s="4"/>
    </row>
    <row r="192" spans="1:2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1"/>
      <c r="U192" s="4"/>
      <c r="V192" s="4"/>
    </row>
    <row r="193" spans="1:22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1"/>
      <c r="U193" s="4"/>
      <c r="V193" s="4"/>
    </row>
    <row r="194" spans="1:22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1"/>
      <c r="U194" s="4"/>
      <c r="V194" s="4"/>
    </row>
    <row r="195" spans="1:22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1"/>
      <c r="U195" s="4"/>
      <c r="V195" s="4"/>
    </row>
    <row r="196" spans="1:22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1"/>
      <c r="U196" s="4"/>
      <c r="V196" s="4"/>
    </row>
    <row r="197" spans="1:22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1"/>
      <c r="U197" s="4"/>
      <c r="V197" s="4"/>
    </row>
    <row r="198" spans="1:22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1"/>
      <c r="U198" s="4"/>
      <c r="V198" s="4"/>
    </row>
    <row r="199" spans="1:22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1"/>
      <c r="U199" s="4"/>
      <c r="V199" s="4"/>
    </row>
    <row r="200" spans="1:22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1"/>
      <c r="U200" s="4"/>
      <c r="V200" s="4"/>
    </row>
    <row r="201" spans="1:22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1"/>
      <c r="U201" s="4"/>
      <c r="V201" s="4"/>
    </row>
    <row r="202" spans="1:2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1"/>
      <c r="U202" s="4"/>
      <c r="V202" s="4"/>
    </row>
    <row r="203" spans="1:22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1"/>
      <c r="U203" s="4"/>
      <c r="V203" s="4"/>
    </row>
    <row r="204" spans="1:22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1"/>
      <c r="U204" s="4"/>
      <c r="V204" s="4"/>
    </row>
    <row r="205" spans="1:22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1"/>
      <c r="U205" s="4"/>
      <c r="V205" s="4"/>
    </row>
    <row r="206" spans="1:22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1"/>
      <c r="U206" s="4"/>
      <c r="V206" s="4"/>
    </row>
    <row r="207" spans="1:22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"/>
      <c r="U207" s="4"/>
      <c r="V207" s="4"/>
    </row>
    <row r="208" spans="1:22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1"/>
      <c r="U208" s="4"/>
      <c r="V208" s="4"/>
    </row>
    <row r="209" spans="1:22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1"/>
      <c r="U209" s="4"/>
      <c r="V209" s="4"/>
    </row>
    <row r="210" spans="1:22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1"/>
      <c r="U210" s="4"/>
      <c r="V210" s="4"/>
    </row>
    <row r="211" spans="1:22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1"/>
      <c r="U211" s="4"/>
      <c r="V211" s="4"/>
    </row>
    <row r="212" spans="1:2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1"/>
      <c r="U212" s="4"/>
      <c r="V212" s="4"/>
    </row>
    <row r="213" spans="1:22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1"/>
      <c r="U213" s="4"/>
      <c r="V213" s="4"/>
    </row>
    <row r="214" spans="1:22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1"/>
      <c r="U214" s="4"/>
      <c r="V214" s="4"/>
    </row>
    <row r="215" spans="1:22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1"/>
      <c r="U215" s="4"/>
      <c r="V215" s="4"/>
    </row>
    <row r="216" spans="1:22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1"/>
      <c r="U216" s="4"/>
      <c r="V216" s="4"/>
    </row>
    <row r="217" spans="1:22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1"/>
      <c r="U217" s="4"/>
      <c r="V217" s="4"/>
    </row>
    <row r="218" spans="1:22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1"/>
      <c r="U218" s="4"/>
      <c r="V218" s="4"/>
    </row>
    <row r="219" spans="1:22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1"/>
      <c r="U219" s="4"/>
      <c r="V219" s="4"/>
    </row>
    <row r="220" spans="1:22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1"/>
      <c r="U220" s="4"/>
      <c r="V220" s="4"/>
    </row>
    <row r="221" spans="1:22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1"/>
      <c r="U221" s="4"/>
      <c r="V221" s="4"/>
    </row>
    <row r="222" spans="1: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1"/>
      <c r="U222" s="4"/>
      <c r="V222" s="4"/>
    </row>
    <row r="223" spans="1:22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1"/>
      <c r="U223" s="4"/>
      <c r="V223" s="4"/>
    </row>
    <row r="224" spans="1:22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1"/>
      <c r="U224" s="4"/>
      <c r="V224" s="4"/>
    </row>
    <row r="225" spans="1:22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1"/>
      <c r="U225" s="4"/>
      <c r="V225" s="4"/>
    </row>
    <row r="226" spans="1:22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1"/>
      <c r="U226" s="4"/>
      <c r="V226" s="4"/>
    </row>
    <row r="227" spans="1:22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1"/>
      <c r="U227" s="4"/>
      <c r="V227" s="4"/>
    </row>
    <row r="228" spans="1:22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1"/>
      <c r="U228" s="4"/>
      <c r="V228" s="4"/>
    </row>
    <row r="229" spans="1:22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1"/>
      <c r="U229" s="4"/>
      <c r="V229" s="4"/>
    </row>
    <row r="230" spans="1:22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1"/>
      <c r="U230" s="4"/>
      <c r="V230" s="4"/>
    </row>
    <row r="231" spans="1:22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1"/>
      <c r="U231" s="4"/>
      <c r="V231" s="4"/>
    </row>
    <row r="232" spans="1:2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1"/>
      <c r="U232" s="4"/>
      <c r="V232" s="4"/>
    </row>
    <row r="233" spans="1:22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1"/>
      <c r="U233" s="4"/>
      <c r="V233" s="4"/>
    </row>
    <row r="234" spans="1:22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1"/>
      <c r="U234" s="4"/>
      <c r="V234" s="4"/>
    </row>
    <row r="235" spans="1:22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1"/>
      <c r="U235" s="4"/>
      <c r="V235" s="4"/>
    </row>
    <row r="236" spans="1:22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1"/>
      <c r="U236" s="4"/>
      <c r="V236" s="4"/>
    </row>
    <row r="237" spans="1:22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1"/>
      <c r="U237" s="4"/>
      <c r="V237" s="4"/>
    </row>
    <row r="238" spans="1:22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1"/>
      <c r="U238" s="4"/>
      <c r="V238" s="4"/>
    </row>
    <row r="239" spans="1:22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1"/>
      <c r="U239" s="4"/>
      <c r="V239" s="4"/>
    </row>
    <row r="240" spans="1:22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1"/>
      <c r="U240" s="4"/>
      <c r="V240" s="4"/>
    </row>
    <row r="241" spans="1:22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1"/>
      <c r="U241" s="4"/>
      <c r="V241" s="4"/>
    </row>
    <row r="242" spans="1:2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1"/>
      <c r="U242" s="4"/>
      <c r="V242" s="4"/>
    </row>
    <row r="243" spans="1:22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1"/>
      <c r="U243" s="4"/>
      <c r="V243" s="4"/>
    </row>
    <row r="244" spans="1:22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1"/>
      <c r="U244" s="4"/>
      <c r="V244" s="4"/>
    </row>
    <row r="245" spans="1:22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1"/>
      <c r="U245" s="4"/>
      <c r="V245" s="4"/>
    </row>
    <row r="246" spans="1:22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1"/>
      <c r="U246" s="4"/>
      <c r="V246" s="4"/>
    </row>
    <row r="247" spans="1:22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1"/>
      <c r="U247" s="4"/>
      <c r="V247" s="4"/>
    </row>
    <row r="248" spans="1:22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1"/>
      <c r="U248" s="4"/>
      <c r="V248" s="4"/>
    </row>
    <row r="249" spans="1:22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1"/>
      <c r="U249" s="4"/>
      <c r="V249" s="4"/>
    </row>
    <row r="250" spans="1:22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1"/>
      <c r="U250" s="4"/>
      <c r="V250" s="4"/>
    </row>
    <row r="251" spans="1:22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1"/>
      <c r="U251" s="4"/>
      <c r="V251" s="4"/>
    </row>
    <row r="252" spans="1:2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1"/>
      <c r="U252" s="4"/>
      <c r="V252" s="4"/>
    </row>
    <row r="253" spans="1:22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1"/>
      <c r="U253" s="4"/>
      <c r="V253" s="4"/>
    </row>
    <row r="254" spans="1:22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1"/>
      <c r="U254" s="4"/>
      <c r="V254" s="4"/>
    </row>
    <row r="255" spans="1:22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1"/>
      <c r="U255" s="4"/>
      <c r="V255" s="4"/>
    </row>
    <row r="256" spans="1:22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1"/>
      <c r="U256" s="4"/>
      <c r="V256" s="4"/>
    </row>
    <row r="257" spans="1:22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1"/>
      <c r="U257" s="4"/>
      <c r="V257" s="4"/>
    </row>
    <row r="258" spans="1:22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1"/>
      <c r="U258" s="4"/>
      <c r="V258" s="4"/>
    </row>
    <row r="259" spans="1:22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1"/>
      <c r="U259" s="4"/>
      <c r="V259" s="4"/>
    </row>
    <row r="260" spans="1:22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1"/>
      <c r="U260" s="4"/>
      <c r="V260" s="4"/>
    </row>
    <row r="261" spans="1:22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1"/>
      <c r="U261" s="4"/>
      <c r="V261" s="4"/>
    </row>
    <row r="262" spans="1:2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1"/>
      <c r="U262" s="4"/>
      <c r="V262" s="4"/>
    </row>
    <row r="263" spans="1:22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1"/>
      <c r="U263" s="4"/>
      <c r="V263" s="4"/>
    </row>
    <row r="264" spans="1:22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1"/>
      <c r="U264" s="4"/>
      <c r="V264" s="4"/>
    </row>
    <row r="265" spans="1:22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1"/>
      <c r="U265" s="4"/>
      <c r="V265" s="4"/>
    </row>
    <row r="266" spans="1:22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1"/>
      <c r="U266" s="4"/>
      <c r="V266" s="4"/>
    </row>
    <row r="267" spans="1:22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1"/>
      <c r="U267" s="4"/>
      <c r="V267" s="4"/>
    </row>
    <row r="268" spans="1:22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1"/>
      <c r="U268" s="4"/>
      <c r="V268" s="4"/>
    </row>
    <row r="269" spans="1:22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1"/>
      <c r="U269" s="4"/>
      <c r="V269" s="4"/>
    </row>
    <row r="270" spans="1:22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1"/>
      <c r="U270" s="4"/>
      <c r="V270" s="4"/>
    </row>
    <row r="271" spans="1:22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1"/>
      <c r="U271" s="4"/>
      <c r="V271" s="4"/>
    </row>
    <row r="272" spans="1:2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1"/>
      <c r="U272" s="4"/>
      <c r="V272" s="4"/>
    </row>
    <row r="273" spans="1:22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1"/>
      <c r="U273" s="4"/>
      <c r="V273" s="4"/>
    </row>
    <row r="274" spans="1:22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1"/>
      <c r="U274" s="4"/>
      <c r="V274" s="4"/>
    </row>
    <row r="275" spans="1:22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1"/>
      <c r="U275" s="4"/>
      <c r="V275" s="4"/>
    </row>
    <row r="276" spans="1:22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1"/>
      <c r="U276" s="4"/>
      <c r="V276" s="4"/>
    </row>
    <row r="277" spans="1:22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1"/>
      <c r="U277" s="4"/>
      <c r="V277" s="4"/>
    </row>
    <row r="278" spans="1:22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1"/>
      <c r="U278" s="4"/>
      <c r="V278" s="4"/>
    </row>
    <row r="279" spans="1:22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1"/>
      <c r="U279" s="4"/>
      <c r="V279" s="4"/>
    </row>
    <row r="280" spans="1:22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1"/>
      <c r="U280" s="4"/>
      <c r="V280" s="4"/>
    </row>
    <row r="281" spans="1:22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1"/>
      <c r="U281" s="4"/>
      <c r="V281" s="4"/>
    </row>
    <row r="282" spans="1:2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1"/>
      <c r="U282" s="4"/>
      <c r="V282" s="4"/>
    </row>
    <row r="283" spans="1:22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1"/>
      <c r="U283" s="4"/>
      <c r="V283" s="4"/>
    </row>
    <row r="284" spans="1:22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1"/>
      <c r="U284" s="4"/>
      <c r="V284" s="4"/>
    </row>
    <row r="285" spans="1:22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1"/>
      <c r="U285" s="4"/>
      <c r="V285" s="4"/>
    </row>
    <row r="286" spans="1:22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1"/>
      <c r="U286" s="4"/>
      <c r="V286" s="4"/>
    </row>
    <row r="287" spans="1:22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1"/>
      <c r="U287" s="4"/>
      <c r="V287" s="4"/>
    </row>
    <row r="288" spans="1:22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1"/>
      <c r="U288" s="4"/>
      <c r="V288" s="4"/>
    </row>
    <row r="289" spans="1:22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1"/>
      <c r="U289" s="4"/>
      <c r="V289" s="4"/>
    </row>
    <row r="290" spans="1:22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1"/>
      <c r="U290" s="4"/>
      <c r="V290" s="4"/>
    </row>
    <row r="291" spans="1:22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1"/>
      <c r="U291" s="4"/>
      <c r="V291" s="4"/>
    </row>
    <row r="292" spans="1:2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1"/>
      <c r="U292" s="4"/>
      <c r="V292" s="4"/>
    </row>
    <row r="293" spans="1:22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1"/>
      <c r="U293" s="4"/>
      <c r="V293" s="4"/>
    </row>
    <row r="294" spans="1:22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1"/>
      <c r="U294" s="4"/>
      <c r="V294" s="4"/>
    </row>
    <row r="295" spans="1:22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1"/>
      <c r="U295" s="4"/>
      <c r="V295" s="4"/>
    </row>
    <row r="296" spans="1:22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1"/>
      <c r="U296" s="4"/>
      <c r="V296" s="4"/>
    </row>
    <row r="297" spans="1:22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1"/>
      <c r="U297" s="4"/>
      <c r="V297" s="4"/>
    </row>
    <row r="298" spans="1:22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1"/>
      <c r="U298" s="4"/>
      <c r="V298" s="4"/>
    </row>
    <row r="299" spans="1:22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1"/>
      <c r="U299" s="4"/>
      <c r="V299" s="4"/>
    </row>
    <row r="300" spans="1:22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1"/>
      <c r="U300" s="4"/>
      <c r="V300" s="4"/>
    </row>
    <row r="301" spans="1:22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1"/>
      <c r="U301" s="4"/>
      <c r="V301" s="4"/>
    </row>
    <row r="302" spans="1:2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1"/>
      <c r="U302" s="4"/>
      <c r="V302" s="4"/>
    </row>
    <row r="303" spans="1:22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1"/>
      <c r="U303" s="4"/>
      <c r="V303" s="4"/>
    </row>
    <row r="304" spans="1:22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1"/>
      <c r="U304" s="4"/>
      <c r="V304" s="4"/>
    </row>
    <row r="305" spans="20:20" ht="14.25" customHeight="1">
      <c r="T305" s="1"/>
    </row>
    <row r="306" spans="20:20" ht="14.25" customHeight="1">
      <c r="T306" s="1"/>
    </row>
    <row r="307" spans="20:20" ht="14.25" customHeight="1">
      <c r="T307" s="1"/>
    </row>
    <row r="308" spans="20:20" ht="14.25" customHeight="1">
      <c r="T308" s="1"/>
    </row>
    <row r="309" spans="20:20" ht="14.25" customHeight="1">
      <c r="T309" s="1"/>
    </row>
    <row r="310" spans="20:20" ht="14.25" customHeight="1">
      <c r="T310" s="1"/>
    </row>
    <row r="311" spans="20:20" ht="14.25" customHeight="1">
      <c r="T311" s="1"/>
    </row>
    <row r="312" spans="20:20" ht="14.25" customHeight="1">
      <c r="T312" s="1"/>
    </row>
    <row r="313" spans="20:20" ht="14.25" customHeight="1">
      <c r="T313" s="1"/>
    </row>
    <row r="314" spans="20:20" ht="14.25" customHeight="1">
      <c r="T314" s="1"/>
    </row>
    <row r="315" spans="20:20" ht="14.25" customHeight="1">
      <c r="T315" s="1"/>
    </row>
    <row r="316" spans="20:20" ht="14.25" customHeight="1">
      <c r="T316" s="1"/>
    </row>
    <row r="317" spans="20:20" ht="14.25" customHeight="1">
      <c r="T317" s="1"/>
    </row>
    <row r="318" spans="20:20" ht="14.25" customHeight="1">
      <c r="T318" s="1"/>
    </row>
    <row r="319" spans="20:20" ht="14.25" customHeight="1">
      <c r="T319" s="1"/>
    </row>
    <row r="320" spans="20:20" ht="14.25" customHeight="1">
      <c r="T320" s="1"/>
    </row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">
    <mergeCell ref="O67:O68"/>
    <mergeCell ref="P67:P68"/>
    <mergeCell ref="Q67:Q68"/>
    <mergeCell ref="R67:S68"/>
    <mergeCell ref="V67:V68"/>
    <mergeCell ref="C33:D33"/>
    <mergeCell ref="K33:M34"/>
    <mergeCell ref="C34:D34"/>
    <mergeCell ref="A36:A37"/>
    <mergeCell ref="B36:C36"/>
    <mergeCell ref="Q36:Q37"/>
    <mergeCell ref="R36:S37"/>
    <mergeCell ref="V36:V37"/>
    <mergeCell ref="E16:E17"/>
    <mergeCell ref="F16:G16"/>
    <mergeCell ref="I36:L36"/>
    <mergeCell ref="M36:M37"/>
    <mergeCell ref="N36:N37"/>
    <mergeCell ref="O36:O37"/>
    <mergeCell ref="P36:P37"/>
    <mergeCell ref="F7:G7"/>
    <mergeCell ref="F10:G10"/>
    <mergeCell ref="A16:A17"/>
    <mergeCell ref="B16:C16"/>
    <mergeCell ref="D16:D17"/>
    <mergeCell ref="V5:V6"/>
    <mergeCell ref="W5:W6"/>
    <mergeCell ref="X5:X6"/>
    <mergeCell ref="I5:L5"/>
    <mergeCell ref="M5:M6"/>
    <mergeCell ref="N5:N6"/>
    <mergeCell ref="O5:O6"/>
    <mergeCell ref="P5:P6"/>
    <mergeCell ref="Q5:Q6"/>
    <mergeCell ref="R5:S6"/>
    <mergeCell ref="C2:D2"/>
    <mergeCell ref="K2:M3"/>
    <mergeCell ref="C3:D3"/>
    <mergeCell ref="A5:A6"/>
    <mergeCell ref="B5:C5"/>
    <mergeCell ref="D5:D6"/>
    <mergeCell ref="E5:E6"/>
    <mergeCell ref="F5:G5"/>
    <mergeCell ref="H5:H6"/>
    <mergeCell ref="F100:G100"/>
    <mergeCell ref="F103:G103"/>
    <mergeCell ref="F109:G109"/>
    <mergeCell ref="H67:H68"/>
    <mergeCell ref="F69:G69"/>
    <mergeCell ref="F72:G72"/>
    <mergeCell ref="F78:G78"/>
    <mergeCell ref="F98:G98"/>
    <mergeCell ref="H98:H99"/>
    <mergeCell ref="F67:G67"/>
    <mergeCell ref="O98:O99"/>
    <mergeCell ref="P98:P99"/>
    <mergeCell ref="Q98:Q99"/>
    <mergeCell ref="R98:S99"/>
    <mergeCell ref="V98:V99"/>
    <mergeCell ref="K64:M65"/>
    <mergeCell ref="M67:M68"/>
    <mergeCell ref="I98:L98"/>
    <mergeCell ref="M98:M99"/>
    <mergeCell ref="N98:N99"/>
    <mergeCell ref="K95:M96"/>
    <mergeCell ref="I67:L67"/>
    <mergeCell ref="N67:N68"/>
    <mergeCell ref="F36:G36"/>
    <mergeCell ref="H36:H37"/>
    <mergeCell ref="F38:G38"/>
    <mergeCell ref="F41:G41"/>
    <mergeCell ref="F47:G47"/>
    <mergeCell ref="E67:E68"/>
    <mergeCell ref="A78:A79"/>
    <mergeCell ref="B78:C78"/>
    <mergeCell ref="A98:A99"/>
    <mergeCell ref="A109:A110"/>
    <mergeCell ref="B109:C109"/>
    <mergeCell ref="D109:D110"/>
    <mergeCell ref="E109:E110"/>
    <mergeCell ref="D78:D79"/>
    <mergeCell ref="E78:E79"/>
    <mergeCell ref="C95:D95"/>
    <mergeCell ref="C96:D96"/>
    <mergeCell ref="B98:C98"/>
    <mergeCell ref="D98:D99"/>
    <mergeCell ref="E98:E99"/>
    <mergeCell ref="C64:D64"/>
    <mergeCell ref="C65:D65"/>
    <mergeCell ref="A67:A68"/>
    <mergeCell ref="B67:C67"/>
    <mergeCell ref="D67:D68"/>
    <mergeCell ref="D36:D37"/>
    <mergeCell ref="E36:E37"/>
    <mergeCell ref="A47:A48"/>
    <mergeCell ref="B47:C47"/>
    <mergeCell ref="D47:D48"/>
    <mergeCell ref="E47:E48"/>
  </mergeCells>
  <pageMargins left="0.7" right="0.7" top="0.75" bottom="0.75" header="0" footer="0"/>
  <pageSetup orientation="portrait"/>
  <colBreaks count="1" manualBreakCount="1">
    <brk id="21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R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4140625" defaultRowHeight="15" customHeight="1"/>
  <cols>
    <col min="1" max="1" width="7" customWidth="1"/>
    <col min="2" max="2" width="8.44140625" customWidth="1"/>
    <col min="3" max="3" width="11.109375" customWidth="1"/>
    <col min="4" max="4" width="13.44140625" customWidth="1"/>
    <col min="5" max="9" width="11" customWidth="1"/>
    <col min="10" max="10" width="14.44140625" customWidth="1"/>
    <col min="11" max="11" width="11" customWidth="1"/>
    <col min="12" max="12" width="11.109375" customWidth="1"/>
    <col min="13" max="13" width="14.44140625" customWidth="1"/>
    <col min="14" max="14" width="12.109375" customWidth="1"/>
  </cols>
  <sheetData>
    <row r="1" spans="1:15" ht="45.75" customHeight="1">
      <c r="A1" s="202" t="s">
        <v>316</v>
      </c>
      <c r="B1" s="203" t="s">
        <v>4</v>
      </c>
      <c r="C1" s="204" t="s">
        <v>317</v>
      </c>
      <c r="D1" s="205" t="s">
        <v>33</v>
      </c>
      <c r="E1" s="206" t="s">
        <v>318</v>
      </c>
      <c r="F1" s="206" t="s">
        <v>319</v>
      </c>
      <c r="G1" s="204" t="s">
        <v>13</v>
      </c>
      <c r="H1" s="206" t="s">
        <v>35</v>
      </c>
      <c r="I1" s="203" t="s">
        <v>320</v>
      </c>
      <c r="J1" s="203" t="s">
        <v>321</v>
      </c>
      <c r="K1" s="203" t="s">
        <v>322</v>
      </c>
      <c r="L1" s="203" t="s">
        <v>34</v>
      </c>
      <c r="M1" s="203" t="s">
        <v>323</v>
      </c>
      <c r="N1" s="203" t="s">
        <v>324</v>
      </c>
      <c r="O1" s="203" t="s">
        <v>325</v>
      </c>
    </row>
    <row r="2" spans="1:15" ht="14.4">
      <c r="A2" s="207">
        <v>1</v>
      </c>
      <c r="B2" s="208">
        <v>1</v>
      </c>
      <c r="C2" s="209">
        <f>'1'!O69+'1'!O100+'2'!O7+'2'!O38</f>
        <v>9.9999999999909051E-2</v>
      </c>
      <c r="D2" s="210">
        <f>'1'!D80+'1'!D111+'2'!D18+'2'!D49</f>
        <v>0</v>
      </c>
      <c r="E2" s="211">
        <f>'1'!Q38</f>
        <v>1465.1</v>
      </c>
      <c r="F2" s="211">
        <f>'2'!Q38</f>
        <v>1465</v>
      </c>
      <c r="G2" s="209">
        <f t="shared" ref="G2:G9" si="0">E2+D2-F2</f>
        <v>9.9999999999909051E-2</v>
      </c>
      <c r="H2" s="212">
        <f t="shared" ref="H2:H9" si="1">IFERROR(G2/K2,0)</f>
        <v>0</v>
      </c>
      <c r="I2" s="213">
        <f>'1'!M69+'1'!M100+'2'!M7+'2'!M38</f>
        <v>0</v>
      </c>
      <c r="J2" s="214">
        <f>'2'!C38</f>
        <v>2844.83</v>
      </c>
      <c r="K2" s="215">
        <f>'1'!D69+'1'!D100+'2'!D7+'2'!D38</f>
        <v>0</v>
      </c>
      <c r="L2" s="216">
        <f>'2'!E49</f>
        <v>21279.200000000001</v>
      </c>
      <c r="M2" s="217">
        <f>'2'!G38</f>
        <v>0</v>
      </c>
      <c r="N2" s="218">
        <f>'1'!H69+'1'!H100+'2'!H7+'2'!H38</f>
        <v>0</v>
      </c>
      <c r="O2" s="219"/>
    </row>
    <row r="3" spans="1:15" ht="14.4">
      <c r="A3" s="207">
        <v>1</v>
      </c>
      <c r="B3" s="220">
        <v>3</v>
      </c>
      <c r="C3" s="221">
        <f>'1'!O70+'1'!O101+'2'!O8+'2'!O39</f>
        <v>0</v>
      </c>
      <c r="D3" s="222">
        <f>'1'!D81+'1'!D112+'2'!D19+'2'!D50</f>
        <v>0</v>
      </c>
      <c r="E3" s="223">
        <f>'1'!Q39</f>
        <v>1200</v>
      </c>
      <c r="F3" s="223">
        <f>'2'!Q39</f>
        <v>1200</v>
      </c>
      <c r="G3" s="221">
        <f t="shared" si="0"/>
        <v>0</v>
      </c>
      <c r="H3" s="224">
        <f t="shared" si="1"/>
        <v>0</v>
      </c>
      <c r="I3" s="225">
        <f>'1'!M70+'1'!M101+'2'!M8+'2'!M39</f>
        <v>0</v>
      </c>
      <c r="J3" s="226">
        <f>'2'!C39</f>
        <v>3513.65</v>
      </c>
      <c r="K3" s="226">
        <f>'1'!D70+'1'!D101+'2'!D8+'2'!D39</f>
        <v>0</v>
      </c>
      <c r="L3" s="207">
        <f>'2'!E50</f>
        <v>0</v>
      </c>
      <c r="M3" s="207">
        <f>'2'!G39</f>
        <v>60409.58</v>
      </c>
      <c r="N3" s="227">
        <f>'1'!H70+'1'!H101+'2'!H8+'2'!H39</f>
        <v>0</v>
      </c>
      <c r="O3" s="169">
        <f>'1'!G101</f>
        <v>60409.58</v>
      </c>
    </row>
    <row r="4" spans="1:15" ht="14.4">
      <c r="A4" s="207">
        <v>1</v>
      </c>
      <c r="B4" s="220">
        <v>4</v>
      </c>
      <c r="C4" s="221">
        <f>'1'!O71+'1'!O102+'2'!O9+'2'!O40</f>
        <v>0</v>
      </c>
      <c r="D4" s="222">
        <f>'1'!D82+'1'!D113+'2'!D20+'2'!D51</f>
        <v>0</v>
      </c>
      <c r="E4" s="223">
        <f>'1'!Q40</f>
        <v>930</v>
      </c>
      <c r="F4" s="223">
        <f>'2'!Q40</f>
        <v>930</v>
      </c>
      <c r="G4" s="221">
        <f t="shared" si="0"/>
        <v>0</v>
      </c>
      <c r="H4" s="224">
        <f t="shared" si="1"/>
        <v>0</v>
      </c>
      <c r="I4" s="225">
        <f>'1'!M71+'1'!M102+'2'!M9+'2'!M40</f>
        <v>0</v>
      </c>
      <c r="J4" s="226">
        <f>'2'!C40</f>
        <v>8808268</v>
      </c>
      <c r="K4" s="226">
        <f>'1'!D71+'1'!D102+'2'!D9+'2'!D40</f>
        <v>0</v>
      </c>
      <c r="L4" s="207">
        <f>'2'!E51</f>
        <v>22338</v>
      </c>
      <c r="M4" s="207">
        <f>'2'!G40</f>
        <v>4322.33</v>
      </c>
      <c r="N4" s="227">
        <f>'1'!H71+'1'!H102+'2'!H9+'2'!H40</f>
        <v>0</v>
      </c>
      <c r="O4" s="4">
        <f>'1'!G102</f>
        <v>4322.33</v>
      </c>
    </row>
    <row r="5" spans="1:15" ht="14.4">
      <c r="A5" s="207">
        <v>1</v>
      </c>
      <c r="B5" s="220">
        <v>5</v>
      </c>
      <c r="C5" s="221">
        <f>'1'!O72+'1'!O103+'2'!O10+'2'!O41</f>
        <v>60</v>
      </c>
      <c r="D5" s="222">
        <f>'1'!D83+'1'!D114+'2'!D21+'2'!D52</f>
        <v>0</v>
      </c>
      <c r="E5" s="223">
        <f>'1'!Q41</f>
        <v>800</v>
      </c>
      <c r="F5" s="223">
        <f>'2'!Q41</f>
        <v>740</v>
      </c>
      <c r="G5" s="221">
        <f t="shared" si="0"/>
        <v>60</v>
      </c>
      <c r="H5" s="224">
        <f t="shared" si="1"/>
        <v>0.34722222222222221</v>
      </c>
      <c r="I5" s="225">
        <f>'1'!M72+'1'!M103+'2'!M10+'2'!M41</f>
        <v>0</v>
      </c>
      <c r="J5" s="226">
        <f>'2'!C41</f>
        <v>85486</v>
      </c>
      <c r="K5" s="226">
        <f>'1'!D72+'1'!D103+'2'!D10+'2'!D41</f>
        <v>172.8</v>
      </c>
      <c r="L5" s="207">
        <f>'2'!E52</f>
        <v>99057</v>
      </c>
      <c r="M5" s="228">
        <f>'2'!G41</f>
        <v>0</v>
      </c>
      <c r="N5" s="227">
        <f>'1'!H72+'1'!H103+'2'!H10+'2'!H41</f>
        <v>5.5555555555555552E-2</v>
      </c>
      <c r="O5" s="4">
        <f>'1'!G103</f>
        <v>0</v>
      </c>
    </row>
    <row r="6" spans="1:15" ht="14.4">
      <c r="A6" s="207">
        <v>1</v>
      </c>
      <c r="B6" s="220">
        <v>6</v>
      </c>
      <c r="C6" s="221">
        <f>'1'!O73+'1'!O104+'2'!O11+'2'!O42</f>
        <v>3267.0280000000002</v>
      </c>
      <c r="D6" s="222">
        <f>'1'!D84+'1'!D115+'2'!D22+'2'!D53</f>
        <v>3357.0280000000002</v>
      </c>
      <c r="E6" s="223">
        <f>'1'!Q42</f>
        <v>2500</v>
      </c>
      <c r="F6" s="223">
        <f>'2'!Q42</f>
        <v>2590</v>
      </c>
      <c r="G6" s="221">
        <f t="shared" si="0"/>
        <v>3267.0280000000002</v>
      </c>
      <c r="H6" s="224">
        <f t="shared" si="1"/>
        <v>0.27863778251602606</v>
      </c>
      <c r="I6" s="225">
        <f>'1'!M73+'1'!M104+'2'!M11+'2'!M42</f>
        <v>0</v>
      </c>
      <c r="J6" s="226">
        <f>'2'!C42</f>
        <v>47118.64</v>
      </c>
      <c r="K6" s="226">
        <f>'1'!D73+'1'!D104+'2'!D11+'2'!D42</f>
        <v>11724.999999998545</v>
      </c>
      <c r="L6" s="207">
        <f>'2'!E53</f>
        <v>25288.93</v>
      </c>
      <c r="M6" s="207">
        <f>'2'!G42</f>
        <v>30039.439999999999</v>
      </c>
      <c r="N6" s="227">
        <f>'1'!H73+'1'!H104+'2'!H11+'2'!H42</f>
        <v>0.62708333333333333</v>
      </c>
      <c r="O6" s="4">
        <f>'1'!G104</f>
        <v>30037.37</v>
      </c>
    </row>
    <row r="7" spans="1:15" ht="14.4">
      <c r="A7" s="207">
        <v>1</v>
      </c>
      <c r="B7" s="220">
        <v>7</v>
      </c>
      <c r="C7" s="221">
        <f>'1'!O74+'1'!O105+'2'!O12+'2'!O43</f>
        <v>5205.2799999999988</v>
      </c>
      <c r="D7" s="222">
        <f>'1'!D85+'1'!D116+'2'!D23+'2'!D54</f>
        <v>5325.28</v>
      </c>
      <c r="E7" s="223">
        <f>'1'!Q43</f>
        <v>2300</v>
      </c>
      <c r="F7" s="223">
        <f>'2'!Q43</f>
        <v>2420</v>
      </c>
      <c r="G7" s="221">
        <f t="shared" si="0"/>
        <v>5205.28</v>
      </c>
      <c r="H7" s="224">
        <f t="shared" si="1"/>
        <v>0.27992901317556729</v>
      </c>
      <c r="I7" s="225">
        <f>'1'!M74+'1'!M105+'2'!M12+'2'!M43</f>
        <v>0</v>
      </c>
      <c r="J7" s="226">
        <f>'2'!C43</f>
        <v>44415.23</v>
      </c>
      <c r="K7" s="226">
        <f>'1'!D74+'1'!D105+'2'!D12+'2'!D43</f>
        <v>18595.000000001164</v>
      </c>
      <c r="L7" s="207">
        <f>'2'!E54</f>
        <v>26135.18</v>
      </c>
      <c r="M7" s="207">
        <f>'2'!G43</f>
        <v>3115.04</v>
      </c>
      <c r="N7" s="227">
        <f>'1'!H74+'1'!H105+'2'!H12+'2'!H43</f>
        <v>0.98472222222222217</v>
      </c>
      <c r="O7" s="4">
        <f>'1'!G105</f>
        <v>3104.05</v>
      </c>
    </row>
    <row r="8" spans="1:15" ht="14.4">
      <c r="A8" s="207">
        <v>1</v>
      </c>
      <c r="B8" s="220">
        <v>8</v>
      </c>
      <c r="C8" s="221">
        <f>'1'!O75+'1'!O106+'2'!O13+'2'!O44</f>
        <v>5091.9359999999997</v>
      </c>
      <c r="D8" s="222">
        <f>'1'!D86+'1'!D117+'2'!D24+'2'!D55</f>
        <v>5031.9359999999997</v>
      </c>
      <c r="E8" s="223">
        <f>'1'!Q44</f>
        <v>1930</v>
      </c>
      <c r="F8" s="223">
        <f>'2'!Q44</f>
        <v>1870</v>
      </c>
      <c r="G8" s="221">
        <f t="shared" si="0"/>
        <v>5091.9359999999997</v>
      </c>
      <c r="H8" s="224">
        <f t="shared" si="1"/>
        <v>0.28282248389246833</v>
      </c>
      <c r="I8" s="225">
        <f>'1'!M75+'1'!M106+'2'!M13+'2'!M44</f>
        <v>0</v>
      </c>
      <c r="J8" s="226">
        <f>'2'!C44</f>
        <v>22589847</v>
      </c>
      <c r="K8" s="226">
        <f>'1'!D75+'1'!D106+'2'!D13+'2'!D44</f>
        <v>18004</v>
      </c>
      <c r="L8" s="228">
        <f>'2'!E55</f>
        <v>0</v>
      </c>
      <c r="M8" s="207">
        <f>'2'!G44</f>
        <v>28993.599999999999</v>
      </c>
      <c r="N8" s="227">
        <f>'1'!H75+'1'!H106+'2'!H13+'2'!H44</f>
        <v>0.9458333333333333</v>
      </c>
      <c r="O8" s="4">
        <f>'1'!G106</f>
        <v>28982.5</v>
      </c>
    </row>
    <row r="9" spans="1:15" ht="14.4">
      <c r="A9" s="207">
        <v>1</v>
      </c>
      <c r="B9" s="229">
        <v>9</v>
      </c>
      <c r="C9" s="230">
        <f>'1'!O76+'1'!O107+'2'!O14+'2'!O45</f>
        <v>0</v>
      </c>
      <c r="D9" s="231">
        <f>'1'!D87+'1'!D118+'2'!D25+'2'!D56</f>
        <v>0</v>
      </c>
      <c r="E9" s="232">
        <f>'1'!Q45</f>
        <v>2344</v>
      </c>
      <c r="F9" s="232">
        <f>'2'!Q45</f>
        <v>2344</v>
      </c>
      <c r="G9" s="230">
        <f t="shared" si="0"/>
        <v>0</v>
      </c>
      <c r="H9" s="233">
        <f t="shared" si="1"/>
        <v>0</v>
      </c>
      <c r="I9" s="234">
        <f>'1'!M76+'1'!M107+'2'!M14+'2'!M45</f>
        <v>0</v>
      </c>
      <c r="J9" s="235">
        <f>'2'!C45</f>
        <v>20388737</v>
      </c>
      <c r="K9" s="235">
        <f>'1'!D76+'1'!D107+'2'!D14+'2'!D45</f>
        <v>0</v>
      </c>
      <c r="L9" s="236">
        <f>'2'!E56</f>
        <v>0</v>
      </c>
      <c r="M9" s="237">
        <f>'2'!G45</f>
        <v>25673.8</v>
      </c>
      <c r="N9" s="238">
        <f>'1'!H76+'1'!H107+'2'!H14+'2'!H45</f>
        <v>0</v>
      </c>
      <c r="O9" s="4">
        <f>'1'!G107</f>
        <v>25673.8</v>
      </c>
    </row>
    <row r="10" spans="1:15" ht="14.4">
      <c r="A10" s="207">
        <v>1</v>
      </c>
      <c r="B10" s="208" t="s">
        <v>46</v>
      </c>
      <c r="C10" s="221" t="s">
        <v>326</v>
      </c>
      <c r="D10" s="239">
        <f>'1'!D88+'1'!D119+'2'!D26+'2'!D57</f>
        <v>2798.6000000000004</v>
      </c>
      <c r="E10" s="224"/>
      <c r="F10" s="224"/>
      <c r="G10" s="207"/>
      <c r="H10" s="207"/>
      <c r="I10" s="207"/>
      <c r="J10" s="207"/>
      <c r="K10" s="207"/>
      <c r="L10" s="207"/>
      <c r="M10" s="207"/>
      <c r="N10" s="240"/>
    </row>
    <row r="11" spans="1:15" ht="14.4">
      <c r="A11" s="207">
        <v>1</v>
      </c>
      <c r="B11" s="220" t="s">
        <v>47</v>
      </c>
      <c r="C11" s="221" t="s">
        <v>326</v>
      </c>
      <c r="D11" s="241">
        <f>'1'!D89+'1'!D120+'2'!D27+'2'!D58</f>
        <v>0</v>
      </c>
      <c r="E11" s="224"/>
      <c r="F11" s="224"/>
      <c r="G11" s="207"/>
      <c r="H11" s="207"/>
      <c r="I11" s="207"/>
      <c r="J11" s="207"/>
      <c r="K11" s="207"/>
      <c r="L11" s="207"/>
      <c r="M11" s="207"/>
      <c r="N11" s="240"/>
    </row>
    <row r="12" spans="1:15" ht="14.4">
      <c r="A12" s="207">
        <v>1</v>
      </c>
      <c r="B12" s="220" t="s">
        <v>48</v>
      </c>
      <c r="C12" s="221" t="s">
        <v>326</v>
      </c>
      <c r="D12" s="241">
        <f>'1'!D90+'1'!D121+'2'!D28+'2'!D59</f>
        <v>3281.7408</v>
      </c>
      <c r="E12" s="224"/>
      <c r="F12" s="224"/>
      <c r="G12" s="207"/>
      <c r="H12" s="207"/>
      <c r="I12" s="207"/>
      <c r="J12" s="207"/>
      <c r="K12" s="207"/>
      <c r="L12" s="207"/>
      <c r="M12" s="207"/>
      <c r="N12" s="240"/>
    </row>
    <row r="13" spans="1:15" ht="14.4">
      <c r="A13" s="207">
        <v>1</v>
      </c>
      <c r="B13" s="220" t="s">
        <v>49</v>
      </c>
      <c r="C13" s="221" t="s">
        <v>326</v>
      </c>
      <c r="D13" s="241">
        <f>'1'!D91+'1'!D122+'2'!D29+'2'!D60</f>
        <v>5306.4960000000001</v>
      </c>
      <c r="E13" s="224"/>
      <c r="F13" s="224"/>
      <c r="G13" s="207"/>
      <c r="H13" s="207"/>
      <c r="I13" s="207"/>
      <c r="J13" s="207"/>
      <c r="K13" s="207"/>
      <c r="L13" s="207"/>
      <c r="M13" s="207"/>
      <c r="N13" s="240"/>
    </row>
    <row r="14" spans="1:15" ht="14.4">
      <c r="A14" s="207">
        <v>1</v>
      </c>
      <c r="B14" s="229" t="s">
        <v>50</v>
      </c>
      <c r="C14" s="221" t="s">
        <v>326</v>
      </c>
      <c r="D14" s="241">
        <f>'1'!D92+'1'!D123+'2'!D30+'2'!D61</f>
        <v>5456.2559999999994</v>
      </c>
      <c r="E14" s="224"/>
      <c r="F14" s="224"/>
      <c r="G14" s="207"/>
      <c r="H14" s="207"/>
      <c r="I14" s="207"/>
      <c r="J14" s="207"/>
      <c r="K14" s="207"/>
      <c r="L14" s="207"/>
      <c r="M14" s="207"/>
      <c r="N14" s="240"/>
    </row>
    <row r="15" spans="1:15" ht="14.4">
      <c r="A15" s="207"/>
      <c r="B15" s="207"/>
      <c r="C15" s="242" t="s">
        <v>327</v>
      </c>
      <c r="D15" s="243">
        <f>D12+D13+D14</f>
        <v>14044.4928</v>
      </c>
      <c r="E15" s="224"/>
      <c r="F15" s="224"/>
      <c r="G15" s="207"/>
      <c r="H15" s="207"/>
      <c r="I15" s="207"/>
      <c r="J15" s="207"/>
      <c r="K15" s="207"/>
      <c r="L15" s="207"/>
      <c r="M15" s="207"/>
      <c r="N15" s="240"/>
    </row>
    <row r="16" spans="1:15" ht="14.4">
      <c r="A16" s="207"/>
      <c r="B16" s="207"/>
      <c r="C16" s="244"/>
      <c r="D16" s="245"/>
      <c r="E16" s="246"/>
      <c r="F16" s="246"/>
      <c r="G16" s="244"/>
      <c r="H16" s="233"/>
      <c r="I16" s="207"/>
      <c r="J16" s="207"/>
      <c r="K16" s="207"/>
      <c r="L16" s="207"/>
      <c r="M16" s="207"/>
      <c r="N16" s="207"/>
    </row>
    <row r="17" spans="1:18" ht="14.4">
      <c r="A17" s="207">
        <v>2</v>
      </c>
      <c r="B17" s="208">
        <v>1</v>
      </c>
      <c r="C17" s="209">
        <f>'2'!O69+'2'!O100+'3'!O7+'3'!O38</f>
        <v>630</v>
      </c>
      <c r="D17" s="210">
        <f>'2'!D80+'2'!D111+'3'!D18+'3'!D49</f>
        <v>0</v>
      </c>
      <c r="E17" s="211">
        <f>'2'!Q38</f>
        <v>1465</v>
      </c>
      <c r="F17" s="211">
        <f>'3'!Q38</f>
        <v>835</v>
      </c>
      <c r="G17" s="209">
        <f t="shared" ref="G17:G24" si="2">E17+D17-F17</f>
        <v>630</v>
      </c>
      <c r="H17" s="212">
        <f t="shared" ref="H17:H24" si="3">IFERROR(G17/K17,0)</f>
        <v>0.32258064516125246</v>
      </c>
      <c r="I17" s="213">
        <f>'2'!M69+'2'!M100+'3'!M7+'3'!M38</f>
        <v>0</v>
      </c>
      <c r="J17" s="214">
        <f>'3'!C38</f>
        <v>2846.38</v>
      </c>
      <c r="K17" s="214">
        <f>'2'!D69+'2'!D100+'3'!D7+'3'!D38</f>
        <v>1953.0000000002292</v>
      </c>
      <c r="L17" s="216">
        <f>'3'!E49</f>
        <v>21281.200000000001</v>
      </c>
      <c r="M17" s="217">
        <f>'3'!G38</f>
        <v>0</v>
      </c>
      <c r="N17" s="218">
        <f>'2'!H69+'2'!H100+'3'!H7+'3'!H38</f>
        <v>0.24305555555555558</v>
      </c>
    </row>
    <row r="18" spans="1:18" ht="14.4">
      <c r="A18" s="207">
        <v>2</v>
      </c>
      <c r="B18" s="220">
        <v>3</v>
      </c>
      <c r="C18" s="221">
        <f>'2'!O70+'2'!O101+'3'!O8+'3'!O39</f>
        <v>0</v>
      </c>
      <c r="D18" s="222">
        <f>'2'!D81+'2'!D112+'3'!D19+'3'!D50</f>
        <v>0</v>
      </c>
      <c r="E18" s="223">
        <f>'2'!Q39</f>
        <v>1200</v>
      </c>
      <c r="F18" s="223">
        <f>'3'!Q39</f>
        <v>1200</v>
      </c>
      <c r="G18" s="221">
        <f t="shared" si="2"/>
        <v>0</v>
      </c>
      <c r="H18" s="224">
        <f t="shared" si="3"/>
        <v>0</v>
      </c>
      <c r="I18" s="225">
        <f>'2'!M70+'2'!M101+'3'!M8+'3'!M39</f>
        <v>0</v>
      </c>
      <c r="J18" s="226">
        <f>'3'!C39</f>
        <v>3513.65</v>
      </c>
      <c r="K18" s="226">
        <f>'2'!D70+'2'!D101+'3'!D8+'3'!D39</f>
        <v>0</v>
      </c>
      <c r="L18" s="207">
        <f>'3'!E50</f>
        <v>0</v>
      </c>
      <c r="M18" s="207">
        <f>'3'!G39</f>
        <v>60409.58</v>
      </c>
      <c r="N18" s="227">
        <f>'2'!H70+'2'!H101+'3'!H8+'3'!H39</f>
        <v>0</v>
      </c>
      <c r="O18" s="4">
        <f>'2'!G101</f>
        <v>60409.58</v>
      </c>
    </row>
    <row r="19" spans="1:18" ht="14.4">
      <c r="A19" s="207">
        <v>2</v>
      </c>
      <c r="B19" s="220">
        <v>4</v>
      </c>
      <c r="C19" s="221">
        <f>'2'!O71+'2'!O102+'3'!O9+'3'!O40</f>
        <v>0</v>
      </c>
      <c r="D19" s="222">
        <f>'2'!D82+'2'!D113+'3'!D20+'3'!D51</f>
        <v>0</v>
      </c>
      <c r="E19" s="223">
        <f>'2'!Q40</f>
        <v>930</v>
      </c>
      <c r="F19" s="223">
        <f>'3'!Q40</f>
        <v>930</v>
      </c>
      <c r="G19" s="221">
        <f t="shared" si="2"/>
        <v>0</v>
      </c>
      <c r="H19" s="224">
        <f t="shared" si="3"/>
        <v>0</v>
      </c>
      <c r="I19" s="225">
        <f>'2'!M71+'2'!M102+'3'!M9+'3'!M40</f>
        <v>0</v>
      </c>
      <c r="J19" s="226">
        <f>'3'!C40</f>
        <v>8808268</v>
      </c>
      <c r="K19" s="226">
        <f>'2'!D71+'2'!D102+'3'!D9+'3'!D40</f>
        <v>0</v>
      </c>
      <c r="L19" s="207">
        <f>'3'!E51</f>
        <v>22338</v>
      </c>
      <c r="M19" s="207">
        <f>'3'!G40</f>
        <v>4322.33</v>
      </c>
      <c r="N19" s="227">
        <f>'2'!H71+'2'!H102+'3'!H9+'3'!H40</f>
        <v>0</v>
      </c>
      <c r="O19" s="4">
        <f>'2'!G102</f>
        <v>4322.33</v>
      </c>
      <c r="Q19" s="227"/>
    </row>
    <row r="20" spans="1:18" ht="14.4">
      <c r="A20" s="207">
        <v>2</v>
      </c>
      <c r="B20" s="220">
        <v>5</v>
      </c>
      <c r="C20" s="221">
        <f>'2'!O72+'2'!O103+'3'!O10+'3'!O41</f>
        <v>0</v>
      </c>
      <c r="D20" s="222">
        <f>'2'!D83+'2'!D114+'3'!D21+'3'!D52</f>
        <v>0</v>
      </c>
      <c r="E20" s="223">
        <f>'2'!Q41</f>
        <v>740</v>
      </c>
      <c r="F20" s="223">
        <f>'3'!Q41</f>
        <v>740</v>
      </c>
      <c r="G20" s="221">
        <f t="shared" si="2"/>
        <v>0</v>
      </c>
      <c r="H20" s="224">
        <f t="shared" si="3"/>
        <v>0</v>
      </c>
      <c r="I20" s="225">
        <f>'2'!M72+'2'!M103+'3'!M10+'3'!M41</f>
        <v>0</v>
      </c>
      <c r="J20" s="226">
        <f>'3'!C41</f>
        <v>85486</v>
      </c>
      <c r="K20" s="226">
        <f>'2'!D72+'2'!D103+'3'!D10+'3'!D41</f>
        <v>0</v>
      </c>
      <c r="L20" s="207">
        <f>'3'!E52</f>
        <v>99057</v>
      </c>
      <c r="M20" s="228">
        <f>'3'!G41</f>
        <v>0</v>
      </c>
      <c r="N20" s="227">
        <f>'2'!H72+'2'!H103+'3'!H10+'3'!H41</f>
        <v>0</v>
      </c>
      <c r="O20" s="4">
        <f>'2'!G103</f>
        <v>0</v>
      </c>
    </row>
    <row r="21" spans="1:18" ht="15.75" customHeight="1">
      <c r="A21" s="207">
        <v>2</v>
      </c>
      <c r="B21" s="220">
        <v>6</v>
      </c>
      <c r="C21" s="221">
        <f>'2'!O73+'2'!O104+'3'!O11+'3'!O42</f>
        <v>4706.8850000000002</v>
      </c>
      <c r="D21" s="222">
        <f>'2'!D84+'2'!D115+'3'!D22+'3'!D53</f>
        <v>4596.8850000000002</v>
      </c>
      <c r="E21" s="223">
        <f>'2'!Q42</f>
        <v>2590</v>
      </c>
      <c r="F21" s="223">
        <f>'3'!Q42</f>
        <v>2480</v>
      </c>
      <c r="G21" s="221">
        <f t="shared" si="2"/>
        <v>4706.8850000000002</v>
      </c>
      <c r="H21" s="224">
        <f t="shared" si="3"/>
        <v>0.28025513545694969</v>
      </c>
      <c r="I21" s="225">
        <f>'2'!M73+'2'!M104+'3'!M11+'3'!M42</f>
        <v>336</v>
      </c>
      <c r="J21" s="226">
        <f>'3'!C42</f>
        <v>47152.23</v>
      </c>
      <c r="K21" s="226">
        <f>'2'!D73+'2'!D104+'3'!D11+'3'!D42</f>
        <v>16795.000000001892</v>
      </c>
      <c r="L21" s="207">
        <f>'3'!E53</f>
        <v>25304.31</v>
      </c>
      <c r="M21" s="207">
        <f>'3'!G42</f>
        <v>30061.46</v>
      </c>
      <c r="N21" s="227">
        <f>'2'!H73+'2'!H104+'3'!H11+'3'!H42</f>
        <v>0.91666666666666663</v>
      </c>
      <c r="O21" s="4">
        <f>'2'!G104</f>
        <v>30050.47</v>
      </c>
      <c r="Q21" s="247"/>
      <c r="R21" s="247"/>
    </row>
    <row r="22" spans="1:18" ht="15.75" customHeight="1">
      <c r="A22" s="207">
        <v>2</v>
      </c>
      <c r="B22" s="220">
        <v>7</v>
      </c>
      <c r="C22" s="221">
        <f>'2'!O74+'2'!O105+'3'!O12+'3'!O43</f>
        <v>3441.5325000000003</v>
      </c>
      <c r="D22" s="222">
        <f>'2'!D85+'2'!D116+'3'!D23+'3'!D54</f>
        <v>3421.5324999999998</v>
      </c>
      <c r="E22" s="223">
        <f>'2'!Q43</f>
        <v>2420</v>
      </c>
      <c r="F22" s="223">
        <f>'3'!Q43</f>
        <v>2400</v>
      </c>
      <c r="G22" s="221">
        <f t="shared" si="2"/>
        <v>3441.5324999999993</v>
      </c>
      <c r="H22" s="224">
        <f t="shared" si="3"/>
        <v>0.28071227569334817</v>
      </c>
      <c r="I22" s="225">
        <f>'2'!M74+'2'!M105+'3'!M12+'3'!M43</f>
        <v>0</v>
      </c>
      <c r="J22" s="226">
        <f>'3'!C43</f>
        <v>44439.75</v>
      </c>
      <c r="K22" s="226">
        <f>'2'!D74+'2'!D105+'3'!D12+'3'!D43</f>
        <v>12259.999999998399</v>
      </c>
      <c r="L22" s="207">
        <f>'3'!E54</f>
        <v>26146.26</v>
      </c>
      <c r="M22" s="207">
        <f>'3'!G43</f>
        <v>3131.14</v>
      </c>
      <c r="N22" s="227">
        <f>'2'!H74+'2'!H105+'3'!H12+'3'!H43</f>
        <v>0.67013888888888884</v>
      </c>
      <c r="O22" s="4">
        <f>'2'!G105</f>
        <v>3128.05</v>
      </c>
    </row>
    <row r="23" spans="1:18" ht="15.75" customHeight="1">
      <c r="A23" s="207">
        <v>2</v>
      </c>
      <c r="B23" s="220">
        <v>8</v>
      </c>
      <c r="C23" s="221">
        <f>'2'!O75+'2'!O106+'3'!O13+'3'!O44</f>
        <v>5461.1339999999991</v>
      </c>
      <c r="D23" s="222">
        <f>'2'!D86+'2'!D117+'3'!D24+'3'!D55</f>
        <v>5531.1359999999995</v>
      </c>
      <c r="E23" s="223">
        <f>'2'!Q44</f>
        <v>1870</v>
      </c>
      <c r="F23" s="223">
        <f>'3'!Q44</f>
        <v>1940</v>
      </c>
      <c r="G23" s="221">
        <f t="shared" si="2"/>
        <v>5461.1359999999995</v>
      </c>
      <c r="H23" s="224">
        <f t="shared" si="3"/>
        <v>0.28396089850249584</v>
      </c>
      <c r="I23" s="225">
        <f>'2'!M75+'2'!M106+'3'!M13+'3'!M44</f>
        <v>0</v>
      </c>
      <c r="J23" s="226">
        <f>'3'!C44</f>
        <v>22609079</v>
      </c>
      <c r="K23" s="226">
        <f>'2'!D75+'2'!D106+'3'!D13+'3'!D44</f>
        <v>19232</v>
      </c>
      <c r="L23" s="228">
        <f>'3'!E55</f>
        <v>0</v>
      </c>
      <c r="M23" s="207">
        <f>'3'!G44</f>
        <v>29017.599999999999</v>
      </c>
      <c r="N23" s="227">
        <f>'2'!H75+'2'!H106+'3'!H13+'3'!H44</f>
        <v>1</v>
      </c>
      <c r="O23" s="4">
        <f>'2'!G106</f>
        <v>29006.6</v>
      </c>
    </row>
    <row r="24" spans="1:18" ht="15.75" customHeight="1">
      <c r="A24" s="207">
        <v>2</v>
      </c>
      <c r="B24" s="229">
        <v>9</v>
      </c>
      <c r="C24" s="230">
        <f>'2'!O76+'2'!O107+'3'!O14+'3'!O45</f>
        <v>0</v>
      </c>
      <c r="D24" s="231">
        <f>'2'!D87+'2'!D118+'3'!D25+'3'!D56</f>
        <v>0</v>
      </c>
      <c r="E24" s="232">
        <f>'2'!Q45</f>
        <v>2344</v>
      </c>
      <c r="F24" s="232">
        <f>'3'!Q45</f>
        <v>2344</v>
      </c>
      <c r="G24" s="230">
        <f t="shared" si="2"/>
        <v>0</v>
      </c>
      <c r="H24" s="233">
        <f t="shared" si="3"/>
        <v>0</v>
      </c>
      <c r="I24" s="234">
        <f>'2'!M76+'2'!M107+'3'!M14+'3'!M45</f>
        <v>0</v>
      </c>
      <c r="J24" s="235">
        <f>'3'!C45</f>
        <v>20388737</v>
      </c>
      <c r="K24" s="235">
        <f>'2'!D76+'2'!D107+'3'!D14+'3'!D45</f>
        <v>0</v>
      </c>
      <c r="L24" s="236">
        <f>'3'!E56</f>
        <v>0</v>
      </c>
      <c r="M24" s="237">
        <f>'3'!G45</f>
        <v>25673.8</v>
      </c>
      <c r="N24" s="238">
        <f>'2'!H76+'2'!H107+'3'!H14+'3'!H45</f>
        <v>0</v>
      </c>
      <c r="O24" s="4">
        <f>'2'!G107</f>
        <v>25673.8</v>
      </c>
      <c r="P24" s="169" t="s">
        <v>328</v>
      </c>
      <c r="Q24" s="169" t="s">
        <v>329</v>
      </c>
    </row>
    <row r="25" spans="1:18" ht="15.75" customHeight="1">
      <c r="A25" s="207">
        <v>2</v>
      </c>
      <c r="B25" s="208" t="s">
        <v>46</v>
      </c>
      <c r="C25" s="221" t="s">
        <v>326</v>
      </c>
      <c r="D25" s="239">
        <f>'2'!D88+'2'!D119+'3'!D26+'3'!D57</f>
        <v>3498.25</v>
      </c>
      <c r="E25" s="224"/>
      <c r="F25" s="224"/>
      <c r="G25" s="207"/>
      <c r="H25" s="207"/>
      <c r="I25" s="207"/>
      <c r="J25" s="207"/>
      <c r="K25" s="207">
        <f>SUM(K17:K24)</f>
        <v>50240.000000000524</v>
      </c>
      <c r="L25" s="207">
        <f>(L17-L2)*80</f>
        <v>160</v>
      </c>
      <c r="M25" s="207"/>
      <c r="N25" s="240" t="s">
        <v>330</v>
      </c>
      <c r="Q25" s="169">
        <v>360</v>
      </c>
    </row>
    <row r="26" spans="1:18" ht="15.75" customHeight="1">
      <c r="A26" s="207">
        <v>2</v>
      </c>
      <c r="B26" s="220" t="s">
        <v>47</v>
      </c>
      <c r="C26" s="221" t="s">
        <v>326</v>
      </c>
      <c r="D26" s="241">
        <f>'2'!D89+'2'!D120+'3'!D27+'3'!D58</f>
        <v>2484.2640000000001</v>
      </c>
      <c r="E26" s="224"/>
      <c r="F26" s="224"/>
      <c r="G26" s="207"/>
      <c r="H26" s="207"/>
      <c r="I26" s="207"/>
      <c r="J26" s="207"/>
      <c r="K26" s="207"/>
      <c r="L26" s="207">
        <f t="shared" ref="L26:L27" si="4">L19-L4</f>
        <v>0</v>
      </c>
      <c r="M26" s="207"/>
      <c r="N26" s="240" t="s">
        <v>331</v>
      </c>
      <c r="O26" s="4">
        <f>O19-O4</f>
        <v>0</v>
      </c>
    </row>
    <row r="27" spans="1:18" ht="15.75" customHeight="1">
      <c r="A27" s="207">
        <v>2</v>
      </c>
      <c r="B27" s="220" t="s">
        <v>48</v>
      </c>
      <c r="C27" s="221" t="s">
        <v>326</v>
      </c>
      <c r="D27" s="241">
        <f>'2'!D90+'2'!D121+'3'!D28+'3'!D59</f>
        <v>4178.3040000000001</v>
      </c>
      <c r="E27" s="224"/>
      <c r="F27" s="224"/>
      <c r="G27" s="207"/>
      <c r="H27" s="207"/>
      <c r="I27" s="207"/>
      <c r="J27" s="207"/>
      <c r="K27" s="207"/>
      <c r="L27" s="207">
        <f t="shared" si="4"/>
        <v>0</v>
      </c>
      <c r="M27" s="207"/>
      <c r="N27" s="240" t="s">
        <v>332</v>
      </c>
      <c r="O27" s="4"/>
    </row>
    <row r="28" spans="1:18" ht="15.75" customHeight="1">
      <c r="A28" s="207">
        <v>2</v>
      </c>
      <c r="B28" s="220" t="s">
        <v>49</v>
      </c>
      <c r="C28" s="221" t="s">
        <v>326</v>
      </c>
      <c r="D28" s="241">
        <f>'2'!D91+'2'!D122+'3'!D29+'3'!D60</f>
        <v>5211.6480000000001</v>
      </c>
      <c r="E28" s="224"/>
      <c r="F28" s="224"/>
      <c r="G28" s="207"/>
      <c r="H28" s="207"/>
      <c r="I28" s="207"/>
      <c r="J28" s="207"/>
      <c r="K28" s="207"/>
      <c r="L28" s="207">
        <f t="shared" ref="L28:L29" si="5">(L21-L6)*30</f>
        <v>461.40000000003056</v>
      </c>
      <c r="M28" s="207"/>
      <c r="N28" s="240" t="s">
        <v>333</v>
      </c>
      <c r="O28" s="4">
        <f t="shared" ref="O28:O31" si="6">O21-O6</f>
        <v>13.100000000002183</v>
      </c>
      <c r="P28" s="169">
        <v>800</v>
      </c>
      <c r="Q28" s="169">
        <v>800</v>
      </c>
    </row>
    <row r="29" spans="1:18" ht="15.75" customHeight="1">
      <c r="A29" s="207">
        <v>2</v>
      </c>
      <c r="B29" s="229" t="s">
        <v>50</v>
      </c>
      <c r="C29" s="221" t="s">
        <v>326</v>
      </c>
      <c r="D29" s="241">
        <f>'2'!D92+'2'!D123+'3'!D30+'3'!D61</f>
        <v>5246.5919999999996</v>
      </c>
      <c r="E29" s="224"/>
      <c r="F29" s="224"/>
      <c r="G29" s="207"/>
      <c r="H29" s="207"/>
      <c r="I29" s="207"/>
      <c r="J29" s="207"/>
      <c r="K29" s="207"/>
      <c r="L29" s="207">
        <f t="shared" si="5"/>
        <v>332.39999999994325</v>
      </c>
      <c r="M29" s="207"/>
      <c r="N29" s="240" t="s">
        <v>334</v>
      </c>
      <c r="O29" s="4">
        <f t="shared" si="6"/>
        <v>24</v>
      </c>
      <c r="Q29" s="169">
        <v>830</v>
      </c>
    </row>
    <row r="30" spans="1:18" ht="15.75" customHeight="1">
      <c r="A30" s="207"/>
      <c r="B30" s="207"/>
      <c r="C30" s="242" t="s">
        <v>327</v>
      </c>
      <c r="D30" s="243">
        <f>D27+D28+D29</f>
        <v>14636.544000000002</v>
      </c>
      <c r="E30" s="224"/>
      <c r="F30" s="224"/>
      <c r="G30" s="207"/>
      <c r="H30" s="207"/>
      <c r="I30" s="207"/>
      <c r="J30" s="207"/>
      <c r="K30" s="248">
        <f>K25+L28+L29</f>
        <v>51033.800000000498</v>
      </c>
      <c r="L30" s="248">
        <f>SUM(L25:L29)</f>
        <v>953.79999999997381</v>
      </c>
      <c r="M30" s="207"/>
      <c r="N30" s="240" t="s">
        <v>335</v>
      </c>
      <c r="O30" s="4">
        <f t="shared" si="6"/>
        <v>24.099999999998545</v>
      </c>
      <c r="P30" s="169">
        <v>800</v>
      </c>
      <c r="Q30" s="169">
        <v>857</v>
      </c>
    </row>
    <row r="31" spans="1:18" ht="15.75" customHeight="1">
      <c r="A31" s="207"/>
      <c r="B31" s="207"/>
      <c r="C31" s="244"/>
      <c r="D31" s="245"/>
      <c r="E31" s="246"/>
      <c r="F31" s="246"/>
      <c r="G31" s="244"/>
      <c r="H31" s="246"/>
      <c r="I31" s="207"/>
      <c r="J31" s="207"/>
      <c r="K31" s="249" t="s">
        <v>336</v>
      </c>
      <c r="L31" s="249" t="s">
        <v>337</v>
      </c>
      <c r="M31" s="207"/>
      <c r="N31" s="207" t="s">
        <v>338</v>
      </c>
      <c r="O31" s="4">
        <f t="shared" si="6"/>
        <v>0</v>
      </c>
    </row>
    <row r="32" spans="1:18" ht="15.75" customHeight="1">
      <c r="A32" s="207">
        <v>3</v>
      </c>
      <c r="B32" s="208">
        <v>1</v>
      </c>
      <c r="C32" s="209">
        <f>'3'!O69+'3'!O100+'4'!O7+'4'!O38</f>
        <v>433.18239999999992</v>
      </c>
      <c r="D32" s="210">
        <f>'3'!D80+'3'!D111+'4'!D18+'4'!D49</f>
        <v>634.98239999999998</v>
      </c>
      <c r="E32" s="211">
        <f>'3'!Q38</f>
        <v>835</v>
      </c>
      <c r="F32" s="211">
        <f>'4'!Q38</f>
        <v>1036.8</v>
      </c>
      <c r="G32" s="209">
        <f t="shared" ref="G32:G39" si="7">E32+D32-F32</f>
        <v>433.18239999999992</v>
      </c>
      <c r="H32" s="212">
        <f t="shared" ref="H32:H39" si="8">IFERROR(C32/K32,0)</f>
        <v>0.33378209277246651</v>
      </c>
      <c r="I32" s="213">
        <f>'3'!M69+'3'!M100+'4'!M7+'4'!M38</f>
        <v>0</v>
      </c>
      <c r="J32" s="214">
        <f>'4'!C38</f>
        <v>2847.41</v>
      </c>
      <c r="K32" s="214">
        <f>'3'!D69+'3'!D100+'4'!D7+'4'!D38</f>
        <v>1297.7999999996791</v>
      </c>
      <c r="L32" s="216">
        <f>'4'!E49</f>
        <v>21281.9</v>
      </c>
      <c r="M32" s="217">
        <f>'4'!G38</f>
        <v>0</v>
      </c>
      <c r="N32" s="218">
        <f>'3'!H69+'3'!H100+'4'!H7+'4'!H38</f>
        <v>0.15972222222222221</v>
      </c>
      <c r="P32" s="169">
        <f>SUM(P28:P30)</f>
        <v>1600</v>
      </c>
      <c r="Q32" s="169">
        <f>SUM(Q25:Q30)</f>
        <v>2847</v>
      </c>
    </row>
    <row r="33" spans="1:15" ht="15.75" customHeight="1">
      <c r="A33" s="207">
        <v>3</v>
      </c>
      <c r="B33" s="220">
        <v>3</v>
      </c>
      <c r="C33" s="221">
        <f>'3'!O70+'3'!O101+'4'!O8+'4'!O39</f>
        <v>0</v>
      </c>
      <c r="D33" s="222">
        <f>'3'!D81+'3'!D112+'4'!D19+'4'!D50</f>
        <v>0</v>
      </c>
      <c r="E33" s="223">
        <f>'3'!Q39</f>
        <v>1200</v>
      </c>
      <c r="F33" s="223">
        <f>'4'!Q39</f>
        <v>1200</v>
      </c>
      <c r="G33" s="221">
        <f t="shared" si="7"/>
        <v>0</v>
      </c>
      <c r="H33" s="224">
        <f t="shared" si="8"/>
        <v>0</v>
      </c>
      <c r="I33" s="225">
        <f>'3'!M70+'3'!M101+'4'!M8+'4'!M39</f>
        <v>0</v>
      </c>
      <c r="J33" s="226">
        <f>'4'!C39</f>
        <v>3513.65</v>
      </c>
      <c r="K33" s="226">
        <f>'3'!D70+'3'!D101+'4'!D8+'4'!D39</f>
        <v>0</v>
      </c>
      <c r="L33" s="207">
        <f>'4'!E50</f>
        <v>0</v>
      </c>
      <c r="M33" s="207">
        <f>'4'!G39</f>
        <v>60409.58</v>
      </c>
      <c r="N33" s="227">
        <f>'3'!H70+'3'!H101+'4'!H8+'4'!H39</f>
        <v>0</v>
      </c>
      <c r="O33" s="4">
        <f>'3'!G101</f>
        <v>60409.58</v>
      </c>
    </row>
    <row r="34" spans="1:15" ht="15.75" customHeight="1">
      <c r="A34" s="207">
        <v>3</v>
      </c>
      <c r="B34" s="220">
        <v>4</v>
      </c>
      <c r="C34" s="221">
        <f>'3'!O71+'3'!O102+'4'!O9+'4'!O40</f>
        <v>0</v>
      </c>
      <c r="D34" s="222">
        <f>'3'!D82+'3'!D113+'4'!D20+'4'!D51</f>
        <v>0</v>
      </c>
      <c r="E34" s="223">
        <f>'3'!Q40</f>
        <v>930</v>
      </c>
      <c r="F34" s="223">
        <f>'4'!Q40</f>
        <v>930</v>
      </c>
      <c r="G34" s="221">
        <f t="shared" si="7"/>
        <v>0</v>
      </c>
      <c r="H34" s="224">
        <f t="shared" si="8"/>
        <v>0</v>
      </c>
      <c r="I34" s="225">
        <f>'3'!M71+'3'!M102+'4'!M9+'4'!M40</f>
        <v>0</v>
      </c>
      <c r="J34" s="226">
        <f>'4'!C40</f>
        <v>8808268</v>
      </c>
      <c r="K34" s="226">
        <f>'3'!D71+'3'!D102+'4'!D9+'4'!D40</f>
        <v>0</v>
      </c>
      <c r="L34" s="207">
        <f>'4'!E51</f>
        <v>22338</v>
      </c>
      <c r="M34" s="207">
        <f>'4'!G40</f>
        <v>4322.33</v>
      </c>
      <c r="N34" s="227">
        <f>'3'!H71+'3'!H102+'4'!H9+'4'!H40</f>
        <v>0</v>
      </c>
      <c r="O34" s="4">
        <f>'3'!G102</f>
        <v>4322.33</v>
      </c>
    </row>
    <row r="35" spans="1:15" ht="15.75" customHeight="1">
      <c r="A35" s="207">
        <v>3</v>
      </c>
      <c r="B35" s="220">
        <v>5</v>
      </c>
      <c r="C35" s="221">
        <f>'3'!O72+'3'!O103+'4'!O10+'4'!O41</f>
        <v>0</v>
      </c>
      <c r="D35" s="222">
        <f>'3'!D83+'3'!D114+'4'!D21+'4'!D52</f>
        <v>0</v>
      </c>
      <c r="E35" s="223">
        <f>'3'!Q41</f>
        <v>740</v>
      </c>
      <c r="F35" s="223">
        <f>'4'!Q41</f>
        <v>740</v>
      </c>
      <c r="G35" s="221">
        <f t="shared" si="7"/>
        <v>0</v>
      </c>
      <c r="H35" s="224">
        <f t="shared" si="8"/>
        <v>0</v>
      </c>
      <c r="I35" s="225">
        <f>'3'!M72+'3'!M103+'4'!M10+'4'!M41</f>
        <v>0</v>
      </c>
      <c r="J35" s="226">
        <f>'4'!C41</f>
        <v>85486</v>
      </c>
      <c r="K35" s="226">
        <f>'3'!D72+'3'!D103+'4'!D10+'4'!D41</f>
        <v>0</v>
      </c>
      <c r="L35" s="207">
        <f>'4'!E52</f>
        <v>99057</v>
      </c>
      <c r="M35" s="228">
        <f>'4'!G41</f>
        <v>0</v>
      </c>
      <c r="N35" s="227">
        <f>'3'!H72+'3'!H103+'4'!H10+'4'!H41</f>
        <v>0</v>
      </c>
      <c r="O35" s="4">
        <f>'3'!G103</f>
        <v>0</v>
      </c>
    </row>
    <row r="36" spans="1:15" ht="15.75" customHeight="1">
      <c r="A36" s="207">
        <v>3</v>
      </c>
      <c r="B36" s="220">
        <v>6</v>
      </c>
      <c r="C36" s="221">
        <f>'3'!O73+'3'!O104+'4'!O11+'4'!O42</f>
        <v>5177.68</v>
      </c>
      <c r="D36" s="222">
        <f>'3'!D84+'3'!D115+'4'!D22+'4'!D53</f>
        <v>5127.68</v>
      </c>
      <c r="E36" s="223">
        <f>'3'!Q42</f>
        <v>2480</v>
      </c>
      <c r="F36" s="223">
        <f>'4'!Q42</f>
        <v>2430</v>
      </c>
      <c r="G36" s="221">
        <f t="shared" si="7"/>
        <v>5177.68</v>
      </c>
      <c r="H36" s="224">
        <f t="shared" si="8"/>
        <v>0.27836989247314009</v>
      </c>
      <c r="I36" s="225">
        <f>'3'!M73+'3'!M104+'4'!M11+'4'!M42</f>
        <v>0</v>
      </c>
      <c r="J36" s="226">
        <f>'4'!C42</f>
        <v>47189.43</v>
      </c>
      <c r="K36" s="226">
        <f>'3'!D73+'3'!D104+'4'!D11+'4'!D42</f>
        <v>18599.999999998545</v>
      </c>
      <c r="L36" s="207">
        <f>'4'!E53</f>
        <v>25321.200000000001</v>
      </c>
      <c r="M36" s="207">
        <f>'4'!G42</f>
        <v>30085.439999999999</v>
      </c>
      <c r="N36" s="227">
        <f>'3'!H73+'3'!H104+'4'!H11+'4'!H42</f>
        <v>0.99861111111111112</v>
      </c>
      <c r="O36" s="4">
        <f>'3'!G104</f>
        <v>30074.41</v>
      </c>
    </row>
    <row r="37" spans="1:15" ht="15.75" customHeight="1">
      <c r="A37" s="207">
        <v>3</v>
      </c>
      <c r="B37" s="220">
        <v>7</v>
      </c>
      <c r="C37" s="221">
        <f>'3'!O74+'3'!O105+'4'!O12+'4'!O43</f>
        <v>4797.2874999999995</v>
      </c>
      <c r="D37" s="222">
        <f>'3'!D85+'3'!D116+'4'!D23+'4'!D54</f>
        <v>4927.2874999999995</v>
      </c>
      <c r="E37" s="223">
        <f>'3'!Q43</f>
        <v>2400</v>
      </c>
      <c r="F37" s="223">
        <f>'4'!Q43</f>
        <v>2530</v>
      </c>
      <c r="G37" s="221">
        <f t="shared" si="7"/>
        <v>4797.2874999999995</v>
      </c>
      <c r="H37" s="224">
        <f t="shared" si="8"/>
        <v>0.28120090855800889</v>
      </c>
      <c r="I37" s="225">
        <f>'3'!M74+'3'!M105+'4'!M12+'4'!M43</f>
        <v>333</v>
      </c>
      <c r="J37" s="226">
        <f>'4'!C43</f>
        <v>44473.87</v>
      </c>
      <c r="K37" s="226">
        <f>'3'!D74+'3'!D105+'4'!D12+'4'!D43</f>
        <v>17060.00000000131</v>
      </c>
      <c r="L37" s="207">
        <f>'4'!E54</f>
        <v>26162.05</v>
      </c>
      <c r="M37" s="207">
        <f>'4'!G43</f>
        <v>3153.58</v>
      </c>
      <c r="N37" s="227">
        <f>'3'!H74+'3'!H105+'4'!H12+'4'!H43</f>
        <v>0.93472222222222223</v>
      </c>
      <c r="O37" s="4">
        <f>'3'!G105</f>
        <v>3142.58</v>
      </c>
    </row>
    <row r="38" spans="1:15" ht="15.75" customHeight="1">
      <c r="A38" s="207">
        <v>3</v>
      </c>
      <c r="B38" s="220">
        <v>8</v>
      </c>
      <c r="C38" s="221">
        <f>'3'!O75+'3'!O106+'4'!O13+'4'!O44</f>
        <v>5452.2943999999998</v>
      </c>
      <c r="D38" s="222">
        <f>'3'!D86+'3'!D117+'4'!D24+'4'!D55</f>
        <v>5432.2943999999998</v>
      </c>
      <c r="E38" s="223">
        <f>'3'!Q44</f>
        <v>1940</v>
      </c>
      <c r="F38" s="223">
        <f>'4'!Q44</f>
        <v>1920</v>
      </c>
      <c r="G38" s="221">
        <f t="shared" si="7"/>
        <v>5452.2943999999998</v>
      </c>
      <c r="H38" s="224">
        <f t="shared" si="8"/>
        <v>0.28376675340897262</v>
      </c>
      <c r="I38" s="225">
        <f>'3'!M75+'3'!M106+'4'!M13+'4'!M44</f>
        <v>0</v>
      </c>
      <c r="J38" s="226">
        <f>'4'!C44</f>
        <v>22628293</v>
      </c>
      <c r="K38" s="226">
        <f>'3'!D75+'3'!D106+'4'!D13+'4'!D44</f>
        <v>19214</v>
      </c>
      <c r="L38" s="228">
        <f>'4'!E55</f>
        <v>0</v>
      </c>
      <c r="M38" s="207">
        <f>'4'!G44</f>
        <v>29041.5</v>
      </c>
      <c r="N38" s="227">
        <f>'3'!H75+'3'!H106+'4'!H13+'4'!H44</f>
        <v>0.99583333333333335</v>
      </c>
      <c r="O38" s="4">
        <f>'3'!G106</f>
        <v>29030.6</v>
      </c>
    </row>
    <row r="39" spans="1:15" ht="15.75" customHeight="1">
      <c r="A39" s="207">
        <v>3</v>
      </c>
      <c r="B39" s="229">
        <v>9</v>
      </c>
      <c r="C39" s="230">
        <f>'3'!O76+'3'!O107+'4'!O14+'4'!O45</f>
        <v>0</v>
      </c>
      <c r="D39" s="231">
        <f>'3'!D87+'3'!D118+'4'!D25+'4'!D56</f>
        <v>0</v>
      </c>
      <c r="E39" s="232">
        <f>'3'!Q45</f>
        <v>2344</v>
      </c>
      <c r="F39" s="232">
        <f>'4'!Q45</f>
        <v>2344</v>
      </c>
      <c r="G39" s="230">
        <f t="shared" si="7"/>
        <v>0</v>
      </c>
      <c r="H39" s="233">
        <f t="shared" si="8"/>
        <v>0</v>
      </c>
      <c r="I39" s="234">
        <f>'3'!M76+'3'!M107+'4'!M14+'4'!M45</f>
        <v>0</v>
      </c>
      <c r="J39" s="235">
        <f>'4'!C45</f>
        <v>20388737</v>
      </c>
      <c r="K39" s="235">
        <f>'3'!D76+'3'!D107+'4'!D14+'4'!D45</f>
        <v>0</v>
      </c>
      <c r="L39" s="236">
        <f>'4'!E56</f>
        <v>0</v>
      </c>
      <c r="M39" s="237">
        <f>'4'!G45</f>
        <v>25673.8</v>
      </c>
      <c r="N39" s="238">
        <f>'3'!H76+'3'!H107+'4'!H14+'4'!H45</f>
        <v>0</v>
      </c>
      <c r="O39" s="4">
        <f>'3'!G107</f>
        <v>25673.8</v>
      </c>
    </row>
    <row r="40" spans="1:15" ht="15.75" customHeight="1">
      <c r="A40" s="207">
        <v>3</v>
      </c>
      <c r="B40" s="208" t="s">
        <v>46</v>
      </c>
      <c r="C40" s="209" t="s">
        <v>326</v>
      </c>
      <c r="D40" s="239">
        <f>'3'!D88+'3'!D119+'4'!D26+'4'!D57</f>
        <v>3998</v>
      </c>
      <c r="E40" s="207"/>
      <c r="F40" s="207"/>
      <c r="G40" s="207"/>
      <c r="H40" s="207"/>
      <c r="I40" s="207"/>
      <c r="J40" s="207"/>
      <c r="K40" s="207">
        <f>SUM(K32:K39)</f>
        <v>56171.799999999537</v>
      </c>
      <c r="L40" s="207">
        <f>(L32-L17)*80</f>
        <v>56.000000000058208</v>
      </c>
      <c r="M40" s="207"/>
      <c r="N40" s="240" t="s">
        <v>330</v>
      </c>
      <c r="O40" s="4">
        <f t="shared" ref="O40:O46" si="9">O33-O18</f>
        <v>0</v>
      </c>
    </row>
    <row r="41" spans="1:15" ht="15.75" customHeight="1">
      <c r="A41" s="207">
        <v>3</v>
      </c>
      <c r="B41" s="220" t="s">
        <v>47</v>
      </c>
      <c r="C41" s="221" t="s">
        <v>326</v>
      </c>
      <c r="D41" s="241">
        <f>'3'!D89+'3'!D120+'4'!D27+'4'!D58</f>
        <v>1966.7090000000001</v>
      </c>
      <c r="E41" s="207"/>
      <c r="F41" s="207"/>
      <c r="G41" s="207"/>
      <c r="H41" s="207"/>
      <c r="I41" s="207"/>
      <c r="J41" s="207"/>
      <c r="K41" s="207"/>
      <c r="L41" s="207">
        <f t="shared" ref="L41:L42" si="10">L34-L19</f>
        <v>0</v>
      </c>
      <c r="M41" s="207"/>
      <c r="N41" s="240" t="s">
        <v>331</v>
      </c>
      <c r="O41" s="4">
        <f t="shared" si="9"/>
        <v>0</v>
      </c>
    </row>
    <row r="42" spans="1:15" ht="15.75" customHeight="1">
      <c r="A42" s="207">
        <v>3</v>
      </c>
      <c r="B42" s="220" t="s">
        <v>48</v>
      </c>
      <c r="C42" s="221" t="s">
        <v>326</v>
      </c>
      <c r="D42" s="241">
        <f>'3'!D90+'3'!D121+'4'!D28+'4'!D59</f>
        <v>3801.9072000000001</v>
      </c>
      <c r="E42" s="207"/>
      <c r="F42" s="207"/>
      <c r="G42" s="207"/>
      <c r="H42" s="207"/>
      <c r="I42" s="207"/>
      <c r="J42" s="207"/>
      <c r="K42" s="207"/>
      <c r="L42" s="207">
        <f t="shared" si="10"/>
        <v>0</v>
      </c>
      <c r="M42" s="207"/>
      <c r="N42" s="240" t="s">
        <v>332</v>
      </c>
      <c r="O42" s="4">
        <f t="shared" si="9"/>
        <v>0</v>
      </c>
    </row>
    <row r="43" spans="1:15" ht="15.75" customHeight="1">
      <c r="A43" s="207">
        <v>3</v>
      </c>
      <c r="B43" s="220" t="s">
        <v>49</v>
      </c>
      <c r="C43" s="221" t="s">
        <v>326</v>
      </c>
      <c r="D43" s="241">
        <f>'3'!D91+'3'!D122+'4'!D29+'4'!D60</f>
        <v>4966.0416000000005</v>
      </c>
      <c r="E43" s="207"/>
      <c r="F43" s="207"/>
      <c r="G43" s="207"/>
      <c r="H43" s="207"/>
      <c r="I43" s="207"/>
      <c r="J43" s="207"/>
      <c r="K43" s="207"/>
      <c r="L43" s="207">
        <f t="shared" ref="L43:L44" si="11">(L36-L21)*30</f>
        <v>506.69999999998254</v>
      </c>
      <c r="M43" s="207"/>
      <c r="N43" s="240" t="s">
        <v>333</v>
      </c>
      <c r="O43" s="4">
        <f t="shared" si="9"/>
        <v>23.93999999999869</v>
      </c>
    </row>
    <row r="44" spans="1:15" ht="15.75" customHeight="1">
      <c r="A44" s="207">
        <v>3</v>
      </c>
      <c r="B44" s="229" t="s">
        <v>50</v>
      </c>
      <c r="C44" s="230" t="s">
        <v>326</v>
      </c>
      <c r="D44" s="241">
        <f>'3'!D92+'3'!D123+'4'!D30+'4'!D61</f>
        <v>5258.5727999999999</v>
      </c>
      <c r="E44" s="207"/>
      <c r="F44" s="207"/>
      <c r="G44" s="207"/>
      <c r="H44" s="207"/>
      <c r="I44" s="207"/>
      <c r="J44" s="207"/>
      <c r="K44" s="207"/>
      <c r="L44" s="207">
        <f t="shared" si="11"/>
        <v>473.70000000002619</v>
      </c>
      <c r="M44" s="207"/>
      <c r="N44" s="240" t="s">
        <v>334</v>
      </c>
      <c r="O44" s="4">
        <f t="shared" si="9"/>
        <v>14.529999999999745</v>
      </c>
    </row>
    <row r="45" spans="1:15" ht="15.75" customHeight="1">
      <c r="A45" s="207"/>
      <c r="B45" s="207"/>
      <c r="C45" s="242" t="s">
        <v>327</v>
      </c>
      <c r="D45" s="243">
        <f>D42+D43+D44</f>
        <v>14026.5216</v>
      </c>
      <c r="E45" s="207"/>
      <c r="F45" s="207"/>
      <c r="G45" s="207"/>
      <c r="H45" s="207"/>
      <c r="I45" s="207"/>
      <c r="J45" s="207"/>
      <c r="K45" s="248">
        <f>K40+L43+L44</f>
        <v>57152.199999999546</v>
      </c>
      <c r="L45" s="248">
        <f>SUM(L40:L44)</f>
        <v>1036.4000000000669</v>
      </c>
      <c r="M45" s="207"/>
      <c r="N45" s="240" t="s">
        <v>335</v>
      </c>
      <c r="O45" s="4">
        <f t="shared" si="9"/>
        <v>24</v>
      </c>
    </row>
    <row r="46" spans="1:15" ht="15.75" customHeight="1">
      <c r="A46" s="207"/>
      <c r="B46" s="207"/>
      <c r="C46" s="244"/>
      <c r="D46" s="245"/>
      <c r="E46" s="246"/>
      <c r="F46" s="246"/>
      <c r="G46" s="244"/>
      <c r="H46" s="246"/>
      <c r="I46" s="207"/>
      <c r="J46" s="207"/>
      <c r="K46" s="249" t="s">
        <v>336</v>
      </c>
      <c r="L46" s="249" t="s">
        <v>337</v>
      </c>
      <c r="M46" s="207"/>
      <c r="N46" s="207" t="s">
        <v>338</v>
      </c>
      <c r="O46" s="4">
        <f t="shared" si="9"/>
        <v>0</v>
      </c>
    </row>
    <row r="47" spans="1:15" ht="15.75" customHeight="1">
      <c r="A47" s="207">
        <v>4</v>
      </c>
      <c r="B47" s="208">
        <v>1</v>
      </c>
      <c r="C47" s="209">
        <f>'4'!O69+'4'!O100+'5'!O7+'5'!O38</f>
        <v>0</v>
      </c>
      <c r="D47" s="210">
        <f>'4'!D80+'4'!D111+'5'!D18+'5'!D49</f>
        <v>0</v>
      </c>
      <c r="E47" s="211">
        <f>'4'!Q38</f>
        <v>1036.8</v>
      </c>
      <c r="F47" s="211">
        <f>'5'!Q38</f>
        <v>1036.8</v>
      </c>
      <c r="G47" s="209">
        <f t="shared" ref="G47:G54" si="12">E47+D47-F47</f>
        <v>0</v>
      </c>
      <c r="H47" s="212">
        <f t="shared" ref="H47:H54" si="13">IFERROR(C47/K47,0)</f>
        <v>0</v>
      </c>
      <c r="I47" s="213">
        <f>'4'!M69+'4'!M100+'5'!M7+'5'!M38</f>
        <v>0</v>
      </c>
      <c r="J47" s="214">
        <f>'5'!C38</f>
        <v>2847.41</v>
      </c>
      <c r="K47" s="214">
        <f>'4'!D69+'4'!D100+'5'!D7+'5'!D38</f>
        <v>0</v>
      </c>
      <c r="L47" s="216">
        <f>'5'!E49</f>
        <v>21281.9</v>
      </c>
      <c r="M47" s="217">
        <f>'5'!G38</f>
        <v>0</v>
      </c>
      <c r="N47" s="218">
        <f>'4'!H69+'4'!H100+'5'!H7+'5'!H38</f>
        <v>0</v>
      </c>
    </row>
    <row r="48" spans="1:15" ht="15.75" customHeight="1">
      <c r="A48" s="207">
        <v>4</v>
      </c>
      <c r="B48" s="220">
        <v>3</v>
      </c>
      <c r="C48" s="221">
        <f>'4'!O70+'4'!O101+'5'!O8+'5'!O39</f>
        <v>0</v>
      </c>
      <c r="D48" s="222">
        <f>'4'!D81+'4'!D112+'5'!D19+'5'!D50</f>
        <v>0</v>
      </c>
      <c r="E48" s="223">
        <f>'4'!Q39</f>
        <v>1200</v>
      </c>
      <c r="F48" s="223">
        <f>'5'!Q39</f>
        <v>1200</v>
      </c>
      <c r="G48" s="221">
        <f t="shared" si="12"/>
        <v>0</v>
      </c>
      <c r="H48" s="224">
        <f t="shared" si="13"/>
        <v>0</v>
      </c>
      <c r="I48" s="225">
        <f>'4'!M70+'4'!M101+'5'!M8+'5'!M39</f>
        <v>0</v>
      </c>
      <c r="J48" s="226">
        <f>'5'!C39</f>
        <v>3513.65</v>
      </c>
      <c r="K48" s="226">
        <f>'4'!D70+'4'!D101+'5'!D8+'5'!D39</f>
        <v>0</v>
      </c>
      <c r="L48" s="207">
        <f>'5'!E50</f>
        <v>0</v>
      </c>
      <c r="M48" s="207">
        <f>'5'!G39</f>
        <v>60409.58</v>
      </c>
      <c r="N48" s="227">
        <f>'4'!H70+'4'!H101+'5'!H8+'5'!H39</f>
        <v>0</v>
      </c>
      <c r="O48" s="4">
        <f>'4'!G101</f>
        <v>60409.58</v>
      </c>
    </row>
    <row r="49" spans="1:15" ht="15.75" customHeight="1">
      <c r="A49" s="207">
        <v>4</v>
      </c>
      <c r="B49" s="220">
        <v>4</v>
      </c>
      <c r="C49" s="221">
        <f>'4'!O71+'4'!O102+'5'!O9+'5'!O40</f>
        <v>0</v>
      </c>
      <c r="D49" s="222">
        <f>'4'!D82+'4'!D113+'5'!D20+'5'!D51</f>
        <v>0</v>
      </c>
      <c r="E49" s="223">
        <f>'4'!Q40</f>
        <v>930</v>
      </c>
      <c r="F49" s="223">
        <f>'5'!Q40</f>
        <v>930</v>
      </c>
      <c r="G49" s="221">
        <f t="shared" si="12"/>
        <v>0</v>
      </c>
      <c r="H49" s="224">
        <f t="shared" si="13"/>
        <v>0</v>
      </c>
      <c r="I49" s="225">
        <f>'4'!M71+'4'!M102+'5'!M9+'5'!M40</f>
        <v>0</v>
      </c>
      <c r="J49" s="226">
        <f>'5'!C40</f>
        <v>8808268</v>
      </c>
      <c r="K49" s="226">
        <f>'4'!D71+'4'!D102+'5'!D9+'5'!D40</f>
        <v>0</v>
      </c>
      <c r="L49" s="207">
        <f>'5'!E51</f>
        <v>22338</v>
      </c>
      <c r="M49" s="207">
        <f>'5'!G40</f>
        <v>4322.33</v>
      </c>
      <c r="N49" s="227">
        <f>'4'!H71+'4'!H102+'5'!H9+'5'!H40</f>
        <v>0</v>
      </c>
      <c r="O49" s="4">
        <f>'4'!G102</f>
        <v>4322.33</v>
      </c>
    </row>
    <row r="50" spans="1:15" ht="15.75" customHeight="1">
      <c r="A50" s="207">
        <v>4</v>
      </c>
      <c r="B50" s="220">
        <v>5</v>
      </c>
      <c r="C50" s="221">
        <f>'4'!O72+'4'!O103+'5'!O10+'5'!O41</f>
        <v>35</v>
      </c>
      <c r="D50" s="222">
        <f>'4'!D83+'4'!D114+'5'!D21+'5'!D52</f>
        <v>0</v>
      </c>
      <c r="E50" s="223">
        <f>'4'!Q41</f>
        <v>740</v>
      </c>
      <c r="F50" s="223">
        <f>'5'!Q41</f>
        <v>705</v>
      </c>
      <c r="G50" s="221">
        <f t="shared" si="12"/>
        <v>35</v>
      </c>
      <c r="H50" s="224">
        <f t="shared" si="13"/>
        <v>0.28782894736842102</v>
      </c>
      <c r="I50" s="225">
        <f>'4'!M72+'4'!M103+'5'!M10+'5'!M41</f>
        <v>0</v>
      </c>
      <c r="J50" s="226">
        <f>'5'!C41</f>
        <v>85524</v>
      </c>
      <c r="K50" s="226">
        <f>'4'!D72+'4'!D103+'5'!D10+'5'!D41</f>
        <v>121.60000000000001</v>
      </c>
      <c r="L50" s="207">
        <f>'5'!E52</f>
        <v>99069</v>
      </c>
      <c r="M50" s="228">
        <f>'5'!G41</f>
        <v>0</v>
      </c>
      <c r="N50" s="227">
        <f>'4'!H72+'4'!H103+'5'!H10+'5'!H41</f>
        <v>3.4722222222222224E-2</v>
      </c>
      <c r="O50" s="4">
        <f>'4'!G103</f>
        <v>0</v>
      </c>
    </row>
    <row r="51" spans="1:15" ht="15.75" customHeight="1">
      <c r="A51" s="207">
        <v>4</v>
      </c>
      <c r="B51" s="220">
        <v>6</v>
      </c>
      <c r="C51" s="221">
        <f>'4'!O73+'4'!O104+'5'!O11+'5'!O42</f>
        <v>5217.74</v>
      </c>
      <c r="D51" s="222">
        <f>'4'!D84+'4'!D115+'5'!D22+'5'!D53</f>
        <v>5167.7400000000007</v>
      </c>
      <c r="E51" s="223">
        <f>'4'!Q42</f>
        <v>2430</v>
      </c>
      <c r="F51" s="223">
        <f>'5'!Q42</f>
        <v>2380</v>
      </c>
      <c r="G51" s="221">
        <f t="shared" si="12"/>
        <v>5217.7400000000007</v>
      </c>
      <c r="H51" s="224">
        <f t="shared" si="13"/>
        <v>0.27820527859236027</v>
      </c>
      <c r="I51" s="225">
        <f>'4'!M73+'4'!M104+'5'!M11+'5'!M42</f>
        <v>0</v>
      </c>
      <c r="J51" s="226">
        <f>'5'!C42</f>
        <v>47226.94</v>
      </c>
      <c r="K51" s="226">
        <f>'4'!D73+'4'!D104+'5'!D11+'5'!D42</f>
        <v>18755.000000001019</v>
      </c>
      <c r="L51" s="207">
        <f>'5'!E53</f>
        <v>25338.04</v>
      </c>
      <c r="M51" s="207">
        <f>'5'!G42</f>
        <v>30109.45</v>
      </c>
      <c r="N51" s="227">
        <f>'4'!H73+'4'!H104+'5'!H11+'5'!H42</f>
        <v>0.99930555555555556</v>
      </c>
      <c r="O51" s="4">
        <f>'4'!G104</f>
        <v>30098.42</v>
      </c>
    </row>
    <row r="52" spans="1:15" ht="15.75" customHeight="1">
      <c r="A52" s="207">
        <v>4</v>
      </c>
      <c r="B52" s="220">
        <v>7</v>
      </c>
      <c r="C52" s="221">
        <f>'4'!O74+'4'!O105+'5'!O12+'5'!O43</f>
        <v>5114.8050000000003</v>
      </c>
      <c r="D52" s="222">
        <f>'4'!D85+'4'!D116+'5'!D23+'5'!D54</f>
        <v>5134.8050000000003</v>
      </c>
      <c r="E52" s="223">
        <f>'4'!Q43</f>
        <v>2530</v>
      </c>
      <c r="F52" s="223">
        <f>'5'!Q43</f>
        <v>2550</v>
      </c>
      <c r="G52" s="221">
        <f t="shared" si="12"/>
        <v>5114.8050000000003</v>
      </c>
      <c r="H52" s="224">
        <f t="shared" si="13"/>
        <v>0.2801098028477792</v>
      </c>
      <c r="I52" s="225">
        <f>'4'!M74+'4'!M105+'5'!M12+'5'!M43</f>
        <v>0</v>
      </c>
      <c r="J52" s="226">
        <f>'5'!C43</f>
        <v>44510.39</v>
      </c>
      <c r="K52" s="226">
        <f>'4'!D74+'4'!D105+'5'!D12+'5'!D43</f>
        <v>18259.999999998399</v>
      </c>
      <c r="L52" s="207">
        <f>'5'!E54</f>
        <v>26178.77</v>
      </c>
      <c r="M52" s="207">
        <f>'5'!G43</f>
        <v>3177.57</v>
      </c>
      <c r="N52" s="227">
        <f>'4'!H74+'4'!H105+'5'!H12+'5'!H43</f>
        <v>0.99861111111111112</v>
      </c>
      <c r="O52" s="4">
        <f>'4'!G105</f>
        <v>3166.54</v>
      </c>
    </row>
    <row r="53" spans="1:15" ht="15.75" customHeight="1">
      <c r="A53" s="207">
        <v>4</v>
      </c>
      <c r="B53" s="220">
        <v>8</v>
      </c>
      <c r="C53" s="221">
        <f>'4'!O75+'4'!O106+'5'!O13+'5'!O44</f>
        <v>5454.3231999999989</v>
      </c>
      <c r="D53" s="222">
        <f>'4'!D86+'4'!D117+'5'!D24+'5'!D55</f>
        <v>5414.3231999999998</v>
      </c>
      <c r="E53" s="223">
        <f>'4'!Q44</f>
        <v>1920</v>
      </c>
      <c r="F53" s="223">
        <f>'5'!Q44</f>
        <v>1880</v>
      </c>
      <c r="G53" s="221">
        <f t="shared" si="12"/>
        <v>5454.3231999999998</v>
      </c>
      <c r="H53" s="224">
        <f t="shared" si="13"/>
        <v>0.28430144383633044</v>
      </c>
      <c r="I53" s="225">
        <f>'4'!M75+'4'!M106+'5'!M13+'5'!M44</f>
        <v>0</v>
      </c>
      <c r="J53" s="226">
        <f>'5'!C44</f>
        <v>22647478</v>
      </c>
      <c r="K53" s="226">
        <f>'4'!D75+'4'!D106+'5'!D13+'5'!D44</f>
        <v>19185</v>
      </c>
      <c r="L53" s="228">
        <f>'5'!E55</f>
        <v>0</v>
      </c>
      <c r="M53" s="207">
        <f>'5'!G44</f>
        <v>29065.599999999999</v>
      </c>
      <c r="N53" s="227">
        <f>'4'!H75+'4'!H106+'5'!H13+'5'!H44</f>
        <v>1.0041666666666667</v>
      </c>
      <c r="O53" s="4">
        <f>'4'!G106</f>
        <v>29054.5</v>
      </c>
    </row>
    <row r="54" spans="1:15" ht="15.75" customHeight="1">
      <c r="A54" s="207">
        <v>4</v>
      </c>
      <c r="B54" s="229">
        <v>9</v>
      </c>
      <c r="C54" s="230">
        <f>'4'!O76+'4'!O107+'5'!O14+'5'!O45</f>
        <v>0</v>
      </c>
      <c r="D54" s="231">
        <f>'4'!D87+'4'!D118+'5'!D25+'5'!D56</f>
        <v>0</v>
      </c>
      <c r="E54" s="232">
        <f>'4'!Q45</f>
        <v>2344</v>
      </c>
      <c r="F54" s="232">
        <f>'5'!Q45</f>
        <v>2344</v>
      </c>
      <c r="G54" s="230">
        <f t="shared" si="12"/>
        <v>0</v>
      </c>
      <c r="H54" s="233">
        <f t="shared" si="13"/>
        <v>0</v>
      </c>
      <c r="I54" s="234">
        <f>'4'!M76+'4'!M107+'5'!M14+'5'!M45</f>
        <v>0</v>
      </c>
      <c r="J54" s="235">
        <f>'5'!C45</f>
        <v>20388737</v>
      </c>
      <c r="K54" s="235">
        <f>'4'!D76+'4'!D107+'5'!D14+'5'!D45</f>
        <v>0</v>
      </c>
      <c r="L54" s="236">
        <f>'5'!E56</f>
        <v>0</v>
      </c>
      <c r="M54" s="237">
        <f>'5'!G45</f>
        <v>25673.8</v>
      </c>
      <c r="N54" s="238">
        <f>'4'!H76+'4'!H107+'5'!H14+'5'!H45</f>
        <v>0</v>
      </c>
      <c r="O54" s="4">
        <f>'4'!G107</f>
        <v>25673.8</v>
      </c>
    </row>
    <row r="55" spans="1:15" ht="15.75" customHeight="1">
      <c r="A55" s="207">
        <v>4</v>
      </c>
      <c r="B55" s="208" t="s">
        <v>46</v>
      </c>
      <c r="C55" s="209" t="s">
        <v>326</v>
      </c>
      <c r="D55" s="239">
        <f>'4'!D88+'4'!D119+'5'!D26+'5'!D57</f>
        <v>4107.9450000000006</v>
      </c>
      <c r="E55" s="207"/>
      <c r="F55" s="207"/>
      <c r="G55" s="207"/>
      <c r="H55" s="207"/>
      <c r="I55" s="207"/>
      <c r="J55" s="207"/>
      <c r="K55" s="207">
        <f>SUM(K47:K54)</f>
        <v>56321.599999999416</v>
      </c>
      <c r="L55" s="207">
        <f>(L47-L32)*80</f>
        <v>0</v>
      </c>
      <c r="M55" s="207"/>
      <c r="N55" s="240" t="s">
        <v>330</v>
      </c>
      <c r="O55" s="4">
        <f t="shared" ref="O55:O61" si="14">O48-O33</f>
        <v>0</v>
      </c>
    </row>
    <row r="56" spans="1:15" ht="15.75" customHeight="1">
      <c r="A56" s="207">
        <v>4</v>
      </c>
      <c r="B56" s="220" t="s">
        <v>47</v>
      </c>
      <c r="C56" s="221" t="s">
        <v>326</v>
      </c>
      <c r="D56" s="241">
        <f>'4'!D89+'4'!D120+'5'!D27+'5'!D58</f>
        <v>2587.7749999999996</v>
      </c>
      <c r="E56" s="207"/>
      <c r="F56" s="207"/>
      <c r="G56" s="207"/>
      <c r="H56" s="207"/>
      <c r="I56" s="207"/>
      <c r="J56" s="207"/>
      <c r="K56" s="207"/>
      <c r="L56" s="207">
        <f t="shared" ref="L56:L57" si="15">L49-L34</f>
        <v>0</v>
      </c>
      <c r="M56" s="207"/>
      <c r="N56" s="240" t="s">
        <v>331</v>
      </c>
      <c r="O56" s="4">
        <f t="shared" si="14"/>
        <v>0</v>
      </c>
    </row>
    <row r="57" spans="1:15" ht="15.75" customHeight="1">
      <c r="A57" s="207">
        <v>4</v>
      </c>
      <c r="B57" s="220" t="s">
        <v>48</v>
      </c>
      <c r="C57" s="221" t="s">
        <v>326</v>
      </c>
      <c r="D57" s="241">
        <f>'4'!D90+'4'!D121+'5'!D28+'5'!D59</f>
        <v>3591.2447999999999</v>
      </c>
      <c r="E57" s="207"/>
      <c r="F57" s="207"/>
      <c r="G57" s="207"/>
      <c r="H57" s="207"/>
      <c r="I57" s="207"/>
      <c r="J57" s="207"/>
      <c r="K57" s="207"/>
      <c r="L57" s="207">
        <f t="shared" si="15"/>
        <v>12</v>
      </c>
      <c r="M57" s="207"/>
      <c r="N57" s="240" t="s">
        <v>332</v>
      </c>
      <c r="O57" s="4">
        <f t="shared" si="14"/>
        <v>0</v>
      </c>
    </row>
    <row r="58" spans="1:15" ht="15.75" customHeight="1">
      <c r="A58" s="207">
        <v>4</v>
      </c>
      <c r="B58" s="220" t="s">
        <v>49</v>
      </c>
      <c r="C58" s="221" t="s">
        <v>326</v>
      </c>
      <c r="D58" s="241">
        <f>'4'!D91+'4'!D122+'5'!D29+'5'!D60</f>
        <v>2649.7536</v>
      </c>
      <c r="E58" s="207"/>
      <c r="F58" s="207"/>
      <c r="G58" s="207"/>
      <c r="H58" s="207"/>
      <c r="I58" s="207"/>
      <c r="J58" s="207"/>
      <c r="K58" s="207"/>
      <c r="L58" s="207">
        <f t="shared" ref="L58:L59" si="16">(L51-L36)*30</f>
        <v>505.20000000000437</v>
      </c>
      <c r="M58" s="207"/>
      <c r="N58" s="240" t="s">
        <v>333</v>
      </c>
      <c r="O58" s="4">
        <f t="shared" si="14"/>
        <v>24.009999999998399</v>
      </c>
    </row>
    <row r="59" spans="1:15" ht="15.75" customHeight="1">
      <c r="A59" s="207">
        <v>4</v>
      </c>
      <c r="B59" s="229" t="s">
        <v>50</v>
      </c>
      <c r="C59" s="230" t="s">
        <v>326</v>
      </c>
      <c r="D59" s="241">
        <f>'4'!D92+'4'!D123+'5'!D30+'5'!D61</f>
        <v>5363.4047999999993</v>
      </c>
      <c r="E59" s="207"/>
      <c r="F59" s="207"/>
      <c r="G59" s="207"/>
      <c r="H59" s="207"/>
      <c r="I59" s="207"/>
      <c r="J59" s="207"/>
      <c r="K59" s="207"/>
      <c r="L59" s="207">
        <f t="shared" si="16"/>
        <v>501.60000000003492</v>
      </c>
      <c r="M59" s="207"/>
      <c r="N59" s="240" t="s">
        <v>334</v>
      </c>
      <c r="O59" s="4">
        <f t="shared" si="14"/>
        <v>23.960000000000036</v>
      </c>
    </row>
    <row r="60" spans="1:15" ht="15.75" customHeight="1">
      <c r="A60" s="207"/>
      <c r="B60" s="207"/>
      <c r="C60" s="242" t="s">
        <v>327</v>
      </c>
      <c r="D60" s="243">
        <f>D57+D58+D59</f>
        <v>11604.403200000001</v>
      </c>
      <c r="E60" s="207"/>
      <c r="F60" s="207"/>
      <c r="G60" s="207"/>
      <c r="H60" s="207"/>
      <c r="I60" s="207"/>
      <c r="J60" s="207"/>
      <c r="K60" s="248">
        <f>K55+L58+L59</f>
        <v>57328.399999999456</v>
      </c>
      <c r="L60" s="248">
        <f>SUM(L55:L59)</f>
        <v>1018.8000000000393</v>
      </c>
      <c r="M60" s="207"/>
      <c r="N60" s="240" t="s">
        <v>335</v>
      </c>
      <c r="O60" s="4">
        <f t="shared" si="14"/>
        <v>23.900000000001455</v>
      </c>
    </row>
    <row r="61" spans="1:15" ht="15.75" customHeight="1">
      <c r="A61" s="207"/>
      <c r="B61" s="207"/>
      <c r="C61" s="244"/>
      <c r="D61" s="245"/>
      <c r="E61" s="246"/>
      <c r="F61" s="246"/>
      <c r="G61" s="244"/>
      <c r="H61" s="246"/>
      <c r="I61" s="207"/>
      <c r="J61" s="207"/>
      <c r="K61" s="249" t="s">
        <v>336</v>
      </c>
      <c r="L61" s="249" t="s">
        <v>337</v>
      </c>
      <c r="M61" s="207"/>
      <c r="N61" s="207" t="s">
        <v>338</v>
      </c>
      <c r="O61" s="4">
        <f t="shared" si="14"/>
        <v>0</v>
      </c>
    </row>
    <row r="62" spans="1:15" ht="15.75" customHeight="1">
      <c r="A62" s="207">
        <v>5</v>
      </c>
      <c r="B62" s="208">
        <v>1</v>
      </c>
      <c r="C62" s="209">
        <f>'5'!O69+'5'!O100+'6'!O7+'6'!O38</f>
        <v>312.53760000000011</v>
      </c>
      <c r="D62" s="210">
        <f>'5'!D80+'5'!D111+'6'!D18+'6'!D49</f>
        <v>413.33760000000001</v>
      </c>
      <c r="E62" s="211">
        <f>'5'!Q38</f>
        <v>1036.8</v>
      </c>
      <c r="F62" s="211">
        <f>'6'!Q38</f>
        <v>1137.5999999999999</v>
      </c>
      <c r="G62" s="209">
        <f t="shared" ref="G62:G69" si="17">E62+D62-F62</f>
        <v>312.53760000000011</v>
      </c>
      <c r="H62" s="212">
        <f t="shared" ref="H62:H69" si="18">IFERROR(C62/K62,0)</f>
        <v>0.33072761904761916</v>
      </c>
      <c r="I62" s="213">
        <f>'5'!M69+'5'!M100+'6'!M7+'6'!M38</f>
        <v>0</v>
      </c>
      <c r="J62" s="214">
        <f>'6'!C38</f>
        <v>2848.16</v>
      </c>
      <c r="K62" s="214">
        <f>'5'!D69+'5'!D100+'6'!D7+'6'!D38</f>
        <v>945</v>
      </c>
      <c r="L62" s="216">
        <f>'6'!E49</f>
        <v>21282.6</v>
      </c>
      <c r="M62" s="217">
        <f>'6'!G38</f>
        <v>0</v>
      </c>
      <c r="N62" s="218">
        <f>'5'!H69+'5'!H100+'6'!H7+'6'!H38</f>
        <v>0.11805555555555555</v>
      </c>
    </row>
    <row r="63" spans="1:15" ht="15.75" customHeight="1">
      <c r="A63" s="207">
        <v>5</v>
      </c>
      <c r="B63" s="220">
        <v>3</v>
      </c>
      <c r="C63" s="221">
        <f>'5'!O70+'5'!O101+'6'!O8+'6'!O39</f>
        <v>0</v>
      </c>
      <c r="D63" s="222">
        <f>'5'!D81+'5'!D112+'6'!D19+'6'!D50</f>
        <v>0</v>
      </c>
      <c r="E63" s="223">
        <f>'5'!Q39</f>
        <v>1200</v>
      </c>
      <c r="F63" s="223">
        <f>'6'!Q39</f>
        <v>1200</v>
      </c>
      <c r="G63" s="221">
        <f t="shared" si="17"/>
        <v>0</v>
      </c>
      <c r="H63" s="224">
        <f t="shared" si="18"/>
        <v>0</v>
      </c>
      <c r="I63" s="225">
        <f>'5'!M70+'5'!M101+'6'!M8+'6'!M39</f>
        <v>0</v>
      </c>
      <c r="J63" s="226">
        <f>'6'!C39</f>
        <v>3513.65</v>
      </c>
      <c r="K63" s="226">
        <f>'5'!D70+'5'!D101+'6'!D8+'6'!D39</f>
        <v>0</v>
      </c>
      <c r="L63" s="207">
        <f>'6'!E50</f>
        <v>0</v>
      </c>
      <c r="M63" s="207">
        <f>'6'!G39</f>
        <v>60409.58</v>
      </c>
      <c r="N63" s="227">
        <f>'5'!H70+'5'!H101+'6'!H8+'6'!H39</f>
        <v>0</v>
      </c>
      <c r="O63" s="4">
        <f>'5'!G101</f>
        <v>60409.58</v>
      </c>
    </row>
    <row r="64" spans="1:15" ht="15.75" customHeight="1">
      <c r="A64" s="207">
        <v>5</v>
      </c>
      <c r="B64" s="220">
        <v>4</v>
      </c>
      <c r="C64" s="221">
        <f>'5'!O71+'5'!O102+'6'!O9+'6'!O40</f>
        <v>0</v>
      </c>
      <c r="D64" s="222">
        <f>'5'!D82+'5'!D113+'6'!D20+'6'!D51</f>
        <v>0</v>
      </c>
      <c r="E64" s="223">
        <f>'5'!Q40</f>
        <v>930</v>
      </c>
      <c r="F64" s="223">
        <f>'6'!Q40</f>
        <v>930</v>
      </c>
      <c r="G64" s="221">
        <f t="shared" si="17"/>
        <v>0</v>
      </c>
      <c r="H64" s="224">
        <f t="shared" si="18"/>
        <v>0</v>
      </c>
      <c r="I64" s="225">
        <f>'5'!M71+'5'!M102+'6'!M9+'6'!M40</f>
        <v>0</v>
      </c>
      <c r="J64" s="226">
        <f>'6'!C40</f>
        <v>8808268</v>
      </c>
      <c r="K64" s="226">
        <f>'5'!D71+'5'!D102+'6'!D9+'6'!D40</f>
        <v>0</v>
      </c>
      <c r="L64" s="207">
        <f>'6'!E51</f>
        <v>22338</v>
      </c>
      <c r="M64" s="207">
        <f>'6'!G40</f>
        <v>4322.33</v>
      </c>
      <c r="N64" s="227">
        <f>'5'!H71+'5'!H102+'6'!H9+'6'!H40</f>
        <v>0</v>
      </c>
      <c r="O64" s="4">
        <f>'5'!G102</f>
        <v>4322.33</v>
      </c>
    </row>
    <row r="65" spans="1:15" ht="15.75" customHeight="1">
      <c r="A65" s="207">
        <v>5</v>
      </c>
      <c r="B65" s="220">
        <v>5</v>
      </c>
      <c r="C65" s="221">
        <f>'5'!O72+'5'!O103+'6'!O10+'6'!O41</f>
        <v>0</v>
      </c>
      <c r="D65" s="222">
        <f>'5'!D83+'5'!D114+'6'!D21+'6'!D52</f>
        <v>0</v>
      </c>
      <c r="E65" s="223">
        <f>'5'!Q41</f>
        <v>705</v>
      </c>
      <c r="F65" s="223">
        <f>'6'!Q41</f>
        <v>705</v>
      </c>
      <c r="G65" s="221">
        <f t="shared" si="17"/>
        <v>0</v>
      </c>
      <c r="H65" s="224">
        <f t="shared" si="18"/>
        <v>0</v>
      </c>
      <c r="I65" s="225">
        <f>'5'!M72+'5'!M103+'6'!M10+'6'!M41</f>
        <v>0</v>
      </c>
      <c r="J65" s="226">
        <f>'6'!C41</f>
        <v>85524</v>
      </c>
      <c r="K65" s="226">
        <f>'5'!D72+'5'!D103+'6'!D10+'6'!D41</f>
        <v>0</v>
      </c>
      <c r="L65" s="207">
        <f>'6'!E52</f>
        <v>99069</v>
      </c>
      <c r="M65" s="228">
        <f>'6'!G41</f>
        <v>0</v>
      </c>
      <c r="N65" s="227">
        <f>'5'!H72+'5'!H103+'6'!H10+'6'!H41</f>
        <v>0</v>
      </c>
      <c r="O65" s="4">
        <f>'5'!G103</f>
        <v>0</v>
      </c>
    </row>
    <row r="66" spans="1:15" ht="15.75" customHeight="1">
      <c r="A66" s="207">
        <v>5</v>
      </c>
      <c r="B66" s="220">
        <v>6</v>
      </c>
      <c r="C66" s="221">
        <f>'5'!O73+'5'!O104+'6'!O11+'6'!O42</f>
        <v>5157.4849999999997</v>
      </c>
      <c r="D66" s="222">
        <f>'5'!D84+'5'!D115+'6'!D22+'6'!D53</f>
        <v>4997.4850000000006</v>
      </c>
      <c r="E66" s="223">
        <f>'5'!Q42</f>
        <v>2380</v>
      </c>
      <c r="F66" s="223">
        <f>'6'!Q42</f>
        <v>2220</v>
      </c>
      <c r="G66" s="221">
        <f t="shared" si="17"/>
        <v>5157.4850000000006</v>
      </c>
      <c r="H66" s="224">
        <f t="shared" si="18"/>
        <v>0.27848191144707762</v>
      </c>
      <c r="I66" s="225">
        <f>'5'!M73+'5'!M104+'6'!M11+'6'!M42</f>
        <v>0</v>
      </c>
      <c r="J66" s="226">
        <f>'6'!C42</f>
        <v>47263.98</v>
      </c>
      <c r="K66" s="226">
        <f>'5'!D73+'5'!D104+'6'!D11+'6'!D42</f>
        <v>18520.000000000437</v>
      </c>
      <c r="L66" s="207">
        <f>'6'!E53</f>
        <v>25354.77</v>
      </c>
      <c r="M66" s="207">
        <f>'6'!G42</f>
        <v>30133.439999999999</v>
      </c>
      <c r="N66" s="227">
        <f>'5'!H73+'5'!H104+'6'!H11+'6'!H42</f>
        <v>0.99930555555555545</v>
      </c>
      <c r="O66" s="4">
        <f>'5'!G104</f>
        <v>30122.44</v>
      </c>
    </row>
    <row r="67" spans="1:15" ht="15.75" customHeight="1">
      <c r="A67" s="207">
        <v>5</v>
      </c>
      <c r="B67" s="220">
        <v>7</v>
      </c>
      <c r="C67" s="221">
        <f>'5'!O74+'5'!O105+'6'!O12+'6'!O43</f>
        <v>5197.5874999999996</v>
      </c>
      <c r="D67" s="222">
        <f>'5'!D85+'5'!D116+'6'!D23+'6'!D54</f>
        <v>5047.5874999999996</v>
      </c>
      <c r="E67" s="223">
        <f>'5'!Q43</f>
        <v>2550</v>
      </c>
      <c r="F67" s="223">
        <f>'6'!Q43</f>
        <v>2400</v>
      </c>
      <c r="G67" s="221">
        <f t="shared" si="17"/>
        <v>5197.5874999999996</v>
      </c>
      <c r="H67" s="224">
        <f t="shared" si="18"/>
        <v>0.2793650900295685</v>
      </c>
      <c r="I67" s="225">
        <f>'5'!M74+'5'!M105+'6'!M12+'6'!M43</f>
        <v>0</v>
      </c>
      <c r="J67" s="226">
        <f>'6'!C43</f>
        <v>44547.6</v>
      </c>
      <c r="K67" s="226">
        <f>'5'!D74+'5'!D105+'6'!D12+'6'!D43</f>
        <v>18604.999999999563</v>
      </c>
      <c r="L67" s="207">
        <f>'6'!E54</f>
        <v>26195.22</v>
      </c>
      <c r="M67" s="207">
        <f>'6'!G43</f>
        <v>3201.58</v>
      </c>
      <c r="N67" s="227">
        <f>'5'!H74+'5'!H105+'6'!H12+'6'!H43</f>
        <v>1</v>
      </c>
      <c r="O67" s="4">
        <f>'5'!G105</f>
        <v>3190.58</v>
      </c>
    </row>
    <row r="68" spans="1:15" ht="15.75" customHeight="1">
      <c r="A68" s="207">
        <v>5</v>
      </c>
      <c r="B68" s="220">
        <v>8</v>
      </c>
      <c r="C68" s="221">
        <f>'5'!O75+'5'!O106+'6'!O13+'6'!O44</f>
        <v>4417.326399999999</v>
      </c>
      <c r="D68" s="222">
        <f>'5'!D86+'5'!D117+'6'!D24+'6'!D55</f>
        <v>4788.3263999999999</v>
      </c>
      <c r="E68" s="223">
        <f>'5'!Q44</f>
        <v>1880</v>
      </c>
      <c r="F68" s="223">
        <f>'6'!Q44</f>
        <v>2251</v>
      </c>
      <c r="G68" s="221">
        <f t="shared" si="17"/>
        <v>4417.3263999999999</v>
      </c>
      <c r="H68" s="224">
        <f t="shared" si="18"/>
        <v>0.2870817183336582</v>
      </c>
      <c r="I68" s="225">
        <f>'5'!M75+'5'!M106+'6'!M13+'6'!M44</f>
        <v>177</v>
      </c>
      <c r="J68" s="226">
        <f>'6'!C44</f>
        <v>22662865</v>
      </c>
      <c r="K68" s="226">
        <f>'5'!D75+'5'!D106+'6'!D13+'6'!D44</f>
        <v>15387</v>
      </c>
      <c r="L68" s="228">
        <f>'6'!E55</f>
        <v>0</v>
      </c>
      <c r="M68" s="207">
        <f>'6'!G44</f>
        <v>29085.1</v>
      </c>
      <c r="N68" s="227">
        <f>'5'!H75+'5'!H106+'6'!H13+'6'!H44</f>
        <v>0.8125</v>
      </c>
      <c r="O68" s="4">
        <f>'5'!G106</f>
        <v>29078.5</v>
      </c>
    </row>
    <row r="69" spans="1:15" ht="15.75" customHeight="1">
      <c r="A69" s="207">
        <v>5</v>
      </c>
      <c r="B69" s="229">
        <v>9</v>
      </c>
      <c r="C69" s="230">
        <f>'5'!O76+'5'!O107+'6'!O14+'6'!O45</f>
        <v>0</v>
      </c>
      <c r="D69" s="231">
        <f>'5'!D87+'5'!D118+'6'!D25+'6'!D56</f>
        <v>0</v>
      </c>
      <c r="E69" s="232">
        <f>'5'!Q45</f>
        <v>2344</v>
      </c>
      <c r="F69" s="232">
        <f>'6'!Q45</f>
        <v>2344</v>
      </c>
      <c r="G69" s="230">
        <f t="shared" si="17"/>
        <v>0</v>
      </c>
      <c r="H69" s="233">
        <f t="shared" si="18"/>
        <v>0</v>
      </c>
      <c r="I69" s="234">
        <f>'5'!M76+'5'!M107+'6'!M14+'6'!M45</f>
        <v>0</v>
      </c>
      <c r="J69" s="235">
        <f>'6'!C45</f>
        <v>20388737</v>
      </c>
      <c r="K69" s="235">
        <f>'5'!D76+'5'!D107+'6'!D14+'6'!D45</f>
        <v>0</v>
      </c>
      <c r="L69" s="236">
        <f>'6'!E56</f>
        <v>0</v>
      </c>
      <c r="M69" s="237">
        <f>'6'!G45</f>
        <v>25673.8</v>
      </c>
      <c r="N69" s="238">
        <f>'5'!H76+'5'!H107+'6'!H14+'6'!H45</f>
        <v>0</v>
      </c>
      <c r="O69" s="4">
        <f>'5'!G107</f>
        <v>25673.8</v>
      </c>
    </row>
    <row r="70" spans="1:15" ht="15.75" customHeight="1">
      <c r="A70" s="207">
        <v>5</v>
      </c>
      <c r="B70" s="208" t="s">
        <v>46</v>
      </c>
      <c r="C70" s="209" t="s">
        <v>326</v>
      </c>
      <c r="D70" s="239">
        <f>'5'!D88+'5'!D119+'6'!D26+'6'!D57</f>
        <v>2498.75</v>
      </c>
      <c r="E70" s="207"/>
      <c r="F70" s="207"/>
      <c r="G70" s="207"/>
      <c r="H70" s="207"/>
      <c r="I70" s="207"/>
      <c r="J70" s="207"/>
      <c r="K70" s="207">
        <f>SUM(K62:K69)</f>
        <v>53457</v>
      </c>
      <c r="L70" s="207">
        <f>(L62-L47)*80</f>
        <v>55.999999999767169</v>
      </c>
      <c r="M70" s="207"/>
      <c r="N70" s="240" t="s">
        <v>330</v>
      </c>
      <c r="O70" s="4">
        <f t="shared" ref="O70:O76" si="19">O63-O48</f>
        <v>0</v>
      </c>
    </row>
    <row r="71" spans="1:15" ht="15.75" customHeight="1">
      <c r="A71" s="207">
        <v>5</v>
      </c>
      <c r="B71" s="220" t="s">
        <v>47</v>
      </c>
      <c r="C71" s="221" t="s">
        <v>326</v>
      </c>
      <c r="D71" s="241">
        <f>'5'!D89+'5'!D120+'6'!D27+'6'!D58</f>
        <v>2173.7309999999998</v>
      </c>
      <c r="E71" s="207"/>
      <c r="F71" s="207"/>
      <c r="G71" s="207"/>
      <c r="H71" s="207"/>
      <c r="I71" s="207"/>
      <c r="J71" s="207"/>
      <c r="K71" s="207"/>
      <c r="L71" s="207">
        <f t="shared" ref="L71:L72" si="20">L64-L49</f>
        <v>0</v>
      </c>
      <c r="M71" s="207"/>
      <c r="N71" s="240" t="s">
        <v>331</v>
      </c>
      <c r="O71" s="4">
        <f t="shared" si="19"/>
        <v>0</v>
      </c>
    </row>
    <row r="72" spans="1:15" ht="15.75" customHeight="1">
      <c r="A72" s="207">
        <v>5</v>
      </c>
      <c r="B72" s="220" t="s">
        <v>48</v>
      </c>
      <c r="C72" s="221" t="s">
        <v>326</v>
      </c>
      <c r="D72" s="241">
        <f>'5'!D90+'5'!D121+'6'!D28+'6'!D59</f>
        <v>2651.7503999999999</v>
      </c>
      <c r="E72" s="207"/>
      <c r="F72" s="207"/>
      <c r="G72" s="207"/>
      <c r="H72" s="207"/>
      <c r="I72" s="207"/>
      <c r="J72" s="207"/>
      <c r="K72" s="207"/>
      <c r="L72" s="207">
        <f t="shared" si="20"/>
        <v>0</v>
      </c>
      <c r="M72" s="207"/>
      <c r="N72" s="240" t="s">
        <v>332</v>
      </c>
      <c r="O72" s="4">
        <f t="shared" si="19"/>
        <v>0</v>
      </c>
    </row>
    <row r="73" spans="1:15" ht="15.75" customHeight="1">
      <c r="A73" s="207">
        <v>5</v>
      </c>
      <c r="B73" s="220" t="s">
        <v>49</v>
      </c>
      <c r="C73" s="221" t="s">
        <v>326</v>
      </c>
      <c r="D73" s="241">
        <f>'5'!D91+'5'!D122+'6'!D29+'6'!D60</f>
        <v>5188.6848</v>
      </c>
      <c r="E73" s="207"/>
      <c r="F73" s="207"/>
      <c r="G73" s="207"/>
      <c r="H73" s="207"/>
      <c r="I73" s="207"/>
      <c r="J73" s="207"/>
      <c r="K73" s="207"/>
      <c r="L73" s="207">
        <f t="shared" ref="L73:L74" si="21">(L66-L51)*30</f>
        <v>501.8999999999869</v>
      </c>
      <c r="M73" s="207"/>
      <c r="N73" s="240" t="s">
        <v>333</v>
      </c>
      <c r="O73" s="4">
        <f t="shared" si="19"/>
        <v>24.020000000000437</v>
      </c>
    </row>
    <row r="74" spans="1:15" ht="15.75" customHeight="1">
      <c r="A74" s="207">
        <v>5</v>
      </c>
      <c r="B74" s="229" t="s">
        <v>50</v>
      </c>
      <c r="C74" s="230" t="s">
        <v>326</v>
      </c>
      <c r="D74" s="241">
        <f>'5'!D92+'5'!D123+'6'!D30+'6'!D61</f>
        <v>5323.4687999999996</v>
      </c>
      <c r="E74" s="207"/>
      <c r="F74" s="207"/>
      <c r="G74" s="207"/>
      <c r="H74" s="207"/>
      <c r="I74" s="207"/>
      <c r="J74" s="207"/>
      <c r="K74" s="207"/>
      <c r="L74" s="207">
        <f t="shared" si="21"/>
        <v>493.50000000002183</v>
      </c>
      <c r="M74" s="207"/>
      <c r="N74" s="240" t="s">
        <v>334</v>
      </c>
      <c r="O74" s="4">
        <f t="shared" si="19"/>
        <v>24.039999999999964</v>
      </c>
    </row>
    <row r="75" spans="1:15" ht="15.75" customHeight="1">
      <c r="A75" s="207"/>
      <c r="B75" s="207"/>
      <c r="C75" s="242" t="s">
        <v>327</v>
      </c>
      <c r="D75" s="243">
        <f>D72+D73+D74</f>
        <v>13163.903999999999</v>
      </c>
      <c r="E75" s="207"/>
      <c r="F75" s="207"/>
      <c r="G75" s="207"/>
      <c r="H75" s="207"/>
      <c r="I75" s="207"/>
      <c r="J75" s="207"/>
      <c r="K75" s="248">
        <f>K70+L73+L74</f>
        <v>54452.400000000009</v>
      </c>
      <c r="L75" s="248">
        <f>SUM(L70:L74)</f>
        <v>1051.3999999997759</v>
      </c>
      <c r="M75" s="207"/>
      <c r="N75" s="240" t="s">
        <v>335</v>
      </c>
      <c r="O75" s="4">
        <f t="shared" si="19"/>
        <v>24</v>
      </c>
    </row>
    <row r="76" spans="1:15" ht="15.75" customHeight="1">
      <c r="A76" s="207"/>
      <c r="B76" s="207"/>
      <c r="C76" s="244"/>
      <c r="D76" s="245"/>
      <c r="E76" s="246"/>
      <c r="F76" s="246"/>
      <c r="G76" s="244"/>
      <c r="H76" s="246"/>
      <c r="I76" s="207"/>
      <c r="J76" s="207"/>
      <c r="K76" s="249" t="s">
        <v>336</v>
      </c>
      <c r="L76" s="249" t="s">
        <v>337</v>
      </c>
      <c r="M76" s="207"/>
      <c r="N76" s="207" t="s">
        <v>338</v>
      </c>
      <c r="O76" s="4">
        <f t="shared" si="19"/>
        <v>0</v>
      </c>
    </row>
    <row r="77" spans="1:15" ht="15.75" customHeight="1">
      <c r="A77" s="207">
        <v>6</v>
      </c>
      <c r="B77" s="208">
        <v>1</v>
      </c>
      <c r="C77" s="209">
        <f>'6'!O69+'6'!O100+'7'!O7+'7'!O38</f>
        <v>3023.5775999999996</v>
      </c>
      <c r="D77" s="210">
        <f>'6'!D80+'6'!D111+'7'!D18+'7'!D49</f>
        <v>1885.9775999999999</v>
      </c>
      <c r="E77" s="211">
        <f>'6'!Q38</f>
        <v>1137.5999999999999</v>
      </c>
      <c r="F77" s="211">
        <f>'7'!Q38</f>
        <v>0</v>
      </c>
      <c r="G77" s="209">
        <f t="shared" ref="G77:G84" si="22">E77+D77-F77</f>
        <v>3023.5775999999996</v>
      </c>
      <c r="H77" s="212">
        <f t="shared" ref="H77:H84" si="23">IFERROR(C77/K77,0)</f>
        <v>-8.4253158597296567E-4</v>
      </c>
      <c r="I77" s="213">
        <f>'6'!M69+'6'!M100+'7'!M7+'7'!M38</f>
        <v>0</v>
      </c>
      <c r="J77" s="214">
        <f>'7'!C38</f>
        <v>0</v>
      </c>
      <c r="K77" s="214">
        <f>'6'!D69+'6'!D100+'7'!D7+'7'!D38</f>
        <v>-3588681.5999999996</v>
      </c>
      <c r="L77" s="216">
        <f>'7'!E49</f>
        <v>0</v>
      </c>
      <c r="M77" s="217">
        <f>'7'!G38</f>
        <v>0</v>
      </c>
      <c r="N77" s="218">
        <f>'6'!H69+'6'!H100+'7'!H7+'7'!H38</f>
        <v>8.4618055555555554</v>
      </c>
    </row>
    <row r="78" spans="1:15" ht="15.75" customHeight="1">
      <c r="A78" s="207">
        <v>6</v>
      </c>
      <c r="B78" s="220">
        <v>3</v>
      </c>
      <c r="C78" s="221">
        <f>'6'!O70+'6'!O101+'7'!O8+'7'!O39</f>
        <v>0</v>
      </c>
      <c r="D78" s="222">
        <f>'6'!D81+'6'!D112+'7'!D19+'7'!D50</f>
        <v>0</v>
      </c>
      <c r="E78" s="223">
        <f>'6'!Q39</f>
        <v>1200</v>
      </c>
      <c r="F78" s="223">
        <f>'7'!Q39</f>
        <v>1200</v>
      </c>
      <c r="G78" s="221">
        <f t="shared" si="22"/>
        <v>0</v>
      </c>
      <c r="H78" s="224">
        <f t="shared" si="23"/>
        <v>0</v>
      </c>
      <c r="I78" s="225">
        <f>'6'!M70+'6'!M101+'7'!M8+'7'!M39</f>
        <v>0</v>
      </c>
      <c r="J78" s="226">
        <f>'7'!C39</f>
        <v>3513.65</v>
      </c>
      <c r="K78" s="226">
        <f>'6'!D70+'6'!D101+'7'!D8+'7'!D39</f>
        <v>0</v>
      </c>
      <c r="L78" s="207">
        <f>'7'!E50</f>
        <v>0</v>
      </c>
      <c r="M78" s="207">
        <f>'7'!G39</f>
        <v>60409.58</v>
      </c>
      <c r="N78" s="227">
        <f>'6'!H70+'6'!H101+'7'!H8+'7'!H39</f>
        <v>0</v>
      </c>
      <c r="O78" s="4">
        <f>'6'!G101</f>
        <v>60409.58</v>
      </c>
    </row>
    <row r="79" spans="1:15" ht="15.75" customHeight="1">
      <c r="A79" s="207">
        <v>6</v>
      </c>
      <c r="B79" s="220">
        <v>4</v>
      </c>
      <c r="C79" s="221">
        <f>'6'!O71+'6'!O102+'7'!O9+'7'!O40</f>
        <v>40</v>
      </c>
      <c r="D79" s="222">
        <f>'6'!D82+'6'!D113+'7'!D20+'7'!D51</f>
        <v>0</v>
      </c>
      <c r="E79" s="223">
        <f>'6'!Q40</f>
        <v>930</v>
      </c>
      <c r="F79" s="223">
        <f>'7'!Q40</f>
        <v>890</v>
      </c>
      <c r="G79" s="221">
        <f t="shared" si="22"/>
        <v>40</v>
      </c>
      <c r="H79" s="224">
        <f t="shared" si="23"/>
        <v>0.625</v>
      </c>
      <c r="I79" s="225">
        <f>'6'!M71+'6'!M102+'7'!M9+'7'!M40</f>
        <v>0</v>
      </c>
      <c r="J79" s="226">
        <f>'7'!C40</f>
        <v>8808300</v>
      </c>
      <c r="K79" s="226">
        <f>'6'!D71+'6'!D102+'7'!D9+'7'!D40</f>
        <v>64</v>
      </c>
      <c r="L79" s="207">
        <f>'7'!E51</f>
        <v>22355</v>
      </c>
      <c r="M79" s="207">
        <f>'7'!G40</f>
        <v>4323.5</v>
      </c>
      <c r="N79" s="227">
        <f>'6'!H71+'6'!H102+'7'!H9+'7'!H40</f>
        <v>4.8611111111111112E-2</v>
      </c>
      <c r="O79" s="4">
        <f>'6'!G102</f>
        <v>4323.5</v>
      </c>
    </row>
    <row r="80" spans="1:15" ht="15.75" customHeight="1">
      <c r="A80" s="207">
        <v>6</v>
      </c>
      <c r="B80" s="220">
        <v>5</v>
      </c>
      <c r="C80" s="221">
        <f>'6'!O72+'6'!O103+'7'!O10+'7'!O41</f>
        <v>155</v>
      </c>
      <c r="D80" s="222">
        <f>'6'!D83+'6'!D114+'7'!D21+'7'!D52</f>
        <v>0</v>
      </c>
      <c r="E80" s="223">
        <f>'6'!Q41</f>
        <v>705</v>
      </c>
      <c r="F80" s="223">
        <f>'7'!Q41</f>
        <v>550</v>
      </c>
      <c r="G80" s="221">
        <f t="shared" si="22"/>
        <v>155</v>
      </c>
      <c r="H80" s="224">
        <f t="shared" si="23"/>
        <v>0.2953506097560975</v>
      </c>
      <c r="I80" s="225">
        <f>'6'!M72+'6'!M103+'7'!M10+'7'!M41</f>
        <v>0</v>
      </c>
      <c r="J80" s="226">
        <f>'7'!C41</f>
        <v>85688</v>
      </c>
      <c r="K80" s="226">
        <f>'6'!D72+'6'!D103+'7'!D10+'7'!D41</f>
        <v>524.80000000000007</v>
      </c>
      <c r="L80" s="207">
        <f>'7'!E52</f>
        <v>99116</v>
      </c>
      <c r="M80" s="228">
        <f>'7'!G41</f>
        <v>0</v>
      </c>
      <c r="N80" s="227">
        <f>'6'!H72+'6'!H103+'7'!H10+'7'!H41</f>
        <v>0.12152777777777778</v>
      </c>
      <c r="O80" s="4">
        <f>'6'!G103</f>
        <v>0</v>
      </c>
    </row>
    <row r="81" spans="1:15" ht="15.75" customHeight="1">
      <c r="A81" s="207">
        <v>6</v>
      </c>
      <c r="B81" s="220">
        <v>6</v>
      </c>
      <c r="C81" s="221">
        <f>'6'!O73+'6'!O104+'7'!O11+'7'!O42</f>
        <v>0</v>
      </c>
      <c r="D81" s="222">
        <f>'6'!D84+'6'!D115+'7'!D22+'7'!D53</f>
        <v>0</v>
      </c>
      <c r="E81" s="223">
        <f>'6'!Q42</f>
        <v>2220</v>
      </c>
      <c r="F81" s="223">
        <f>'7'!Q42</f>
        <v>2220</v>
      </c>
      <c r="G81" s="221">
        <f t="shared" si="22"/>
        <v>0</v>
      </c>
      <c r="H81" s="224">
        <f t="shared" si="23"/>
        <v>0</v>
      </c>
      <c r="I81" s="225">
        <f>'6'!M73+'6'!M104+'7'!M11+'7'!M42</f>
        <v>0</v>
      </c>
      <c r="J81" s="226">
        <f>'7'!C42</f>
        <v>47263.98</v>
      </c>
      <c r="K81" s="226">
        <f>'6'!D73+'6'!D104+'7'!D11+'7'!D42</f>
        <v>0</v>
      </c>
      <c r="L81" s="207">
        <f>'7'!E53</f>
        <v>25354.77</v>
      </c>
      <c r="M81" s="207">
        <f>'7'!G42</f>
        <v>301133.44</v>
      </c>
      <c r="N81" s="227">
        <f>'6'!H73+'6'!H104+'7'!H11+'7'!H42</f>
        <v>0.66666666666666663</v>
      </c>
      <c r="O81" s="4">
        <f>'6'!G104</f>
        <v>30133.439999999999</v>
      </c>
    </row>
    <row r="82" spans="1:15" ht="15.75" customHeight="1">
      <c r="A82" s="207">
        <v>6</v>
      </c>
      <c r="B82" s="220">
        <v>7</v>
      </c>
      <c r="C82" s="221">
        <f>'6'!O74+'6'!O105+'7'!O12+'7'!O43</f>
        <v>5803.4874999999993</v>
      </c>
      <c r="D82" s="222">
        <f>'6'!D85+'6'!D116+'7'!D23+'7'!D54</f>
        <v>3403.4874999999997</v>
      </c>
      <c r="E82" s="223">
        <f>'6'!Q43</f>
        <v>2400</v>
      </c>
      <c r="F82" s="223">
        <f>'7'!Q43</f>
        <v>0</v>
      </c>
      <c r="G82" s="221">
        <f t="shared" si="22"/>
        <v>5803.4874999999993</v>
      </c>
      <c r="H82" s="224">
        <f t="shared" si="23"/>
        <v>-2.6055219585342419E-4</v>
      </c>
      <c r="I82" s="225">
        <f>'6'!M74+'6'!M105+'7'!M12+'7'!M43</f>
        <v>0</v>
      </c>
      <c r="J82" s="226">
        <f>'7'!C43</f>
        <v>0</v>
      </c>
      <c r="K82" s="226">
        <f>'6'!D74+'6'!D105+'7'!D12+'7'!D43</f>
        <v>-22273800</v>
      </c>
      <c r="L82" s="207">
        <f>'7'!E54</f>
        <v>0</v>
      </c>
      <c r="M82" s="207">
        <f>'7'!G43</f>
        <v>0</v>
      </c>
      <c r="N82" s="227" t="e">
        <f>'6'!H74+'6'!H105+'7'!H12+'7'!H43</f>
        <v>#VALUE!</v>
      </c>
      <c r="O82" s="4">
        <f>'6'!G105</f>
        <v>3214.55</v>
      </c>
    </row>
    <row r="83" spans="1:15" ht="15.75" customHeight="1">
      <c r="A83" s="207">
        <v>6</v>
      </c>
      <c r="B83" s="220">
        <v>8</v>
      </c>
      <c r="C83" s="221">
        <f>'6'!O75+'6'!O106+'7'!O13+'7'!O44</f>
        <v>-31012798.395199999</v>
      </c>
      <c r="D83" s="222">
        <f>'6'!D86+'6'!D117+'7'!D24+'7'!D55</f>
        <v>-31015049.395199999</v>
      </c>
      <c r="E83" s="223">
        <f>'6'!Q44</f>
        <v>2251</v>
      </c>
      <c r="F83" s="223">
        <f>'7'!Q44</f>
        <v>0</v>
      </c>
      <c r="G83" s="221">
        <f t="shared" si="22"/>
        <v>-31012798.395199999</v>
      </c>
      <c r="H83" s="224">
        <f t="shared" si="23"/>
        <v>1.3684412096705336</v>
      </c>
      <c r="I83" s="225">
        <f>'6'!M75+'6'!M106+'7'!M13+'7'!M44</f>
        <v>0</v>
      </c>
      <c r="J83" s="226">
        <f>'7'!C44</f>
        <v>0</v>
      </c>
      <c r="K83" s="226">
        <f>'6'!D75+'6'!D106+'7'!D13+'7'!D44</f>
        <v>-22662865</v>
      </c>
      <c r="L83" s="228">
        <f>'7'!E55</f>
        <v>0</v>
      </c>
      <c r="M83" s="207">
        <f>'7'!G44</f>
        <v>0</v>
      </c>
      <c r="N83" s="227" t="e">
        <f>'6'!H75+'6'!H106+'7'!H13+'7'!H44</f>
        <v>#VALUE!</v>
      </c>
      <c r="O83" s="4">
        <f>'6'!G106</f>
        <v>29097.8</v>
      </c>
    </row>
    <row r="84" spans="1:15" ht="15.75" customHeight="1">
      <c r="A84" s="207">
        <v>6</v>
      </c>
      <c r="B84" s="229">
        <v>9</v>
      </c>
      <c r="C84" s="230">
        <f>'6'!O76+'6'!O107+'7'!O14+'7'!O45</f>
        <v>0</v>
      </c>
      <c r="D84" s="231">
        <f>'6'!D87+'6'!D118+'7'!D25+'7'!D56</f>
        <v>0</v>
      </c>
      <c r="E84" s="232">
        <f>'6'!Q45</f>
        <v>2344</v>
      </c>
      <c r="F84" s="232">
        <f>'7'!Q45</f>
        <v>2344</v>
      </c>
      <c r="G84" s="230">
        <f t="shared" si="22"/>
        <v>0</v>
      </c>
      <c r="H84" s="233">
        <f t="shared" si="23"/>
        <v>0</v>
      </c>
      <c r="I84" s="234">
        <f>'6'!M76+'6'!M107+'7'!M14+'7'!M45</f>
        <v>0</v>
      </c>
      <c r="J84" s="235">
        <f>'7'!C45</f>
        <v>20388737</v>
      </c>
      <c r="K84" s="235">
        <f>'6'!D76+'6'!D107+'7'!D14+'7'!D45</f>
        <v>0</v>
      </c>
      <c r="L84" s="236">
        <f>'7'!E56</f>
        <v>0</v>
      </c>
      <c r="M84" s="237">
        <f>'7'!G45</f>
        <v>25673.8</v>
      </c>
      <c r="N84" s="238">
        <f>'6'!H76+'6'!H107+'7'!H14+'7'!H45</f>
        <v>0</v>
      </c>
      <c r="O84" s="4">
        <f>'6'!G107</f>
        <v>25673.8</v>
      </c>
    </row>
    <row r="85" spans="1:15" ht="15.75" customHeight="1">
      <c r="A85" s="207">
        <v>6</v>
      </c>
      <c r="B85" s="208" t="s">
        <v>46</v>
      </c>
      <c r="C85" s="209" t="s">
        <v>326</v>
      </c>
      <c r="D85" s="239">
        <f>'6'!D88+'6'!D119+'7'!D26+'7'!D57</f>
        <v>4277.8600000000006</v>
      </c>
      <c r="E85" s="207"/>
      <c r="F85" s="207"/>
      <c r="G85" s="207"/>
      <c r="H85" s="207"/>
      <c r="I85" s="207"/>
      <c r="J85" s="207"/>
      <c r="K85" s="207">
        <f>SUM(K77:K84)</f>
        <v>-48524757.799999997</v>
      </c>
      <c r="L85" s="207">
        <f>(L77-L62)*80</f>
        <v>-1702608</v>
      </c>
      <c r="M85" s="207"/>
      <c r="N85" s="240" t="s">
        <v>330</v>
      </c>
      <c r="O85" s="4">
        <f t="shared" ref="O85:O91" si="24">O78-O63</f>
        <v>0</v>
      </c>
    </row>
    <row r="86" spans="1:15" ht="15.75" customHeight="1">
      <c r="A86" s="207">
        <v>6</v>
      </c>
      <c r="B86" s="220" t="s">
        <v>47</v>
      </c>
      <c r="C86" s="221" t="s">
        <v>326</v>
      </c>
      <c r="D86" s="241">
        <f>'6'!D89+'6'!D120+'7'!D27+'7'!D58</f>
        <v>2711.9881999999998</v>
      </c>
      <c r="E86" s="207"/>
      <c r="F86" s="207"/>
      <c r="G86" s="207"/>
      <c r="H86" s="207"/>
      <c r="I86" s="207"/>
      <c r="J86" s="207"/>
      <c r="K86" s="207"/>
      <c r="L86" s="207">
        <f t="shared" ref="L86:L87" si="25">L79-L64</f>
        <v>17</v>
      </c>
      <c r="M86" s="207"/>
      <c r="N86" s="240" t="s">
        <v>331</v>
      </c>
      <c r="O86" s="4">
        <f t="shared" si="24"/>
        <v>1.1700000000000728</v>
      </c>
    </row>
    <row r="87" spans="1:15" ht="15.75" customHeight="1">
      <c r="A87" s="207">
        <v>6</v>
      </c>
      <c r="B87" s="220" t="s">
        <v>48</v>
      </c>
      <c r="C87" s="221" t="s">
        <v>326</v>
      </c>
      <c r="D87" s="241">
        <f>'6'!D90+'6'!D121+'7'!D28+'7'!D59</f>
        <v>3730.0223999999998</v>
      </c>
      <c r="E87" s="207"/>
      <c r="F87" s="207"/>
      <c r="G87" s="207"/>
      <c r="H87" s="207"/>
      <c r="I87" s="207"/>
      <c r="J87" s="207"/>
      <c r="K87" s="207"/>
      <c r="L87" s="207">
        <f t="shared" si="25"/>
        <v>47</v>
      </c>
      <c r="M87" s="207"/>
      <c r="N87" s="240" t="s">
        <v>332</v>
      </c>
      <c r="O87" s="4">
        <f t="shared" si="24"/>
        <v>0</v>
      </c>
    </row>
    <row r="88" spans="1:15" ht="15.75" customHeight="1">
      <c r="A88" s="207">
        <v>6</v>
      </c>
      <c r="B88" s="220" t="s">
        <v>49</v>
      </c>
      <c r="C88" s="221" t="s">
        <v>326</v>
      </c>
      <c r="D88" s="241">
        <f>'6'!D91+'6'!D122+'7'!D29+'7'!D60</f>
        <v>5057.8943999999992</v>
      </c>
      <c r="E88" s="207"/>
      <c r="F88" s="207"/>
      <c r="G88" s="207"/>
      <c r="H88" s="207"/>
      <c r="I88" s="207"/>
      <c r="J88" s="207"/>
      <c r="K88" s="207"/>
      <c r="L88" s="207">
        <f t="shared" ref="L88:L89" si="26">(L81-L66)*30</f>
        <v>0</v>
      </c>
      <c r="M88" s="207"/>
      <c r="N88" s="240" t="s">
        <v>333</v>
      </c>
      <c r="O88" s="4">
        <f t="shared" si="24"/>
        <v>11</v>
      </c>
    </row>
    <row r="89" spans="1:15" ht="15.75" customHeight="1">
      <c r="A89" s="207">
        <v>6</v>
      </c>
      <c r="B89" s="229" t="s">
        <v>50</v>
      </c>
      <c r="C89" s="230" t="s">
        <v>326</v>
      </c>
      <c r="D89" s="241">
        <f>'6'!D92+'6'!D123+'7'!D30+'7'!D61</f>
        <v>5301.503999999999</v>
      </c>
      <c r="E89" s="207"/>
      <c r="F89" s="207"/>
      <c r="G89" s="207"/>
      <c r="H89" s="207"/>
      <c r="I89" s="207"/>
      <c r="J89" s="207"/>
      <c r="K89" s="207"/>
      <c r="L89" s="207">
        <f t="shared" si="26"/>
        <v>-785856.60000000009</v>
      </c>
      <c r="M89" s="207"/>
      <c r="N89" s="240" t="s">
        <v>334</v>
      </c>
      <c r="O89" s="4">
        <f t="shared" si="24"/>
        <v>23.970000000000255</v>
      </c>
    </row>
    <row r="90" spans="1:15" ht="15.75" customHeight="1">
      <c r="A90" s="207"/>
      <c r="B90" s="207"/>
      <c r="C90" s="242" t="s">
        <v>327</v>
      </c>
      <c r="D90" s="243">
        <f>D87+D88+D89</f>
        <v>14089.420799999998</v>
      </c>
      <c r="E90" s="207"/>
      <c r="F90" s="207"/>
      <c r="G90" s="207"/>
      <c r="H90" s="207"/>
      <c r="I90" s="207"/>
      <c r="J90" s="207"/>
      <c r="K90" s="248">
        <f>K85+L88+L89</f>
        <v>-49310614.399999999</v>
      </c>
      <c r="L90" s="248">
        <f>SUM(L85:L89)</f>
        <v>-2488400.6</v>
      </c>
      <c r="M90" s="207"/>
      <c r="N90" s="240" t="s">
        <v>335</v>
      </c>
      <c r="O90" s="4">
        <f t="shared" si="24"/>
        <v>19.299999999999272</v>
      </c>
    </row>
    <row r="91" spans="1:15" ht="15.75" customHeight="1">
      <c r="A91" s="207"/>
      <c r="B91" s="207"/>
      <c r="C91" s="244"/>
      <c r="D91" s="245"/>
      <c r="E91" s="246"/>
      <c r="F91" s="246"/>
      <c r="G91" s="244"/>
      <c r="H91" s="246"/>
      <c r="I91" s="207"/>
      <c r="J91" s="207"/>
      <c r="K91" s="249" t="s">
        <v>336</v>
      </c>
      <c r="L91" s="249" t="s">
        <v>337</v>
      </c>
      <c r="M91" s="207"/>
      <c r="N91" s="207" t="s">
        <v>338</v>
      </c>
      <c r="O91" s="4">
        <f t="shared" si="24"/>
        <v>0</v>
      </c>
    </row>
    <row r="92" spans="1:15" ht="15.75" customHeight="1">
      <c r="A92" s="207">
        <v>7</v>
      </c>
      <c r="B92" s="208">
        <v>1</v>
      </c>
      <c r="C92" s="209">
        <f>'7'!O69+'7'!O100+'8'!O7+'8'!O38</f>
        <v>0</v>
      </c>
      <c r="D92" s="210">
        <f>'7'!D80+'7'!D111+'8'!D18+'8'!D49</f>
        <v>0</v>
      </c>
      <c r="E92" s="211">
        <f>'7'!Q38</f>
        <v>0</v>
      </c>
      <c r="F92" s="211">
        <f>'8'!Q38</f>
        <v>0</v>
      </c>
      <c r="G92" s="209">
        <f t="shared" ref="G92:G99" si="27">E92+D92-F92</f>
        <v>0</v>
      </c>
      <c r="H92" s="212">
        <f t="shared" ref="H92:H99" si="28">IFERROR(C92/K92,0)</f>
        <v>0</v>
      </c>
      <c r="I92" s="213">
        <f>'7'!M69+'7'!M100+'8'!M7+'8'!M38</f>
        <v>0</v>
      </c>
      <c r="J92" s="214">
        <f>'8'!C38</f>
        <v>0</v>
      </c>
      <c r="K92" s="214">
        <f>'7'!D69+'7'!D100+'8'!D7+'8'!D38</f>
        <v>0</v>
      </c>
      <c r="L92" s="216">
        <f>'8'!E49</f>
        <v>0</v>
      </c>
      <c r="M92" s="217">
        <f>'8'!G38</f>
        <v>0</v>
      </c>
      <c r="N92" s="218">
        <f>'7'!H69+'7'!H100+'8'!H7+'8'!H38</f>
        <v>0</v>
      </c>
    </row>
    <row r="93" spans="1:15" ht="15.75" customHeight="1">
      <c r="A93" s="207">
        <v>7</v>
      </c>
      <c r="B93" s="220">
        <v>3</v>
      </c>
      <c r="C93" s="221">
        <f>'7'!O70+'7'!O101+'8'!O8+'8'!O39</f>
        <v>1200</v>
      </c>
      <c r="D93" s="222">
        <f>'7'!D81+'7'!D112+'8'!D19+'8'!D50</f>
        <v>0</v>
      </c>
      <c r="E93" s="223">
        <f>'7'!Q39</f>
        <v>1200</v>
      </c>
      <c r="F93" s="223">
        <f>'8'!Q39</f>
        <v>0</v>
      </c>
      <c r="G93" s="221">
        <f t="shared" si="27"/>
        <v>1200</v>
      </c>
      <c r="H93" s="224">
        <f t="shared" si="28"/>
        <v>-6.8305038919641972E-2</v>
      </c>
      <c r="I93" s="225">
        <f>'7'!M70+'7'!M101+'8'!M8+'8'!M39</f>
        <v>0</v>
      </c>
      <c r="J93" s="226">
        <f>'8'!C39</f>
        <v>0</v>
      </c>
      <c r="K93" s="226">
        <f>'7'!D70+'7'!D101+'8'!D8+'8'!D39</f>
        <v>-17568.25</v>
      </c>
      <c r="L93" s="207">
        <f>'8'!E50</f>
        <v>0</v>
      </c>
      <c r="M93" s="207">
        <f>'8'!G39</f>
        <v>0</v>
      </c>
      <c r="N93" s="227" t="e">
        <f>'7'!H70+'7'!H101+'8'!H8+'8'!H39</f>
        <v>#VALUE!</v>
      </c>
      <c r="O93" s="4">
        <f>'7'!G101</f>
        <v>0</v>
      </c>
    </row>
    <row r="94" spans="1:15" ht="15.75" customHeight="1">
      <c r="A94" s="207">
        <v>7</v>
      </c>
      <c r="B94" s="220">
        <v>4</v>
      </c>
      <c r="C94" s="221">
        <f>'7'!O71+'7'!O102+'8'!O9+'8'!O40</f>
        <v>890</v>
      </c>
      <c r="D94" s="222">
        <f>'7'!D82+'7'!D113+'8'!D20+'8'!D51</f>
        <v>0</v>
      </c>
      <c r="E94" s="223">
        <f>'7'!Q40</f>
        <v>890</v>
      </c>
      <c r="F94" s="223">
        <f>'8'!Q40</f>
        <v>0</v>
      </c>
      <c r="G94" s="221">
        <f t="shared" si="27"/>
        <v>890</v>
      </c>
      <c r="H94" s="224">
        <f t="shared" si="28"/>
        <v>-5.0520531771170376E-5</v>
      </c>
      <c r="I94" s="225">
        <f>'7'!M71+'7'!M102+'8'!M9+'8'!M40</f>
        <v>0</v>
      </c>
      <c r="J94" s="226">
        <f>'8'!C40</f>
        <v>0</v>
      </c>
      <c r="K94" s="226">
        <f>'7'!D71+'7'!D102+'8'!D9+'8'!D40</f>
        <v>-17616600</v>
      </c>
      <c r="L94" s="207">
        <f>'8'!E51</f>
        <v>0</v>
      </c>
      <c r="M94" s="207">
        <f>'8'!G40</f>
        <v>0</v>
      </c>
      <c r="N94" s="227" t="e">
        <f>'7'!H71+'7'!H102+'8'!H9+'8'!H40</f>
        <v>#VALUE!</v>
      </c>
      <c r="O94" s="4">
        <f>'7'!G102</f>
        <v>0</v>
      </c>
    </row>
    <row r="95" spans="1:15" ht="15.75" customHeight="1">
      <c r="A95" s="207">
        <v>7</v>
      </c>
      <c r="B95" s="220">
        <v>5</v>
      </c>
      <c r="C95" s="221">
        <f>'7'!O72+'7'!O103+'8'!O10+'8'!O41</f>
        <v>550</v>
      </c>
      <c r="D95" s="222">
        <f>'7'!D83+'7'!D114+'8'!D21+'8'!D52</f>
        <v>0</v>
      </c>
      <c r="E95" s="223">
        <f>'7'!Q41</f>
        <v>550</v>
      </c>
      <c r="F95" s="223">
        <f>'8'!Q41</f>
        <v>0</v>
      </c>
      <c r="G95" s="221">
        <f t="shared" si="27"/>
        <v>550</v>
      </c>
      <c r="H95" s="224">
        <f t="shared" si="28"/>
        <v>-2.0058234525254411E-3</v>
      </c>
      <c r="I95" s="225">
        <f>'7'!M72+'7'!M103+'8'!M10+'8'!M41</f>
        <v>0</v>
      </c>
      <c r="J95" s="226">
        <f>'8'!C41</f>
        <v>0</v>
      </c>
      <c r="K95" s="226">
        <f>'7'!D72+'7'!D103+'8'!D10+'8'!D41</f>
        <v>-274201.60000000003</v>
      </c>
      <c r="L95" s="207">
        <f>'8'!E52</f>
        <v>0</v>
      </c>
      <c r="M95" s="228">
        <f>'8'!G41</f>
        <v>0</v>
      </c>
      <c r="N95" s="227">
        <f>'7'!H72+'7'!H103+'8'!H10+'8'!H41</f>
        <v>0</v>
      </c>
      <c r="O95" s="4">
        <f>'7'!G103</f>
        <v>0</v>
      </c>
    </row>
    <row r="96" spans="1:15" ht="15.75" customHeight="1">
      <c r="A96" s="207">
        <v>7</v>
      </c>
      <c r="B96" s="220">
        <v>6</v>
      </c>
      <c r="C96" s="221">
        <f>'7'!O73+'7'!O104+'8'!O11+'8'!O42</f>
        <v>2220</v>
      </c>
      <c r="D96" s="222">
        <f>'7'!D84+'7'!D115+'8'!D22+'8'!D53</f>
        <v>0</v>
      </c>
      <c r="E96" s="223">
        <f>'7'!Q42</f>
        <v>2220</v>
      </c>
      <c r="F96" s="223">
        <f>'8'!Q42</f>
        <v>0</v>
      </c>
      <c r="G96" s="221">
        <f t="shared" si="27"/>
        <v>2220</v>
      </c>
      <c r="H96" s="224">
        <f t="shared" si="28"/>
        <v>-9.3940459521182944E-5</v>
      </c>
      <c r="I96" s="225">
        <f>'7'!M73+'7'!M104+'8'!M11+'8'!M42</f>
        <v>0</v>
      </c>
      <c r="J96" s="226">
        <f>'8'!C42</f>
        <v>0</v>
      </c>
      <c r="K96" s="226">
        <f>'7'!D73+'7'!D104+'8'!D11+'8'!D42</f>
        <v>-23631990</v>
      </c>
      <c r="L96" s="207">
        <f>'8'!E53</f>
        <v>0</v>
      </c>
      <c r="M96" s="207">
        <f>'8'!G42</f>
        <v>0</v>
      </c>
      <c r="N96" s="227" t="e">
        <f>'7'!H73+'7'!H104+'8'!H11+'8'!H42</f>
        <v>#VALUE!</v>
      </c>
      <c r="O96" s="4">
        <f>'7'!G104</f>
        <v>0</v>
      </c>
    </row>
    <row r="97" spans="1:15" ht="15.75" customHeight="1">
      <c r="A97" s="207">
        <v>7</v>
      </c>
      <c r="B97" s="220">
        <v>7</v>
      </c>
      <c r="C97" s="221">
        <f>'7'!O74+'7'!O105+'8'!O12+'8'!O43</f>
        <v>0</v>
      </c>
      <c r="D97" s="222">
        <f>'7'!D85+'7'!D116+'8'!D23+'8'!D54</f>
        <v>0</v>
      </c>
      <c r="E97" s="223">
        <f>'7'!Q43</f>
        <v>0</v>
      </c>
      <c r="F97" s="223">
        <f>'8'!Q43</f>
        <v>0</v>
      </c>
      <c r="G97" s="221">
        <f t="shared" si="27"/>
        <v>0</v>
      </c>
      <c r="H97" s="224">
        <f t="shared" si="28"/>
        <v>0</v>
      </c>
      <c r="I97" s="225">
        <f>'7'!M74+'7'!M105+'8'!M12+'8'!M43</f>
        <v>0</v>
      </c>
      <c r="J97" s="226">
        <f>'8'!C43</f>
        <v>0</v>
      </c>
      <c r="K97" s="226">
        <f>'7'!D74+'7'!D105+'8'!D12+'8'!D43</f>
        <v>0</v>
      </c>
      <c r="L97" s="207">
        <f>'8'!E54</f>
        <v>0</v>
      </c>
      <c r="M97" s="207">
        <f>'8'!G43</f>
        <v>0</v>
      </c>
      <c r="N97" s="227">
        <f>'7'!H74+'7'!H105+'8'!H12+'8'!H43</f>
        <v>0</v>
      </c>
      <c r="O97" s="4">
        <f>'7'!G105</f>
        <v>0</v>
      </c>
    </row>
    <row r="98" spans="1:15" ht="15.75" customHeight="1">
      <c r="A98" s="207">
        <v>7</v>
      </c>
      <c r="B98" s="220">
        <v>8</v>
      </c>
      <c r="C98" s="221">
        <f>'7'!O75+'7'!O106+'8'!O13+'8'!O44</f>
        <v>0</v>
      </c>
      <c r="D98" s="222">
        <f>'7'!D86+'7'!D117+'8'!D24+'8'!D55</f>
        <v>0</v>
      </c>
      <c r="E98" s="223">
        <f>'7'!Q44</f>
        <v>0</v>
      </c>
      <c r="F98" s="223">
        <f>'8'!Q44</f>
        <v>0</v>
      </c>
      <c r="G98" s="221">
        <f t="shared" si="27"/>
        <v>0</v>
      </c>
      <c r="H98" s="224">
        <f t="shared" si="28"/>
        <v>0</v>
      </c>
      <c r="I98" s="225">
        <f>'7'!M75+'7'!M106+'8'!M13+'8'!M44</f>
        <v>0</v>
      </c>
      <c r="J98" s="226">
        <f>'8'!C44</f>
        <v>0</v>
      </c>
      <c r="K98" s="226">
        <f>'7'!D75+'7'!D106+'8'!D13+'8'!D44</f>
        <v>0</v>
      </c>
      <c r="L98" s="228">
        <f>'8'!E55</f>
        <v>0</v>
      </c>
      <c r="M98" s="207">
        <f>'8'!G44</f>
        <v>0</v>
      </c>
      <c r="N98" s="227">
        <f>'7'!H75+'7'!H106+'8'!H13+'8'!H44</f>
        <v>0</v>
      </c>
      <c r="O98" s="4">
        <f>'7'!G106</f>
        <v>0</v>
      </c>
    </row>
    <row r="99" spans="1:15" ht="15.75" customHeight="1">
      <c r="A99" s="207">
        <v>7</v>
      </c>
      <c r="B99" s="229">
        <v>9</v>
      </c>
      <c r="C99" s="230">
        <f>'7'!O76+'7'!O107+'8'!O14+'8'!O45</f>
        <v>2344</v>
      </c>
      <c r="D99" s="231">
        <f>'7'!D87+'7'!D118+'8'!D25+'8'!D56</f>
        <v>0</v>
      </c>
      <c r="E99" s="232">
        <f>'7'!Q45</f>
        <v>2344</v>
      </c>
      <c r="F99" s="232">
        <f>'8'!Q45</f>
        <v>0</v>
      </c>
      <c r="G99" s="230">
        <f t="shared" si="27"/>
        <v>2344</v>
      </c>
      <c r="H99" s="233">
        <f t="shared" si="28"/>
        <v>-1.1496543410217121E-4</v>
      </c>
      <c r="I99" s="234">
        <f>'7'!M76+'7'!M107+'8'!M14+'8'!M45</f>
        <v>0</v>
      </c>
      <c r="J99" s="235">
        <f>'8'!C45</f>
        <v>0</v>
      </c>
      <c r="K99" s="235">
        <f>'7'!D76+'7'!D107+'8'!D14+'8'!D45</f>
        <v>-20388737</v>
      </c>
      <c r="L99" s="236">
        <f>'8'!E56</f>
        <v>0</v>
      </c>
      <c r="M99" s="237">
        <f>'8'!G45</f>
        <v>0</v>
      </c>
      <c r="N99" s="238" t="e">
        <f>'7'!H76+'7'!H107+'8'!H14+'8'!H45</f>
        <v>#VALUE!</v>
      </c>
      <c r="O99" s="4">
        <f>'7'!G107</f>
        <v>0</v>
      </c>
    </row>
    <row r="100" spans="1:15" ht="15.75" customHeight="1">
      <c r="A100" s="207">
        <v>7</v>
      </c>
      <c r="B100" s="208" t="s">
        <v>46</v>
      </c>
      <c r="C100" s="209" t="s">
        <v>326</v>
      </c>
      <c r="D100" s="239">
        <f>'7'!D88+'7'!D119+'8'!D26+'8'!D57</f>
        <v>0</v>
      </c>
      <c r="E100" s="207"/>
      <c r="F100" s="207"/>
      <c r="G100" s="207"/>
      <c r="H100" s="207"/>
      <c r="I100" s="207"/>
      <c r="J100" s="207"/>
      <c r="K100" s="207">
        <f>SUM(K92:K99)</f>
        <v>-61929096.850000001</v>
      </c>
      <c r="L100" s="207">
        <f>(L92-L77)*80</f>
        <v>0</v>
      </c>
      <c r="M100" s="207"/>
      <c r="N100" s="240" t="s">
        <v>330</v>
      </c>
      <c r="O100" s="4">
        <f t="shared" ref="O100:O106" si="29">O93-O78</f>
        <v>-60409.58</v>
      </c>
    </row>
    <row r="101" spans="1:15" ht="15.75" customHeight="1">
      <c r="A101" s="207">
        <v>7</v>
      </c>
      <c r="B101" s="220" t="s">
        <v>47</v>
      </c>
      <c r="C101" s="221" t="s">
        <v>326</v>
      </c>
      <c r="D101" s="241">
        <f>'7'!D89+'7'!D120+'8'!D27+'8'!D58</f>
        <v>0</v>
      </c>
      <c r="E101" s="207"/>
      <c r="F101" s="207"/>
      <c r="G101" s="207"/>
      <c r="H101" s="207"/>
      <c r="I101" s="207"/>
      <c r="J101" s="207"/>
      <c r="K101" s="207"/>
      <c r="L101" s="207">
        <f t="shared" ref="L101:L102" si="30">L94-L79</f>
        <v>-22355</v>
      </c>
      <c r="M101" s="207"/>
      <c r="N101" s="240" t="s">
        <v>331</v>
      </c>
      <c r="O101" s="4">
        <f t="shared" si="29"/>
        <v>-4323.5</v>
      </c>
    </row>
    <row r="102" spans="1:15" ht="15.75" customHeight="1">
      <c r="A102" s="207">
        <v>7</v>
      </c>
      <c r="B102" s="220" t="s">
        <v>48</v>
      </c>
      <c r="C102" s="221" t="s">
        <v>326</v>
      </c>
      <c r="D102" s="241">
        <f>'7'!D90+'7'!D121+'8'!D28+'8'!D59</f>
        <v>0</v>
      </c>
      <c r="E102" s="207"/>
      <c r="F102" s="207"/>
      <c r="G102" s="207"/>
      <c r="H102" s="207"/>
      <c r="I102" s="207"/>
      <c r="J102" s="207"/>
      <c r="K102" s="207"/>
      <c r="L102" s="207">
        <f t="shared" si="30"/>
        <v>-99116</v>
      </c>
      <c r="M102" s="207"/>
      <c r="N102" s="240" t="s">
        <v>332</v>
      </c>
      <c r="O102" s="4">
        <f t="shared" si="29"/>
        <v>0</v>
      </c>
    </row>
    <row r="103" spans="1:15" ht="15.75" customHeight="1">
      <c r="A103" s="207">
        <v>7</v>
      </c>
      <c r="B103" s="220" t="s">
        <v>49</v>
      </c>
      <c r="C103" s="221" t="s">
        <v>326</v>
      </c>
      <c r="D103" s="241">
        <f>'7'!D91+'7'!D122+'8'!D29+'8'!D60</f>
        <v>0</v>
      </c>
      <c r="E103" s="207"/>
      <c r="F103" s="207"/>
      <c r="G103" s="207"/>
      <c r="H103" s="207"/>
      <c r="I103" s="207"/>
      <c r="J103" s="207"/>
      <c r="K103" s="207"/>
      <c r="L103" s="207">
        <f t="shared" ref="L103:L104" si="31">(L96-L81)*30</f>
        <v>-760643.1</v>
      </c>
      <c r="M103" s="207"/>
      <c r="N103" s="240" t="s">
        <v>333</v>
      </c>
      <c r="O103" s="4">
        <f t="shared" si="29"/>
        <v>-30133.439999999999</v>
      </c>
    </row>
    <row r="104" spans="1:15" ht="15.75" customHeight="1">
      <c r="A104" s="207">
        <v>7</v>
      </c>
      <c r="B104" s="229" t="s">
        <v>50</v>
      </c>
      <c r="C104" s="230" t="s">
        <v>326</v>
      </c>
      <c r="D104" s="241">
        <f>'7'!D92+'7'!D123+'8'!D30+'8'!D61</f>
        <v>0</v>
      </c>
      <c r="E104" s="207"/>
      <c r="F104" s="207"/>
      <c r="G104" s="207"/>
      <c r="H104" s="207"/>
      <c r="I104" s="207"/>
      <c r="J104" s="207"/>
      <c r="K104" s="207"/>
      <c r="L104" s="207">
        <f t="shared" si="31"/>
        <v>0</v>
      </c>
      <c r="M104" s="207"/>
      <c r="N104" s="240" t="s">
        <v>334</v>
      </c>
      <c r="O104" s="4">
        <f t="shared" si="29"/>
        <v>-3214.55</v>
      </c>
    </row>
    <row r="105" spans="1:15" ht="15.75" customHeight="1">
      <c r="A105" s="207"/>
      <c r="B105" s="207"/>
      <c r="C105" s="242" t="s">
        <v>327</v>
      </c>
      <c r="D105" s="243">
        <f>D102+D103+D104</f>
        <v>0</v>
      </c>
      <c r="E105" s="207"/>
      <c r="F105" s="207"/>
      <c r="G105" s="207"/>
      <c r="H105" s="207"/>
      <c r="I105" s="207"/>
      <c r="J105" s="207"/>
      <c r="K105" s="248">
        <f>K100+L103+L104</f>
        <v>-62689739.950000003</v>
      </c>
      <c r="L105" s="248">
        <f>SUM(L100:L104)</f>
        <v>-882114.1</v>
      </c>
      <c r="M105" s="207"/>
      <c r="N105" s="240" t="s">
        <v>335</v>
      </c>
      <c r="O105" s="4">
        <f t="shared" si="29"/>
        <v>-29097.8</v>
      </c>
    </row>
    <row r="106" spans="1:15" ht="15.75" customHeight="1">
      <c r="A106" s="207"/>
      <c r="B106" s="207"/>
      <c r="C106" s="244"/>
      <c r="D106" s="245"/>
      <c r="E106" s="246"/>
      <c r="F106" s="246"/>
      <c r="G106" s="244"/>
      <c r="H106" s="246"/>
      <c r="I106" s="207"/>
      <c r="J106" s="207"/>
      <c r="K106" s="249" t="s">
        <v>336</v>
      </c>
      <c r="L106" s="249" t="s">
        <v>337</v>
      </c>
      <c r="M106" s="207"/>
      <c r="N106" s="207" t="s">
        <v>338</v>
      </c>
      <c r="O106" s="4">
        <f t="shared" si="29"/>
        <v>-25673.8</v>
      </c>
    </row>
    <row r="107" spans="1:15" ht="15.75" customHeight="1">
      <c r="A107" s="207">
        <v>8</v>
      </c>
      <c r="B107" s="208">
        <v>1</v>
      </c>
      <c r="C107" s="209">
        <f>'8'!O69+'8'!O100+'9'!O7+'9'!O38</f>
        <v>0</v>
      </c>
      <c r="D107" s="210">
        <f>'8'!D80+'8'!D111+'9'!D18+'9'!D49</f>
        <v>0</v>
      </c>
      <c r="E107" s="211">
        <f>'8'!Q38</f>
        <v>0</v>
      </c>
      <c r="F107" s="211">
        <f>'9'!Q38</f>
        <v>0</v>
      </c>
      <c r="G107" s="209">
        <f t="shared" ref="G107:G114" si="32">E107+D107-F107</f>
        <v>0</v>
      </c>
      <c r="H107" s="212">
        <f t="shared" ref="H107:H114" si="33">IFERROR(C107/K107,0)</f>
        <v>0</v>
      </c>
      <c r="I107" s="213">
        <f>'8'!M69+'8'!M100+'9'!M7+'9'!M38</f>
        <v>0</v>
      </c>
      <c r="J107" s="214">
        <f>'9'!C38</f>
        <v>0</v>
      </c>
      <c r="K107" s="214">
        <f>'8'!D69+'8'!D100+'9'!D7+'9'!D38</f>
        <v>0</v>
      </c>
      <c r="L107" s="216">
        <f>'9'!E49</f>
        <v>0</v>
      </c>
      <c r="M107" s="217">
        <f>'9'!G38</f>
        <v>0</v>
      </c>
      <c r="N107" s="218">
        <f>'8'!H69+'8'!H100+'9'!H7+'9'!H38</f>
        <v>0</v>
      </c>
    </row>
    <row r="108" spans="1:15" ht="15.75" customHeight="1">
      <c r="A108" s="207">
        <v>8</v>
      </c>
      <c r="B108" s="220">
        <v>3</v>
      </c>
      <c r="C108" s="221">
        <f>'8'!O70+'8'!O101+'9'!O8+'9'!O39</f>
        <v>0</v>
      </c>
      <c r="D108" s="222">
        <f>'8'!D81+'8'!D112+'9'!D19+'9'!D50</f>
        <v>0</v>
      </c>
      <c r="E108" s="223">
        <f>'8'!Q39</f>
        <v>0</v>
      </c>
      <c r="F108" s="223">
        <f>'9'!Q39</f>
        <v>0</v>
      </c>
      <c r="G108" s="221">
        <f t="shared" si="32"/>
        <v>0</v>
      </c>
      <c r="H108" s="224">
        <f t="shared" si="33"/>
        <v>0</v>
      </c>
      <c r="I108" s="225">
        <f>'8'!M70+'8'!M101+'9'!M8+'9'!M39</f>
        <v>0</v>
      </c>
      <c r="J108" s="226">
        <f>'9'!C39</f>
        <v>0</v>
      </c>
      <c r="K108" s="226">
        <f>'8'!D70+'8'!D101+'9'!D8+'9'!D39</f>
        <v>0</v>
      </c>
      <c r="L108" s="207">
        <f>'9'!E50</f>
        <v>0</v>
      </c>
      <c r="M108" s="207">
        <f>'9'!G39</f>
        <v>0</v>
      </c>
      <c r="N108" s="227">
        <f>'8'!H70+'8'!H101+'9'!H8+'9'!H39</f>
        <v>0</v>
      </c>
      <c r="O108" s="4">
        <f>'8'!G101</f>
        <v>0</v>
      </c>
    </row>
    <row r="109" spans="1:15" ht="15.75" customHeight="1">
      <c r="A109" s="207">
        <v>8</v>
      </c>
      <c r="B109" s="220">
        <v>4</v>
      </c>
      <c r="C109" s="221">
        <f>'8'!O71+'8'!O102+'9'!O9+'9'!O40</f>
        <v>0</v>
      </c>
      <c r="D109" s="222">
        <f>'8'!D82+'8'!D113+'9'!D20+'9'!D51</f>
        <v>0</v>
      </c>
      <c r="E109" s="223">
        <f>'8'!Q40</f>
        <v>0</v>
      </c>
      <c r="F109" s="223">
        <f>'9'!Q40</f>
        <v>0</v>
      </c>
      <c r="G109" s="221">
        <f t="shared" si="32"/>
        <v>0</v>
      </c>
      <c r="H109" s="224">
        <f t="shared" si="33"/>
        <v>0</v>
      </c>
      <c r="I109" s="225">
        <f>'8'!M71+'8'!M102+'9'!M9+'9'!M40</f>
        <v>0</v>
      </c>
      <c r="J109" s="226">
        <f>'9'!C40</f>
        <v>0</v>
      </c>
      <c r="K109" s="226">
        <f>'8'!D71+'8'!D102+'9'!D9+'9'!D40</f>
        <v>0</v>
      </c>
      <c r="L109" s="207">
        <f>'9'!E51</f>
        <v>0</v>
      </c>
      <c r="M109" s="207">
        <f>'9'!G40</f>
        <v>0</v>
      </c>
      <c r="N109" s="227">
        <f>'8'!H71+'8'!H102+'9'!H9+'9'!H40</f>
        <v>0</v>
      </c>
      <c r="O109" s="4">
        <f>'8'!G102</f>
        <v>0</v>
      </c>
    </row>
    <row r="110" spans="1:15" ht="15.75" customHeight="1">
      <c r="A110" s="207">
        <v>8</v>
      </c>
      <c r="B110" s="220">
        <v>5</v>
      </c>
      <c r="C110" s="221">
        <f>'8'!O72+'8'!O103+'9'!O10+'9'!O41</f>
        <v>0</v>
      </c>
      <c r="D110" s="222">
        <f>'8'!D83+'8'!D114+'9'!D21+'9'!D52</f>
        <v>0</v>
      </c>
      <c r="E110" s="223">
        <f>'8'!Q41</f>
        <v>0</v>
      </c>
      <c r="F110" s="223">
        <f>'9'!Q41</f>
        <v>0</v>
      </c>
      <c r="G110" s="221">
        <f t="shared" si="32"/>
        <v>0</v>
      </c>
      <c r="H110" s="224">
        <f t="shared" si="33"/>
        <v>0</v>
      </c>
      <c r="I110" s="225">
        <f>'8'!M72+'8'!M103+'9'!M10+'9'!M41</f>
        <v>0</v>
      </c>
      <c r="J110" s="226">
        <f>'9'!C41</f>
        <v>0</v>
      </c>
      <c r="K110" s="226">
        <f>'8'!D72+'8'!D103+'9'!D10+'9'!D41</f>
        <v>0</v>
      </c>
      <c r="L110" s="207">
        <f>'9'!E52</f>
        <v>0</v>
      </c>
      <c r="M110" s="228">
        <f>'9'!G41</f>
        <v>0</v>
      </c>
      <c r="N110" s="227">
        <f>'8'!H72+'8'!H103+'9'!H10+'9'!H41</f>
        <v>0</v>
      </c>
      <c r="O110" s="4">
        <f>'8'!G103</f>
        <v>0</v>
      </c>
    </row>
    <row r="111" spans="1:15" ht="15.75" customHeight="1">
      <c r="A111" s="207">
        <v>8</v>
      </c>
      <c r="B111" s="220">
        <v>6</v>
      </c>
      <c r="C111" s="221">
        <f>'8'!O73+'8'!O104+'9'!O11+'9'!O42</f>
        <v>0</v>
      </c>
      <c r="D111" s="222">
        <f>'8'!D84+'8'!D115+'9'!D22+'9'!D53</f>
        <v>0</v>
      </c>
      <c r="E111" s="223">
        <f>'8'!Q42</f>
        <v>0</v>
      </c>
      <c r="F111" s="223">
        <f>'9'!Q42</f>
        <v>0</v>
      </c>
      <c r="G111" s="221">
        <f t="shared" si="32"/>
        <v>0</v>
      </c>
      <c r="H111" s="224">
        <f t="shared" si="33"/>
        <v>0</v>
      </c>
      <c r="I111" s="225">
        <f>'8'!M73+'8'!M104+'9'!M11+'9'!M42</f>
        <v>0</v>
      </c>
      <c r="J111" s="226">
        <f>'9'!C42</f>
        <v>0</v>
      </c>
      <c r="K111" s="226">
        <f>'8'!D73+'8'!D104+'9'!D11+'9'!D42</f>
        <v>0</v>
      </c>
      <c r="L111" s="207">
        <f>'9'!E53</f>
        <v>0</v>
      </c>
      <c r="M111" s="207">
        <f>'9'!G42</f>
        <v>0</v>
      </c>
      <c r="N111" s="227">
        <f>'8'!H73+'8'!H104+'9'!H11+'9'!H42</f>
        <v>0</v>
      </c>
      <c r="O111" s="4">
        <f>'8'!G104</f>
        <v>0</v>
      </c>
    </row>
    <row r="112" spans="1:15" ht="15.75" customHeight="1">
      <c r="A112" s="207">
        <v>8</v>
      </c>
      <c r="B112" s="220">
        <v>7</v>
      </c>
      <c r="C112" s="221">
        <f>'8'!O74+'8'!O105+'9'!O12+'9'!O43</f>
        <v>0</v>
      </c>
      <c r="D112" s="222">
        <f>'8'!D85+'8'!D116+'9'!D23+'9'!D54</f>
        <v>0</v>
      </c>
      <c r="E112" s="223">
        <f>'8'!Q43</f>
        <v>0</v>
      </c>
      <c r="F112" s="223">
        <f>'9'!Q43</f>
        <v>0</v>
      </c>
      <c r="G112" s="221">
        <f t="shared" si="32"/>
        <v>0</v>
      </c>
      <c r="H112" s="224">
        <f t="shared" si="33"/>
        <v>0</v>
      </c>
      <c r="I112" s="225">
        <f>'8'!M74+'8'!M105+'9'!M12+'9'!M43</f>
        <v>0</v>
      </c>
      <c r="J112" s="226">
        <f>'9'!C43</f>
        <v>0</v>
      </c>
      <c r="K112" s="226">
        <f>'8'!D74+'8'!D105+'9'!D12+'9'!D43</f>
        <v>0</v>
      </c>
      <c r="L112" s="207">
        <f>'9'!E54</f>
        <v>0</v>
      </c>
      <c r="M112" s="207">
        <f>'9'!G43</f>
        <v>0</v>
      </c>
      <c r="N112" s="227">
        <f>'8'!H74+'8'!H105+'9'!H12+'9'!H43</f>
        <v>0</v>
      </c>
      <c r="O112" s="4">
        <f>'8'!G105</f>
        <v>0</v>
      </c>
    </row>
    <row r="113" spans="1:15" ht="15.75" customHeight="1">
      <c r="A113" s="207">
        <v>8</v>
      </c>
      <c r="B113" s="220">
        <v>8</v>
      </c>
      <c r="C113" s="221">
        <f>'8'!O75+'8'!O106+'9'!O13+'9'!O44</f>
        <v>0</v>
      </c>
      <c r="D113" s="222">
        <f>'8'!D86+'8'!D117+'9'!D24+'9'!D55</f>
        <v>0</v>
      </c>
      <c r="E113" s="223">
        <f>'8'!Q44</f>
        <v>0</v>
      </c>
      <c r="F113" s="223">
        <f>'9'!Q44</f>
        <v>0</v>
      </c>
      <c r="G113" s="221">
        <f t="shared" si="32"/>
        <v>0</v>
      </c>
      <c r="H113" s="224">
        <f t="shared" si="33"/>
        <v>0</v>
      </c>
      <c r="I113" s="225">
        <f>'8'!M75+'8'!M106+'9'!M13+'9'!M44</f>
        <v>0</v>
      </c>
      <c r="J113" s="226">
        <f>'9'!C44</f>
        <v>0</v>
      </c>
      <c r="K113" s="226">
        <f>'8'!D75+'8'!D106+'9'!D13+'9'!D44</f>
        <v>0</v>
      </c>
      <c r="L113" s="228">
        <f>'9'!E55</f>
        <v>0</v>
      </c>
      <c r="M113" s="207">
        <f>'9'!G44</f>
        <v>0</v>
      </c>
      <c r="N113" s="227">
        <f>'8'!H75+'8'!H106+'9'!H13+'9'!H44</f>
        <v>0</v>
      </c>
      <c r="O113" s="4">
        <f>'8'!G106</f>
        <v>0</v>
      </c>
    </row>
    <row r="114" spans="1:15" ht="15.75" customHeight="1">
      <c r="A114" s="207">
        <v>8</v>
      </c>
      <c r="B114" s="229">
        <v>9</v>
      </c>
      <c r="C114" s="230">
        <f>'8'!O76+'8'!O107+'9'!O14+'9'!O45</f>
        <v>0</v>
      </c>
      <c r="D114" s="231">
        <f>'8'!D87+'8'!D118+'9'!D25+'9'!D56</f>
        <v>0</v>
      </c>
      <c r="E114" s="232">
        <f>'8'!Q45</f>
        <v>0</v>
      </c>
      <c r="F114" s="232">
        <f>'9'!Q45</f>
        <v>0</v>
      </c>
      <c r="G114" s="230">
        <f t="shared" si="32"/>
        <v>0</v>
      </c>
      <c r="H114" s="233">
        <f t="shared" si="33"/>
        <v>0</v>
      </c>
      <c r="I114" s="234">
        <f>'8'!M76+'8'!M107+'9'!M14+'9'!M45</f>
        <v>0</v>
      </c>
      <c r="J114" s="235">
        <f>'9'!C45</f>
        <v>0</v>
      </c>
      <c r="K114" s="235">
        <f>'8'!D76+'8'!D107+'9'!D14+'9'!D45</f>
        <v>0</v>
      </c>
      <c r="L114" s="236">
        <f>'9'!E56</f>
        <v>0</v>
      </c>
      <c r="M114" s="237">
        <f>'9'!G45</f>
        <v>0</v>
      </c>
      <c r="N114" s="238">
        <f>'8'!H76+'8'!H107+'9'!H14+'9'!H45</f>
        <v>0</v>
      </c>
      <c r="O114" s="4">
        <f>'8'!G107</f>
        <v>0</v>
      </c>
    </row>
    <row r="115" spans="1:15" ht="15.75" customHeight="1">
      <c r="A115" s="207">
        <v>8</v>
      </c>
      <c r="B115" s="208" t="s">
        <v>46</v>
      </c>
      <c r="C115" s="209" t="s">
        <v>326</v>
      </c>
      <c r="D115" s="239">
        <f>'8'!D88+'8'!D119+'9'!D26+'9'!D57</f>
        <v>0</v>
      </c>
      <c r="E115" s="207"/>
      <c r="F115" s="207"/>
      <c r="G115" s="207"/>
      <c r="H115" s="207"/>
      <c r="I115" s="207"/>
      <c r="J115" s="207"/>
      <c r="K115" s="207">
        <f>SUM(K107:K114)</f>
        <v>0</v>
      </c>
      <c r="L115" s="207">
        <f>(L107-L92)*80</f>
        <v>0</v>
      </c>
      <c r="M115" s="207"/>
      <c r="N115" s="240" t="s">
        <v>330</v>
      </c>
      <c r="O115" s="4">
        <f t="shared" ref="O115:O121" si="34">O108-O93</f>
        <v>0</v>
      </c>
    </row>
    <row r="116" spans="1:15" ht="15.75" customHeight="1">
      <c r="A116" s="207">
        <v>8</v>
      </c>
      <c r="B116" s="220" t="s">
        <v>47</v>
      </c>
      <c r="C116" s="221" t="s">
        <v>326</v>
      </c>
      <c r="D116" s="241">
        <f>'8'!D89+'8'!D120+'9'!D27+'9'!D58</f>
        <v>0</v>
      </c>
      <c r="E116" s="207"/>
      <c r="F116" s="207"/>
      <c r="G116" s="207"/>
      <c r="H116" s="207"/>
      <c r="I116" s="207"/>
      <c r="J116" s="207"/>
      <c r="K116" s="207"/>
      <c r="L116" s="207">
        <f t="shared" ref="L116:L117" si="35">L109-L94</f>
        <v>0</v>
      </c>
      <c r="M116" s="207"/>
      <c r="N116" s="240" t="s">
        <v>331</v>
      </c>
      <c r="O116" s="4">
        <f t="shared" si="34"/>
        <v>0</v>
      </c>
    </row>
    <row r="117" spans="1:15" ht="15.75" customHeight="1">
      <c r="A117" s="207">
        <v>8</v>
      </c>
      <c r="B117" s="220" t="s">
        <v>48</v>
      </c>
      <c r="C117" s="221" t="s">
        <v>326</v>
      </c>
      <c r="D117" s="241">
        <f>'8'!D90+'8'!D121+'9'!D28+'9'!D59</f>
        <v>0</v>
      </c>
      <c r="E117" s="207"/>
      <c r="F117" s="207"/>
      <c r="G117" s="207"/>
      <c r="H117" s="207"/>
      <c r="I117" s="207"/>
      <c r="J117" s="207"/>
      <c r="K117" s="207"/>
      <c r="L117" s="207">
        <f t="shared" si="35"/>
        <v>0</v>
      </c>
      <c r="M117" s="207"/>
      <c r="N117" s="240" t="s">
        <v>332</v>
      </c>
      <c r="O117" s="4">
        <f t="shared" si="34"/>
        <v>0</v>
      </c>
    </row>
    <row r="118" spans="1:15" ht="15.75" customHeight="1">
      <c r="A118" s="207">
        <v>8</v>
      </c>
      <c r="B118" s="220" t="s">
        <v>49</v>
      </c>
      <c r="C118" s="221" t="s">
        <v>326</v>
      </c>
      <c r="D118" s="241">
        <f>'8'!D91+'8'!D122+'9'!D29+'9'!D60</f>
        <v>0</v>
      </c>
      <c r="E118" s="207"/>
      <c r="F118" s="207"/>
      <c r="G118" s="207"/>
      <c r="H118" s="207"/>
      <c r="I118" s="207"/>
      <c r="J118" s="207"/>
      <c r="K118" s="207"/>
      <c r="L118" s="207">
        <f t="shared" ref="L118:L119" si="36">(L111-L96)*30</f>
        <v>0</v>
      </c>
      <c r="M118" s="207"/>
      <c r="N118" s="240" t="s">
        <v>333</v>
      </c>
      <c r="O118" s="4">
        <f t="shared" si="34"/>
        <v>0</v>
      </c>
    </row>
    <row r="119" spans="1:15" ht="15.75" customHeight="1">
      <c r="A119" s="207">
        <v>8</v>
      </c>
      <c r="B119" s="229" t="s">
        <v>50</v>
      </c>
      <c r="C119" s="230" t="s">
        <v>326</v>
      </c>
      <c r="D119" s="241">
        <f>'8'!D92+'8'!D123+'9'!D30+'9'!D61</f>
        <v>0</v>
      </c>
      <c r="E119" s="207"/>
      <c r="F119" s="207"/>
      <c r="G119" s="207"/>
      <c r="H119" s="207"/>
      <c r="I119" s="207"/>
      <c r="J119" s="207"/>
      <c r="K119" s="207"/>
      <c r="L119" s="207">
        <f t="shared" si="36"/>
        <v>0</v>
      </c>
      <c r="M119" s="207"/>
      <c r="N119" s="240" t="s">
        <v>334</v>
      </c>
      <c r="O119" s="4">
        <f t="shared" si="34"/>
        <v>0</v>
      </c>
    </row>
    <row r="120" spans="1:15" ht="15.75" customHeight="1">
      <c r="A120" s="207"/>
      <c r="B120" s="229"/>
      <c r="C120" s="242" t="s">
        <v>327</v>
      </c>
      <c r="D120" s="243">
        <f>D117+D118+D119</f>
        <v>0</v>
      </c>
      <c r="E120" s="207"/>
      <c r="F120" s="207"/>
      <c r="G120" s="207"/>
      <c r="H120" s="207"/>
      <c r="I120" s="207"/>
      <c r="J120" s="207"/>
      <c r="K120" s="248">
        <f>K115+L118+L119</f>
        <v>0</v>
      </c>
      <c r="L120" s="248">
        <f>SUM(L115:L119)</f>
        <v>0</v>
      </c>
      <c r="M120" s="207"/>
      <c r="N120" s="240" t="s">
        <v>335</v>
      </c>
      <c r="O120" s="4">
        <f t="shared" si="34"/>
        <v>0</v>
      </c>
    </row>
    <row r="121" spans="1:15" ht="15.75" customHeight="1">
      <c r="A121" s="207"/>
      <c r="B121" s="229"/>
      <c r="C121" s="250"/>
      <c r="D121" s="251"/>
      <c r="E121" s="246"/>
      <c r="F121" s="246"/>
      <c r="G121" s="244"/>
      <c r="H121" s="246"/>
      <c r="I121" s="207"/>
      <c r="J121" s="207"/>
      <c r="K121" s="249" t="s">
        <v>336</v>
      </c>
      <c r="L121" s="249" t="s">
        <v>337</v>
      </c>
      <c r="M121" s="207"/>
      <c r="N121" s="207" t="s">
        <v>338</v>
      </c>
      <c r="O121" s="4">
        <f t="shared" si="34"/>
        <v>0</v>
      </c>
    </row>
    <row r="122" spans="1:15" ht="15.75" customHeight="1">
      <c r="A122" s="207">
        <v>9</v>
      </c>
      <c r="B122" s="220">
        <v>1</v>
      </c>
      <c r="C122" s="221">
        <f>'9'!O69+'9'!O100+'10'!O7+'10'!O38</f>
        <v>0</v>
      </c>
      <c r="D122" s="222">
        <f>'9'!D80+'9'!D111+'10'!D18+'10'!D49</f>
        <v>0</v>
      </c>
      <c r="E122" s="211">
        <f>'9'!Q38</f>
        <v>0</v>
      </c>
      <c r="F122" s="211">
        <f>'10'!Q38</f>
        <v>0</v>
      </c>
      <c r="G122" s="209">
        <f t="shared" ref="G122:G129" si="37">E122+D122-F122</f>
        <v>0</v>
      </c>
      <c r="H122" s="212">
        <f t="shared" ref="H122:H129" si="38">IFERROR(C122/K122,0)</f>
        <v>0</v>
      </c>
      <c r="I122" s="213">
        <f>'9'!M69+'9'!M100+'10'!M7+'10'!M38</f>
        <v>0</v>
      </c>
      <c r="J122" s="214">
        <f>'10'!C38</f>
        <v>0</v>
      </c>
      <c r="K122" s="214">
        <f>'9'!D69+'9'!D100+'10'!D7+'10'!D38</f>
        <v>0</v>
      </c>
      <c r="L122" s="216">
        <f>'10'!E49</f>
        <v>0</v>
      </c>
      <c r="M122" s="217">
        <f>'10'!G38</f>
        <v>0</v>
      </c>
      <c r="N122" s="218">
        <f>'9'!H69+'9'!H100+'10'!H7+'10'!H38</f>
        <v>0</v>
      </c>
    </row>
    <row r="123" spans="1:15" ht="15.75" customHeight="1">
      <c r="A123" s="207">
        <v>9</v>
      </c>
      <c r="B123" s="220">
        <v>3</v>
      </c>
      <c r="C123" s="221">
        <f>'9'!O70+'9'!O101+'10'!O8+'10'!O39</f>
        <v>0</v>
      </c>
      <c r="D123" s="222">
        <f>'9'!D81+'9'!D112+'10'!D19+'10'!D50</f>
        <v>0</v>
      </c>
      <c r="E123" s="223">
        <f>'9'!Q39</f>
        <v>0</v>
      </c>
      <c r="F123" s="223">
        <f>'10'!Q39</f>
        <v>0</v>
      </c>
      <c r="G123" s="221">
        <f t="shared" si="37"/>
        <v>0</v>
      </c>
      <c r="H123" s="224">
        <f t="shared" si="38"/>
        <v>0</v>
      </c>
      <c r="I123" s="225">
        <f>'9'!M70+'9'!M101+'10'!M8+'10'!M39</f>
        <v>0</v>
      </c>
      <c r="J123" s="226">
        <f>'10'!C39</f>
        <v>0</v>
      </c>
      <c r="K123" s="226">
        <f>'9'!D70+'9'!D101+'10'!D8+'10'!D39</f>
        <v>0</v>
      </c>
      <c r="L123" s="207">
        <f>'10'!E50</f>
        <v>0</v>
      </c>
      <c r="M123" s="207">
        <f>'10'!G39</f>
        <v>0</v>
      </c>
      <c r="N123" s="227">
        <f>'9'!H70+'9'!H101+'10'!H8+'10'!H39</f>
        <v>0</v>
      </c>
      <c r="O123" s="4">
        <f>'9'!G101</f>
        <v>0</v>
      </c>
    </row>
    <row r="124" spans="1:15" ht="15.75" customHeight="1">
      <c r="A124" s="207">
        <v>9</v>
      </c>
      <c r="B124" s="220">
        <v>4</v>
      </c>
      <c r="C124" s="221">
        <f>'9'!O71+'9'!O102+'10'!O9+'10'!O40</f>
        <v>0</v>
      </c>
      <c r="D124" s="222">
        <f>'9'!D82+'9'!D113+'10'!D20+'10'!D51</f>
        <v>0</v>
      </c>
      <c r="E124" s="223">
        <f>'9'!Q40</f>
        <v>0</v>
      </c>
      <c r="F124" s="223">
        <f>'10'!Q40</f>
        <v>0</v>
      </c>
      <c r="G124" s="221">
        <f t="shared" si="37"/>
        <v>0</v>
      </c>
      <c r="H124" s="224">
        <f t="shared" si="38"/>
        <v>0</v>
      </c>
      <c r="I124" s="225">
        <f>'9'!M71+'9'!M102+'10'!M9+'10'!M40</f>
        <v>0</v>
      </c>
      <c r="J124" s="226">
        <f>'10'!C40</f>
        <v>0</v>
      </c>
      <c r="K124" s="226">
        <f>'9'!D71+'9'!D102+'10'!D9+'10'!D40</f>
        <v>0</v>
      </c>
      <c r="L124" s="207">
        <f>'10'!E51</f>
        <v>0</v>
      </c>
      <c r="M124" s="207">
        <f>'10'!G40</f>
        <v>0</v>
      </c>
      <c r="N124" s="227">
        <f>'9'!H71+'9'!H102+'10'!H9+'10'!H40</f>
        <v>0</v>
      </c>
      <c r="O124" s="4">
        <f>'9'!G102</f>
        <v>0</v>
      </c>
    </row>
    <row r="125" spans="1:15" ht="15.75" customHeight="1">
      <c r="A125" s="207">
        <v>9</v>
      </c>
      <c r="B125" s="220">
        <v>5</v>
      </c>
      <c r="C125" s="221">
        <f>'9'!O72+'9'!O103+'10'!O10+'10'!O41</f>
        <v>0</v>
      </c>
      <c r="D125" s="222">
        <f>'9'!D83+'9'!D114+'10'!D21+'10'!D52</f>
        <v>0</v>
      </c>
      <c r="E125" s="223">
        <f>'9'!Q41</f>
        <v>0</v>
      </c>
      <c r="F125" s="223">
        <f>'10'!Q41</f>
        <v>0</v>
      </c>
      <c r="G125" s="221">
        <f t="shared" si="37"/>
        <v>0</v>
      </c>
      <c r="H125" s="224">
        <f t="shared" si="38"/>
        <v>0</v>
      </c>
      <c r="I125" s="225">
        <f>'9'!M72+'9'!M103+'10'!M10+'10'!M41</f>
        <v>0</v>
      </c>
      <c r="J125" s="226">
        <f>'10'!C41</f>
        <v>0</v>
      </c>
      <c r="K125" s="226">
        <f>'9'!D72+'9'!D103+'10'!D10+'10'!D41</f>
        <v>0</v>
      </c>
      <c r="L125" s="207">
        <f>'10'!E52</f>
        <v>0</v>
      </c>
      <c r="M125" s="228">
        <f>'10'!G41</f>
        <v>0</v>
      </c>
      <c r="N125" s="227">
        <f>'9'!H72+'9'!H103+'10'!H10+'10'!H41</f>
        <v>0</v>
      </c>
      <c r="O125" s="4">
        <f>'9'!G103</f>
        <v>0</v>
      </c>
    </row>
    <row r="126" spans="1:15" ht="15.75" customHeight="1">
      <c r="A126" s="207">
        <v>9</v>
      </c>
      <c r="B126" s="220">
        <v>6</v>
      </c>
      <c r="C126" s="221">
        <f>'9'!O73+'9'!O104+'10'!O11+'10'!O42</f>
        <v>0</v>
      </c>
      <c r="D126" s="222">
        <f>'9'!D84+'9'!D115+'10'!D22+'10'!D53</f>
        <v>0</v>
      </c>
      <c r="E126" s="223">
        <f>'9'!Q42</f>
        <v>0</v>
      </c>
      <c r="F126" s="223">
        <f>'10'!Q42</f>
        <v>0</v>
      </c>
      <c r="G126" s="221">
        <f t="shared" si="37"/>
        <v>0</v>
      </c>
      <c r="H126" s="224">
        <f t="shared" si="38"/>
        <v>0</v>
      </c>
      <c r="I126" s="225">
        <f>'9'!M73+'9'!M104+'10'!M11+'10'!M42</f>
        <v>0</v>
      </c>
      <c r="J126" s="226">
        <f>'10'!C42</f>
        <v>0</v>
      </c>
      <c r="K126" s="226">
        <f>'9'!D73+'9'!D104+'10'!D11+'10'!D42</f>
        <v>0</v>
      </c>
      <c r="L126" s="207">
        <f>'10'!E53</f>
        <v>0</v>
      </c>
      <c r="M126" s="207">
        <f>'10'!G42</f>
        <v>0</v>
      </c>
      <c r="N126" s="227">
        <f>'9'!H73+'9'!H104+'10'!H11+'10'!H42</f>
        <v>0</v>
      </c>
      <c r="O126" s="4">
        <f>'9'!G104</f>
        <v>0</v>
      </c>
    </row>
    <row r="127" spans="1:15" ht="15.75" customHeight="1">
      <c r="A127" s="207">
        <v>9</v>
      </c>
      <c r="B127" s="220">
        <v>7</v>
      </c>
      <c r="C127" s="221">
        <f>'9'!O74+'9'!O105+'10'!O12+'10'!O43</f>
        <v>0</v>
      </c>
      <c r="D127" s="222">
        <f>'9'!D85+'9'!D116+'10'!D23+'10'!D54</f>
        <v>0</v>
      </c>
      <c r="E127" s="223">
        <f>'9'!Q43</f>
        <v>0</v>
      </c>
      <c r="F127" s="223">
        <f>'10'!Q43</f>
        <v>0</v>
      </c>
      <c r="G127" s="221">
        <f t="shared" si="37"/>
        <v>0</v>
      </c>
      <c r="H127" s="224">
        <f t="shared" si="38"/>
        <v>0</v>
      </c>
      <c r="I127" s="225">
        <f>'9'!M74+'9'!M105+'10'!M12+'10'!M43</f>
        <v>0</v>
      </c>
      <c r="J127" s="226">
        <f>'10'!C43</f>
        <v>0</v>
      </c>
      <c r="K127" s="226">
        <f>'9'!D74+'9'!D105+'10'!D12+'10'!D43</f>
        <v>0</v>
      </c>
      <c r="L127" s="207">
        <f>'10'!E54</f>
        <v>0</v>
      </c>
      <c r="M127" s="207">
        <f>'10'!G43</f>
        <v>0</v>
      </c>
      <c r="N127" s="227">
        <f>'9'!H74+'9'!H105+'10'!H12+'10'!H43</f>
        <v>0</v>
      </c>
      <c r="O127" s="4">
        <f>'9'!G105</f>
        <v>0</v>
      </c>
    </row>
    <row r="128" spans="1:15" ht="15.75" customHeight="1">
      <c r="A128" s="207">
        <v>9</v>
      </c>
      <c r="B128" s="220">
        <v>8</v>
      </c>
      <c r="C128" s="221">
        <f>'9'!O75+'9'!O106+'10'!O13+'10'!O44</f>
        <v>0</v>
      </c>
      <c r="D128" s="222">
        <f>'9'!D86+'9'!D117+'10'!D24+'10'!D55</f>
        <v>0</v>
      </c>
      <c r="E128" s="223">
        <f>'9'!Q44</f>
        <v>0</v>
      </c>
      <c r="F128" s="223">
        <f>'10'!Q44</f>
        <v>0</v>
      </c>
      <c r="G128" s="221">
        <f t="shared" si="37"/>
        <v>0</v>
      </c>
      <c r="H128" s="224">
        <f t="shared" si="38"/>
        <v>0</v>
      </c>
      <c r="I128" s="225">
        <f>'9'!M75+'9'!M106+'10'!M13+'10'!M44</f>
        <v>0</v>
      </c>
      <c r="J128" s="226">
        <f>'10'!C44</f>
        <v>0</v>
      </c>
      <c r="K128" s="226">
        <f>'9'!D75+'9'!D106+'10'!D13+'10'!D44</f>
        <v>0</v>
      </c>
      <c r="L128" s="228">
        <f>'10'!E55</f>
        <v>0</v>
      </c>
      <c r="M128" s="207">
        <f>'10'!G44</f>
        <v>0</v>
      </c>
      <c r="N128" s="227">
        <f>'9'!H75+'9'!H106+'10'!H13+'10'!H44</f>
        <v>0</v>
      </c>
      <c r="O128" s="4">
        <f>'9'!G106</f>
        <v>0</v>
      </c>
    </row>
    <row r="129" spans="1:15" ht="15.75" customHeight="1">
      <c r="A129" s="207">
        <v>9</v>
      </c>
      <c r="B129" s="229">
        <v>9</v>
      </c>
      <c r="C129" s="230">
        <f>'9'!O76+'9'!O107+'10'!O14+'10'!O45</f>
        <v>0</v>
      </c>
      <c r="D129" s="231">
        <f>'9'!D87+'9'!D118+'10'!D25+'10'!D56</f>
        <v>0</v>
      </c>
      <c r="E129" s="232">
        <f>'9'!Q45</f>
        <v>0</v>
      </c>
      <c r="F129" s="232">
        <f>'10'!Q45</f>
        <v>0</v>
      </c>
      <c r="G129" s="230">
        <f t="shared" si="37"/>
        <v>0</v>
      </c>
      <c r="H129" s="233">
        <f t="shared" si="38"/>
        <v>0</v>
      </c>
      <c r="I129" s="234">
        <f>'9'!M76+'9'!M107+'10'!M14+'10'!M45</f>
        <v>0</v>
      </c>
      <c r="J129" s="235">
        <f>'10'!C45</f>
        <v>0</v>
      </c>
      <c r="K129" s="235">
        <f>'9'!D76+'9'!D107+'10'!D14+'10'!D45</f>
        <v>0</v>
      </c>
      <c r="L129" s="236">
        <f>'10'!E56</f>
        <v>0</v>
      </c>
      <c r="M129" s="237">
        <f>'10'!G45</f>
        <v>0</v>
      </c>
      <c r="N129" s="238">
        <f>'9'!H76+'9'!H107+'10'!H14+'10'!H45</f>
        <v>0</v>
      </c>
      <c r="O129" s="4">
        <f>'9'!G107</f>
        <v>0</v>
      </c>
    </row>
    <row r="130" spans="1:15" ht="15.75" customHeight="1">
      <c r="A130" s="207">
        <v>9</v>
      </c>
      <c r="B130" s="208" t="s">
        <v>46</v>
      </c>
      <c r="C130" s="209" t="s">
        <v>326</v>
      </c>
      <c r="D130" s="239">
        <f>'9'!D88+'9'!D119+'10'!D26+'10'!D57</f>
        <v>0</v>
      </c>
      <c r="E130" s="207"/>
      <c r="F130" s="207"/>
      <c r="G130" s="207"/>
      <c r="H130" s="207"/>
      <c r="I130" s="207"/>
      <c r="J130" s="207"/>
      <c r="K130" s="207">
        <f>SUM(K122:K129)</f>
        <v>0</v>
      </c>
      <c r="L130" s="207">
        <f>(L122-L107)*80</f>
        <v>0</v>
      </c>
      <c r="M130" s="207"/>
      <c r="N130" s="240" t="s">
        <v>330</v>
      </c>
      <c r="O130" s="4">
        <f t="shared" ref="O130:O136" si="39">O123-O108</f>
        <v>0</v>
      </c>
    </row>
    <row r="131" spans="1:15" ht="15.75" customHeight="1">
      <c r="A131" s="207">
        <v>9</v>
      </c>
      <c r="B131" s="220" t="s">
        <v>47</v>
      </c>
      <c r="C131" s="221" t="s">
        <v>326</v>
      </c>
      <c r="D131" s="241">
        <f>'9'!D89+'9'!D120+'10'!D27+'10'!D58</f>
        <v>0</v>
      </c>
      <c r="E131" s="207"/>
      <c r="F131" s="207"/>
      <c r="G131" s="207"/>
      <c r="H131" s="207"/>
      <c r="I131" s="207"/>
      <c r="J131" s="207"/>
      <c r="K131" s="207"/>
      <c r="L131" s="207">
        <f t="shared" ref="L131:L132" si="40">L124-L109</f>
        <v>0</v>
      </c>
      <c r="M131" s="207"/>
      <c r="N131" s="240" t="s">
        <v>331</v>
      </c>
      <c r="O131" s="4">
        <f t="shared" si="39"/>
        <v>0</v>
      </c>
    </row>
    <row r="132" spans="1:15" ht="15.75" customHeight="1">
      <c r="A132" s="207">
        <v>9</v>
      </c>
      <c r="B132" s="220" t="s">
        <v>48</v>
      </c>
      <c r="C132" s="221" t="s">
        <v>326</v>
      </c>
      <c r="D132" s="241">
        <f>'9'!D90+'9'!D121+'10'!D28+'10'!D59</f>
        <v>0</v>
      </c>
      <c r="E132" s="207"/>
      <c r="F132" s="207"/>
      <c r="G132" s="207"/>
      <c r="H132" s="207"/>
      <c r="I132" s="207"/>
      <c r="J132" s="207"/>
      <c r="K132" s="207"/>
      <c r="L132" s="207">
        <f t="shared" si="40"/>
        <v>0</v>
      </c>
      <c r="M132" s="207"/>
      <c r="N132" s="240" t="s">
        <v>332</v>
      </c>
      <c r="O132" s="4">
        <f t="shared" si="39"/>
        <v>0</v>
      </c>
    </row>
    <row r="133" spans="1:15" ht="15.75" customHeight="1">
      <c r="A133" s="207">
        <v>9</v>
      </c>
      <c r="B133" s="220" t="s">
        <v>49</v>
      </c>
      <c r="C133" s="221" t="s">
        <v>326</v>
      </c>
      <c r="D133" s="241">
        <f>'9'!D91+'9'!D122+'10'!D29+'10'!D60</f>
        <v>0</v>
      </c>
      <c r="E133" s="207"/>
      <c r="F133" s="207"/>
      <c r="G133" s="207"/>
      <c r="H133" s="207"/>
      <c r="I133" s="207"/>
      <c r="J133" s="207"/>
      <c r="K133" s="207"/>
      <c r="L133" s="207">
        <f t="shared" ref="L133:L134" si="41">(L126-L111)*30</f>
        <v>0</v>
      </c>
      <c r="M133" s="207"/>
      <c r="N133" s="240" t="s">
        <v>333</v>
      </c>
      <c r="O133" s="4">
        <f t="shared" si="39"/>
        <v>0</v>
      </c>
    </row>
    <row r="134" spans="1:15" ht="15.75" customHeight="1">
      <c r="A134" s="207">
        <v>9</v>
      </c>
      <c r="B134" s="229" t="s">
        <v>50</v>
      </c>
      <c r="C134" s="230" t="s">
        <v>326</v>
      </c>
      <c r="D134" s="241">
        <f>'9'!D92+'9'!D123+'10'!D30+'10'!D61</f>
        <v>0</v>
      </c>
      <c r="E134" s="207"/>
      <c r="F134" s="207"/>
      <c r="G134" s="207"/>
      <c r="H134" s="207"/>
      <c r="I134" s="207"/>
      <c r="J134" s="207"/>
      <c r="K134" s="207"/>
      <c r="L134" s="207">
        <f t="shared" si="41"/>
        <v>0</v>
      </c>
      <c r="M134" s="207"/>
      <c r="N134" s="240" t="s">
        <v>334</v>
      </c>
      <c r="O134" s="4">
        <f t="shared" si="39"/>
        <v>0</v>
      </c>
    </row>
    <row r="135" spans="1:15" ht="15.75" customHeight="1">
      <c r="A135" s="207"/>
      <c r="B135" s="207"/>
      <c r="C135" s="242" t="s">
        <v>327</v>
      </c>
      <c r="D135" s="243">
        <f>D132+D133+D134</f>
        <v>0</v>
      </c>
      <c r="E135" s="207"/>
      <c r="F135" s="207"/>
      <c r="G135" s="207"/>
      <c r="H135" s="207"/>
      <c r="I135" s="207"/>
      <c r="J135" s="207"/>
      <c r="K135" s="248">
        <f>K130+L133+L134</f>
        <v>0</v>
      </c>
      <c r="L135" s="248">
        <f>SUM(L130:L134)</f>
        <v>0</v>
      </c>
      <c r="M135" s="207"/>
      <c r="N135" s="240" t="s">
        <v>335</v>
      </c>
      <c r="O135" s="4">
        <f t="shared" si="39"/>
        <v>0</v>
      </c>
    </row>
    <row r="136" spans="1:15" ht="15.75" customHeight="1">
      <c r="A136" s="207"/>
      <c r="B136" s="207"/>
      <c r="C136" s="244"/>
      <c r="D136" s="245"/>
      <c r="E136" s="246"/>
      <c r="F136" s="246"/>
      <c r="G136" s="244"/>
      <c r="H136" s="246"/>
      <c r="I136" s="207"/>
      <c r="J136" s="207"/>
      <c r="K136" s="249" t="s">
        <v>336</v>
      </c>
      <c r="L136" s="249" t="s">
        <v>337</v>
      </c>
      <c r="M136" s="207"/>
      <c r="N136" s="207" t="s">
        <v>338</v>
      </c>
      <c r="O136" s="4">
        <f t="shared" si="39"/>
        <v>0</v>
      </c>
    </row>
    <row r="137" spans="1:15" ht="15.75" customHeight="1">
      <c r="A137" s="207">
        <v>10</v>
      </c>
      <c r="B137" s="208">
        <v>1</v>
      </c>
      <c r="C137" s="209">
        <f>'10'!O69+'10'!O100+'11'!O7+'11'!O38</f>
        <v>0</v>
      </c>
      <c r="D137" s="210">
        <f>'10'!D80+'10'!D111+'11'!D18+'11'!D49</f>
        <v>0</v>
      </c>
      <c r="E137" s="211">
        <f>'10'!Q38</f>
        <v>0</v>
      </c>
      <c r="F137" s="211">
        <f>'11'!Q38</f>
        <v>0</v>
      </c>
      <c r="G137" s="209">
        <f t="shared" ref="G137:G144" si="42">E137+D137-F137</f>
        <v>0</v>
      </c>
      <c r="H137" s="212">
        <f t="shared" ref="H137:H144" si="43">IFERROR(C137/K137,0)</f>
        <v>0</v>
      </c>
      <c r="I137" s="213">
        <f>'10'!M69+'10'!M100+'11'!M7+'11'!M38</f>
        <v>0</v>
      </c>
      <c r="J137" s="214">
        <f>'11'!C38</f>
        <v>0</v>
      </c>
      <c r="K137" s="214">
        <f>'10'!D69+'10'!D100+'11'!D7+'11'!D38</f>
        <v>0</v>
      </c>
      <c r="L137" s="216">
        <f>'11'!E49</f>
        <v>0</v>
      </c>
      <c r="M137" s="217">
        <f>'11'!G38</f>
        <v>0</v>
      </c>
      <c r="N137" s="227">
        <f>'10'!H69+'10'!H100+'11'!H7+'11'!H38</f>
        <v>0</v>
      </c>
    </row>
    <row r="138" spans="1:15" ht="15.75" customHeight="1">
      <c r="A138" s="207">
        <v>10</v>
      </c>
      <c r="B138" s="220">
        <v>3</v>
      </c>
      <c r="C138" s="221">
        <f>'10'!O70+'10'!O101+'11'!O8+'11'!O39</f>
        <v>0</v>
      </c>
      <c r="D138" s="222">
        <f>'10'!D81+'10'!D112+'11'!D19+'11'!D50</f>
        <v>0</v>
      </c>
      <c r="E138" s="223">
        <f>'10'!Q39</f>
        <v>0</v>
      </c>
      <c r="F138" s="223">
        <f>'11'!Q39</f>
        <v>0</v>
      </c>
      <c r="G138" s="221">
        <f t="shared" si="42"/>
        <v>0</v>
      </c>
      <c r="H138" s="224">
        <f t="shared" si="43"/>
        <v>0</v>
      </c>
      <c r="I138" s="225">
        <f>'10'!M70+'10'!M101+'11'!M8+'11'!M39</f>
        <v>0</v>
      </c>
      <c r="J138" s="226">
        <f>'11'!C39</f>
        <v>0</v>
      </c>
      <c r="K138" s="226">
        <f>'10'!D70+'10'!D101+'11'!D8+'11'!D39</f>
        <v>0</v>
      </c>
      <c r="L138" s="207">
        <f>'11'!E50</f>
        <v>0</v>
      </c>
      <c r="M138" s="207">
        <f>'11'!G39</f>
        <v>0</v>
      </c>
      <c r="N138" s="227">
        <f>'10'!H70+'10'!H101+'11'!H8+'11'!H39</f>
        <v>0</v>
      </c>
      <c r="O138" s="4">
        <f>'10'!G101</f>
        <v>0</v>
      </c>
    </row>
    <row r="139" spans="1:15" ht="15.75" customHeight="1">
      <c r="A139" s="207">
        <v>10</v>
      </c>
      <c r="B139" s="220">
        <v>4</v>
      </c>
      <c r="C139" s="221">
        <f>'10'!O71+'10'!O102+'11'!O9+'11'!O40</f>
        <v>0</v>
      </c>
      <c r="D139" s="222">
        <f>'10'!D82+'10'!D113+'11'!D20+'11'!D51</f>
        <v>0</v>
      </c>
      <c r="E139" s="223">
        <f>'10'!Q40</f>
        <v>0</v>
      </c>
      <c r="F139" s="223">
        <f>'11'!Q40</f>
        <v>0</v>
      </c>
      <c r="G139" s="221">
        <f t="shared" si="42"/>
        <v>0</v>
      </c>
      <c r="H139" s="224">
        <f t="shared" si="43"/>
        <v>0</v>
      </c>
      <c r="I139" s="225">
        <f>'10'!M71+'10'!M102+'11'!M9+'11'!M40</f>
        <v>0</v>
      </c>
      <c r="J139" s="226">
        <f>'11'!C40</f>
        <v>0</v>
      </c>
      <c r="K139" s="226">
        <f>'10'!D71+'10'!D102+'11'!D9+'11'!D40</f>
        <v>0</v>
      </c>
      <c r="L139" s="207">
        <f>'11'!E51</f>
        <v>0</v>
      </c>
      <c r="M139" s="207">
        <f>'11'!G40</f>
        <v>0</v>
      </c>
      <c r="N139" s="227">
        <f>'10'!H71+'10'!H102+'11'!H9+'11'!H40</f>
        <v>0</v>
      </c>
      <c r="O139" s="4">
        <f>'10'!G102</f>
        <v>0</v>
      </c>
    </row>
    <row r="140" spans="1:15" ht="15.75" customHeight="1">
      <c r="A140" s="207">
        <v>10</v>
      </c>
      <c r="B140" s="220">
        <v>5</v>
      </c>
      <c r="C140" s="221">
        <f>'10'!O72+'10'!O103+'11'!O10+'11'!O41</f>
        <v>0</v>
      </c>
      <c r="D140" s="222">
        <f>'10'!D83+'10'!D114+'11'!D21+'11'!D52</f>
        <v>0</v>
      </c>
      <c r="E140" s="223">
        <f>'10'!Q41</f>
        <v>0</v>
      </c>
      <c r="F140" s="223">
        <f>'11'!Q41</f>
        <v>0</v>
      </c>
      <c r="G140" s="221">
        <f t="shared" si="42"/>
        <v>0</v>
      </c>
      <c r="H140" s="224">
        <f t="shared" si="43"/>
        <v>0</v>
      </c>
      <c r="I140" s="225">
        <f>'10'!M72+'10'!M103+'11'!M10+'11'!M41</f>
        <v>0</v>
      </c>
      <c r="J140" s="226">
        <f>'11'!C41</f>
        <v>0</v>
      </c>
      <c r="K140" s="226">
        <f>'10'!D72+'10'!D103+'11'!D10+'11'!D41</f>
        <v>0</v>
      </c>
      <c r="L140" s="207">
        <f>'11'!E52</f>
        <v>0</v>
      </c>
      <c r="M140" s="228">
        <f>'11'!G41</f>
        <v>0</v>
      </c>
      <c r="N140" s="227">
        <f>'10'!H72+'10'!H103+'11'!H10+'11'!H41</f>
        <v>0</v>
      </c>
      <c r="O140" s="4">
        <f>'10'!G103</f>
        <v>0</v>
      </c>
    </row>
    <row r="141" spans="1:15" ht="15.75" customHeight="1">
      <c r="A141" s="207">
        <v>10</v>
      </c>
      <c r="B141" s="220">
        <v>6</v>
      </c>
      <c r="C141" s="221">
        <f>'10'!O73+'10'!O104+'11'!O11+'11'!O42</f>
        <v>0</v>
      </c>
      <c r="D141" s="222">
        <f>'10'!D84+'10'!D115+'11'!D22+'11'!D53</f>
        <v>0</v>
      </c>
      <c r="E141" s="223">
        <f>'10'!Q42</f>
        <v>0</v>
      </c>
      <c r="F141" s="223">
        <f>'11'!Q42</f>
        <v>0</v>
      </c>
      <c r="G141" s="221">
        <f t="shared" si="42"/>
        <v>0</v>
      </c>
      <c r="H141" s="224">
        <f t="shared" si="43"/>
        <v>0</v>
      </c>
      <c r="I141" s="225">
        <f>'10'!M73+'10'!M104+'11'!M11+'11'!M42</f>
        <v>0</v>
      </c>
      <c r="J141" s="226">
        <f>'11'!C42</f>
        <v>0</v>
      </c>
      <c r="K141" s="226">
        <f>'10'!D73+'10'!D104+'11'!D11+'11'!D42</f>
        <v>0</v>
      </c>
      <c r="L141" s="207">
        <f>'11'!E53</f>
        <v>0</v>
      </c>
      <c r="M141" s="207">
        <f>'11'!G42</f>
        <v>0</v>
      </c>
      <c r="N141" s="227">
        <f>'10'!H73+'10'!H104+'11'!H11+'11'!H42</f>
        <v>0</v>
      </c>
      <c r="O141" s="4">
        <f>'10'!G104</f>
        <v>0</v>
      </c>
    </row>
    <row r="142" spans="1:15" ht="15.75" customHeight="1">
      <c r="A142" s="207">
        <v>10</v>
      </c>
      <c r="B142" s="220">
        <v>7</v>
      </c>
      <c r="C142" s="221">
        <f>'10'!O74+'10'!O105+'11'!O12+'11'!O43</f>
        <v>0</v>
      </c>
      <c r="D142" s="222">
        <f>'10'!D85+'10'!D116+'11'!D23+'11'!D54</f>
        <v>0</v>
      </c>
      <c r="E142" s="223">
        <f>'10'!Q43</f>
        <v>0</v>
      </c>
      <c r="F142" s="223">
        <f>'11'!Q43</f>
        <v>0</v>
      </c>
      <c r="G142" s="221">
        <f t="shared" si="42"/>
        <v>0</v>
      </c>
      <c r="H142" s="224">
        <f t="shared" si="43"/>
        <v>0</v>
      </c>
      <c r="I142" s="225">
        <f>'10'!M74+'10'!M105+'11'!M12+'11'!M43</f>
        <v>0</v>
      </c>
      <c r="J142" s="226">
        <f>'11'!C43</f>
        <v>0</v>
      </c>
      <c r="K142" s="226">
        <f>'10'!D74+'10'!D105+'11'!D12+'11'!D43</f>
        <v>0</v>
      </c>
      <c r="L142" s="207">
        <f>'11'!E54</f>
        <v>0</v>
      </c>
      <c r="M142" s="207">
        <f>'11'!G43</f>
        <v>0</v>
      </c>
      <c r="N142" s="227">
        <f>'10'!H74+'10'!H105+'11'!H12+'11'!H43</f>
        <v>0</v>
      </c>
      <c r="O142" s="4">
        <f>'10'!G105</f>
        <v>0</v>
      </c>
    </row>
    <row r="143" spans="1:15" ht="15.75" customHeight="1">
      <c r="A143" s="207">
        <v>10</v>
      </c>
      <c r="B143" s="220">
        <v>8</v>
      </c>
      <c r="C143" s="221">
        <f>'10'!O75+'10'!O106+'11'!O13+'11'!O44</f>
        <v>0</v>
      </c>
      <c r="D143" s="222">
        <f>'10'!D86+'10'!D117+'11'!D24+'11'!D55</f>
        <v>0</v>
      </c>
      <c r="E143" s="223">
        <f>'10'!Q44</f>
        <v>0</v>
      </c>
      <c r="F143" s="223">
        <f>'11'!Q44</f>
        <v>0</v>
      </c>
      <c r="G143" s="221">
        <f t="shared" si="42"/>
        <v>0</v>
      </c>
      <c r="H143" s="224">
        <f t="shared" si="43"/>
        <v>0</v>
      </c>
      <c r="I143" s="225">
        <f>'10'!M75+'10'!M106+'11'!M13+'11'!M44</f>
        <v>0</v>
      </c>
      <c r="J143" s="226">
        <f>'11'!C44</f>
        <v>0</v>
      </c>
      <c r="K143" s="226">
        <f>'10'!D75+'10'!D106+'11'!D13+'11'!D44</f>
        <v>0</v>
      </c>
      <c r="L143" s="228">
        <f>'11'!E55</f>
        <v>0</v>
      </c>
      <c r="M143" s="207">
        <f>'11'!G44</f>
        <v>0</v>
      </c>
      <c r="N143" s="227">
        <f>'10'!H75+'10'!H106+'11'!H13+'11'!H44</f>
        <v>0</v>
      </c>
      <c r="O143" s="4">
        <f>'10'!G106</f>
        <v>0</v>
      </c>
    </row>
    <row r="144" spans="1:15" ht="15.75" customHeight="1">
      <c r="A144" s="207">
        <v>10</v>
      </c>
      <c r="B144" s="229">
        <v>9</v>
      </c>
      <c r="C144" s="230">
        <f>'10'!O76+'10'!O107+'11'!O14+'11'!O45</f>
        <v>0</v>
      </c>
      <c r="D144" s="231">
        <f>'10'!D87+'10'!D118+'11'!D25+'11'!D56</f>
        <v>0</v>
      </c>
      <c r="E144" s="232">
        <f>'10'!Q45</f>
        <v>0</v>
      </c>
      <c r="F144" s="232">
        <f>'11'!Q45</f>
        <v>0</v>
      </c>
      <c r="G144" s="230">
        <f t="shared" si="42"/>
        <v>0</v>
      </c>
      <c r="H144" s="233">
        <f t="shared" si="43"/>
        <v>0</v>
      </c>
      <c r="I144" s="234">
        <f>'10'!M76+'10'!M107+'11'!M14+'11'!M45</f>
        <v>0</v>
      </c>
      <c r="J144" s="235">
        <f>'11'!C45</f>
        <v>0</v>
      </c>
      <c r="K144" s="235">
        <f>'10'!D76+'10'!D107+'11'!D14+'11'!D45</f>
        <v>0</v>
      </c>
      <c r="L144" s="236">
        <f>'11'!E56</f>
        <v>0</v>
      </c>
      <c r="M144" s="237">
        <f>'11'!G45</f>
        <v>0</v>
      </c>
      <c r="N144" s="227">
        <f>'10'!H76+'10'!H107+'11'!H14+'11'!H45</f>
        <v>0</v>
      </c>
      <c r="O144" s="4">
        <f>'10'!G107</f>
        <v>0</v>
      </c>
    </row>
    <row r="145" spans="1:15" ht="15.75" customHeight="1">
      <c r="A145" s="207">
        <v>10</v>
      </c>
      <c r="B145" s="208" t="s">
        <v>46</v>
      </c>
      <c r="C145" s="209" t="s">
        <v>326</v>
      </c>
      <c r="D145" s="239">
        <f>'10'!D88+'10'!D119+'11'!D26+'11'!D57</f>
        <v>0</v>
      </c>
      <c r="E145" s="207"/>
      <c r="F145" s="207"/>
      <c r="G145" s="207"/>
      <c r="H145" s="207"/>
      <c r="I145" s="207"/>
      <c r="J145" s="207"/>
      <c r="K145" s="207">
        <f>SUM(K137:K144)</f>
        <v>0</v>
      </c>
      <c r="L145" s="207">
        <f>(L137-L122)*80</f>
        <v>0</v>
      </c>
      <c r="M145" s="207"/>
      <c r="N145" s="240" t="s">
        <v>330</v>
      </c>
      <c r="O145" s="4">
        <f t="shared" ref="O145:O151" si="44">O138-O123</f>
        <v>0</v>
      </c>
    </row>
    <row r="146" spans="1:15" ht="15.75" customHeight="1">
      <c r="A146" s="207">
        <v>10</v>
      </c>
      <c r="B146" s="220" t="s">
        <v>47</v>
      </c>
      <c r="C146" s="221" t="s">
        <v>326</v>
      </c>
      <c r="D146" s="241">
        <f>'10'!D89+'10'!D120+'11'!D27+'11'!D58</f>
        <v>0</v>
      </c>
      <c r="E146" s="207"/>
      <c r="F146" s="207"/>
      <c r="G146" s="207"/>
      <c r="H146" s="207"/>
      <c r="I146" s="207"/>
      <c r="J146" s="207"/>
      <c r="K146" s="207"/>
      <c r="L146" s="207">
        <f t="shared" ref="L146:L147" si="45">L139-L124</f>
        <v>0</v>
      </c>
      <c r="M146" s="207"/>
      <c r="N146" s="240" t="s">
        <v>331</v>
      </c>
      <c r="O146" s="4">
        <f t="shared" si="44"/>
        <v>0</v>
      </c>
    </row>
    <row r="147" spans="1:15" ht="15.75" customHeight="1">
      <c r="A147" s="207">
        <v>10</v>
      </c>
      <c r="B147" s="220" t="s">
        <v>48</v>
      </c>
      <c r="C147" s="221" t="s">
        <v>326</v>
      </c>
      <c r="D147" s="241">
        <f>'10'!D90+'10'!D121+'11'!D28+'11'!D59</f>
        <v>0</v>
      </c>
      <c r="E147" s="207"/>
      <c r="F147" s="207"/>
      <c r="G147" s="207"/>
      <c r="H147" s="207"/>
      <c r="I147" s="207"/>
      <c r="J147" s="207"/>
      <c r="K147" s="207"/>
      <c r="L147" s="207">
        <f t="shared" si="45"/>
        <v>0</v>
      </c>
      <c r="M147" s="207"/>
      <c r="N147" s="240" t="s">
        <v>332</v>
      </c>
      <c r="O147" s="4">
        <f t="shared" si="44"/>
        <v>0</v>
      </c>
    </row>
    <row r="148" spans="1:15" ht="15.75" customHeight="1">
      <c r="A148" s="207">
        <v>10</v>
      </c>
      <c r="B148" s="220" t="s">
        <v>49</v>
      </c>
      <c r="C148" s="221" t="s">
        <v>326</v>
      </c>
      <c r="D148" s="241">
        <f>'10'!D91+'10'!D122+'11'!D29+'11'!D60</f>
        <v>0</v>
      </c>
      <c r="E148" s="207"/>
      <c r="F148" s="207"/>
      <c r="G148" s="207"/>
      <c r="H148" s="207"/>
      <c r="I148" s="207"/>
      <c r="J148" s="207"/>
      <c r="K148" s="207"/>
      <c r="L148" s="207">
        <f t="shared" ref="L148:L149" si="46">(L141-L126)*30</f>
        <v>0</v>
      </c>
      <c r="M148" s="207"/>
      <c r="N148" s="240" t="s">
        <v>333</v>
      </c>
      <c r="O148" s="4">
        <f t="shared" si="44"/>
        <v>0</v>
      </c>
    </row>
    <row r="149" spans="1:15" ht="15.75" customHeight="1">
      <c r="A149" s="207">
        <v>10</v>
      </c>
      <c r="B149" s="229" t="s">
        <v>50</v>
      </c>
      <c r="C149" s="230" t="s">
        <v>326</v>
      </c>
      <c r="D149" s="241">
        <f>'10'!D92+'10'!D123+'11'!D30+'11'!D61</f>
        <v>0</v>
      </c>
      <c r="E149" s="207"/>
      <c r="F149" s="207"/>
      <c r="G149" s="207"/>
      <c r="H149" s="207"/>
      <c r="I149" s="207"/>
      <c r="J149" s="207"/>
      <c r="K149" s="207"/>
      <c r="L149" s="207">
        <f t="shared" si="46"/>
        <v>0</v>
      </c>
      <c r="M149" s="207"/>
      <c r="N149" s="240" t="s">
        <v>334</v>
      </c>
      <c r="O149" s="4">
        <f t="shared" si="44"/>
        <v>0</v>
      </c>
    </row>
    <row r="150" spans="1:15" ht="15.75" customHeight="1">
      <c r="A150" s="207"/>
      <c r="B150" s="207"/>
      <c r="C150" s="242" t="s">
        <v>327</v>
      </c>
      <c r="D150" s="243">
        <f>D147+D148+D149</f>
        <v>0</v>
      </c>
      <c r="E150" s="207"/>
      <c r="F150" s="207"/>
      <c r="G150" s="207"/>
      <c r="H150" s="207"/>
      <c r="I150" s="207"/>
      <c r="J150" s="207"/>
      <c r="K150" s="248">
        <f>K145+L148+L149</f>
        <v>0</v>
      </c>
      <c r="L150" s="248">
        <f>SUM(L145:L149)</f>
        <v>0</v>
      </c>
      <c r="M150" s="207"/>
      <c r="N150" s="240" t="s">
        <v>335</v>
      </c>
      <c r="O150" s="4">
        <f t="shared" si="44"/>
        <v>0</v>
      </c>
    </row>
    <row r="151" spans="1:15" ht="15.75" customHeight="1">
      <c r="A151" s="207"/>
      <c r="B151" s="207"/>
      <c r="C151" s="244"/>
      <c r="D151" s="245"/>
      <c r="E151" s="246"/>
      <c r="F151" s="246"/>
      <c r="G151" s="244"/>
      <c r="H151" s="246"/>
      <c r="I151" s="207"/>
      <c r="J151" s="207"/>
      <c r="K151" s="249" t="s">
        <v>336</v>
      </c>
      <c r="L151" s="249" t="s">
        <v>337</v>
      </c>
      <c r="M151" s="207"/>
      <c r="N151" s="207" t="s">
        <v>338</v>
      </c>
      <c r="O151" s="4">
        <f t="shared" si="44"/>
        <v>0</v>
      </c>
    </row>
    <row r="152" spans="1:15" ht="15.75" customHeight="1">
      <c r="A152" s="207">
        <v>11</v>
      </c>
      <c r="B152" s="208">
        <v>1</v>
      </c>
      <c r="C152" s="209">
        <f>'11'!O69+'11'!O100+'12'!O7+'12'!O38</f>
        <v>0</v>
      </c>
      <c r="D152" s="210">
        <f>'11'!D80+'11'!D111+'12'!D18+'12'!D49</f>
        <v>0</v>
      </c>
      <c r="E152" s="211">
        <f>'11'!Q38</f>
        <v>0</v>
      </c>
      <c r="F152" s="211">
        <f>'12'!Q38</f>
        <v>0</v>
      </c>
      <c r="G152" s="209">
        <f t="shared" ref="G152:G159" si="47">E152+D152-F152</f>
        <v>0</v>
      </c>
      <c r="H152" s="212">
        <f t="shared" ref="H152:H159" si="48">IFERROR(C152/K152,0)</f>
        <v>0</v>
      </c>
      <c r="I152" s="213">
        <f>'11'!M69+'11'!M100+'12'!M7+'12'!M38</f>
        <v>0</v>
      </c>
      <c r="J152" s="214">
        <f>'12'!C38</f>
        <v>0</v>
      </c>
      <c r="K152" s="214">
        <f>'11'!D69+'11'!D100+'12'!D7+'12'!D38</f>
        <v>0</v>
      </c>
      <c r="L152" s="216">
        <f>'12'!E49</f>
        <v>0</v>
      </c>
      <c r="M152" s="217">
        <f>'12'!G38</f>
        <v>0</v>
      </c>
      <c r="N152" s="218">
        <f>'11'!H69+'11'!H100+'12'!H7+'12'!H38</f>
        <v>0</v>
      </c>
    </row>
    <row r="153" spans="1:15" ht="15.75" customHeight="1">
      <c r="A153" s="207">
        <v>11</v>
      </c>
      <c r="B153" s="220">
        <v>3</v>
      </c>
      <c r="C153" s="221">
        <f>'11'!O70+'11'!O101+'12'!O8+'12'!O39</f>
        <v>0</v>
      </c>
      <c r="D153" s="222">
        <f>'11'!D81+'11'!D112+'12'!D19+'12'!D50</f>
        <v>0</v>
      </c>
      <c r="E153" s="223">
        <f>'11'!Q39</f>
        <v>0</v>
      </c>
      <c r="F153" s="223">
        <f>'12'!Q39</f>
        <v>0</v>
      </c>
      <c r="G153" s="221">
        <f t="shared" si="47"/>
        <v>0</v>
      </c>
      <c r="H153" s="224">
        <f t="shared" si="48"/>
        <v>0</v>
      </c>
      <c r="I153" s="225">
        <f>'11'!M70+'11'!M101+'12'!M8+'12'!M39</f>
        <v>0</v>
      </c>
      <c r="J153" s="226">
        <f>'12'!C39</f>
        <v>0</v>
      </c>
      <c r="K153" s="226">
        <f>'11'!D70+'11'!D101+'12'!D8+'12'!D39</f>
        <v>0</v>
      </c>
      <c r="L153" s="207">
        <f>'12'!E50</f>
        <v>0</v>
      </c>
      <c r="M153" s="207">
        <f>'12'!G39</f>
        <v>0</v>
      </c>
      <c r="N153" s="227">
        <f>'11'!H70+'11'!H101+'12'!H8+'12'!H39</f>
        <v>0</v>
      </c>
      <c r="O153" s="4">
        <f>'11'!G101</f>
        <v>0</v>
      </c>
    </row>
    <row r="154" spans="1:15" ht="15.75" customHeight="1">
      <c r="A154" s="207">
        <v>11</v>
      </c>
      <c r="B154" s="220">
        <v>4</v>
      </c>
      <c r="C154" s="221">
        <f>'11'!O71+'11'!O102+'12'!O9+'12'!O40</f>
        <v>0</v>
      </c>
      <c r="D154" s="222">
        <f>'11'!D82+'11'!D113+'12'!D20+'12'!D51</f>
        <v>0</v>
      </c>
      <c r="E154" s="223">
        <f>'11'!Q40</f>
        <v>0</v>
      </c>
      <c r="F154" s="223">
        <f>'12'!Q40</f>
        <v>0</v>
      </c>
      <c r="G154" s="221">
        <f t="shared" si="47"/>
        <v>0</v>
      </c>
      <c r="H154" s="224">
        <f t="shared" si="48"/>
        <v>0</v>
      </c>
      <c r="I154" s="225">
        <f>'11'!M71+'11'!M102+'12'!M9+'12'!M40</f>
        <v>0</v>
      </c>
      <c r="J154" s="226">
        <f>'12'!C40</f>
        <v>0</v>
      </c>
      <c r="K154" s="226">
        <f>'11'!D71+'11'!D102+'12'!D9+'12'!D40</f>
        <v>0</v>
      </c>
      <c r="L154" s="207">
        <f>'12'!E51</f>
        <v>0</v>
      </c>
      <c r="M154" s="207">
        <f>'12'!G40</f>
        <v>0</v>
      </c>
      <c r="N154" s="227">
        <f>'11'!H71+'11'!H102+'12'!H9+'12'!H40</f>
        <v>0</v>
      </c>
      <c r="O154" s="4">
        <f>'11'!G102</f>
        <v>0</v>
      </c>
    </row>
    <row r="155" spans="1:15" ht="15.75" customHeight="1">
      <c r="A155" s="207">
        <v>11</v>
      </c>
      <c r="B155" s="220">
        <v>5</v>
      </c>
      <c r="C155" s="221">
        <f>'11'!O72+'11'!O103+'12'!O10+'12'!O41</f>
        <v>0</v>
      </c>
      <c r="D155" s="222">
        <f>'11'!D83+'11'!D114+'12'!D21+'12'!D52</f>
        <v>0</v>
      </c>
      <c r="E155" s="223">
        <f>'11'!Q41</f>
        <v>0</v>
      </c>
      <c r="F155" s="223">
        <f>'12'!Q41</f>
        <v>0</v>
      </c>
      <c r="G155" s="221">
        <f t="shared" si="47"/>
        <v>0</v>
      </c>
      <c r="H155" s="224">
        <f t="shared" si="48"/>
        <v>0</v>
      </c>
      <c r="I155" s="225">
        <f>'11'!M72+'11'!M103+'12'!M10+'12'!M41</f>
        <v>0</v>
      </c>
      <c r="J155" s="226">
        <f>'12'!C41</f>
        <v>0</v>
      </c>
      <c r="K155" s="226">
        <f>'11'!D72+'11'!D103+'12'!D10+'12'!D41</f>
        <v>0</v>
      </c>
      <c r="L155" s="207">
        <f>'12'!E52</f>
        <v>0</v>
      </c>
      <c r="M155" s="228">
        <f>'12'!G41</f>
        <v>0</v>
      </c>
      <c r="N155" s="227">
        <f>'11'!H72+'11'!H103+'12'!H10+'12'!H41</f>
        <v>0</v>
      </c>
      <c r="O155" s="4">
        <f>'11'!G103</f>
        <v>0</v>
      </c>
    </row>
    <row r="156" spans="1:15" ht="15.75" customHeight="1">
      <c r="A156" s="207">
        <v>11</v>
      </c>
      <c r="B156" s="220">
        <v>6</v>
      </c>
      <c r="C156" s="221">
        <f>'11'!O73+'11'!O104+'12'!O11+'12'!O42</f>
        <v>0</v>
      </c>
      <c r="D156" s="222">
        <f>'11'!D84+'11'!D115+'12'!D22+'12'!D53</f>
        <v>0</v>
      </c>
      <c r="E156" s="223">
        <f>'11'!Q42</f>
        <v>0</v>
      </c>
      <c r="F156" s="223">
        <f>'12'!Q42</f>
        <v>0</v>
      </c>
      <c r="G156" s="221">
        <f t="shared" si="47"/>
        <v>0</v>
      </c>
      <c r="H156" s="224">
        <f t="shared" si="48"/>
        <v>0</v>
      </c>
      <c r="I156" s="225">
        <f>'11'!M73+'11'!M104+'12'!M11+'12'!M42</f>
        <v>0</v>
      </c>
      <c r="J156" s="226">
        <f>'12'!C42</f>
        <v>0</v>
      </c>
      <c r="K156" s="226">
        <f>'11'!D73+'11'!D104+'12'!D11+'12'!D42</f>
        <v>0</v>
      </c>
      <c r="L156" s="207">
        <f>'12'!E53</f>
        <v>0</v>
      </c>
      <c r="M156" s="207">
        <f>'12'!G42</f>
        <v>0</v>
      </c>
      <c r="N156" s="227">
        <f>'11'!H73+'11'!H104+'12'!H11+'12'!H42</f>
        <v>0</v>
      </c>
      <c r="O156" s="4">
        <f>'11'!G104</f>
        <v>0</v>
      </c>
    </row>
    <row r="157" spans="1:15" ht="15.75" customHeight="1">
      <c r="A157" s="207">
        <v>11</v>
      </c>
      <c r="B157" s="220">
        <v>7</v>
      </c>
      <c r="C157" s="221">
        <f>'11'!O74+'11'!O105+'12'!O12+'12'!O43</f>
        <v>0</v>
      </c>
      <c r="D157" s="222">
        <f>'11'!D85+'11'!D116+'12'!D23+'12'!D54</f>
        <v>0</v>
      </c>
      <c r="E157" s="223">
        <f>'11'!Q43</f>
        <v>0</v>
      </c>
      <c r="F157" s="223">
        <f>'12'!Q43</f>
        <v>0</v>
      </c>
      <c r="G157" s="221">
        <f t="shared" si="47"/>
        <v>0</v>
      </c>
      <c r="H157" s="224">
        <f t="shared" si="48"/>
        <v>0</v>
      </c>
      <c r="I157" s="225">
        <f>'11'!M74+'11'!M105+'12'!M12+'12'!M43</f>
        <v>0</v>
      </c>
      <c r="J157" s="226">
        <f>'12'!C43</f>
        <v>0</v>
      </c>
      <c r="K157" s="226">
        <f>'11'!D74+'11'!D105+'12'!D12+'12'!D43</f>
        <v>0</v>
      </c>
      <c r="L157" s="207">
        <f>'12'!E54</f>
        <v>0</v>
      </c>
      <c r="M157" s="207">
        <f>'12'!G43</f>
        <v>0</v>
      </c>
      <c r="N157" s="227">
        <f>'11'!H74+'11'!H105+'12'!H12+'12'!H43</f>
        <v>0</v>
      </c>
      <c r="O157" s="4">
        <f>'11'!G105</f>
        <v>0</v>
      </c>
    </row>
    <row r="158" spans="1:15" ht="15.75" customHeight="1">
      <c r="A158" s="207">
        <v>11</v>
      </c>
      <c r="B158" s="220">
        <v>8</v>
      </c>
      <c r="C158" s="221">
        <f>'11'!O75+'11'!O106+'12'!O13+'12'!O44</f>
        <v>0</v>
      </c>
      <c r="D158" s="222">
        <f>'11'!D86+'11'!D117+'12'!D24+'12'!D55</f>
        <v>0</v>
      </c>
      <c r="E158" s="223">
        <f>'11'!Q44</f>
        <v>0</v>
      </c>
      <c r="F158" s="223">
        <f>'12'!Q44</f>
        <v>0</v>
      </c>
      <c r="G158" s="221">
        <f t="shared" si="47"/>
        <v>0</v>
      </c>
      <c r="H158" s="224">
        <f t="shared" si="48"/>
        <v>0</v>
      </c>
      <c r="I158" s="225">
        <f>'11'!M75+'11'!M106+'12'!M13+'12'!M44</f>
        <v>0</v>
      </c>
      <c r="J158" s="226">
        <f>'12'!C44</f>
        <v>0</v>
      </c>
      <c r="K158" s="226">
        <f>'11'!D75+'11'!D106+'12'!D13+'12'!D44</f>
        <v>0</v>
      </c>
      <c r="L158" s="228">
        <f>'12'!E55</f>
        <v>0</v>
      </c>
      <c r="M158" s="207">
        <f>'12'!G44</f>
        <v>0</v>
      </c>
      <c r="N158" s="227">
        <f>'11'!H75+'11'!H106+'12'!H13+'12'!H44</f>
        <v>0</v>
      </c>
      <c r="O158" s="4">
        <f>'11'!G106</f>
        <v>0</v>
      </c>
    </row>
    <row r="159" spans="1:15" ht="15.75" customHeight="1">
      <c r="A159" s="207">
        <v>11</v>
      </c>
      <c r="B159" s="229">
        <v>9</v>
      </c>
      <c r="C159" s="230">
        <f>'11'!O76+'11'!O107+'12'!O14+'12'!O45</f>
        <v>0</v>
      </c>
      <c r="D159" s="231">
        <f>'11'!D87+'11'!D118+'12'!D25+'12'!D56</f>
        <v>0</v>
      </c>
      <c r="E159" s="232">
        <f>'11'!Q45</f>
        <v>0</v>
      </c>
      <c r="F159" s="232">
        <f>'12'!Q45</f>
        <v>0</v>
      </c>
      <c r="G159" s="230">
        <f t="shared" si="47"/>
        <v>0</v>
      </c>
      <c r="H159" s="233">
        <f t="shared" si="48"/>
        <v>0</v>
      </c>
      <c r="I159" s="234">
        <f>'11'!M76+'11'!M107+'12'!M14+'12'!M45</f>
        <v>0</v>
      </c>
      <c r="J159" s="235">
        <f>'12'!C45</f>
        <v>0</v>
      </c>
      <c r="K159" s="235">
        <f>'11'!D76+'11'!D107+'12'!D14+'12'!D45</f>
        <v>0</v>
      </c>
      <c r="L159" s="236">
        <f>'12'!E56</f>
        <v>0</v>
      </c>
      <c r="M159" s="237">
        <f>'12'!G45</f>
        <v>0</v>
      </c>
      <c r="N159" s="238">
        <f>'11'!H76+'11'!H107+'12'!H14+'12'!H45</f>
        <v>0</v>
      </c>
      <c r="O159" s="4">
        <f>'11'!G107</f>
        <v>0</v>
      </c>
    </row>
    <row r="160" spans="1:15" ht="15.75" customHeight="1">
      <c r="A160" s="207">
        <v>11</v>
      </c>
      <c r="B160" s="208" t="s">
        <v>46</v>
      </c>
      <c r="C160" s="209" t="s">
        <v>326</v>
      </c>
      <c r="D160" s="239">
        <f>'11'!D88+'11'!D119+'12'!D26+'12'!D57</f>
        <v>0</v>
      </c>
      <c r="E160" s="207"/>
      <c r="F160" s="207"/>
      <c r="G160" s="207"/>
      <c r="H160" s="207"/>
      <c r="I160" s="207"/>
      <c r="J160" s="207"/>
      <c r="K160" s="207">
        <f>SUM(K152:K159)</f>
        <v>0</v>
      </c>
      <c r="L160" s="207">
        <f>(L152-L137)*80</f>
        <v>0</v>
      </c>
      <c r="M160" s="207"/>
      <c r="N160" s="240" t="s">
        <v>330</v>
      </c>
      <c r="O160" s="4">
        <f t="shared" ref="O160:O166" si="49">O153-O138</f>
        <v>0</v>
      </c>
    </row>
    <row r="161" spans="1:15" ht="15.75" customHeight="1">
      <c r="A161" s="207">
        <v>11</v>
      </c>
      <c r="B161" s="220" t="s">
        <v>47</v>
      </c>
      <c r="C161" s="221" t="s">
        <v>326</v>
      </c>
      <c r="D161" s="241">
        <f>'11'!D89+'11'!D120+'12'!D27+'12'!D58</f>
        <v>0</v>
      </c>
      <c r="E161" s="207"/>
      <c r="F161" s="207"/>
      <c r="G161" s="207"/>
      <c r="H161" s="207"/>
      <c r="I161" s="207"/>
      <c r="J161" s="207"/>
      <c r="K161" s="207"/>
      <c r="L161" s="207">
        <f t="shared" ref="L161:L162" si="50">L154-L139</f>
        <v>0</v>
      </c>
      <c r="M161" s="207"/>
      <c r="N161" s="240" t="s">
        <v>331</v>
      </c>
      <c r="O161" s="4">
        <f t="shared" si="49"/>
        <v>0</v>
      </c>
    </row>
    <row r="162" spans="1:15" ht="15.75" customHeight="1">
      <c r="A162" s="207">
        <v>11</v>
      </c>
      <c r="B162" s="220" t="s">
        <v>48</v>
      </c>
      <c r="C162" s="221" t="s">
        <v>326</v>
      </c>
      <c r="D162" s="241">
        <f>'11'!D90+'11'!D121+'12'!D28+'12'!D59</f>
        <v>0</v>
      </c>
      <c r="E162" s="207"/>
      <c r="F162" s="207"/>
      <c r="G162" s="207"/>
      <c r="H162" s="207"/>
      <c r="I162" s="207"/>
      <c r="J162" s="207"/>
      <c r="K162" s="207"/>
      <c r="L162" s="207">
        <f t="shared" si="50"/>
        <v>0</v>
      </c>
      <c r="M162" s="207"/>
      <c r="N162" s="240" t="s">
        <v>332</v>
      </c>
      <c r="O162" s="4">
        <f t="shared" si="49"/>
        <v>0</v>
      </c>
    </row>
    <row r="163" spans="1:15" ht="15.75" customHeight="1">
      <c r="A163" s="207">
        <v>11</v>
      </c>
      <c r="B163" s="220" t="s">
        <v>49</v>
      </c>
      <c r="C163" s="221" t="s">
        <v>326</v>
      </c>
      <c r="D163" s="241">
        <f>'11'!D91+'11'!D122+'12'!D29+'12'!D60</f>
        <v>0</v>
      </c>
      <c r="E163" s="207"/>
      <c r="F163" s="207"/>
      <c r="G163" s="207"/>
      <c r="H163" s="207"/>
      <c r="I163" s="207"/>
      <c r="J163" s="207"/>
      <c r="K163" s="207"/>
      <c r="L163" s="207">
        <f t="shared" ref="L163:L164" si="51">(L156-L141)*30</f>
        <v>0</v>
      </c>
      <c r="M163" s="207"/>
      <c r="N163" s="240" t="s">
        <v>333</v>
      </c>
      <c r="O163" s="4">
        <f t="shared" si="49"/>
        <v>0</v>
      </c>
    </row>
    <row r="164" spans="1:15" ht="15.75" customHeight="1">
      <c r="A164" s="207">
        <v>11</v>
      </c>
      <c r="B164" s="229" t="s">
        <v>50</v>
      </c>
      <c r="C164" s="230" t="s">
        <v>326</v>
      </c>
      <c r="D164" s="241">
        <f>'11'!D92+'11'!D123+'12'!D30+'12'!D61</f>
        <v>0</v>
      </c>
      <c r="E164" s="207"/>
      <c r="F164" s="207"/>
      <c r="G164" s="207"/>
      <c r="H164" s="207"/>
      <c r="I164" s="207"/>
      <c r="J164" s="207"/>
      <c r="K164" s="207"/>
      <c r="L164" s="207">
        <f t="shared" si="51"/>
        <v>0</v>
      </c>
      <c r="M164" s="207"/>
      <c r="N164" s="240" t="s">
        <v>334</v>
      </c>
      <c r="O164" s="4">
        <f t="shared" si="49"/>
        <v>0</v>
      </c>
    </row>
    <row r="165" spans="1:15" ht="15.75" customHeight="1">
      <c r="A165" s="207"/>
      <c r="B165" s="207"/>
      <c r="C165" s="242" t="s">
        <v>327</v>
      </c>
      <c r="D165" s="243">
        <f>D162+D163+D164</f>
        <v>0</v>
      </c>
      <c r="E165" s="207"/>
      <c r="F165" s="207"/>
      <c r="G165" s="207"/>
      <c r="H165" s="207"/>
      <c r="I165" s="207"/>
      <c r="J165" s="207"/>
      <c r="K165" s="248">
        <f>K160+L163+L164</f>
        <v>0</v>
      </c>
      <c r="L165" s="248">
        <f>SUM(L160:L164)</f>
        <v>0</v>
      </c>
      <c r="M165" s="207"/>
      <c r="N165" s="240" t="s">
        <v>335</v>
      </c>
      <c r="O165" s="4">
        <f t="shared" si="49"/>
        <v>0</v>
      </c>
    </row>
    <row r="166" spans="1:15" ht="15.75" customHeight="1">
      <c r="A166" s="207"/>
      <c r="B166" s="207"/>
      <c r="C166" s="244"/>
      <c r="D166" s="222"/>
      <c r="E166" s="246"/>
      <c r="F166" s="246"/>
      <c r="G166" s="244"/>
      <c r="H166" s="246"/>
      <c r="I166" s="207"/>
      <c r="J166" s="207"/>
      <c r="K166" s="249" t="s">
        <v>336</v>
      </c>
      <c r="L166" s="249" t="s">
        <v>337</v>
      </c>
      <c r="M166" s="207"/>
      <c r="N166" s="207" t="s">
        <v>338</v>
      </c>
      <c r="O166" s="4">
        <f t="shared" si="49"/>
        <v>0</v>
      </c>
    </row>
    <row r="167" spans="1:15" ht="15.75" customHeight="1">
      <c r="A167" s="207">
        <v>12</v>
      </c>
      <c r="B167" s="208">
        <v>1</v>
      </c>
      <c r="C167" s="209">
        <f>'12'!O69+'12'!O100+'13'!O7+'13'!O38</f>
        <v>0</v>
      </c>
      <c r="D167" s="210">
        <f>'12'!D80+'12'!D111+'13'!D18+'13'!D49</f>
        <v>0</v>
      </c>
      <c r="E167" s="211">
        <f>'12'!Q38</f>
        <v>0</v>
      </c>
      <c r="F167" s="211">
        <f>'13'!Q38</f>
        <v>0</v>
      </c>
      <c r="G167" s="209">
        <f t="shared" ref="G167:G174" si="52">E167+D167-F167</f>
        <v>0</v>
      </c>
      <c r="H167" s="212">
        <f t="shared" ref="H167:H174" si="53">IFERROR(C167/K167,0)</f>
        <v>0</v>
      </c>
      <c r="I167" s="213">
        <f>'12'!M69+'12'!M100+'13'!M7+'13'!M38</f>
        <v>0</v>
      </c>
      <c r="J167" s="214">
        <f>'13'!C38</f>
        <v>0</v>
      </c>
      <c r="K167" s="214">
        <f>'12'!D69+'12'!D100+'13'!D7+'13'!D38</f>
        <v>0</v>
      </c>
      <c r="L167" s="216">
        <f>'13'!E49</f>
        <v>0</v>
      </c>
      <c r="M167" s="217">
        <f>'13'!G38</f>
        <v>0</v>
      </c>
      <c r="N167" s="218">
        <f>'12'!H69+'12'!H100+'13'!H7+'13'!H38</f>
        <v>0</v>
      </c>
    </row>
    <row r="168" spans="1:15" ht="15.75" customHeight="1">
      <c r="A168" s="207">
        <v>12</v>
      </c>
      <c r="B168" s="220">
        <v>3</v>
      </c>
      <c r="C168" s="221">
        <f>'12'!O70+'12'!O101+'13'!O8+'13'!O39</f>
        <v>0</v>
      </c>
      <c r="D168" s="222">
        <f>'12'!D81+'12'!D112+'13'!D19+'13'!D50</f>
        <v>0</v>
      </c>
      <c r="E168" s="223">
        <f>'12'!Q39</f>
        <v>0</v>
      </c>
      <c r="F168" s="223">
        <f>'13'!Q39</f>
        <v>0</v>
      </c>
      <c r="G168" s="221">
        <f t="shared" si="52"/>
        <v>0</v>
      </c>
      <c r="H168" s="224">
        <f t="shared" si="53"/>
        <v>0</v>
      </c>
      <c r="I168" s="225">
        <f>'12'!M70+'12'!M101+'13'!M8+'13'!M39</f>
        <v>0</v>
      </c>
      <c r="J168" s="226">
        <f>'13'!C39</f>
        <v>0</v>
      </c>
      <c r="K168" s="226">
        <f>'12'!D70+'12'!D101+'13'!D8+'13'!D39</f>
        <v>0</v>
      </c>
      <c r="L168" s="207">
        <f>'13'!E50</f>
        <v>0</v>
      </c>
      <c r="M168" s="207">
        <f>'13'!G39</f>
        <v>0</v>
      </c>
      <c r="N168" s="227">
        <f>'12'!H70+'12'!H101+'13'!H8+'13'!H39</f>
        <v>0</v>
      </c>
      <c r="O168" s="4">
        <f>'12'!G101</f>
        <v>0</v>
      </c>
    </row>
    <row r="169" spans="1:15" ht="15.75" customHeight="1">
      <c r="A169" s="207">
        <v>12</v>
      </c>
      <c r="B169" s="220">
        <v>4</v>
      </c>
      <c r="C169" s="221">
        <f>'12'!O71+'12'!O102+'13'!O9+'13'!O40</f>
        <v>0</v>
      </c>
      <c r="D169" s="222">
        <f>'12'!D82+'12'!D113+'13'!D20+'13'!D51</f>
        <v>0</v>
      </c>
      <c r="E169" s="223">
        <f>'12'!Q40</f>
        <v>0</v>
      </c>
      <c r="F169" s="223">
        <f>'13'!Q40</f>
        <v>0</v>
      </c>
      <c r="G169" s="221">
        <f t="shared" si="52"/>
        <v>0</v>
      </c>
      <c r="H169" s="224">
        <f t="shared" si="53"/>
        <v>0</v>
      </c>
      <c r="I169" s="225">
        <f>'12'!M71+'12'!M102+'13'!M9+'13'!M40</f>
        <v>0</v>
      </c>
      <c r="J169" s="226">
        <f>'13'!C40</f>
        <v>0</v>
      </c>
      <c r="K169" s="226">
        <f>'12'!D71+'12'!D102+'13'!D9+'13'!D40</f>
        <v>0</v>
      </c>
      <c r="L169" s="207">
        <f>'13'!E51</f>
        <v>0</v>
      </c>
      <c r="M169" s="207">
        <f>'13'!G40</f>
        <v>0</v>
      </c>
      <c r="N169" s="227">
        <f>'12'!H71+'12'!H102+'13'!H9+'13'!H40</f>
        <v>0</v>
      </c>
      <c r="O169" s="4">
        <f>'12'!G102</f>
        <v>0</v>
      </c>
    </row>
    <row r="170" spans="1:15" ht="15.75" customHeight="1">
      <c r="A170" s="207">
        <v>12</v>
      </c>
      <c r="B170" s="220">
        <v>5</v>
      </c>
      <c r="C170" s="221">
        <f>'12'!O72+'12'!O103+'13'!O10+'13'!O41</f>
        <v>0</v>
      </c>
      <c r="D170" s="222">
        <f>'12'!D83+'12'!D114+'13'!D21+'13'!D52</f>
        <v>0</v>
      </c>
      <c r="E170" s="223">
        <f>'12'!Q41</f>
        <v>0</v>
      </c>
      <c r="F170" s="223">
        <f>'13'!Q41</f>
        <v>0</v>
      </c>
      <c r="G170" s="221">
        <f t="shared" si="52"/>
        <v>0</v>
      </c>
      <c r="H170" s="224">
        <f t="shared" si="53"/>
        <v>0</v>
      </c>
      <c r="I170" s="225">
        <f>'12'!M72+'12'!M103+'13'!M10+'13'!M41</f>
        <v>0</v>
      </c>
      <c r="J170" s="226">
        <f>'13'!C41</f>
        <v>0</v>
      </c>
      <c r="K170" s="226">
        <f>'12'!D72+'12'!D103+'13'!D10+'13'!D41</f>
        <v>0</v>
      </c>
      <c r="L170" s="207">
        <f>'13'!E52</f>
        <v>0</v>
      </c>
      <c r="M170" s="228">
        <f>'13'!G41</f>
        <v>0</v>
      </c>
      <c r="N170" s="227">
        <f>'12'!H72+'12'!H103+'13'!H10+'13'!H41</f>
        <v>0</v>
      </c>
      <c r="O170" s="4">
        <f>'12'!G103</f>
        <v>0</v>
      </c>
    </row>
    <row r="171" spans="1:15" ht="15.75" customHeight="1">
      <c r="A171" s="207">
        <v>12</v>
      </c>
      <c r="B171" s="220">
        <v>6</v>
      </c>
      <c r="C171" s="221">
        <f>'12'!O73+'12'!O104+'13'!O11+'13'!O42</f>
        <v>0</v>
      </c>
      <c r="D171" s="222">
        <f>'12'!D84+'12'!D115+'13'!D22+'13'!D53</f>
        <v>0</v>
      </c>
      <c r="E171" s="223">
        <f>'12'!Q42</f>
        <v>0</v>
      </c>
      <c r="F171" s="223">
        <f>'13'!Q42</f>
        <v>0</v>
      </c>
      <c r="G171" s="221">
        <f t="shared" si="52"/>
        <v>0</v>
      </c>
      <c r="H171" s="224">
        <f t="shared" si="53"/>
        <v>0</v>
      </c>
      <c r="I171" s="225">
        <f>'12'!M73+'12'!M104+'13'!M11+'13'!M42</f>
        <v>0</v>
      </c>
      <c r="J171" s="226">
        <f>'13'!C42</f>
        <v>0</v>
      </c>
      <c r="K171" s="226">
        <f>'12'!D73+'12'!D104+'13'!D11+'13'!D42</f>
        <v>0</v>
      </c>
      <c r="L171" s="207">
        <f>'13'!E53</f>
        <v>0</v>
      </c>
      <c r="M171" s="207">
        <f>'13'!G42</f>
        <v>0</v>
      </c>
      <c r="N171" s="227">
        <f>'12'!H73+'12'!H104+'13'!H11+'13'!H42</f>
        <v>0</v>
      </c>
      <c r="O171" s="4">
        <f>'12'!G104</f>
        <v>0</v>
      </c>
    </row>
    <row r="172" spans="1:15" ht="15.75" customHeight="1">
      <c r="A172" s="207">
        <v>12</v>
      </c>
      <c r="B172" s="220">
        <v>7</v>
      </c>
      <c r="C172" s="221">
        <f>'12'!O74+'12'!O105+'13'!O12+'13'!O43</f>
        <v>0</v>
      </c>
      <c r="D172" s="222">
        <f>'12'!D85+'12'!D116+'13'!D23+'13'!D54</f>
        <v>0</v>
      </c>
      <c r="E172" s="223">
        <f>'12'!Q43</f>
        <v>0</v>
      </c>
      <c r="F172" s="223">
        <f>'13'!Q43</f>
        <v>0</v>
      </c>
      <c r="G172" s="221">
        <f t="shared" si="52"/>
        <v>0</v>
      </c>
      <c r="H172" s="224">
        <f t="shared" si="53"/>
        <v>0</v>
      </c>
      <c r="I172" s="225">
        <f>'12'!M74+'12'!M105+'13'!M12+'13'!M43</f>
        <v>0</v>
      </c>
      <c r="J172" s="226">
        <f>'13'!C43</f>
        <v>0</v>
      </c>
      <c r="K172" s="226">
        <f>'12'!D74+'12'!D105+'13'!D12+'13'!D43</f>
        <v>0</v>
      </c>
      <c r="L172" s="207">
        <f>'13'!E54</f>
        <v>0</v>
      </c>
      <c r="M172" s="207">
        <f>'13'!G43</f>
        <v>0</v>
      </c>
      <c r="N172" s="227">
        <f>'12'!H74+'12'!H105+'13'!H12+'13'!H43</f>
        <v>0</v>
      </c>
      <c r="O172" s="4">
        <f>'12'!G105</f>
        <v>0</v>
      </c>
    </row>
    <row r="173" spans="1:15" ht="15.75" customHeight="1">
      <c r="A173" s="207">
        <v>12</v>
      </c>
      <c r="B173" s="220">
        <v>8</v>
      </c>
      <c r="C173" s="221">
        <f>'12'!O75+'12'!O106+'13'!O13+'13'!O44</f>
        <v>0</v>
      </c>
      <c r="D173" s="222">
        <f>'12'!D86+'12'!D117+'13'!D24+'13'!D55</f>
        <v>0</v>
      </c>
      <c r="E173" s="223">
        <f>'12'!Q44</f>
        <v>0</v>
      </c>
      <c r="F173" s="223">
        <f>'13'!Q44</f>
        <v>0</v>
      </c>
      <c r="G173" s="221">
        <f t="shared" si="52"/>
        <v>0</v>
      </c>
      <c r="H173" s="224">
        <f t="shared" si="53"/>
        <v>0</v>
      </c>
      <c r="I173" s="225">
        <f>'12'!M75+'12'!M106+'13'!M13+'13'!M44</f>
        <v>0</v>
      </c>
      <c r="J173" s="226">
        <f>'13'!C44</f>
        <v>0</v>
      </c>
      <c r="K173" s="226">
        <f>'12'!D75+'12'!D106+'13'!D13+'13'!D44</f>
        <v>0</v>
      </c>
      <c r="L173" s="228">
        <f>'13'!E55</f>
        <v>0</v>
      </c>
      <c r="M173" s="207">
        <f>'13'!G44</f>
        <v>0</v>
      </c>
      <c r="N173" s="227">
        <f>'12'!H75+'12'!H106+'13'!H13+'13'!H44</f>
        <v>0</v>
      </c>
      <c r="O173" s="4">
        <f>'12'!G106</f>
        <v>0</v>
      </c>
    </row>
    <row r="174" spans="1:15" ht="15.75" customHeight="1">
      <c r="A174" s="207">
        <v>12</v>
      </c>
      <c r="B174" s="229">
        <v>9</v>
      </c>
      <c r="C174" s="230">
        <f>'12'!O76+'12'!O107+'13'!O14+'13'!O45</f>
        <v>0</v>
      </c>
      <c r="D174" s="231">
        <f>'12'!D87+'12'!D118+'13'!D25+'13'!D56</f>
        <v>0</v>
      </c>
      <c r="E174" s="232">
        <f>'12'!Q45</f>
        <v>0</v>
      </c>
      <c r="F174" s="232">
        <f>'13'!Q45</f>
        <v>0</v>
      </c>
      <c r="G174" s="230">
        <f t="shared" si="52"/>
        <v>0</v>
      </c>
      <c r="H174" s="233">
        <f t="shared" si="53"/>
        <v>0</v>
      </c>
      <c r="I174" s="234">
        <f>'12'!M76+'12'!M107+'13'!M14+'13'!M45</f>
        <v>0</v>
      </c>
      <c r="J174" s="235">
        <f>'13'!C45</f>
        <v>0</v>
      </c>
      <c r="K174" s="235">
        <f>'12'!D76+'12'!D107+'13'!D14+'13'!D45</f>
        <v>0</v>
      </c>
      <c r="L174" s="236">
        <f>'13'!E56</f>
        <v>0</v>
      </c>
      <c r="M174" s="237">
        <f>'13'!G45</f>
        <v>0</v>
      </c>
      <c r="N174" s="238">
        <f>'12'!H76+'12'!H107+'13'!H14+'13'!H45</f>
        <v>0</v>
      </c>
      <c r="O174" s="4">
        <f>'12'!G107</f>
        <v>0</v>
      </c>
    </row>
    <row r="175" spans="1:15" ht="15.75" customHeight="1">
      <c r="A175" s="207">
        <v>12</v>
      </c>
      <c r="B175" s="208" t="s">
        <v>46</v>
      </c>
      <c r="C175" s="209" t="s">
        <v>326</v>
      </c>
      <c r="D175" s="239">
        <f>'12'!D88+'12'!D119+'13'!D26+'13'!D57</f>
        <v>0</v>
      </c>
      <c r="E175" s="207"/>
      <c r="F175" s="207"/>
      <c r="G175" s="207"/>
      <c r="H175" s="207"/>
      <c r="I175" s="207"/>
      <c r="J175" s="207"/>
      <c r="K175" s="207">
        <f>SUM(K167:K174)</f>
        <v>0</v>
      </c>
      <c r="L175" s="207">
        <f>(L167-L152)*80</f>
        <v>0</v>
      </c>
      <c r="M175" s="207"/>
      <c r="N175" s="240" t="s">
        <v>330</v>
      </c>
      <c r="O175" s="4">
        <f t="shared" ref="O175:O181" si="54">O168-O153</f>
        <v>0</v>
      </c>
    </row>
    <row r="176" spans="1:15" ht="15.75" customHeight="1">
      <c r="A176" s="207">
        <v>12</v>
      </c>
      <c r="B176" s="220" t="s">
        <v>47</v>
      </c>
      <c r="C176" s="221" t="s">
        <v>326</v>
      </c>
      <c r="D176" s="241">
        <f>'12'!D89+'12'!D120+'13'!D27+'13'!D58</f>
        <v>0</v>
      </c>
      <c r="E176" s="207"/>
      <c r="F176" s="207"/>
      <c r="G176" s="207"/>
      <c r="H176" s="207"/>
      <c r="I176" s="207"/>
      <c r="J176" s="207"/>
      <c r="K176" s="207"/>
      <c r="L176" s="207">
        <f t="shared" ref="L176:L177" si="55">L169-L154</f>
        <v>0</v>
      </c>
      <c r="M176" s="207"/>
      <c r="N176" s="240" t="s">
        <v>331</v>
      </c>
      <c r="O176" s="4">
        <f t="shared" si="54"/>
        <v>0</v>
      </c>
    </row>
    <row r="177" spans="1:15" ht="15.75" customHeight="1">
      <c r="A177" s="207">
        <v>12</v>
      </c>
      <c r="B177" s="220" t="s">
        <v>48</v>
      </c>
      <c r="C177" s="221" t="s">
        <v>326</v>
      </c>
      <c r="D177" s="241">
        <f>'12'!D90+'12'!D121+'13'!D28+'13'!D59</f>
        <v>0</v>
      </c>
      <c r="E177" s="207"/>
      <c r="F177" s="207"/>
      <c r="G177" s="207"/>
      <c r="H177" s="207"/>
      <c r="I177" s="207"/>
      <c r="J177" s="207"/>
      <c r="K177" s="207"/>
      <c r="L177" s="207">
        <f t="shared" si="55"/>
        <v>0</v>
      </c>
      <c r="M177" s="207"/>
      <c r="N177" s="240" t="s">
        <v>332</v>
      </c>
      <c r="O177" s="4">
        <f t="shared" si="54"/>
        <v>0</v>
      </c>
    </row>
    <row r="178" spans="1:15" ht="15.75" customHeight="1">
      <c r="A178" s="207">
        <v>12</v>
      </c>
      <c r="B178" s="220" t="s">
        <v>49</v>
      </c>
      <c r="C178" s="221" t="s">
        <v>326</v>
      </c>
      <c r="D178" s="241">
        <f>'12'!D91+'12'!D122+'13'!D29+'13'!D60</f>
        <v>0</v>
      </c>
      <c r="E178" s="207"/>
      <c r="F178" s="207"/>
      <c r="G178" s="207"/>
      <c r="H178" s="207"/>
      <c r="I178" s="207"/>
      <c r="J178" s="207"/>
      <c r="K178" s="207"/>
      <c r="L178" s="207">
        <f t="shared" ref="L178:L179" si="56">(L171-L156)*30</f>
        <v>0</v>
      </c>
      <c r="M178" s="207"/>
      <c r="N178" s="240" t="s">
        <v>333</v>
      </c>
      <c r="O178" s="4">
        <f t="shared" si="54"/>
        <v>0</v>
      </c>
    </row>
    <row r="179" spans="1:15" ht="15.75" customHeight="1">
      <c r="A179" s="207">
        <v>12</v>
      </c>
      <c r="B179" s="229" t="s">
        <v>50</v>
      </c>
      <c r="C179" s="230" t="s">
        <v>326</v>
      </c>
      <c r="D179" s="241">
        <f>'12'!D92+'12'!D123+'13'!D30+'13'!D61</f>
        <v>0</v>
      </c>
      <c r="E179" s="207"/>
      <c r="F179" s="207"/>
      <c r="G179" s="207"/>
      <c r="H179" s="207"/>
      <c r="I179" s="207"/>
      <c r="J179" s="207"/>
      <c r="K179" s="207"/>
      <c r="L179" s="207">
        <f t="shared" si="56"/>
        <v>0</v>
      </c>
      <c r="M179" s="207"/>
      <c r="N179" s="240" t="s">
        <v>334</v>
      </c>
      <c r="O179" s="4">
        <f t="shared" si="54"/>
        <v>0</v>
      </c>
    </row>
    <row r="180" spans="1:15" ht="15.75" customHeight="1">
      <c r="A180" s="207"/>
      <c r="B180" s="207"/>
      <c r="C180" s="242" t="s">
        <v>327</v>
      </c>
      <c r="D180" s="243">
        <f>D177+D178+D179</f>
        <v>0</v>
      </c>
      <c r="E180" s="207"/>
      <c r="F180" s="207"/>
      <c r="G180" s="207"/>
      <c r="H180" s="207"/>
      <c r="I180" s="207"/>
      <c r="J180" s="207"/>
      <c r="K180" s="248">
        <f>K175+L178+L179</f>
        <v>0</v>
      </c>
      <c r="L180" s="248">
        <f>SUM(L175:L179)</f>
        <v>0</v>
      </c>
      <c r="M180" s="207"/>
      <c r="N180" s="240" t="s">
        <v>335</v>
      </c>
      <c r="O180" s="4">
        <f t="shared" si="54"/>
        <v>0</v>
      </c>
    </row>
    <row r="181" spans="1:15" ht="15.75" customHeight="1">
      <c r="A181" s="207"/>
      <c r="B181" s="207"/>
      <c r="C181" s="244"/>
      <c r="D181" s="245"/>
      <c r="E181" s="246"/>
      <c r="F181" s="246"/>
      <c r="G181" s="244"/>
      <c r="H181" s="246"/>
      <c r="I181" s="207"/>
      <c r="J181" s="207"/>
      <c r="K181" s="249" t="s">
        <v>336</v>
      </c>
      <c r="L181" s="249" t="s">
        <v>337</v>
      </c>
      <c r="M181" s="207"/>
      <c r="N181" s="207" t="s">
        <v>338</v>
      </c>
      <c r="O181" s="4">
        <f t="shared" si="54"/>
        <v>0</v>
      </c>
    </row>
    <row r="182" spans="1:15" ht="15.75" customHeight="1">
      <c r="A182" s="207">
        <v>13</v>
      </c>
      <c r="B182" s="208">
        <v>1</v>
      </c>
      <c r="C182" s="209">
        <f>'13'!O69+'13'!O100+'14'!O7+'14'!O38</f>
        <v>0</v>
      </c>
      <c r="D182" s="210">
        <f>'13'!D80+'13'!D111+'14'!D18+'14'!D49</f>
        <v>0</v>
      </c>
      <c r="E182" s="211">
        <f>'13'!Q38</f>
        <v>0</v>
      </c>
      <c r="F182" s="211">
        <f>'14'!Q38</f>
        <v>0</v>
      </c>
      <c r="G182" s="209">
        <f t="shared" ref="G182:G189" si="57">E182+D182-F182</f>
        <v>0</v>
      </c>
      <c r="H182" s="212">
        <f t="shared" ref="H182:H189" si="58">IFERROR(C182/K182,0)</f>
        <v>0</v>
      </c>
      <c r="I182" s="213">
        <f>'13'!M69+'13'!M100+'14'!M7+'14'!M38</f>
        <v>0</v>
      </c>
      <c r="J182" s="214">
        <f>'14'!C38</f>
        <v>0</v>
      </c>
      <c r="K182" s="214">
        <f>'13'!D69+'13'!D100+'14'!D7+'14'!D38</f>
        <v>0</v>
      </c>
      <c r="L182" s="216">
        <f>'14'!E49</f>
        <v>0</v>
      </c>
      <c r="M182" s="217">
        <f>'14'!G38</f>
        <v>0</v>
      </c>
      <c r="N182" s="218">
        <f>'13'!H69+'13'!H100+'14'!H7+'14'!H38</f>
        <v>0</v>
      </c>
    </row>
    <row r="183" spans="1:15" ht="15.75" customHeight="1">
      <c r="A183" s="207">
        <v>13</v>
      </c>
      <c r="B183" s="220">
        <v>3</v>
      </c>
      <c r="C183" s="221">
        <f>'13'!O70+'13'!O101+'14'!O8+'14'!O39</f>
        <v>0</v>
      </c>
      <c r="D183" s="222">
        <f>'13'!D81+'13'!D112+'14'!D19+'14'!D50</f>
        <v>0</v>
      </c>
      <c r="E183" s="223">
        <f>'13'!Q39</f>
        <v>0</v>
      </c>
      <c r="F183" s="223">
        <f>'14'!Q39</f>
        <v>0</v>
      </c>
      <c r="G183" s="221">
        <f t="shared" si="57"/>
        <v>0</v>
      </c>
      <c r="H183" s="224">
        <f t="shared" si="58"/>
        <v>0</v>
      </c>
      <c r="I183" s="225">
        <f>'13'!M70+'13'!M101+'14'!M8+'14'!M39</f>
        <v>0</v>
      </c>
      <c r="J183" s="226">
        <f>'14'!C39</f>
        <v>0</v>
      </c>
      <c r="K183" s="226">
        <f>'13'!D70+'13'!D101+'14'!D8+'14'!D39</f>
        <v>0</v>
      </c>
      <c r="L183" s="207">
        <f>'14'!E50</f>
        <v>0</v>
      </c>
      <c r="M183" s="207">
        <f>'14'!G39</f>
        <v>0</v>
      </c>
      <c r="N183" s="227">
        <f>'13'!H70+'13'!H101+'14'!H8+'14'!H39</f>
        <v>0</v>
      </c>
      <c r="O183" s="4">
        <f>'13'!G101</f>
        <v>0</v>
      </c>
    </row>
    <row r="184" spans="1:15" ht="15.75" customHeight="1">
      <c r="A184" s="207">
        <v>13</v>
      </c>
      <c r="B184" s="220">
        <v>4</v>
      </c>
      <c r="C184" s="221">
        <f>'13'!O71+'13'!O102+'14'!O9+'14'!O40</f>
        <v>0</v>
      </c>
      <c r="D184" s="222">
        <f>'13'!D82+'13'!D113+'14'!D20+'14'!D51</f>
        <v>0</v>
      </c>
      <c r="E184" s="223">
        <f>'13'!Q40</f>
        <v>0</v>
      </c>
      <c r="F184" s="223">
        <f>'14'!Q40</f>
        <v>0</v>
      </c>
      <c r="G184" s="221">
        <f t="shared" si="57"/>
        <v>0</v>
      </c>
      <c r="H184" s="224">
        <f t="shared" si="58"/>
        <v>0</v>
      </c>
      <c r="I184" s="225">
        <f>'13'!M71+'13'!M102+'14'!M9+'14'!M40</f>
        <v>0</v>
      </c>
      <c r="J184" s="226">
        <f>'14'!C40</f>
        <v>0</v>
      </c>
      <c r="K184" s="226">
        <f>'13'!D71+'13'!D102+'14'!D9+'14'!D40</f>
        <v>0</v>
      </c>
      <c r="L184" s="207">
        <f>'14'!E51</f>
        <v>0</v>
      </c>
      <c r="M184" s="207">
        <f>'14'!G40</f>
        <v>0</v>
      </c>
      <c r="N184" s="227">
        <f>'13'!H71+'13'!H102+'14'!H9+'14'!H40</f>
        <v>0</v>
      </c>
      <c r="O184" s="4">
        <f>'13'!G102</f>
        <v>0</v>
      </c>
    </row>
    <row r="185" spans="1:15" ht="15.75" customHeight="1">
      <c r="A185" s="207">
        <v>13</v>
      </c>
      <c r="B185" s="220">
        <v>5</v>
      </c>
      <c r="C185" s="221">
        <f>'13'!O72+'13'!O103+'14'!O10+'14'!O41</f>
        <v>0</v>
      </c>
      <c r="D185" s="222">
        <f>'13'!D83+'13'!D114+'14'!D21+'14'!D52</f>
        <v>0</v>
      </c>
      <c r="E185" s="223">
        <f>'13'!Q41</f>
        <v>0</v>
      </c>
      <c r="F185" s="223">
        <f>'14'!Q41</f>
        <v>0</v>
      </c>
      <c r="G185" s="221">
        <f t="shared" si="57"/>
        <v>0</v>
      </c>
      <c r="H185" s="224">
        <f t="shared" si="58"/>
        <v>0</v>
      </c>
      <c r="I185" s="225">
        <f>'13'!M72+'13'!M103+'14'!M10+'14'!M41</f>
        <v>0</v>
      </c>
      <c r="J185" s="226">
        <f>'14'!C41</f>
        <v>0</v>
      </c>
      <c r="K185" s="226">
        <f>'13'!D72+'13'!D103+'14'!D10+'14'!D41</f>
        <v>0</v>
      </c>
      <c r="L185" s="207">
        <f>'14'!E52</f>
        <v>0</v>
      </c>
      <c r="M185" s="228">
        <f>'14'!G41</f>
        <v>0</v>
      </c>
      <c r="N185" s="227">
        <f>'13'!H72+'13'!H103+'14'!H10+'14'!H41</f>
        <v>0</v>
      </c>
      <c r="O185" s="4">
        <f>'13'!G103</f>
        <v>0</v>
      </c>
    </row>
    <row r="186" spans="1:15" ht="15.75" customHeight="1">
      <c r="A186" s="207">
        <v>13</v>
      </c>
      <c r="B186" s="220">
        <v>6</v>
      </c>
      <c r="C186" s="221">
        <f>'13'!O73+'13'!O104+'14'!O11+'14'!O42</f>
        <v>0</v>
      </c>
      <c r="D186" s="222">
        <f>'13'!D84+'13'!D115+'14'!D22+'14'!D53</f>
        <v>0</v>
      </c>
      <c r="E186" s="223">
        <f>'13'!Q42</f>
        <v>0</v>
      </c>
      <c r="F186" s="223">
        <f>'14'!Q42</f>
        <v>0</v>
      </c>
      <c r="G186" s="221">
        <f t="shared" si="57"/>
        <v>0</v>
      </c>
      <c r="H186" s="224">
        <f t="shared" si="58"/>
        <v>0</v>
      </c>
      <c r="I186" s="225">
        <f>'13'!M73+'13'!M104+'14'!M11+'14'!M42</f>
        <v>0</v>
      </c>
      <c r="J186" s="226">
        <f>'14'!C42</f>
        <v>0</v>
      </c>
      <c r="K186" s="226">
        <f>'13'!D73+'13'!D104+'14'!D11+'14'!D42</f>
        <v>0</v>
      </c>
      <c r="L186" s="207">
        <f>'14'!E53</f>
        <v>0</v>
      </c>
      <c r="M186" s="207">
        <f>'14'!G42</f>
        <v>0</v>
      </c>
      <c r="N186" s="227">
        <f>'13'!H73+'13'!H104+'14'!H11+'14'!H42</f>
        <v>0</v>
      </c>
      <c r="O186" s="4">
        <f>'13'!G104</f>
        <v>0</v>
      </c>
    </row>
    <row r="187" spans="1:15" ht="15.75" customHeight="1">
      <c r="A187" s="207">
        <v>13</v>
      </c>
      <c r="B187" s="220">
        <v>7</v>
      </c>
      <c r="C187" s="221">
        <f>'13'!O74+'13'!O105+'14'!O12+'14'!O43</f>
        <v>0</v>
      </c>
      <c r="D187" s="222">
        <f>'13'!D85+'13'!D116+'14'!D23+'14'!D54</f>
        <v>0</v>
      </c>
      <c r="E187" s="223">
        <f>'13'!Q43</f>
        <v>0</v>
      </c>
      <c r="F187" s="223">
        <f>'14'!Q43</f>
        <v>0</v>
      </c>
      <c r="G187" s="221">
        <f t="shared" si="57"/>
        <v>0</v>
      </c>
      <c r="H187" s="224">
        <f t="shared" si="58"/>
        <v>0</v>
      </c>
      <c r="I187" s="225">
        <f>'13'!M74+'13'!M105+'14'!M12+'14'!M43</f>
        <v>0</v>
      </c>
      <c r="J187" s="226">
        <f>'14'!C43</f>
        <v>0</v>
      </c>
      <c r="K187" s="226">
        <f>'13'!D74+'13'!D105+'14'!D12+'14'!D43</f>
        <v>0</v>
      </c>
      <c r="L187" s="207">
        <f>'14'!E54</f>
        <v>0</v>
      </c>
      <c r="M187" s="207">
        <f>'14'!G43</f>
        <v>0</v>
      </c>
      <c r="N187" s="227">
        <f>'13'!H74+'13'!H105+'14'!H12+'14'!H43</f>
        <v>0</v>
      </c>
      <c r="O187" s="4">
        <f>'13'!G105</f>
        <v>0</v>
      </c>
    </row>
    <row r="188" spans="1:15" ht="15.75" customHeight="1">
      <c r="A188" s="207">
        <v>13</v>
      </c>
      <c r="B188" s="220">
        <v>8</v>
      </c>
      <c r="C188" s="221">
        <f>'13'!O75+'13'!O106+'14'!O13+'14'!O44</f>
        <v>0</v>
      </c>
      <c r="D188" s="222">
        <f>'13'!D86+'13'!D117+'14'!D24+'14'!D55</f>
        <v>0</v>
      </c>
      <c r="E188" s="223">
        <f>'13'!Q44</f>
        <v>0</v>
      </c>
      <c r="F188" s="223">
        <f>'14'!Q44</f>
        <v>0</v>
      </c>
      <c r="G188" s="221">
        <f t="shared" si="57"/>
        <v>0</v>
      </c>
      <c r="H188" s="224">
        <f t="shared" si="58"/>
        <v>0</v>
      </c>
      <c r="I188" s="225">
        <f>'13'!M75+'13'!M106+'14'!M13+'14'!M44</f>
        <v>0</v>
      </c>
      <c r="J188" s="226">
        <f>'14'!C44</f>
        <v>0</v>
      </c>
      <c r="K188" s="226">
        <f>'13'!D75+'13'!D106+'14'!D13+'14'!D44</f>
        <v>0</v>
      </c>
      <c r="L188" s="228">
        <f>'14'!E55</f>
        <v>0</v>
      </c>
      <c r="M188" s="207">
        <f>'14'!G44</f>
        <v>0</v>
      </c>
      <c r="N188" s="227">
        <f>'13'!H75+'13'!H106+'14'!H13+'14'!H44</f>
        <v>0</v>
      </c>
      <c r="O188" s="4">
        <f>'13'!G106</f>
        <v>0</v>
      </c>
    </row>
    <row r="189" spans="1:15" ht="15.75" customHeight="1">
      <c r="A189" s="207">
        <v>13</v>
      </c>
      <c r="B189" s="229">
        <v>9</v>
      </c>
      <c r="C189" s="230">
        <f>'13'!O76+'13'!O107+'14'!O14+'14'!O45</f>
        <v>0</v>
      </c>
      <c r="D189" s="231">
        <f>'13'!D87+'13'!D118+'14'!D25+'14'!D56</f>
        <v>0</v>
      </c>
      <c r="E189" s="232">
        <f>'13'!Q45</f>
        <v>0</v>
      </c>
      <c r="F189" s="232">
        <f>'14'!Q45</f>
        <v>0</v>
      </c>
      <c r="G189" s="230">
        <f t="shared" si="57"/>
        <v>0</v>
      </c>
      <c r="H189" s="233">
        <f t="shared" si="58"/>
        <v>0</v>
      </c>
      <c r="I189" s="234">
        <f>'13'!M76+'13'!M107+'14'!M14+'14'!M45</f>
        <v>0</v>
      </c>
      <c r="J189" s="235">
        <f>'14'!C45</f>
        <v>0</v>
      </c>
      <c r="K189" s="235">
        <f>'13'!D76+'13'!D107+'14'!D14+'14'!D45</f>
        <v>0</v>
      </c>
      <c r="L189" s="236">
        <f>'14'!E56</f>
        <v>0</v>
      </c>
      <c r="M189" s="237">
        <f>'14'!G45</f>
        <v>0</v>
      </c>
      <c r="N189" s="238">
        <f>'13'!H76+'13'!H107+'14'!H14+'14'!H45</f>
        <v>0</v>
      </c>
      <c r="O189" s="4">
        <f>'13'!G107</f>
        <v>0</v>
      </c>
    </row>
    <row r="190" spans="1:15" ht="15.75" customHeight="1">
      <c r="A190" s="207">
        <v>13</v>
      </c>
      <c r="B190" s="208" t="s">
        <v>46</v>
      </c>
      <c r="C190" s="209" t="s">
        <v>326</v>
      </c>
      <c r="D190" s="239">
        <f>'13'!D88+'13'!D119+'14'!D26+'14'!D57</f>
        <v>0</v>
      </c>
      <c r="E190" s="207"/>
      <c r="F190" s="207"/>
      <c r="G190" s="207"/>
      <c r="H190" s="207"/>
      <c r="I190" s="207"/>
      <c r="J190" s="207"/>
      <c r="K190" s="207">
        <f>SUM(K182:K189)</f>
        <v>0</v>
      </c>
      <c r="L190" s="207">
        <f>(L182-L167)*80</f>
        <v>0</v>
      </c>
      <c r="M190" s="207"/>
      <c r="N190" s="240" t="s">
        <v>330</v>
      </c>
      <c r="O190" s="4">
        <f t="shared" ref="O190:O196" si="59">O183-O168</f>
        <v>0</v>
      </c>
    </row>
    <row r="191" spans="1:15" ht="15.75" customHeight="1">
      <c r="A191" s="207">
        <v>13</v>
      </c>
      <c r="B191" s="220" t="s">
        <v>47</v>
      </c>
      <c r="C191" s="221" t="s">
        <v>326</v>
      </c>
      <c r="D191" s="241">
        <f>'13'!D89+'13'!D120+'14'!D27+'14'!D58</f>
        <v>0</v>
      </c>
      <c r="E191" s="207"/>
      <c r="F191" s="207"/>
      <c r="G191" s="207"/>
      <c r="H191" s="207"/>
      <c r="I191" s="207"/>
      <c r="J191" s="207"/>
      <c r="K191" s="207"/>
      <c r="L191" s="207">
        <f t="shared" ref="L191:L192" si="60">L184-L169</f>
        <v>0</v>
      </c>
      <c r="M191" s="207"/>
      <c r="N191" s="240" t="s">
        <v>331</v>
      </c>
      <c r="O191" s="4">
        <f t="shared" si="59"/>
        <v>0</v>
      </c>
    </row>
    <row r="192" spans="1:15" ht="15.75" customHeight="1">
      <c r="A192" s="207">
        <v>13</v>
      </c>
      <c r="B192" s="220" t="s">
        <v>48</v>
      </c>
      <c r="C192" s="221" t="s">
        <v>326</v>
      </c>
      <c r="D192" s="241">
        <f>'13'!D90+'13'!D121+'14'!D28+'14'!D59</f>
        <v>0</v>
      </c>
      <c r="E192" s="207"/>
      <c r="F192" s="207"/>
      <c r="G192" s="207"/>
      <c r="H192" s="207"/>
      <c r="I192" s="207"/>
      <c r="J192" s="207"/>
      <c r="K192" s="207"/>
      <c r="L192" s="207">
        <f t="shared" si="60"/>
        <v>0</v>
      </c>
      <c r="M192" s="207"/>
      <c r="N192" s="240" t="s">
        <v>332</v>
      </c>
      <c r="O192" s="4">
        <f t="shared" si="59"/>
        <v>0</v>
      </c>
    </row>
    <row r="193" spans="1:15" ht="15.75" customHeight="1">
      <c r="A193" s="207">
        <v>13</v>
      </c>
      <c r="B193" s="220" t="s">
        <v>49</v>
      </c>
      <c r="C193" s="221" t="s">
        <v>326</v>
      </c>
      <c r="D193" s="241">
        <f>'13'!D91+'13'!D122+'14'!D29+'14'!D60</f>
        <v>0</v>
      </c>
      <c r="E193" s="207"/>
      <c r="F193" s="207"/>
      <c r="G193" s="207"/>
      <c r="H193" s="207"/>
      <c r="I193" s="207"/>
      <c r="J193" s="207"/>
      <c r="K193" s="207"/>
      <c r="L193" s="207">
        <f t="shared" ref="L193:L194" si="61">(L186-L171)*30</f>
        <v>0</v>
      </c>
      <c r="M193" s="207"/>
      <c r="N193" s="240" t="s">
        <v>333</v>
      </c>
      <c r="O193" s="4">
        <f t="shared" si="59"/>
        <v>0</v>
      </c>
    </row>
    <row r="194" spans="1:15" ht="15.75" customHeight="1">
      <c r="A194" s="207">
        <v>13</v>
      </c>
      <c r="B194" s="229" t="s">
        <v>50</v>
      </c>
      <c r="C194" s="230" t="s">
        <v>326</v>
      </c>
      <c r="D194" s="241">
        <f>'13'!D92+'13'!D123+'14'!D30+'14'!D61</f>
        <v>0</v>
      </c>
      <c r="E194" s="207"/>
      <c r="F194" s="207"/>
      <c r="G194" s="207"/>
      <c r="H194" s="207"/>
      <c r="I194" s="207"/>
      <c r="J194" s="207"/>
      <c r="K194" s="207"/>
      <c r="L194" s="207">
        <f t="shared" si="61"/>
        <v>0</v>
      </c>
      <c r="M194" s="207"/>
      <c r="N194" s="240" t="s">
        <v>334</v>
      </c>
      <c r="O194" s="4">
        <f t="shared" si="59"/>
        <v>0</v>
      </c>
    </row>
    <row r="195" spans="1:15" ht="15.75" customHeight="1">
      <c r="A195" s="207"/>
      <c r="B195" s="207"/>
      <c r="C195" s="242" t="s">
        <v>327</v>
      </c>
      <c r="D195" s="243">
        <f>D192+D193+D194</f>
        <v>0</v>
      </c>
      <c r="E195" s="207"/>
      <c r="F195" s="207"/>
      <c r="G195" s="207"/>
      <c r="H195" s="207"/>
      <c r="I195" s="207"/>
      <c r="J195" s="207"/>
      <c r="K195" s="248">
        <f>K190+L193+L194</f>
        <v>0</v>
      </c>
      <c r="L195" s="248">
        <f>SUM(L190:L194)</f>
        <v>0</v>
      </c>
      <c r="M195" s="207"/>
      <c r="N195" s="240" t="s">
        <v>335</v>
      </c>
      <c r="O195" s="4">
        <f t="shared" si="59"/>
        <v>0</v>
      </c>
    </row>
    <row r="196" spans="1:15" ht="15.75" customHeight="1">
      <c r="A196" s="207"/>
      <c r="B196" s="207"/>
      <c r="C196" s="244"/>
      <c r="D196" s="245"/>
      <c r="E196" s="246"/>
      <c r="F196" s="246"/>
      <c r="G196" s="244"/>
      <c r="H196" s="246"/>
      <c r="I196" s="207"/>
      <c r="J196" s="207"/>
      <c r="K196" s="249" t="s">
        <v>336</v>
      </c>
      <c r="L196" s="249" t="s">
        <v>337</v>
      </c>
      <c r="M196" s="207"/>
      <c r="N196" s="207" t="s">
        <v>338</v>
      </c>
      <c r="O196" s="4">
        <f t="shared" si="59"/>
        <v>0</v>
      </c>
    </row>
    <row r="197" spans="1:15" ht="15.75" customHeight="1">
      <c r="A197" s="207">
        <v>14</v>
      </c>
      <c r="B197" s="208">
        <v>1</v>
      </c>
      <c r="C197" s="209">
        <f>'14'!O69+'14'!O100+'15'!O7+'15'!O38</f>
        <v>0</v>
      </c>
      <c r="D197" s="210">
        <f>'14'!D80+'14'!D111+'15'!D18+'15'!D49</f>
        <v>0</v>
      </c>
      <c r="E197" s="211">
        <f>'14'!Q38</f>
        <v>0</v>
      </c>
      <c r="F197" s="211">
        <f>'15'!Q38</f>
        <v>0</v>
      </c>
      <c r="G197" s="209">
        <f t="shared" ref="G197:G204" si="62">E197+D197-F197</f>
        <v>0</v>
      </c>
      <c r="H197" s="212">
        <f t="shared" ref="H197:H204" si="63">IFERROR(C197/K197,0)</f>
        <v>0</v>
      </c>
      <c r="I197" s="213">
        <f>'14'!M69+'14'!M100+'15'!M7+'15'!M38</f>
        <v>0</v>
      </c>
      <c r="J197" s="214">
        <f>'15'!C38</f>
        <v>0</v>
      </c>
      <c r="K197" s="214">
        <f>'14'!D69+'14'!D100+'15'!D7+'15'!D38</f>
        <v>0</v>
      </c>
      <c r="L197" s="216">
        <f>'15'!E49</f>
        <v>0</v>
      </c>
      <c r="M197" s="217">
        <f>'15'!G38</f>
        <v>0</v>
      </c>
      <c r="N197" s="218">
        <f>'14'!H69+'14'!H100+'15'!H7+'15'!H38</f>
        <v>0</v>
      </c>
    </row>
    <row r="198" spans="1:15" ht="15.75" customHeight="1">
      <c r="A198" s="207">
        <v>14</v>
      </c>
      <c r="B198" s="220">
        <v>3</v>
      </c>
      <c r="C198" s="221">
        <f>'14'!O70+'14'!O101+'15'!O8+'15'!O39</f>
        <v>0</v>
      </c>
      <c r="D198" s="222">
        <f>'14'!D81+'14'!D112+'15'!D19+'15'!D50</f>
        <v>0</v>
      </c>
      <c r="E198" s="223">
        <f>'14'!Q39</f>
        <v>0</v>
      </c>
      <c r="F198" s="223">
        <f>'15'!Q39</f>
        <v>0</v>
      </c>
      <c r="G198" s="221">
        <f t="shared" si="62"/>
        <v>0</v>
      </c>
      <c r="H198" s="224">
        <f t="shared" si="63"/>
        <v>0</v>
      </c>
      <c r="I198" s="225">
        <f>'14'!M70+'14'!M101+'15'!M8+'15'!M39</f>
        <v>0</v>
      </c>
      <c r="J198" s="226">
        <f>'15'!C39</f>
        <v>0</v>
      </c>
      <c r="K198" s="226">
        <f>'14'!D70+'14'!D101+'15'!D8+'15'!D39</f>
        <v>0</v>
      </c>
      <c r="L198" s="207">
        <f>'15'!E50</f>
        <v>0</v>
      </c>
      <c r="M198" s="207">
        <f>'15'!G39</f>
        <v>0</v>
      </c>
      <c r="N198" s="227">
        <f>'14'!H70+'14'!H101+'15'!H8+'15'!H39</f>
        <v>0</v>
      </c>
      <c r="O198" s="4">
        <f>'14'!G101</f>
        <v>0</v>
      </c>
    </row>
    <row r="199" spans="1:15" ht="15.75" customHeight="1">
      <c r="A199" s="207">
        <v>14</v>
      </c>
      <c r="B199" s="220">
        <v>4</v>
      </c>
      <c r="C199" s="221">
        <f>'14'!O71+'14'!O102+'15'!O9+'15'!O40</f>
        <v>0</v>
      </c>
      <c r="D199" s="222">
        <f>'14'!D82+'14'!D113+'15'!D20+'15'!D51</f>
        <v>0</v>
      </c>
      <c r="E199" s="223">
        <f>'14'!Q40</f>
        <v>0</v>
      </c>
      <c r="F199" s="223">
        <f>'15'!Q40</f>
        <v>0</v>
      </c>
      <c r="G199" s="221">
        <f t="shared" si="62"/>
        <v>0</v>
      </c>
      <c r="H199" s="224">
        <f t="shared" si="63"/>
        <v>0</v>
      </c>
      <c r="I199" s="225">
        <f>'14'!M71+'14'!M102+'15'!M9+'15'!M40</f>
        <v>0</v>
      </c>
      <c r="J199" s="226">
        <f>'15'!C40</f>
        <v>0</v>
      </c>
      <c r="K199" s="226">
        <f>'14'!D71+'14'!D102+'15'!D9+'15'!D40</f>
        <v>0</v>
      </c>
      <c r="L199" s="207">
        <f>'15'!E51</f>
        <v>0</v>
      </c>
      <c r="M199" s="207">
        <f>'15'!G40</f>
        <v>0</v>
      </c>
      <c r="N199" s="227">
        <f>'14'!H71+'14'!H102+'15'!H9+'15'!H40</f>
        <v>0</v>
      </c>
      <c r="O199" s="4">
        <f>'14'!G102</f>
        <v>0</v>
      </c>
    </row>
    <row r="200" spans="1:15" ht="15.75" customHeight="1">
      <c r="A200" s="207">
        <v>14</v>
      </c>
      <c r="B200" s="220">
        <v>5</v>
      </c>
      <c r="C200" s="221">
        <f>'14'!O72+'14'!O103+'15'!O10+'15'!O41</f>
        <v>0</v>
      </c>
      <c r="D200" s="222">
        <f>'14'!D83+'14'!D114+'15'!D21+'15'!D52</f>
        <v>0</v>
      </c>
      <c r="E200" s="223">
        <f>'14'!Q41</f>
        <v>0</v>
      </c>
      <c r="F200" s="223">
        <f>'15'!Q41</f>
        <v>0</v>
      </c>
      <c r="G200" s="221">
        <f t="shared" si="62"/>
        <v>0</v>
      </c>
      <c r="H200" s="224">
        <f t="shared" si="63"/>
        <v>0</v>
      </c>
      <c r="I200" s="225">
        <f>'14'!M72+'14'!M103+'15'!M10+'15'!M41</f>
        <v>0</v>
      </c>
      <c r="J200" s="226">
        <f>'15'!C41</f>
        <v>0</v>
      </c>
      <c r="K200" s="226">
        <f>'14'!D72+'14'!D103+'15'!D10+'15'!D41</f>
        <v>0</v>
      </c>
      <c r="L200" s="207">
        <f>'15'!E52</f>
        <v>0</v>
      </c>
      <c r="M200" s="228">
        <f>'15'!G41</f>
        <v>0</v>
      </c>
      <c r="N200" s="227">
        <f>'14'!H72+'14'!H103+'15'!H10+'15'!H41</f>
        <v>0</v>
      </c>
      <c r="O200" s="4">
        <f>'14'!G103</f>
        <v>0</v>
      </c>
    </row>
    <row r="201" spans="1:15" ht="15.75" customHeight="1">
      <c r="A201" s="207">
        <v>14</v>
      </c>
      <c r="B201" s="220">
        <v>6</v>
      </c>
      <c r="C201" s="221">
        <f>'14'!O73+'14'!O104+'15'!O11+'15'!O42</f>
        <v>0</v>
      </c>
      <c r="D201" s="222">
        <f>'14'!D84+'14'!D115+'15'!D22+'15'!D53</f>
        <v>0</v>
      </c>
      <c r="E201" s="223">
        <f>'14'!Q42</f>
        <v>0</v>
      </c>
      <c r="F201" s="223">
        <f>'15'!Q42</f>
        <v>0</v>
      </c>
      <c r="G201" s="221">
        <f t="shared" si="62"/>
        <v>0</v>
      </c>
      <c r="H201" s="224">
        <f t="shared" si="63"/>
        <v>0</v>
      </c>
      <c r="I201" s="225">
        <f>'14'!M73+'14'!M104+'15'!M11+'15'!M42</f>
        <v>0</v>
      </c>
      <c r="J201" s="226">
        <f>'15'!C42</f>
        <v>0</v>
      </c>
      <c r="K201" s="226">
        <f>'14'!D73+'14'!D104+'15'!D11+'15'!D42</f>
        <v>0</v>
      </c>
      <c r="L201" s="207">
        <f>'15'!E53</f>
        <v>0</v>
      </c>
      <c r="M201" s="207">
        <f>'15'!G42</f>
        <v>0</v>
      </c>
      <c r="N201" s="227">
        <f>'14'!H73+'14'!H104+'15'!H11+'15'!H42</f>
        <v>0</v>
      </c>
      <c r="O201" s="4">
        <f>'14'!G104</f>
        <v>0</v>
      </c>
    </row>
    <row r="202" spans="1:15" ht="15.75" customHeight="1">
      <c r="A202" s="207">
        <v>14</v>
      </c>
      <c r="B202" s="220">
        <v>7</v>
      </c>
      <c r="C202" s="221">
        <f>'14'!O74+'14'!O105+'15'!O12+'15'!O43</f>
        <v>0</v>
      </c>
      <c r="D202" s="222">
        <f>'14'!D85+'14'!D116+'15'!D23+'15'!D54</f>
        <v>0</v>
      </c>
      <c r="E202" s="223">
        <f>'14'!Q43</f>
        <v>0</v>
      </c>
      <c r="F202" s="223">
        <f>'15'!Q43</f>
        <v>0</v>
      </c>
      <c r="G202" s="221">
        <f t="shared" si="62"/>
        <v>0</v>
      </c>
      <c r="H202" s="224">
        <f t="shared" si="63"/>
        <v>0</v>
      </c>
      <c r="I202" s="225">
        <f>'14'!M74+'14'!M105+'15'!M12+'15'!M43</f>
        <v>0</v>
      </c>
      <c r="J202" s="226">
        <f>'15'!C43</f>
        <v>0</v>
      </c>
      <c r="K202" s="226">
        <f>'14'!D74+'14'!D105+'15'!D12+'15'!D43</f>
        <v>0</v>
      </c>
      <c r="L202" s="207">
        <f>'15'!E54</f>
        <v>0</v>
      </c>
      <c r="M202" s="207">
        <f>'15'!G43</f>
        <v>0</v>
      </c>
      <c r="N202" s="227">
        <f>'14'!H74+'14'!H105+'15'!H12+'15'!H43</f>
        <v>0</v>
      </c>
      <c r="O202" s="4">
        <f>'14'!G105</f>
        <v>0</v>
      </c>
    </row>
    <row r="203" spans="1:15" ht="15.75" customHeight="1">
      <c r="A203" s="207">
        <v>14</v>
      </c>
      <c r="B203" s="220">
        <v>8</v>
      </c>
      <c r="C203" s="221">
        <f>'14'!O75+'14'!O106+'15'!O13+'15'!O44</f>
        <v>0</v>
      </c>
      <c r="D203" s="222">
        <f>'14'!D86+'14'!D117+'15'!D24+'15'!D55</f>
        <v>0</v>
      </c>
      <c r="E203" s="223">
        <f>'14'!Q44</f>
        <v>0</v>
      </c>
      <c r="F203" s="223">
        <f>'15'!Q44</f>
        <v>0</v>
      </c>
      <c r="G203" s="221">
        <f t="shared" si="62"/>
        <v>0</v>
      </c>
      <c r="H203" s="224">
        <f t="shared" si="63"/>
        <v>0</v>
      </c>
      <c r="I203" s="225">
        <f>'14'!M75+'14'!M106+'15'!M13+'15'!M44</f>
        <v>0</v>
      </c>
      <c r="J203" s="226">
        <f>'15'!C44</f>
        <v>0</v>
      </c>
      <c r="K203" s="226">
        <f>'14'!D75+'14'!D106+'15'!D13+'15'!D44</f>
        <v>0</v>
      </c>
      <c r="L203" s="228">
        <f>'15'!E55</f>
        <v>0</v>
      </c>
      <c r="M203" s="207">
        <f>'15'!G44</f>
        <v>0</v>
      </c>
      <c r="N203" s="227">
        <f>'14'!H75+'14'!H106+'15'!H13+'15'!H44</f>
        <v>0</v>
      </c>
      <c r="O203" s="4">
        <f>'14'!G106</f>
        <v>0</v>
      </c>
    </row>
    <row r="204" spans="1:15" ht="15.75" customHeight="1">
      <c r="A204" s="207">
        <v>14</v>
      </c>
      <c r="B204" s="229">
        <v>9</v>
      </c>
      <c r="C204" s="230">
        <f>'14'!O76+'14'!O107+'15'!O14+'15'!O45</f>
        <v>0</v>
      </c>
      <c r="D204" s="231">
        <f>'14'!D87+'14'!D118+'15'!D25+'15'!D56</f>
        <v>0</v>
      </c>
      <c r="E204" s="232">
        <f>'14'!Q45</f>
        <v>0</v>
      </c>
      <c r="F204" s="232">
        <f>'15'!Q45</f>
        <v>0</v>
      </c>
      <c r="G204" s="230">
        <f t="shared" si="62"/>
        <v>0</v>
      </c>
      <c r="H204" s="233">
        <f t="shared" si="63"/>
        <v>0</v>
      </c>
      <c r="I204" s="234">
        <f>'14'!M76+'14'!M107+'15'!M14+'15'!M45</f>
        <v>0</v>
      </c>
      <c r="J204" s="235">
        <f>'15'!C45</f>
        <v>0</v>
      </c>
      <c r="K204" s="235">
        <f>'14'!D76+'14'!D107+'15'!D14+'15'!D45</f>
        <v>0</v>
      </c>
      <c r="L204" s="236">
        <f>'15'!E56</f>
        <v>0</v>
      </c>
      <c r="M204" s="237">
        <f>'15'!G45</f>
        <v>0</v>
      </c>
      <c r="N204" s="238">
        <f>'14'!H76+'14'!H107+'15'!H14+'15'!H45</f>
        <v>0</v>
      </c>
      <c r="O204" s="4">
        <f>'14'!G107</f>
        <v>0</v>
      </c>
    </row>
    <row r="205" spans="1:15" ht="15.75" customHeight="1">
      <c r="A205" s="207">
        <v>14</v>
      </c>
      <c r="B205" s="208" t="s">
        <v>46</v>
      </c>
      <c r="C205" s="209" t="s">
        <v>326</v>
      </c>
      <c r="D205" s="239">
        <f>'14'!D88+'14'!D119+'15'!D26+'15'!D57</f>
        <v>0</v>
      </c>
      <c r="E205" s="207"/>
      <c r="F205" s="207"/>
      <c r="G205" s="207"/>
      <c r="H205" s="207"/>
      <c r="I205" s="207"/>
      <c r="J205" s="207"/>
      <c r="K205" s="207">
        <f>SUM(K197:K204)</f>
        <v>0</v>
      </c>
      <c r="L205" s="207">
        <f>(L197-L182)*80</f>
        <v>0</v>
      </c>
      <c r="M205" s="207"/>
      <c r="N205" s="240" t="s">
        <v>330</v>
      </c>
      <c r="O205" s="4">
        <f t="shared" ref="O205:O211" si="64">O198-O183</f>
        <v>0</v>
      </c>
    </row>
    <row r="206" spans="1:15" ht="15.75" customHeight="1">
      <c r="A206" s="207">
        <v>14</v>
      </c>
      <c r="B206" s="220" t="s">
        <v>47</v>
      </c>
      <c r="C206" s="221" t="s">
        <v>326</v>
      </c>
      <c r="D206" s="241">
        <f>'14'!D89+'14'!D120+'15'!D27+'15'!D58</f>
        <v>0</v>
      </c>
      <c r="E206" s="207"/>
      <c r="F206" s="207"/>
      <c r="G206" s="207"/>
      <c r="H206" s="207"/>
      <c r="I206" s="207"/>
      <c r="J206" s="207"/>
      <c r="K206" s="207"/>
      <c r="L206" s="207">
        <f t="shared" ref="L206:L207" si="65">L199-L184</f>
        <v>0</v>
      </c>
      <c r="M206" s="207"/>
      <c r="N206" s="240" t="s">
        <v>331</v>
      </c>
      <c r="O206" s="4">
        <f t="shared" si="64"/>
        <v>0</v>
      </c>
    </row>
    <row r="207" spans="1:15" ht="15.75" customHeight="1">
      <c r="A207" s="207">
        <v>14</v>
      </c>
      <c r="B207" s="220" t="s">
        <v>48</v>
      </c>
      <c r="C207" s="221" t="s">
        <v>326</v>
      </c>
      <c r="D207" s="241">
        <f>'14'!D90+'14'!D121+'15'!D28+'15'!D59</f>
        <v>0</v>
      </c>
      <c r="E207" s="207"/>
      <c r="F207" s="207"/>
      <c r="G207" s="207"/>
      <c r="H207" s="207"/>
      <c r="I207" s="207"/>
      <c r="J207" s="207"/>
      <c r="K207" s="207"/>
      <c r="L207" s="207">
        <f t="shared" si="65"/>
        <v>0</v>
      </c>
      <c r="M207" s="207"/>
      <c r="N207" s="240" t="s">
        <v>332</v>
      </c>
      <c r="O207" s="4">
        <f t="shared" si="64"/>
        <v>0</v>
      </c>
    </row>
    <row r="208" spans="1:15" ht="15.75" customHeight="1">
      <c r="A208" s="207">
        <v>14</v>
      </c>
      <c r="B208" s="220" t="s">
        <v>49</v>
      </c>
      <c r="C208" s="221" t="s">
        <v>326</v>
      </c>
      <c r="D208" s="241">
        <f>'14'!D91+'14'!D122+'15'!D29+'15'!D60</f>
        <v>0</v>
      </c>
      <c r="E208" s="207"/>
      <c r="F208" s="207"/>
      <c r="G208" s="207"/>
      <c r="H208" s="207"/>
      <c r="I208" s="207"/>
      <c r="J208" s="207"/>
      <c r="K208" s="207"/>
      <c r="L208" s="207">
        <f t="shared" ref="L208:L209" si="66">(L201-L186)*30</f>
        <v>0</v>
      </c>
      <c r="M208" s="207"/>
      <c r="N208" s="240" t="s">
        <v>333</v>
      </c>
      <c r="O208" s="4">
        <f t="shared" si="64"/>
        <v>0</v>
      </c>
    </row>
    <row r="209" spans="1:15" ht="15.75" customHeight="1">
      <c r="A209" s="207">
        <v>14</v>
      </c>
      <c r="B209" s="229" t="s">
        <v>50</v>
      </c>
      <c r="C209" s="230" t="s">
        <v>326</v>
      </c>
      <c r="D209" s="241">
        <f>'14'!D92+'14'!D123+'15'!D30+'15'!D61</f>
        <v>0</v>
      </c>
      <c r="E209" s="207"/>
      <c r="F209" s="207"/>
      <c r="G209" s="207"/>
      <c r="H209" s="207"/>
      <c r="I209" s="207"/>
      <c r="J209" s="207"/>
      <c r="K209" s="207"/>
      <c r="L209" s="207">
        <f t="shared" si="66"/>
        <v>0</v>
      </c>
      <c r="M209" s="207"/>
      <c r="N209" s="240" t="s">
        <v>334</v>
      </c>
      <c r="O209" s="4">
        <f t="shared" si="64"/>
        <v>0</v>
      </c>
    </row>
    <row r="210" spans="1:15" ht="15.75" customHeight="1">
      <c r="A210" s="207"/>
      <c r="B210" s="207"/>
      <c r="C210" s="242" t="s">
        <v>327</v>
      </c>
      <c r="D210" s="243">
        <f>D207+D208+D209</f>
        <v>0</v>
      </c>
      <c r="E210" s="207"/>
      <c r="F210" s="207"/>
      <c r="G210" s="207"/>
      <c r="H210" s="207"/>
      <c r="I210" s="207"/>
      <c r="J210" s="207"/>
      <c r="K210" s="248">
        <f>K205+L208+L209</f>
        <v>0</v>
      </c>
      <c r="L210" s="248">
        <f>SUM(L205:L209)</f>
        <v>0</v>
      </c>
      <c r="M210" s="207"/>
      <c r="N210" s="240" t="s">
        <v>335</v>
      </c>
      <c r="O210" s="4">
        <f t="shared" si="64"/>
        <v>0</v>
      </c>
    </row>
    <row r="211" spans="1:15" ht="15.75" customHeight="1">
      <c r="A211" s="207"/>
      <c r="B211" s="207"/>
      <c r="C211" s="244"/>
      <c r="D211" s="245"/>
      <c r="E211" s="246"/>
      <c r="F211" s="246"/>
      <c r="G211" s="244"/>
      <c r="H211" s="246"/>
      <c r="I211" s="207"/>
      <c r="J211" s="207"/>
      <c r="K211" s="249" t="s">
        <v>336</v>
      </c>
      <c r="L211" s="249" t="s">
        <v>337</v>
      </c>
      <c r="M211" s="207"/>
      <c r="N211" s="207" t="s">
        <v>338</v>
      </c>
      <c r="O211" s="4">
        <f t="shared" si="64"/>
        <v>0</v>
      </c>
    </row>
    <row r="212" spans="1:15" ht="15.75" customHeight="1">
      <c r="A212" s="207">
        <v>15</v>
      </c>
      <c r="B212" s="208">
        <v>1</v>
      </c>
      <c r="C212" s="209">
        <f>'15'!O69+'15'!O100+'16'!O7+'16'!O38</f>
        <v>0</v>
      </c>
      <c r="D212" s="210">
        <f>'15'!D80+'15'!D111+'16'!D18+'16'!D49</f>
        <v>0</v>
      </c>
      <c r="E212" s="211">
        <f>'15'!Q38</f>
        <v>0</v>
      </c>
      <c r="F212" s="211">
        <f>'16'!Q38</f>
        <v>0</v>
      </c>
      <c r="G212" s="209">
        <f t="shared" ref="G212:G219" si="67">E212+D212-F212</f>
        <v>0</v>
      </c>
      <c r="H212" s="212">
        <f t="shared" ref="H212:H219" si="68">IFERROR(C212/K212,0)</f>
        <v>0</v>
      </c>
      <c r="I212" s="213">
        <f>'15'!M69+'15'!M100+'16'!M7+'16'!M38</f>
        <v>0</v>
      </c>
      <c r="J212" s="214">
        <f>'16'!C38</f>
        <v>0</v>
      </c>
      <c r="K212" s="214">
        <f>'15'!D69+'15'!D100+'16'!D7+'16'!D38</f>
        <v>0</v>
      </c>
      <c r="L212" s="216">
        <f>'16'!E49</f>
        <v>0</v>
      </c>
      <c r="M212" s="217">
        <f>'16'!G38</f>
        <v>0</v>
      </c>
      <c r="N212" s="218">
        <f>'15'!H69+'15'!H100+'16'!H7+'16'!H38</f>
        <v>0</v>
      </c>
    </row>
    <row r="213" spans="1:15" ht="15.75" customHeight="1">
      <c r="A213" s="207">
        <v>15</v>
      </c>
      <c r="B213" s="220">
        <v>3</v>
      </c>
      <c r="C213" s="221">
        <f>'15'!O70+'15'!O101+'16'!O8+'16'!O39</f>
        <v>0</v>
      </c>
      <c r="D213" s="222">
        <f>'15'!D81+'15'!D112+'16'!D19+'16'!D50</f>
        <v>0</v>
      </c>
      <c r="E213" s="223">
        <f>'15'!Q39</f>
        <v>0</v>
      </c>
      <c r="F213" s="223">
        <f>'16'!Q39</f>
        <v>0</v>
      </c>
      <c r="G213" s="221">
        <f t="shared" si="67"/>
        <v>0</v>
      </c>
      <c r="H213" s="224">
        <f t="shared" si="68"/>
        <v>0</v>
      </c>
      <c r="I213" s="225">
        <f>'15'!M70+'15'!M101+'16'!M8+'16'!M39</f>
        <v>0</v>
      </c>
      <c r="J213" s="226">
        <f>'16'!C39</f>
        <v>0</v>
      </c>
      <c r="K213" s="226">
        <f>'15'!D70+'15'!D101+'16'!D8+'16'!D39</f>
        <v>0</v>
      </c>
      <c r="L213" s="207">
        <f>'16'!E50</f>
        <v>0</v>
      </c>
      <c r="M213" s="207">
        <f>'16'!G39</f>
        <v>0</v>
      </c>
      <c r="N213" s="227">
        <f>'15'!H70+'15'!H101+'16'!H8+'16'!H39</f>
        <v>0</v>
      </c>
      <c r="O213" s="4">
        <f>'15'!G101</f>
        <v>0</v>
      </c>
    </row>
    <row r="214" spans="1:15" ht="15.75" customHeight="1">
      <c r="A214" s="207">
        <v>15</v>
      </c>
      <c r="B214" s="220">
        <v>4</v>
      </c>
      <c r="C214" s="221">
        <f>'15'!O71+'15'!O102+'16'!O9+'16'!O40</f>
        <v>0</v>
      </c>
      <c r="D214" s="222">
        <f>'15'!D82+'15'!D113+'16'!D20+'16'!D51</f>
        <v>0</v>
      </c>
      <c r="E214" s="223">
        <f>'15'!Q40</f>
        <v>0</v>
      </c>
      <c r="F214" s="223">
        <f>'16'!Q40</f>
        <v>0</v>
      </c>
      <c r="G214" s="221">
        <f t="shared" si="67"/>
        <v>0</v>
      </c>
      <c r="H214" s="224">
        <f t="shared" si="68"/>
        <v>0</v>
      </c>
      <c r="I214" s="225">
        <f>'15'!M71+'15'!M102+'16'!M9+'16'!M40</f>
        <v>0</v>
      </c>
      <c r="J214" s="226">
        <f>'16'!C40</f>
        <v>0</v>
      </c>
      <c r="K214" s="226">
        <f>'15'!D71+'15'!D102+'16'!D9+'16'!D40</f>
        <v>0</v>
      </c>
      <c r="L214" s="207">
        <f>'16'!E51</f>
        <v>0</v>
      </c>
      <c r="M214" s="207">
        <f>'16'!G40</f>
        <v>0</v>
      </c>
      <c r="N214" s="227">
        <f>'15'!H71+'15'!H102+'16'!H9+'16'!H40</f>
        <v>0</v>
      </c>
      <c r="O214" s="4">
        <f>'15'!G102</f>
        <v>0</v>
      </c>
    </row>
    <row r="215" spans="1:15" ht="15.75" customHeight="1">
      <c r="A215" s="207">
        <v>15</v>
      </c>
      <c r="B215" s="220">
        <v>5</v>
      </c>
      <c r="C215" s="221">
        <f>'15'!O72+'15'!O103+'16'!O10+'16'!O41</f>
        <v>0</v>
      </c>
      <c r="D215" s="222">
        <f>'15'!D83+'15'!D114+'16'!D21+'16'!D52</f>
        <v>0</v>
      </c>
      <c r="E215" s="223">
        <f>'15'!Q41</f>
        <v>0</v>
      </c>
      <c r="F215" s="223">
        <f>'16'!Q41</f>
        <v>0</v>
      </c>
      <c r="G215" s="221">
        <f t="shared" si="67"/>
        <v>0</v>
      </c>
      <c r="H215" s="224">
        <f t="shared" si="68"/>
        <v>0</v>
      </c>
      <c r="I215" s="225">
        <f>'15'!M72+'15'!M103+'16'!M10+'16'!M41</f>
        <v>0</v>
      </c>
      <c r="J215" s="226">
        <f>'16'!C41</f>
        <v>0</v>
      </c>
      <c r="K215" s="226">
        <f>'15'!D72+'15'!D103+'16'!D10+'16'!D41</f>
        <v>0</v>
      </c>
      <c r="L215" s="207">
        <f>'16'!E52</f>
        <v>0</v>
      </c>
      <c r="M215" s="228">
        <f>'16'!G41</f>
        <v>0</v>
      </c>
      <c r="N215" s="227">
        <f>'15'!H72+'15'!H103+'16'!H10+'16'!H41</f>
        <v>0</v>
      </c>
      <c r="O215" s="4">
        <f>'15'!G103</f>
        <v>0</v>
      </c>
    </row>
    <row r="216" spans="1:15" ht="15.75" customHeight="1">
      <c r="A216" s="207">
        <v>15</v>
      </c>
      <c r="B216" s="220">
        <v>6</v>
      </c>
      <c r="C216" s="221">
        <f>'15'!O73+'15'!O104+'16'!O11+'16'!O42</f>
        <v>0</v>
      </c>
      <c r="D216" s="222">
        <f>'15'!D84+'15'!D115+'16'!D22+'16'!D53</f>
        <v>0</v>
      </c>
      <c r="E216" s="223">
        <f>'15'!Q42</f>
        <v>0</v>
      </c>
      <c r="F216" s="223">
        <f>'16'!Q42</f>
        <v>0</v>
      </c>
      <c r="G216" s="221">
        <f t="shared" si="67"/>
        <v>0</v>
      </c>
      <c r="H216" s="224">
        <f t="shared" si="68"/>
        <v>0</v>
      </c>
      <c r="I216" s="225">
        <f>'15'!M73+'15'!M104+'16'!M11+'16'!M42</f>
        <v>0</v>
      </c>
      <c r="J216" s="226">
        <f>'16'!C42</f>
        <v>0</v>
      </c>
      <c r="K216" s="226">
        <f>'15'!D73+'15'!D104+'16'!D11+'16'!D42</f>
        <v>0</v>
      </c>
      <c r="L216" s="207">
        <f>'16'!E53</f>
        <v>0</v>
      </c>
      <c r="M216" s="207">
        <f>'16'!G42</f>
        <v>0</v>
      </c>
      <c r="N216" s="227">
        <f>'15'!H73+'15'!H104+'16'!H11+'16'!H42</f>
        <v>0</v>
      </c>
      <c r="O216" s="4">
        <f>'15'!G104</f>
        <v>0</v>
      </c>
    </row>
    <row r="217" spans="1:15" ht="15.75" customHeight="1">
      <c r="A217" s="207">
        <v>15</v>
      </c>
      <c r="B217" s="220">
        <v>7</v>
      </c>
      <c r="C217" s="221">
        <f>'15'!O74+'15'!O105+'16'!O12+'16'!O43</f>
        <v>0</v>
      </c>
      <c r="D217" s="222">
        <f>'15'!D85+'15'!D116+'16'!D23+'16'!D54</f>
        <v>0</v>
      </c>
      <c r="E217" s="223">
        <f>'15'!Q43</f>
        <v>0</v>
      </c>
      <c r="F217" s="223">
        <f>'16'!Q43</f>
        <v>0</v>
      </c>
      <c r="G217" s="221">
        <f t="shared" si="67"/>
        <v>0</v>
      </c>
      <c r="H217" s="224">
        <f t="shared" si="68"/>
        <v>0</v>
      </c>
      <c r="I217" s="225">
        <f>'15'!M74+'15'!M105+'16'!M12+'16'!M43</f>
        <v>0</v>
      </c>
      <c r="J217" s="226">
        <f>'16'!C43</f>
        <v>0</v>
      </c>
      <c r="K217" s="226">
        <f>'15'!D74+'15'!D105+'16'!D12+'16'!D43</f>
        <v>0</v>
      </c>
      <c r="L217" s="207">
        <f>'16'!E54</f>
        <v>0</v>
      </c>
      <c r="M217" s="207">
        <f>'16'!G43</f>
        <v>0</v>
      </c>
      <c r="N217" s="227">
        <f>'15'!H74+'15'!H105+'16'!H12+'16'!H43</f>
        <v>0</v>
      </c>
      <c r="O217" s="4">
        <f>'15'!G105</f>
        <v>0</v>
      </c>
    </row>
    <row r="218" spans="1:15" ht="15.75" customHeight="1">
      <c r="A218" s="207">
        <v>15</v>
      </c>
      <c r="B218" s="220">
        <v>8</v>
      </c>
      <c r="C218" s="221">
        <f>'15'!O75+'15'!O106+'16'!O13+'16'!O44</f>
        <v>0</v>
      </c>
      <c r="D218" s="222">
        <f>'15'!D86+'15'!D117+'16'!D24+'16'!D55</f>
        <v>0</v>
      </c>
      <c r="E218" s="223">
        <f>'15'!Q44</f>
        <v>0</v>
      </c>
      <c r="F218" s="223">
        <f>'16'!Q44</f>
        <v>0</v>
      </c>
      <c r="G218" s="221">
        <f t="shared" si="67"/>
        <v>0</v>
      </c>
      <c r="H218" s="224">
        <f t="shared" si="68"/>
        <v>0</v>
      </c>
      <c r="I218" s="225">
        <f>'15'!M75+'15'!M106+'16'!M13+'16'!M44</f>
        <v>0</v>
      </c>
      <c r="J218" s="226">
        <f>'16'!C44</f>
        <v>0</v>
      </c>
      <c r="K218" s="226">
        <f>'15'!D75+'15'!D106+'16'!D13+'16'!D44</f>
        <v>0</v>
      </c>
      <c r="L218" s="228">
        <f>'16'!E55</f>
        <v>0</v>
      </c>
      <c r="M218" s="207">
        <f>'16'!G44</f>
        <v>0</v>
      </c>
      <c r="N218" s="227">
        <f>'15'!H75+'15'!H106+'16'!H13+'16'!H44</f>
        <v>0</v>
      </c>
      <c r="O218" s="4">
        <f>'15'!G106</f>
        <v>0</v>
      </c>
    </row>
    <row r="219" spans="1:15" ht="15.75" customHeight="1">
      <c r="A219" s="207">
        <v>15</v>
      </c>
      <c r="B219" s="229">
        <v>9</v>
      </c>
      <c r="C219" s="230">
        <f>'15'!O76+'15'!O107+'16'!O14+'16'!O45</f>
        <v>0</v>
      </c>
      <c r="D219" s="231">
        <f>'15'!D87+'15'!D118+'16'!D25+'16'!D56</f>
        <v>0</v>
      </c>
      <c r="E219" s="232">
        <f>'15'!Q45</f>
        <v>0</v>
      </c>
      <c r="F219" s="232">
        <f>'16'!Q45</f>
        <v>0</v>
      </c>
      <c r="G219" s="230">
        <f t="shared" si="67"/>
        <v>0</v>
      </c>
      <c r="H219" s="233">
        <f t="shared" si="68"/>
        <v>0</v>
      </c>
      <c r="I219" s="234">
        <f>'15'!M76+'15'!M107+'16'!M14+'16'!M45</f>
        <v>0</v>
      </c>
      <c r="J219" s="235">
        <f>'16'!C45</f>
        <v>0</v>
      </c>
      <c r="K219" s="235">
        <f>'15'!D76+'15'!D107+'16'!D14+'16'!D45</f>
        <v>0</v>
      </c>
      <c r="L219" s="236">
        <f>'16'!E56</f>
        <v>0</v>
      </c>
      <c r="M219" s="237">
        <f>'16'!G45</f>
        <v>0</v>
      </c>
      <c r="N219" s="238">
        <f>'15'!H76+'15'!H107+'16'!H14+'16'!H45</f>
        <v>0</v>
      </c>
      <c r="O219" s="4">
        <f>'15'!G107</f>
        <v>0</v>
      </c>
    </row>
    <row r="220" spans="1:15" ht="15.75" customHeight="1">
      <c r="A220" s="207">
        <v>15</v>
      </c>
      <c r="B220" s="208" t="s">
        <v>46</v>
      </c>
      <c r="C220" s="209" t="s">
        <v>326</v>
      </c>
      <c r="D220" s="239">
        <f>'15'!D88+'15'!D119+'16'!D26+'16'!D57</f>
        <v>0</v>
      </c>
      <c r="E220" s="207"/>
      <c r="F220" s="207"/>
      <c r="G220" s="207"/>
      <c r="H220" s="207"/>
      <c r="I220" s="207"/>
      <c r="J220" s="207"/>
      <c r="K220" s="207">
        <f>SUM(K212:K219)</f>
        <v>0</v>
      </c>
      <c r="L220" s="207">
        <f>(L212-L197)*80</f>
        <v>0</v>
      </c>
      <c r="M220" s="207"/>
      <c r="N220" s="240" t="s">
        <v>330</v>
      </c>
      <c r="O220" s="4">
        <f t="shared" ref="O220:O226" si="69">O213-O198</f>
        <v>0</v>
      </c>
    </row>
    <row r="221" spans="1:15" ht="15.75" customHeight="1">
      <c r="A221" s="207">
        <v>15</v>
      </c>
      <c r="B221" s="220" t="s">
        <v>47</v>
      </c>
      <c r="C221" s="221" t="s">
        <v>326</v>
      </c>
      <c r="D221" s="241">
        <f>'15'!D89+'15'!D120+'16'!D27+'16'!D58</f>
        <v>0</v>
      </c>
      <c r="E221" s="207"/>
      <c r="F221" s="207"/>
      <c r="G221" s="207"/>
      <c r="H221" s="207"/>
      <c r="I221" s="207"/>
      <c r="J221" s="207"/>
      <c r="K221" s="207"/>
      <c r="L221" s="207">
        <f t="shared" ref="L221:L222" si="70">L214-L199</f>
        <v>0</v>
      </c>
      <c r="M221" s="207"/>
      <c r="N221" s="240" t="s">
        <v>331</v>
      </c>
      <c r="O221" s="4">
        <f t="shared" si="69"/>
        <v>0</v>
      </c>
    </row>
    <row r="222" spans="1:15" ht="15.75" customHeight="1">
      <c r="A222" s="207">
        <v>15</v>
      </c>
      <c r="B222" s="220" t="s">
        <v>48</v>
      </c>
      <c r="C222" s="221" t="s">
        <v>326</v>
      </c>
      <c r="D222" s="241">
        <f>'15'!D90+'15'!D121+'16'!D28+'16'!D59</f>
        <v>0</v>
      </c>
      <c r="E222" s="207"/>
      <c r="F222" s="207"/>
      <c r="G222" s="207"/>
      <c r="H222" s="207"/>
      <c r="I222" s="207"/>
      <c r="J222" s="207"/>
      <c r="K222" s="207"/>
      <c r="L222" s="207">
        <f t="shared" si="70"/>
        <v>0</v>
      </c>
      <c r="M222" s="207"/>
      <c r="N222" s="240" t="s">
        <v>332</v>
      </c>
      <c r="O222" s="4">
        <f t="shared" si="69"/>
        <v>0</v>
      </c>
    </row>
    <row r="223" spans="1:15" ht="15.75" customHeight="1">
      <c r="A223" s="207">
        <v>15</v>
      </c>
      <c r="B223" s="220" t="s">
        <v>49</v>
      </c>
      <c r="C223" s="221" t="s">
        <v>326</v>
      </c>
      <c r="D223" s="241">
        <f>'15'!D91+'15'!D122+'16'!D29+'16'!D60</f>
        <v>0</v>
      </c>
      <c r="E223" s="207"/>
      <c r="F223" s="207"/>
      <c r="G223" s="207"/>
      <c r="H223" s="207"/>
      <c r="I223" s="207"/>
      <c r="J223" s="207"/>
      <c r="K223" s="207"/>
      <c r="L223" s="207">
        <f t="shared" ref="L223:L224" si="71">(L216-L201)*30</f>
        <v>0</v>
      </c>
      <c r="M223" s="207"/>
      <c r="N223" s="240" t="s">
        <v>333</v>
      </c>
      <c r="O223" s="4">
        <f t="shared" si="69"/>
        <v>0</v>
      </c>
    </row>
    <row r="224" spans="1:15" ht="15.75" customHeight="1">
      <c r="A224" s="207">
        <v>15</v>
      </c>
      <c r="B224" s="229" t="s">
        <v>50</v>
      </c>
      <c r="C224" s="230" t="s">
        <v>326</v>
      </c>
      <c r="D224" s="241">
        <f>'15'!D92+'15'!D123+'16'!D30+'16'!D61</f>
        <v>0</v>
      </c>
      <c r="E224" s="207"/>
      <c r="F224" s="207"/>
      <c r="G224" s="207"/>
      <c r="H224" s="207"/>
      <c r="I224" s="207"/>
      <c r="J224" s="207"/>
      <c r="K224" s="207"/>
      <c r="L224" s="207">
        <f t="shared" si="71"/>
        <v>0</v>
      </c>
      <c r="M224" s="207"/>
      <c r="N224" s="240" t="s">
        <v>334</v>
      </c>
      <c r="O224" s="4">
        <f t="shared" si="69"/>
        <v>0</v>
      </c>
    </row>
    <row r="225" spans="1:15" ht="15.75" customHeight="1">
      <c r="A225" s="207"/>
      <c r="B225" s="207"/>
      <c r="C225" s="242" t="s">
        <v>327</v>
      </c>
      <c r="D225" s="243">
        <f>D222+D223+D224</f>
        <v>0</v>
      </c>
      <c r="E225" s="207"/>
      <c r="F225" s="207"/>
      <c r="G225" s="207"/>
      <c r="H225" s="207"/>
      <c r="I225" s="207"/>
      <c r="J225" s="207"/>
      <c r="K225" s="248">
        <f>K220+L223+L224</f>
        <v>0</v>
      </c>
      <c r="L225" s="248">
        <f>SUM(L220:L224)</f>
        <v>0</v>
      </c>
      <c r="M225" s="207"/>
      <c r="N225" s="240" t="s">
        <v>335</v>
      </c>
      <c r="O225" s="4">
        <f t="shared" si="69"/>
        <v>0</v>
      </c>
    </row>
    <row r="226" spans="1:15" ht="15.75" customHeight="1">
      <c r="A226" s="207"/>
      <c r="B226" s="207"/>
      <c r="C226" s="244"/>
      <c r="D226" s="245"/>
      <c r="E226" s="246"/>
      <c r="F226" s="246"/>
      <c r="G226" s="244"/>
      <c r="H226" s="246"/>
      <c r="I226" s="207"/>
      <c r="J226" s="207"/>
      <c r="K226" s="249" t="s">
        <v>336</v>
      </c>
      <c r="L226" s="249" t="s">
        <v>337</v>
      </c>
      <c r="M226" s="207"/>
      <c r="N226" s="207" t="s">
        <v>338</v>
      </c>
      <c r="O226" s="4">
        <f t="shared" si="69"/>
        <v>0</v>
      </c>
    </row>
    <row r="227" spans="1:15" ht="15.75" customHeight="1">
      <c r="A227" s="207">
        <v>16</v>
      </c>
      <c r="B227" s="208">
        <v>1</v>
      </c>
      <c r="C227" s="209">
        <f>'16'!O69+'16'!O100+'17'!O7+'17'!O38</f>
        <v>0</v>
      </c>
      <c r="D227" s="210">
        <f>'16'!D80+'16'!D111+'17'!D18+'17'!D49</f>
        <v>0</v>
      </c>
      <c r="E227" s="211">
        <f>'16'!Q38</f>
        <v>0</v>
      </c>
      <c r="F227" s="211">
        <f>'17'!Q38</f>
        <v>0</v>
      </c>
      <c r="G227" s="209">
        <f t="shared" ref="G227:G234" si="72">E227+D227-F227</f>
        <v>0</v>
      </c>
      <c r="H227" s="212">
        <f t="shared" ref="H227:H234" si="73">IFERROR(C227/K227,0)</f>
        <v>0</v>
      </c>
      <c r="I227" s="213">
        <f>'16'!M69+'16'!M100+'17'!M7+'17'!M38</f>
        <v>0</v>
      </c>
      <c r="J227" s="214">
        <f>'17'!C38</f>
        <v>0</v>
      </c>
      <c r="K227" s="214">
        <f>'16'!D69+'16'!D100+'17'!D7+'17'!D38</f>
        <v>0</v>
      </c>
      <c r="L227" s="216">
        <f>'17'!E49</f>
        <v>0</v>
      </c>
      <c r="M227" s="217">
        <f>'17'!G38</f>
        <v>0</v>
      </c>
      <c r="N227" s="218">
        <f>'16'!H69+'16'!H100+'17'!H7+'17'!H38</f>
        <v>0</v>
      </c>
    </row>
    <row r="228" spans="1:15" ht="15.75" customHeight="1">
      <c r="A228" s="207">
        <v>16</v>
      </c>
      <c r="B228" s="220">
        <v>3</v>
      </c>
      <c r="C228" s="221">
        <f>'16'!O70+'16'!O101+'17'!O8+'17'!O39</f>
        <v>0</v>
      </c>
      <c r="D228" s="222">
        <f>'16'!D81+'16'!D112+'17'!D19+'17'!D50</f>
        <v>0</v>
      </c>
      <c r="E228" s="223">
        <f>'16'!Q39</f>
        <v>0</v>
      </c>
      <c r="F228" s="223">
        <f>'17'!Q39</f>
        <v>0</v>
      </c>
      <c r="G228" s="221">
        <f t="shared" si="72"/>
        <v>0</v>
      </c>
      <c r="H228" s="224">
        <f t="shared" si="73"/>
        <v>0</v>
      </c>
      <c r="I228" s="225">
        <f>'16'!M70+'16'!M101+'17'!M8+'17'!M39</f>
        <v>0</v>
      </c>
      <c r="J228" s="226">
        <f>'17'!C39</f>
        <v>0</v>
      </c>
      <c r="K228" s="226">
        <f>'16'!D70+'16'!D101+'17'!D8+'17'!D39</f>
        <v>0</v>
      </c>
      <c r="L228" s="207">
        <f>'17'!E50</f>
        <v>0</v>
      </c>
      <c r="M228" s="207">
        <f>'17'!G39</f>
        <v>0</v>
      </c>
      <c r="N228" s="227">
        <f>'16'!H70+'16'!H101+'17'!H8+'17'!H39</f>
        <v>0</v>
      </c>
      <c r="O228" s="4">
        <f>'16'!G101</f>
        <v>0</v>
      </c>
    </row>
    <row r="229" spans="1:15" ht="15.75" customHeight="1">
      <c r="A229" s="207">
        <v>16</v>
      </c>
      <c r="B229" s="220">
        <v>4</v>
      </c>
      <c r="C229" s="221">
        <f>'16'!O71+'16'!O102+'17'!O9+'17'!O40</f>
        <v>0</v>
      </c>
      <c r="D229" s="222">
        <f>'16'!D82+'16'!D113+'17'!D20+'17'!D51</f>
        <v>0</v>
      </c>
      <c r="E229" s="223">
        <f>'16'!Q40</f>
        <v>0</v>
      </c>
      <c r="F229" s="223">
        <f>'17'!Q40</f>
        <v>0</v>
      </c>
      <c r="G229" s="221">
        <f t="shared" si="72"/>
        <v>0</v>
      </c>
      <c r="H229" s="224">
        <f t="shared" si="73"/>
        <v>0</v>
      </c>
      <c r="I229" s="225">
        <f>'16'!M71+'16'!M102+'17'!M9+'17'!M40</f>
        <v>0</v>
      </c>
      <c r="J229" s="226">
        <f>'17'!C40</f>
        <v>0</v>
      </c>
      <c r="K229" s="226">
        <f>'16'!D71+'16'!D102+'17'!D9+'17'!D40</f>
        <v>0</v>
      </c>
      <c r="L229" s="207">
        <f>'17'!E51</f>
        <v>0</v>
      </c>
      <c r="M229" s="207">
        <f>'17'!G40</f>
        <v>0</v>
      </c>
      <c r="N229" s="227">
        <f>'16'!H71+'16'!H102+'17'!H9+'17'!H40</f>
        <v>0</v>
      </c>
      <c r="O229" s="4">
        <f>'16'!G102</f>
        <v>0</v>
      </c>
    </row>
    <row r="230" spans="1:15" ht="15.75" customHeight="1">
      <c r="A230" s="207">
        <v>16</v>
      </c>
      <c r="B230" s="220">
        <v>5</v>
      </c>
      <c r="C230" s="221">
        <f>'16'!O72+'16'!O103+'17'!O10+'17'!O41</f>
        <v>0</v>
      </c>
      <c r="D230" s="222">
        <f>'16'!D83+'16'!D114+'17'!D21+'17'!D52</f>
        <v>0</v>
      </c>
      <c r="E230" s="223">
        <f>'16'!Q41</f>
        <v>0</v>
      </c>
      <c r="F230" s="223">
        <f>'17'!Q41</f>
        <v>0</v>
      </c>
      <c r="G230" s="221">
        <f t="shared" si="72"/>
        <v>0</v>
      </c>
      <c r="H230" s="224">
        <f t="shared" si="73"/>
        <v>0</v>
      </c>
      <c r="I230" s="225">
        <f>'16'!M72+'16'!M103+'17'!M10+'17'!M41</f>
        <v>0</v>
      </c>
      <c r="J230" s="226">
        <f>'17'!C41</f>
        <v>0</v>
      </c>
      <c r="K230" s="226">
        <f>'16'!D72+'16'!D103+'17'!D10+'17'!D41</f>
        <v>0</v>
      </c>
      <c r="L230" s="207">
        <f>'17'!E52</f>
        <v>0</v>
      </c>
      <c r="M230" s="228">
        <f>'17'!G41</f>
        <v>0</v>
      </c>
      <c r="N230" s="227">
        <f>'16'!H72+'16'!H103+'17'!H10+'17'!H41</f>
        <v>0</v>
      </c>
      <c r="O230" s="4">
        <f>'16'!G103</f>
        <v>0</v>
      </c>
    </row>
    <row r="231" spans="1:15" ht="15.75" customHeight="1">
      <c r="A231" s="207">
        <v>16</v>
      </c>
      <c r="B231" s="220">
        <v>6</v>
      </c>
      <c r="C231" s="221">
        <f>'16'!O73+'16'!O104+'17'!O11+'17'!O42</f>
        <v>0</v>
      </c>
      <c r="D231" s="222">
        <f>'16'!D84+'16'!D115+'17'!D22+'17'!D53</f>
        <v>0</v>
      </c>
      <c r="E231" s="223">
        <f>'16'!Q42</f>
        <v>0</v>
      </c>
      <c r="F231" s="223">
        <f>'17'!Q42</f>
        <v>0</v>
      </c>
      <c r="G231" s="221">
        <f t="shared" si="72"/>
        <v>0</v>
      </c>
      <c r="H231" s="224">
        <f t="shared" si="73"/>
        <v>0</v>
      </c>
      <c r="I231" s="225">
        <f>'16'!M73+'16'!M104+'17'!M11+'17'!M42</f>
        <v>0</v>
      </c>
      <c r="J231" s="226">
        <f>'17'!C42</f>
        <v>0</v>
      </c>
      <c r="K231" s="226">
        <f>'16'!D73+'16'!D104+'17'!D11+'17'!D42</f>
        <v>0</v>
      </c>
      <c r="L231" s="207">
        <f>'17'!E53</f>
        <v>0</v>
      </c>
      <c r="M231" s="207">
        <f>'17'!G42</f>
        <v>0</v>
      </c>
      <c r="N231" s="227">
        <f>'16'!H73+'16'!H104+'17'!H11+'17'!H42</f>
        <v>0</v>
      </c>
      <c r="O231" s="4">
        <f>'16'!G104</f>
        <v>0</v>
      </c>
    </row>
    <row r="232" spans="1:15" ht="15.75" customHeight="1">
      <c r="A232" s="207">
        <v>16</v>
      </c>
      <c r="B232" s="220">
        <v>7</v>
      </c>
      <c r="C232" s="221">
        <f>'16'!O74+'16'!O105+'17'!O12+'17'!O43</f>
        <v>0</v>
      </c>
      <c r="D232" s="222">
        <f>'16'!D85+'16'!D116+'17'!D23+'17'!D54</f>
        <v>0</v>
      </c>
      <c r="E232" s="223">
        <f>'16'!Q43</f>
        <v>0</v>
      </c>
      <c r="F232" s="223">
        <f>'17'!Q43</f>
        <v>0</v>
      </c>
      <c r="G232" s="221">
        <f t="shared" si="72"/>
        <v>0</v>
      </c>
      <c r="H232" s="224">
        <f t="shared" si="73"/>
        <v>0</v>
      </c>
      <c r="I232" s="225">
        <f>'16'!M74+'16'!M105+'17'!M12+'17'!M43</f>
        <v>0</v>
      </c>
      <c r="J232" s="226">
        <f>'17'!C43</f>
        <v>0</v>
      </c>
      <c r="K232" s="226">
        <f>'16'!D74+'16'!D105+'17'!D12+'17'!D43</f>
        <v>0</v>
      </c>
      <c r="L232" s="207">
        <f>'17'!E54</f>
        <v>0</v>
      </c>
      <c r="M232" s="207">
        <f>'17'!G43</f>
        <v>0</v>
      </c>
      <c r="N232" s="227">
        <f>'16'!H74+'16'!H105+'17'!H12+'17'!H43</f>
        <v>0</v>
      </c>
      <c r="O232" s="4">
        <f>'16'!G105</f>
        <v>0</v>
      </c>
    </row>
    <row r="233" spans="1:15" ht="15.75" customHeight="1">
      <c r="A233" s="207">
        <v>16</v>
      </c>
      <c r="B233" s="220">
        <v>8</v>
      </c>
      <c r="C233" s="221">
        <f>'16'!O75+'16'!O106+'17'!O13+'17'!O44</f>
        <v>0</v>
      </c>
      <c r="D233" s="222">
        <f>'16'!D86+'16'!D117+'17'!D24+'17'!D55</f>
        <v>0</v>
      </c>
      <c r="E233" s="223">
        <f>'16'!Q44</f>
        <v>0</v>
      </c>
      <c r="F233" s="223">
        <f>'17'!Q44</f>
        <v>0</v>
      </c>
      <c r="G233" s="221">
        <f t="shared" si="72"/>
        <v>0</v>
      </c>
      <c r="H233" s="224">
        <f t="shared" si="73"/>
        <v>0</v>
      </c>
      <c r="I233" s="225">
        <f>'16'!M75+'16'!M106+'17'!M13+'17'!M44</f>
        <v>0</v>
      </c>
      <c r="J233" s="226">
        <f>'17'!C44</f>
        <v>0</v>
      </c>
      <c r="K233" s="226">
        <f>'16'!D75+'16'!D106+'17'!D13+'17'!D44</f>
        <v>0</v>
      </c>
      <c r="L233" s="228">
        <f>'17'!E55</f>
        <v>0</v>
      </c>
      <c r="M233" s="207">
        <f>'17'!G44</f>
        <v>0</v>
      </c>
      <c r="N233" s="227">
        <f>'16'!H75+'16'!H106+'17'!H13+'17'!H44</f>
        <v>0</v>
      </c>
      <c r="O233" s="4">
        <f>'16'!G106</f>
        <v>0</v>
      </c>
    </row>
    <row r="234" spans="1:15" ht="15.75" customHeight="1">
      <c r="A234" s="207">
        <v>16</v>
      </c>
      <c r="B234" s="229">
        <v>9</v>
      </c>
      <c r="C234" s="230">
        <f>'16'!O76+'16'!O107+'17'!O14+'17'!O45</f>
        <v>0</v>
      </c>
      <c r="D234" s="231">
        <f>'16'!D87+'16'!D118+'17'!D25+'17'!D56</f>
        <v>0</v>
      </c>
      <c r="E234" s="232">
        <f>'16'!Q45</f>
        <v>0</v>
      </c>
      <c r="F234" s="232">
        <f>'17'!Q45</f>
        <v>0</v>
      </c>
      <c r="G234" s="230">
        <f t="shared" si="72"/>
        <v>0</v>
      </c>
      <c r="H234" s="233">
        <f t="shared" si="73"/>
        <v>0</v>
      </c>
      <c r="I234" s="234">
        <f>'16'!M76+'16'!M107+'17'!M14+'17'!M45</f>
        <v>0</v>
      </c>
      <c r="J234" s="235">
        <f>'17'!C45</f>
        <v>0</v>
      </c>
      <c r="K234" s="235">
        <f>'16'!D76+'16'!D107+'17'!D14+'17'!D45</f>
        <v>0</v>
      </c>
      <c r="L234" s="236">
        <f>'17'!E56</f>
        <v>0</v>
      </c>
      <c r="M234" s="237">
        <f>'17'!G45</f>
        <v>0</v>
      </c>
      <c r="N234" s="238">
        <f>'16'!H76+'16'!H107+'17'!H14+'17'!H45</f>
        <v>0</v>
      </c>
      <c r="O234" s="4">
        <f>'16'!G107</f>
        <v>0</v>
      </c>
    </row>
    <row r="235" spans="1:15" ht="15.75" customHeight="1">
      <c r="A235" s="207">
        <v>16</v>
      </c>
      <c r="B235" s="208" t="s">
        <v>46</v>
      </c>
      <c r="C235" s="209" t="s">
        <v>326</v>
      </c>
      <c r="D235" s="239">
        <f>'16'!D88+'16'!D119+'17'!D26+'17'!D57</f>
        <v>0</v>
      </c>
      <c r="E235" s="207"/>
      <c r="F235" s="207"/>
      <c r="G235" s="207"/>
      <c r="H235" s="207"/>
      <c r="I235" s="207"/>
      <c r="J235" s="207"/>
      <c r="K235" s="207">
        <f>SUM(K227:K234)</f>
        <v>0</v>
      </c>
      <c r="L235" s="207">
        <f>(L227-L212)*80</f>
        <v>0</v>
      </c>
      <c r="M235" s="207"/>
      <c r="N235" s="240" t="s">
        <v>330</v>
      </c>
      <c r="O235" s="4">
        <f t="shared" ref="O235:O241" si="74">O228-O213</f>
        <v>0</v>
      </c>
    </row>
    <row r="236" spans="1:15" ht="15.75" customHeight="1">
      <c r="A236" s="207">
        <v>16</v>
      </c>
      <c r="B236" s="220" t="s">
        <v>47</v>
      </c>
      <c r="C236" s="221" t="s">
        <v>326</v>
      </c>
      <c r="D236" s="241">
        <f>'16'!D89+'16'!D120+'17'!D27+'17'!D58</f>
        <v>0</v>
      </c>
      <c r="E236" s="207"/>
      <c r="F236" s="207"/>
      <c r="G236" s="207"/>
      <c r="H236" s="207"/>
      <c r="I236" s="207"/>
      <c r="J236" s="207"/>
      <c r="K236" s="207"/>
      <c r="L236" s="207">
        <f t="shared" ref="L236:L237" si="75">L229-L214</f>
        <v>0</v>
      </c>
      <c r="M236" s="207"/>
      <c r="N236" s="240" t="s">
        <v>331</v>
      </c>
      <c r="O236" s="4">
        <f t="shared" si="74"/>
        <v>0</v>
      </c>
    </row>
    <row r="237" spans="1:15" ht="15.75" customHeight="1">
      <c r="A237" s="207">
        <v>16</v>
      </c>
      <c r="B237" s="220" t="s">
        <v>48</v>
      </c>
      <c r="C237" s="221" t="s">
        <v>326</v>
      </c>
      <c r="D237" s="241">
        <f>'16'!D90+'16'!D121+'17'!D28+'17'!D59</f>
        <v>0</v>
      </c>
      <c r="E237" s="207"/>
      <c r="F237" s="207"/>
      <c r="G237" s="207"/>
      <c r="H237" s="207"/>
      <c r="I237" s="207"/>
      <c r="J237" s="207"/>
      <c r="K237" s="207"/>
      <c r="L237" s="207">
        <f t="shared" si="75"/>
        <v>0</v>
      </c>
      <c r="M237" s="207"/>
      <c r="N237" s="240" t="s">
        <v>332</v>
      </c>
      <c r="O237" s="4">
        <f t="shared" si="74"/>
        <v>0</v>
      </c>
    </row>
    <row r="238" spans="1:15" ht="15.75" customHeight="1">
      <c r="A238" s="207">
        <v>16</v>
      </c>
      <c r="B238" s="220" t="s">
        <v>49</v>
      </c>
      <c r="C238" s="221" t="s">
        <v>326</v>
      </c>
      <c r="D238" s="241">
        <f>'16'!D91+'16'!D122+'17'!D29+'17'!D60</f>
        <v>0</v>
      </c>
      <c r="E238" s="207"/>
      <c r="F238" s="207"/>
      <c r="G238" s="207"/>
      <c r="H238" s="207"/>
      <c r="I238" s="207"/>
      <c r="J238" s="207"/>
      <c r="K238" s="207"/>
      <c r="L238" s="207">
        <f t="shared" ref="L238:L239" si="76">(L231-L216)*30</f>
        <v>0</v>
      </c>
      <c r="M238" s="207"/>
      <c r="N238" s="240" t="s">
        <v>333</v>
      </c>
      <c r="O238" s="4">
        <f t="shared" si="74"/>
        <v>0</v>
      </c>
    </row>
    <row r="239" spans="1:15" ht="15.75" customHeight="1">
      <c r="A239" s="207">
        <v>16</v>
      </c>
      <c r="B239" s="229" t="s">
        <v>50</v>
      </c>
      <c r="C239" s="230" t="s">
        <v>326</v>
      </c>
      <c r="D239" s="241">
        <f>'16'!D92+'16'!D123+'17'!D30+'17'!D61</f>
        <v>0</v>
      </c>
      <c r="E239" s="207"/>
      <c r="F239" s="207"/>
      <c r="G239" s="207"/>
      <c r="H239" s="207"/>
      <c r="I239" s="207"/>
      <c r="J239" s="207"/>
      <c r="K239" s="207"/>
      <c r="L239" s="207">
        <f t="shared" si="76"/>
        <v>0</v>
      </c>
      <c r="M239" s="207"/>
      <c r="N239" s="240" t="s">
        <v>334</v>
      </c>
      <c r="O239" s="4">
        <f t="shared" si="74"/>
        <v>0</v>
      </c>
    </row>
    <row r="240" spans="1:15" ht="15.75" customHeight="1">
      <c r="A240" s="207"/>
      <c r="B240" s="207"/>
      <c r="C240" s="242" t="s">
        <v>327</v>
      </c>
      <c r="D240" s="243">
        <f>D237+D238+D239</f>
        <v>0</v>
      </c>
      <c r="E240" s="207"/>
      <c r="F240" s="207"/>
      <c r="G240" s="207"/>
      <c r="H240" s="207"/>
      <c r="I240" s="207"/>
      <c r="J240" s="207"/>
      <c r="K240" s="248">
        <f>K235+L238+L239</f>
        <v>0</v>
      </c>
      <c r="L240" s="248">
        <f>SUM(L235:L239)</f>
        <v>0</v>
      </c>
      <c r="M240" s="207"/>
      <c r="N240" s="240" t="s">
        <v>335</v>
      </c>
      <c r="O240" s="4">
        <f t="shared" si="74"/>
        <v>0</v>
      </c>
    </row>
    <row r="241" spans="1:15" ht="15.75" customHeight="1">
      <c r="A241" s="207"/>
      <c r="B241" s="207"/>
      <c r="C241" s="244"/>
      <c r="D241" s="245"/>
      <c r="E241" s="246"/>
      <c r="F241" s="246"/>
      <c r="G241" s="244"/>
      <c r="H241" s="246"/>
      <c r="I241" s="207"/>
      <c r="J241" s="207"/>
      <c r="K241" s="249" t="s">
        <v>336</v>
      </c>
      <c r="L241" s="249" t="s">
        <v>337</v>
      </c>
      <c r="M241" s="207"/>
      <c r="N241" s="207" t="s">
        <v>338</v>
      </c>
      <c r="O241" s="4">
        <f t="shared" si="74"/>
        <v>0</v>
      </c>
    </row>
    <row r="242" spans="1:15" ht="15.75" customHeight="1">
      <c r="A242" s="207">
        <v>17</v>
      </c>
      <c r="B242" s="208">
        <v>1</v>
      </c>
      <c r="C242" s="252">
        <f>'17'!O69+'17'!O100+'18'!O7+'18'!O38</f>
        <v>0</v>
      </c>
      <c r="D242" s="210">
        <f>'17'!D80+'17'!D111+'18'!D18+'18'!D49</f>
        <v>0</v>
      </c>
      <c r="E242" s="211">
        <f>'17'!Q38</f>
        <v>0</v>
      </c>
      <c r="F242" s="211">
        <f>'18'!Q38</f>
        <v>0</v>
      </c>
      <c r="G242" s="209">
        <f t="shared" ref="G242:G249" si="77">E242+D242-F242</f>
        <v>0</v>
      </c>
      <c r="H242" s="212">
        <f t="shared" ref="H242:H249" si="78">IFERROR(C242/K242,0)</f>
        <v>0</v>
      </c>
      <c r="I242" s="213">
        <f>'17'!M69+'17'!M100+'18'!M7+'18'!M38</f>
        <v>0</v>
      </c>
      <c r="J242" s="214">
        <f>'18'!C38</f>
        <v>0</v>
      </c>
      <c r="K242" s="213">
        <f>'17'!D69+'17'!D100+'18'!D7+'18'!D38</f>
        <v>0</v>
      </c>
      <c r="L242" s="216">
        <f>'18'!E49</f>
        <v>0</v>
      </c>
      <c r="M242" s="217">
        <f>'18'!G38</f>
        <v>0</v>
      </c>
      <c r="N242" s="218">
        <f>'17'!H69+'17'!H100+'18'!H7+'18'!H38</f>
        <v>0</v>
      </c>
    </row>
    <row r="243" spans="1:15" ht="15.75" customHeight="1">
      <c r="A243" s="207">
        <v>17</v>
      </c>
      <c r="B243" s="220">
        <v>3</v>
      </c>
      <c r="C243" s="253">
        <f>'17'!O70+'17'!O101+'18'!O8+'18'!O39</f>
        <v>0</v>
      </c>
      <c r="D243" s="222">
        <f>'17'!D81+'17'!D112+'18'!D19+'18'!D50</f>
        <v>0</v>
      </c>
      <c r="E243" s="223">
        <f>'17'!Q39</f>
        <v>0</v>
      </c>
      <c r="F243" s="223">
        <f>'18'!Q39</f>
        <v>0</v>
      </c>
      <c r="G243" s="221">
        <f t="shared" si="77"/>
        <v>0</v>
      </c>
      <c r="H243" s="224">
        <f t="shared" si="78"/>
        <v>0</v>
      </c>
      <c r="I243" s="225">
        <f>'17'!M70+'17'!M101+'18'!M8+'18'!M39</f>
        <v>0</v>
      </c>
      <c r="J243" s="226">
        <f>'18'!C39</f>
        <v>0</v>
      </c>
      <c r="K243" s="225">
        <f>'17'!D70+'17'!D101+'18'!D8+'18'!D39</f>
        <v>0</v>
      </c>
      <c r="L243" s="207">
        <f>'18'!E50</f>
        <v>0</v>
      </c>
      <c r="M243" s="207">
        <f>'18'!G39</f>
        <v>0</v>
      </c>
      <c r="N243" s="227">
        <f>'17'!H70+'17'!H101+'18'!H8+'18'!H39</f>
        <v>0</v>
      </c>
      <c r="O243" s="4">
        <f>'17'!G101</f>
        <v>0</v>
      </c>
    </row>
    <row r="244" spans="1:15" ht="15.75" customHeight="1">
      <c r="A244" s="207">
        <v>17</v>
      </c>
      <c r="B244" s="220">
        <v>4</v>
      </c>
      <c r="C244" s="253">
        <f>'17'!O71+'17'!O102+'18'!O9+'18'!O40</f>
        <v>0</v>
      </c>
      <c r="D244" s="222">
        <f>'17'!D82+'17'!D113+'18'!D20+'18'!D51</f>
        <v>0</v>
      </c>
      <c r="E244" s="223">
        <f>'17'!Q40</f>
        <v>0</v>
      </c>
      <c r="F244" s="223">
        <f>'18'!Q40</f>
        <v>0</v>
      </c>
      <c r="G244" s="221">
        <f t="shared" si="77"/>
        <v>0</v>
      </c>
      <c r="H244" s="224">
        <f t="shared" si="78"/>
        <v>0</v>
      </c>
      <c r="I244" s="225">
        <f>'17'!M71+'17'!M102+'18'!M9+'18'!M40</f>
        <v>0</v>
      </c>
      <c r="J244" s="226">
        <f>'18'!C40</f>
        <v>0</v>
      </c>
      <c r="K244" s="225">
        <f>'17'!D71+'17'!D102+'18'!D9+'18'!D40</f>
        <v>0</v>
      </c>
      <c r="L244" s="207">
        <f>'18'!E51</f>
        <v>0</v>
      </c>
      <c r="M244" s="207">
        <f>'18'!G40</f>
        <v>0</v>
      </c>
      <c r="N244" s="227">
        <f>'17'!H71+'17'!H102+'18'!H9+'18'!H40</f>
        <v>0</v>
      </c>
      <c r="O244" s="4">
        <f>'17'!G102</f>
        <v>0</v>
      </c>
    </row>
    <row r="245" spans="1:15" ht="15.75" customHeight="1">
      <c r="A245" s="207">
        <v>17</v>
      </c>
      <c r="B245" s="220">
        <v>5</v>
      </c>
      <c r="C245" s="253">
        <f>'17'!O72+'17'!O103+'18'!O10+'18'!O41</f>
        <v>0</v>
      </c>
      <c r="D245" s="222">
        <f>'17'!D83+'17'!D114+'18'!D21+'18'!D52</f>
        <v>0</v>
      </c>
      <c r="E245" s="223">
        <f>'17'!Q41</f>
        <v>0</v>
      </c>
      <c r="F245" s="223">
        <f>'18'!Q41</f>
        <v>0</v>
      </c>
      <c r="G245" s="221">
        <f t="shared" si="77"/>
        <v>0</v>
      </c>
      <c r="H245" s="224">
        <f t="shared" si="78"/>
        <v>0</v>
      </c>
      <c r="I245" s="225">
        <f>'17'!M72+'17'!M103+'18'!M10+'18'!M41</f>
        <v>0</v>
      </c>
      <c r="J245" s="226">
        <f>'18'!C41</f>
        <v>0</v>
      </c>
      <c r="K245" s="225">
        <f>'17'!D72+'17'!D103+'18'!D10+'18'!D41</f>
        <v>0</v>
      </c>
      <c r="L245" s="207">
        <f>'18'!E52</f>
        <v>0</v>
      </c>
      <c r="M245" s="228">
        <f>'18'!G41</f>
        <v>0</v>
      </c>
      <c r="N245" s="227">
        <f>'17'!H72+'17'!H103+'18'!H10+'18'!H41</f>
        <v>0</v>
      </c>
      <c r="O245" s="4">
        <f>'17'!G103</f>
        <v>0</v>
      </c>
    </row>
    <row r="246" spans="1:15" ht="15.75" customHeight="1">
      <c r="A246" s="207">
        <v>17</v>
      </c>
      <c r="B246" s="220">
        <v>6</v>
      </c>
      <c r="C246" s="253">
        <f>'17'!O73+'17'!O104+'18'!O11+'18'!O42</f>
        <v>0</v>
      </c>
      <c r="D246" s="222">
        <f>'17'!D84+'17'!D115+'18'!D22+'18'!D53</f>
        <v>0</v>
      </c>
      <c r="E246" s="223">
        <f>'17'!Q42</f>
        <v>0</v>
      </c>
      <c r="F246" s="223">
        <f>'18'!Q42</f>
        <v>0</v>
      </c>
      <c r="G246" s="221">
        <f t="shared" si="77"/>
        <v>0</v>
      </c>
      <c r="H246" s="224">
        <f t="shared" si="78"/>
        <v>0</v>
      </c>
      <c r="I246" s="225">
        <f>'17'!M73+'17'!M104+'18'!M11+'18'!M42</f>
        <v>0</v>
      </c>
      <c r="J246" s="226">
        <f>'18'!C42</f>
        <v>0</v>
      </c>
      <c r="K246" s="225">
        <f>'17'!D73+'17'!D104+'18'!D11+'18'!D42</f>
        <v>0</v>
      </c>
      <c r="L246" s="207">
        <f>'18'!E53</f>
        <v>0</v>
      </c>
      <c r="M246" s="207">
        <f>'18'!G42</f>
        <v>0</v>
      </c>
      <c r="N246" s="227">
        <f>'17'!H73+'17'!H104+'18'!H11+'18'!H42</f>
        <v>0</v>
      </c>
      <c r="O246" s="4">
        <f>'17'!G104</f>
        <v>0</v>
      </c>
    </row>
    <row r="247" spans="1:15" ht="15.75" customHeight="1">
      <c r="A247" s="207">
        <v>17</v>
      </c>
      <c r="B247" s="220">
        <v>7</v>
      </c>
      <c r="C247" s="253">
        <f>'17'!O74+'17'!O105+'18'!O12+'18'!O43</f>
        <v>0</v>
      </c>
      <c r="D247" s="222">
        <f>'17'!D85+'17'!D116+'18'!D23+'18'!D54</f>
        <v>0</v>
      </c>
      <c r="E247" s="223">
        <f>'17'!Q43</f>
        <v>0</v>
      </c>
      <c r="F247" s="223">
        <f>'18'!Q43</f>
        <v>0</v>
      </c>
      <c r="G247" s="221">
        <f t="shared" si="77"/>
        <v>0</v>
      </c>
      <c r="H247" s="224">
        <f t="shared" si="78"/>
        <v>0</v>
      </c>
      <c r="I247" s="225">
        <f>'17'!M74+'17'!M105+'18'!M12+'18'!M43</f>
        <v>0</v>
      </c>
      <c r="J247" s="226">
        <f>'18'!C43</f>
        <v>0</v>
      </c>
      <c r="K247" s="225">
        <f>'17'!D74+'17'!D105+'18'!D12+'18'!D43</f>
        <v>0</v>
      </c>
      <c r="L247" s="207">
        <f>'18'!E54</f>
        <v>0</v>
      </c>
      <c r="M247" s="207">
        <f>'18'!G43</f>
        <v>0</v>
      </c>
      <c r="N247" s="227">
        <f>'17'!H74+'17'!H105+'18'!H12+'18'!H43</f>
        <v>0</v>
      </c>
      <c r="O247" s="4">
        <f>'17'!G105</f>
        <v>0</v>
      </c>
    </row>
    <row r="248" spans="1:15" ht="15.75" customHeight="1">
      <c r="A248" s="207">
        <v>17</v>
      </c>
      <c r="B248" s="220">
        <v>8</v>
      </c>
      <c r="C248" s="253">
        <f>'17'!O75+'17'!O106+'18'!O13+'18'!O44</f>
        <v>0</v>
      </c>
      <c r="D248" s="222">
        <f>'17'!D86+'17'!D117+'18'!D24+'18'!D55</f>
        <v>0</v>
      </c>
      <c r="E248" s="223">
        <f>'17'!Q44</f>
        <v>0</v>
      </c>
      <c r="F248" s="223">
        <f>'18'!Q44</f>
        <v>0</v>
      </c>
      <c r="G248" s="221">
        <f t="shared" si="77"/>
        <v>0</v>
      </c>
      <c r="H248" s="224">
        <f t="shared" si="78"/>
        <v>0</v>
      </c>
      <c r="I248" s="225">
        <f>'17'!M75+'17'!M106+'18'!M13+'18'!M44</f>
        <v>0</v>
      </c>
      <c r="J248" s="226">
        <f>'18'!C44</f>
        <v>0</v>
      </c>
      <c r="K248" s="225">
        <f>'17'!D75+'17'!D106+'18'!D13+'18'!D44</f>
        <v>0</v>
      </c>
      <c r="L248" s="228">
        <f>'18'!E55</f>
        <v>0</v>
      </c>
      <c r="M248" s="207">
        <f>'18'!G44</f>
        <v>0</v>
      </c>
      <c r="N248" s="227">
        <f>'17'!H75+'17'!H106+'18'!H13+'18'!H44</f>
        <v>0</v>
      </c>
      <c r="O248" s="4">
        <f>'17'!G106</f>
        <v>0</v>
      </c>
    </row>
    <row r="249" spans="1:15" ht="15.75" customHeight="1">
      <c r="A249" s="207">
        <v>17</v>
      </c>
      <c r="B249" s="229">
        <v>9</v>
      </c>
      <c r="C249" s="254">
        <f>'17'!O76+'17'!O107+'18'!O14+'18'!O45</f>
        <v>0</v>
      </c>
      <c r="D249" s="231">
        <f>'17'!D87+'17'!D118+'18'!D25+'18'!D56</f>
        <v>0</v>
      </c>
      <c r="E249" s="232">
        <f>'17'!Q45</f>
        <v>0</v>
      </c>
      <c r="F249" s="232">
        <f>'18'!Q45</f>
        <v>0</v>
      </c>
      <c r="G249" s="230">
        <f t="shared" si="77"/>
        <v>0</v>
      </c>
      <c r="H249" s="233">
        <f t="shared" si="78"/>
        <v>0</v>
      </c>
      <c r="I249" s="234">
        <f>'17'!M76+'17'!M107+'18'!M14+'18'!M45</f>
        <v>0</v>
      </c>
      <c r="J249" s="235">
        <f>'18'!C45</f>
        <v>0</v>
      </c>
      <c r="K249" s="234">
        <f>'17'!D76+'17'!D107+'18'!D14+'18'!D45</f>
        <v>0</v>
      </c>
      <c r="L249" s="236">
        <f>'18'!E56</f>
        <v>0</v>
      </c>
      <c r="M249" s="237">
        <f>'18'!G45</f>
        <v>0</v>
      </c>
      <c r="N249" s="238">
        <f>'17'!H76+'17'!H107+'18'!H14+'18'!H45</f>
        <v>0</v>
      </c>
      <c r="O249" s="4">
        <f>'17'!G107</f>
        <v>0</v>
      </c>
    </row>
    <row r="250" spans="1:15" ht="15.75" customHeight="1">
      <c r="A250" s="207">
        <v>17</v>
      </c>
      <c r="B250" s="208" t="s">
        <v>46</v>
      </c>
      <c r="C250" s="209" t="s">
        <v>326</v>
      </c>
      <c r="D250" s="239">
        <f>'17'!D88+'17'!D119+'18'!D26+'18'!D57</f>
        <v>0</v>
      </c>
      <c r="E250" s="207"/>
      <c r="F250" s="207"/>
      <c r="G250" s="207"/>
      <c r="H250" s="207"/>
      <c r="I250" s="207"/>
      <c r="J250" s="207"/>
      <c r="K250" s="207">
        <f>SUM(K242:K249)</f>
        <v>0</v>
      </c>
      <c r="L250" s="207">
        <f>(L242-L227)*80</f>
        <v>0</v>
      </c>
      <c r="M250" s="207"/>
      <c r="N250" s="240" t="s">
        <v>330</v>
      </c>
      <c r="O250" s="4">
        <f t="shared" ref="O250:O256" si="79">O243-O228</f>
        <v>0</v>
      </c>
    </row>
    <row r="251" spans="1:15" ht="15.75" customHeight="1">
      <c r="A251" s="207">
        <v>17</v>
      </c>
      <c r="B251" s="220" t="s">
        <v>47</v>
      </c>
      <c r="C251" s="221" t="s">
        <v>326</v>
      </c>
      <c r="D251" s="241">
        <f>'17'!D89+'17'!D120+'18'!D27+'18'!D58</f>
        <v>0</v>
      </c>
      <c r="E251" s="207"/>
      <c r="F251" s="207"/>
      <c r="G251" s="207"/>
      <c r="H251" s="207"/>
      <c r="I251" s="207"/>
      <c r="J251" s="207"/>
      <c r="K251" s="207"/>
      <c r="L251" s="207">
        <f t="shared" ref="L251:L252" si="80">L244-L229</f>
        <v>0</v>
      </c>
      <c r="M251" s="207"/>
      <c r="N251" s="240" t="s">
        <v>331</v>
      </c>
      <c r="O251" s="4">
        <f t="shared" si="79"/>
        <v>0</v>
      </c>
    </row>
    <row r="252" spans="1:15" ht="15.75" customHeight="1">
      <c r="A252" s="207">
        <v>17</v>
      </c>
      <c r="B252" s="220" t="s">
        <v>48</v>
      </c>
      <c r="C252" s="221" t="s">
        <v>326</v>
      </c>
      <c r="D252" s="241">
        <f>'17'!D90+'17'!D121+'18'!D28+'18'!D59</f>
        <v>0</v>
      </c>
      <c r="E252" s="207"/>
      <c r="F252" s="207"/>
      <c r="G252" s="207"/>
      <c r="H252" s="207"/>
      <c r="I252" s="207"/>
      <c r="J252" s="207"/>
      <c r="K252" s="207"/>
      <c r="L252" s="207">
        <f t="shared" si="80"/>
        <v>0</v>
      </c>
      <c r="M252" s="207"/>
      <c r="N252" s="240" t="s">
        <v>332</v>
      </c>
      <c r="O252" s="4">
        <f t="shared" si="79"/>
        <v>0</v>
      </c>
    </row>
    <row r="253" spans="1:15" ht="15.75" customHeight="1">
      <c r="A253" s="207">
        <v>17</v>
      </c>
      <c r="B253" s="220" t="s">
        <v>49</v>
      </c>
      <c r="C253" s="221" t="s">
        <v>326</v>
      </c>
      <c r="D253" s="241">
        <f>'17'!D91+'17'!D122+'18'!D29+'18'!D60</f>
        <v>0</v>
      </c>
      <c r="E253" s="207"/>
      <c r="F253" s="207"/>
      <c r="G253" s="207"/>
      <c r="H253" s="207"/>
      <c r="I253" s="207"/>
      <c r="J253" s="207"/>
      <c r="K253" s="207"/>
      <c r="L253" s="207">
        <f t="shared" ref="L253:L254" si="81">(L246-L231)*30</f>
        <v>0</v>
      </c>
      <c r="M253" s="207"/>
      <c r="N253" s="240" t="s">
        <v>333</v>
      </c>
      <c r="O253" s="4">
        <f t="shared" si="79"/>
        <v>0</v>
      </c>
    </row>
    <row r="254" spans="1:15" ht="15.75" customHeight="1">
      <c r="A254" s="207">
        <v>17</v>
      </c>
      <c r="B254" s="229" t="s">
        <v>50</v>
      </c>
      <c r="C254" s="230" t="s">
        <v>326</v>
      </c>
      <c r="D254" s="241">
        <f>'17'!D92+'17'!D123+'18'!D30+'18'!D61</f>
        <v>0</v>
      </c>
      <c r="E254" s="207"/>
      <c r="F254" s="207"/>
      <c r="G254" s="207"/>
      <c r="H254" s="207"/>
      <c r="I254" s="207"/>
      <c r="J254" s="207"/>
      <c r="K254" s="207"/>
      <c r="L254" s="207">
        <f t="shared" si="81"/>
        <v>0</v>
      </c>
      <c r="M254" s="207"/>
      <c r="N254" s="240" t="s">
        <v>334</v>
      </c>
      <c r="O254" s="4">
        <f t="shared" si="79"/>
        <v>0</v>
      </c>
    </row>
    <row r="255" spans="1:15" ht="15.75" customHeight="1">
      <c r="A255" s="207"/>
      <c r="B255" s="207"/>
      <c r="C255" s="242" t="s">
        <v>327</v>
      </c>
      <c r="D255" s="243">
        <f>D252+D253+D254</f>
        <v>0</v>
      </c>
      <c r="E255" s="207"/>
      <c r="F255" s="207"/>
      <c r="G255" s="207"/>
      <c r="H255" s="207"/>
      <c r="I255" s="207"/>
      <c r="J255" s="207"/>
      <c r="K255" s="248">
        <f>K250+L253+L254</f>
        <v>0</v>
      </c>
      <c r="L255" s="248">
        <f>SUM(L250:L254)</f>
        <v>0</v>
      </c>
      <c r="M255" s="207"/>
      <c r="N255" s="240" t="s">
        <v>335</v>
      </c>
      <c r="O255" s="4">
        <f t="shared" si="79"/>
        <v>0</v>
      </c>
    </row>
    <row r="256" spans="1:15" ht="15.75" customHeight="1">
      <c r="A256" s="207"/>
      <c r="B256" s="207"/>
      <c r="C256" s="255"/>
      <c r="D256" s="245"/>
      <c r="E256" s="246"/>
      <c r="F256" s="246"/>
      <c r="G256" s="244"/>
      <c r="H256" s="246"/>
      <c r="I256" s="207"/>
      <c r="J256" s="207"/>
      <c r="K256" s="249" t="s">
        <v>336</v>
      </c>
      <c r="L256" s="249" t="s">
        <v>337</v>
      </c>
      <c r="M256" s="207"/>
      <c r="N256" s="207" t="s">
        <v>338</v>
      </c>
      <c r="O256" s="4">
        <f t="shared" si="79"/>
        <v>0</v>
      </c>
    </row>
    <row r="257" spans="1:15" ht="15.75" customHeight="1">
      <c r="A257" s="207">
        <v>18</v>
      </c>
      <c r="B257" s="208">
        <v>1</v>
      </c>
      <c r="C257" s="252">
        <f>'18'!O69+'18'!O100+'19'!O7+'19'!O38</f>
        <v>0</v>
      </c>
      <c r="D257" s="210">
        <f>'18'!D80+'18'!D111+'19'!D18+'19'!D49</f>
        <v>0</v>
      </c>
      <c r="E257" s="211">
        <f>'18'!Q38</f>
        <v>0</v>
      </c>
      <c r="F257" s="211">
        <f>'19'!Q38</f>
        <v>0</v>
      </c>
      <c r="G257" s="209">
        <f t="shared" ref="G257:G264" si="82">E257+D257-F257</f>
        <v>0</v>
      </c>
      <c r="H257" s="212">
        <f t="shared" ref="H257:H264" si="83">IFERROR(C257/K257,0)</f>
        <v>0</v>
      </c>
      <c r="I257" s="213">
        <f>'18'!M69+'18'!M100+'19'!M7+'19'!M38</f>
        <v>0</v>
      </c>
      <c r="J257" s="214">
        <f>'19'!C38</f>
        <v>0</v>
      </c>
      <c r="K257" s="213">
        <f>'18'!D69+'18'!D100+'19'!D7+'19'!D38</f>
        <v>0</v>
      </c>
      <c r="L257" s="216">
        <f>'19'!E49</f>
        <v>0</v>
      </c>
      <c r="M257" s="217">
        <f>'19'!G38</f>
        <v>0</v>
      </c>
      <c r="N257" s="218">
        <f>'18'!H69+'18'!H100+'19'!H7+'19'!H38</f>
        <v>0</v>
      </c>
    </row>
    <row r="258" spans="1:15" ht="15.75" customHeight="1">
      <c r="A258" s="207">
        <v>18</v>
      </c>
      <c r="B258" s="220">
        <v>3</v>
      </c>
      <c r="C258" s="253">
        <f>'18'!O70+'18'!O101+'19'!O8+'19'!O39</f>
        <v>0</v>
      </c>
      <c r="D258" s="222">
        <f>'18'!D81+'18'!D112+'19'!D19+'19'!D50</f>
        <v>0</v>
      </c>
      <c r="E258" s="223">
        <f>'18'!Q39</f>
        <v>0</v>
      </c>
      <c r="F258" s="223">
        <f>'19'!Q39</f>
        <v>0</v>
      </c>
      <c r="G258" s="221">
        <f t="shared" si="82"/>
        <v>0</v>
      </c>
      <c r="H258" s="224">
        <f t="shared" si="83"/>
        <v>0</v>
      </c>
      <c r="I258" s="225">
        <f>'18'!M70+'18'!M101+'19'!M8+'19'!M39</f>
        <v>0</v>
      </c>
      <c r="J258" s="226">
        <f>'19'!C39</f>
        <v>0</v>
      </c>
      <c r="K258" s="225">
        <f>'18'!D70+'18'!D101+'19'!D8+'19'!D39</f>
        <v>0</v>
      </c>
      <c r="L258" s="207">
        <f>'19'!E50</f>
        <v>0</v>
      </c>
      <c r="M258" s="207">
        <f>'19'!G39</f>
        <v>0</v>
      </c>
      <c r="N258" s="227">
        <f>'18'!H70+'18'!H101+'19'!H8+'19'!H39</f>
        <v>0</v>
      </c>
      <c r="O258" s="4">
        <f>'18'!G101</f>
        <v>0</v>
      </c>
    </row>
    <row r="259" spans="1:15" ht="15.75" customHeight="1">
      <c r="A259" s="207">
        <v>18</v>
      </c>
      <c r="B259" s="220">
        <v>4</v>
      </c>
      <c r="C259" s="253">
        <f>'18'!O71+'18'!O102+'19'!O9+'19'!O40</f>
        <v>0</v>
      </c>
      <c r="D259" s="222">
        <f>'18'!D82+'18'!D113+'19'!D20+'19'!D51</f>
        <v>0</v>
      </c>
      <c r="E259" s="223">
        <f>'18'!Q40</f>
        <v>0</v>
      </c>
      <c r="F259" s="223">
        <f>'19'!Q40</f>
        <v>0</v>
      </c>
      <c r="G259" s="221">
        <f t="shared" si="82"/>
        <v>0</v>
      </c>
      <c r="H259" s="224">
        <f t="shared" si="83"/>
        <v>0</v>
      </c>
      <c r="I259" s="225">
        <f>'18'!M71+'18'!M102+'19'!M9+'19'!M40</f>
        <v>0</v>
      </c>
      <c r="J259" s="226">
        <f>'19'!C40</f>
        <v>0</v>
      </c>
      <c r="K259" s="225">
        <f>'18'!D71+'18'!D102+'19'!D9+'19'!D40</f>
        <v>0</v>
      </c>
      <c r="L259" s="207">
        <f>'19'!E51</f>
        <v>0</v>
      </c>
      <c r="M259" s="207">
        <f>'19'!G40</f>
        <v>0</v>
      </c>
      <c r="N259" s="227">
        <f>'18'!H71+'18'!H102+'19'!H9+'19'!H40</f>
        <v>0</v>
      </c>
      <c r="O259" s="4">
        <f>'18'!G102</f>
        <v>0</v>
      </c>
    </row>
    <row r="260" spans="1:15" ht="15.75" customHeight="1">
      <c r="A260" s="207">
        <v>18</v>
      </c>
      <c r="B260" s="220">
        <v>5</v>
      </c>
      <c r="C260" s="253">
        <f>'18'!O72+'18'!O103+'19'!O10+'19'!O41</f>
        <v>0</v>
      </c>
      <c r="D260" s="222">
        <f>'18'!D83+'18'!D114+'19'!D21+'19'!D52</f>
        <v>0</v>
      </c>
      <c r="E260" s="223">
        <f>'18'!Q41</f>
        <v>0</v>
      </c>
      <c r="F260" s="223">
        <f>'19'!Q41</f>
        <v>0</v>
      </c>
      <c r="G260" s="221">
        <f t="shared" si="82"/>
        <v>0</v>
      </c>
      <c r="H260" s="224">
        <f t="shared" si="83"/>
        <v>0</v>
      </c>
      <c r="I260" s="225">
        <f>'18'!M72+'18'!M103+'19'!M10+'19'!M41</f>
        <v>0</v>
      </c>
      <c r="J260" s="226">
        <f>'19'!C41</f>
        <v>0</v>
      </c>
      <c r="K260" s="225">
        <f>'18'!D72+'18'!D103+'19'!D10+'19'!D41</f>
        <v>0</v>
      </c>
      <c r="L260" s="207">
        <f>'19'!E52</f>
        <v>0</v>
      </c>
      <c r="M260" s="228">
        <f>'19'!G41</f>
        <v>0</v>
      </c>
      <c r="N260" s="227">
        <f>'18'!H72+'18'!H103+'19'!H10+'19'!H41</f>
        <v>0</v>
      </c>
      <c r="O260" s="4">
        <f>'18'!G103</f>
        <v>0</v>
      </c>
    </row>
    <row r="261" spans="1:15" ht="15.75" customHeight="1">
      <c r="A261" s="207">
        <v>18</v>
      </c>
      <c r="B261" s="220">
        <v>6</v>
      </c>
      <c r="C261" s="253">
        <f>'18'!O73+'18'!O104+'19'!O11+'19'!O42</f>
        <v>0</v>
      </c>
      <c r="D261" s="222">
        <f>'18'!D84+'18'!D115+'19'!D22+'19'!D53</f>
        <v>0</v>
      </c>
      <c r="E261" s="223">
        <f>'18'!Q42</f>
        <v>0</v>
      </c>
      <c r="F261" s="223">
        <f>'19'!Q42</f>
        <v>0</v>
      </c>
      <c r="G261" s="221">
        <f t="shared" si="82"/>
        <v>0</v>
      </c>
      <c r="H261" s="224">
        <f t="shared" si="83"/>
        <v>0</v>
      </c>
      <c r="I261" s="225">
        <f>'18'!M73+'18'!M104+'19'!M11+'19'!M42</f>
        <v>0</v>
      </c>
      <c r="J261" s="226">
        <f>'19'!C42</f>
        <v>0</v>
      </c>
      <c r="K261" s="225">
        <f>'18'!D73+'18'!D104+'19'!D11+'19'!D42</f>
        <v>0</v>
      </c>
      <c r="L261" s="207">
        <f>'19'!E53</f>
        <v>0</v>
      </c>
      <c r="M261" s="207">
        <f>'19'!G42</f>
        <v>0</v>
      </c>
      <c r="N261" s="227">
        <f>'18'!H73+'18'!H104+'19'!H11+'19'!H42</f>
        <v>0</v>
      </c>
      <c r="O261" s="4">
        <f>'18'!G104</f>
        <v>0</v>
      </c>
    </row>
    <row r="262" spans="1:15" ht="15.75" customHeight="1">
      <c r="A262" s="207">
        <v>18</v>
      </c>
      <c r="B262" s="220">
        <v>7</v>
      </c>
      <c r="C262" s="253">
        <f>'18'!O74+'18'!O105+'19'!O12+'19'!O43</f>
        <v>0</v>
      </c>
      <c r="D262" s="222">
        <f>'18'!D85+'18'!D116+'19'!D23+'19'!D54</f>
        <v>0</v>
      </c>
      <c r="E262" s="223">
        <f>'18'!Q43</f>
        <v>0</v>
      </c>
      <c r="F262" s="223">
        <f>'19'!Q43</f>
        <v>0</v>
      </c>
      <c r="G262" s="221">
        <f t="shared" si="82"/>
        <v>0</v>
      </c>
      <c r="H262" s="224">
        <f t="shared" si="83"/>
        <v>0</v>
      </c>
      <c r="I262" s="225">
        <f>'18'!M74+'18'!M105+'19'!M12+'19'!M43</f>
        <v>0</v>
      </c>
      <c r="J262" s="226">
        <f>'19'!C43</f>
        <v>0</v>
      </c>
      <c r="K262" s="225">
        <f>'18'!D74+'18'!D105+'19'!D12+'19'!D43</f>
        <v>0</v>
      </c>
      <c r="L262" s="207">
        <f>'19'!E54</f>
        <v>0</v>
      </c>
      <c r="M262" s="207">
        <f>'19'!G43</f>
        <v>0</v>
      </c>
      <c r="N262" s="227">
        <f>'18'!H74+'18'!H105+'19'!H12+'19'!H43</f>
        <v>0</v>
      </c>
      <c r="O262" s="4">
        <f>'18'!G105</f>
        <v>0</v>
      </c>
    </row>
    <row r="263" spans="1:15" ht="15.75" customHeight="1">
      <c r="A263" s="207">
        <v>18</v>
      </c>
      <c r="B263" s="220">
        <v>8</v>
      </c>
      <c r="C263" s="253">
        <f>'18'!O75+'18'!O106+'19'!O13+'19'!O44</f>
        <v>0</v>
      </c>
      <c r="D263" s="222">
        <f>'18'!D86+'18'!D117+'19'!D24+'19'!D55</f>
        <v>0</v>
      </c>
      <c r="E263" s="223">
        <f>'18'!Q44</f>
        <v>0</v>
      </c>
      <c r="F263" s="223">
        <f>'19'!Q44</f>
        <v>0</v>
      </c>
      <c r="G263" s="221">
        <f t="shared" si="82"/>
        <v>0</v>
      </c>
      <c r="H263" s="224">
        <f t="shared" si="83"/>
        <v>0</v>
      </c>
      <c r="I263" s="225">
        <f>'18'!M75+'18'!M106+'19'!M13+'19'!M44</f>
        <v>0</v>
      </c>
      <c r="J263" s="226">
        <f>'19'!C44</f>
        <v>0</v>
      </c>
      <c r="K263" s="225">
        <f>'18'!D75+'18'!D106+'19'!D13+'19'!D44</f>
        <v>0</v>
      </c>
      <c r="L263" s="228">
        <f>'19'!E55</f>
        <v>0</v>
      </c>
      <c r="M263" s="207">
        <f>'19'!G44</f>
        <v>0</v>
      </c>
      <c r="N263" s="227">
        <f>'18'!H75+'18'!H106+'19'!H13+'19'!H44</f>
        <v>0</v>
      </c>
      <c r="O263" s="4">
        <f>'18'!G106</f>
        <v>0</v>
      </c>
    </row>
    <row r="264" spans="1:15" ht="15.75" customHeight="1">
      <c r="A264" s="207">
        <v>18</v>
      </c>
      <c r="B264" s="229">
        <v>9</v>
      </c>
      <c r="C264" s="254">
        <f>'18'!O76+'18'!O107+'19'!O14+'19'!O45</f>
        <v>0</v>
      </c>
      <c r="D264" s="231">
        <f>'18'!D87+'18'!D118+'19'!D25+'19'!D56</f>
        <v>0</v>
      </c>
      <c r="E264" s="232">
        <f>'18'!Q45</f>
        <v>0</v>
      </c>
      <c r="F264" s="232">
        <f>'19'!Q45</f>
        <v>0</v>
      </c>
      <c r="G264" s="230">
        <f t="shared" si="82"/>
        <v>0</v>
      </c>
      <c r="H264" s="233">
        <f t="shared" si="83"/>
        <v>0</v>
      </c>
      <c r="I264" s="234">
        <f>'18'!M76+'18'!M107+'19'!M14+'19'!M45</f>
        <v>0</v>
      </c>
      <c r="J264" s="235">
        <f>'19'!C45</f>
        <v>0</v>
      </c>
      <c r="K264" s="234">
        <f>'18'!D76+'18'!D107+'19'!D14+'19'!D45</f>
        <v>0</v>
      </c>
      <c r="L264" s="236">
        <f>'19'!E56</f>
        <v>0</v>
      </c>
      <c r="M264" s="237">
        <f>'19'!G45</f>
        <v>0</v>
      </c>
      <c r="N264" s="238">
        <f>'18'!H76+'18'!H107+'19'!H14+'19'!H45</f>
        <v>0</v>
      </c>
      <c r="O264" s="4">
        <f>'18'!G107</f>
        <v>0</v>
      </c>
    </row>
    <row r="265" spans="1:15" ht="15.75" customHeight="1">
      <c r="A265" s="207">
        <v>18</v>
      </c>
      <c r="B265" s="208" t="s">
        <v>46</v>
      </c>
      <c r="C265" s="209" t="s">
        <v>326</v>
      </c>
      <c r="D265" s="239">
        <f>'18'!D88+'18'!D119+'19'!D26+'19'!D57</f>
        <v>0</v>
      </c>
      <c r="E265" s="207"/>
      <c r="F265" s="207"/>
      <c r="G265" s="207"/>
      <c r="H265" s="207"/>
      <c r="I265" s="207"/>
      <c r="J265" s="207"/>
      <c r="K265" s="207">
        <f>SUM(K257:K264)</f>
        <v>0</v>
      </c>
      <c r="L265" s="207">
        <f>(L257-L242)*80</f>
        <v>0</v>
      </c>
      <c r="M265" s="207"/>
      <c r="N265" s="240" t="s">
        <v>330</v>
      </c>
      <c r="O265" s="4">
        <f t="shared" ref="O265:O271" si="84">O258-O243</f>
        <v>0</v>
      </c>
    </row>
    <row r="266" spans="1:15" ht="15.75" customHeight="1">
      <c r="A266" s="207">
        <v>18</v>
      </c>
      <c r="B266" s="220" t="s">
        <v>47</v>
      </c>
      <c r="C266" s="221" t="s">
        <v>326</v>
      </c>
      <c r="D266" s="241">
        <f>'18'!D89+'18'!D120+'19'!D27+'19'!D58</f>
        <v>0</v>
      </c>
      <c r="E266" s="207"/>
      <c r="F266" s="207"/>
      <c r="G266" s="207"/>
      <c r="H266" s="207"/>
      <c r="I266" s="207"/>
      <c r="J266" s="207"/>
      <c r="K266" s="207"/>
      <c r="L266" s="207">
        <f t="shared" ref="L266:L267" si="85">L259-L244</f>
        <v>0</v>
      </c>
      <c r="M266" s="207"/>
      <c r="N266" s="240" t="s">
        <v>331</v>
      </c>
      <c r="O266" s="4">
        <f t="shared" si="84"/>
        <v>0</v>
      </c>
    </row>
    <row r="267" spans="1:15" ht="15.75" customHeight="1">
      <c r="A267" s="207">
        <v>18</v>
      </c>
      <c r="B267" s="220" t="s">
        <v>48</v>
      </c>
      <c r="C267" s="221" t="s">
        <v>326</v>
      </c>
      <c r="D267" s="241">
        <f>'18'!D90+'18'!D121+'19'!D28+'19'!D59</f>
        <v>0</v>
      </c>
      <c r="E267" s="207"/>
      <c r="F267" s="207"/>
      <c r="G267" s="207"/>
      <c r="H267" s="207"/>
      <c r="I267" s="207"/>
      <c r="J267" s="207"/>
      <c r="K267" s="207"/>
      <c r="L267" s="207">
        <f t="shared" si="85"/>
        <v>0</v>
      </c>
      <c r="M267" s="207"/>
      <c r="N267" s="240" t="s">
        <v>332</v>
      </c>
      <c r="O267" s="4">
        <f t="shared" si="84"/>
        <v>0</v>
      </c>
    </row>
    <row r="268" spans="1:15" ht="15.75" customHeight="1">
      <c r="A268" s="207">
        <v>18</v>
      </c>
      <c r="B268" s="220" t="s">
        <v>49</v>
      </c>
      <c r="C268" s="221" t="s">
        <v>326</v>
      </c>
      <c r="D268" s="241">
        <f>'18'!D91+'18'!D122+'19'!D29+'19'!D60</f>
        <v>0</v>
      </c>
      <c r="E268" s="207"/>
      <c r="F268" s="207"/>
      <c r="G268" s="207"/>
      <c r="H268" s="207"/>
      <c r="I268" s="207"/>
      <c r="J268" s="207"/>
      <c r="K268" s="207"/>
      <c r="L268" s="207">
        <f t="shared" ref="L268:L269" si="86">(L261-L246)*30</f>
        <v>0</v>
      </c>
      <c r="M268" s="207"/>
      <c r="N268" s="240" t="s">
        <v>333</v>
      </c>
      <c r="O268" s="4">
        <f t="shared" si="84"/>
        <v>0</v>
      </c>
    </row>
    <row r="269" spans="1:15" ht="15.75" customHeight="1">
      <c r="A269" s="207">
        <v>18</v>
      </c>
      <c r="B269" s="229" t="s">
        <v>50</v>
      </c>
      <c r="C269" s="230" t="s">
        <v>326</v>
      </c>
      <c r="D269" s="241">
        <f>'18'!D92+'18'!D123+'19'!D30+'19'!D61</f>
        <v>0</v>
      </c>
      <c r="E269" s="207"/>
      <c r="F269" s="207"/>
      <c r="G269" s="207"/>
      <c r="H269" s="207"/>
      <c r="I269" s="207"/>
      <c r="J269" s="207"/>
      <c r="K269" s="207"/>
      <c r="L269" s="207">
        <f t="shared" si="86"/>
        <v>0</v>
      </c>
      <c r="M269" s="207"/>
      <c r="N269" s="240" t="s">
        <v>334</v>
      </c>
      <c r="O269" s="4">
        <f t="shared" si="84"/>
        <v>0</v>
      </c>
    </row>
    <row r="270" spans="1:15" ht="15.75" customHeight="1">
      <c r="A270" s="207"/>
      <c r="B270" s="207"/>
      <c r="C270" s="242" t="s">
        <v>327</v>
      </c>
      <c r="D270" s="243">
        <f>D267+D268+D269</f>
        <v>0</v>
      </c>
      <c r="E270" s="207"/>
      <c r="F270" s="207"/>
      <c r="G270" s="207"/>
      <c r="H270" s="207"/>
      <c r="I270" s="207"/>
      <c r="J270" s="207"/>
      <c r="K270" s="248">
        <f>K265+L268+L269</f>
        <v>0</v>
      </c>
      <c r="L270" s="248">
        <f>SUM(L265:L269)</f>
        <v>0</v>
      </c>
      <c r="M270" s="207"/>
      <c r="N270" s="240" t="s">
        <v>335</v>
      </c>
      <c r="O270" s="4">
        <f t="shared" si="84"/>
        <v>0</v>
      </c>
    </row>
    <row r="271" spans="1:15" ht="15.75" customHeight="1">
      <c r="A271" s="207"/>
      <c r="B271" s="207"/>
      <c r="C271" s="255"/>
      <c r="D271" s="245"/>
      <c r="E271" s="246"/>
      <c r="F271" s="246"/>
      <c r="G271" s="244"/>
      <c r="H271" s="246"/>
      <c r="I271" s="207"/>
      <c r="J271" s="207"/>
      <c r="K271" s="249" t="s">
        <v>336</v>
      </c>
      <c r="L271" s="249" t="s">
        <v>337</v>
      </c>
      <c r="M271" s="207"/>
      <c r="N271" s="207" t="s">
        <v>338</v>
      </c>
      <c r="O271" s="4">
        <f t="shared" si="84"/>
        <v>0</v>
      </c>
    </row>
    <row r="272" spans="1:15" ht="15.75" customHeight="1">
      <c r="A272" s="207">
        <v>19</v>
      </c>
      <c r="B272" s="208">
        <v>1</v>
      </c>
      <c r="C272" s="252">
        <f>'19'!O69+'19'!O100+'20'!O7+'20'!O38</f>
        <v>0</v>
      </c>
      <c r="D272" s="210">
        <f>'19'!D80+'19'!D111+'20'!D18+'20'!D49</f>
        <v>0</v>
      </c>
      <c r="E272" s="211">
        <f>'19'!Q38</f>
        <v>0</v>
      </c>
      <c r="F272" s="211">
        <f>'20'!Q38</f>
        <v>0</v>
      </c>
      <c r="G272" s="209">
        <f t="shared" ref="G272:G279" si="87">E272+D272-F272</f>
        <v>0</v>
      </c>
      <c r="H272" s="212">
        <f t="shared" ref="H272:H279" si="88">IFERROR(C272/K272,0)</f>
        <v>0</v>
      </c>
      <c r="I272" s="213">
        <f>'19'!M69+'19'!M100+'20'!M7+'20'!M38</f>
        <v>0</v>
      </c>
      <c r="J272" s="214">
        <f>'20'!C38</f>
        <v>0</v>
      </c>
      <c r="K272" s="213">
        <f>'19'!D69+'19'!D100+'20'!D7+'20'!D38</f>
        <v>0</v>
      </c>
      <c r="L272" s="216">
        <f>'20'!E49</f>
        <v>0</v>
      </c>
      <c r="M272" s="217">
        <f>'20'!G38</f>
        <v>0</v>
      </c>
      <c r="N272" s="218">
        <f>'19'!H69+'19'!H100+'20'!H7+'20'!H38</f>
        <v>0</v>
      </c>
    </row>
    <row r="273" spans="1:15" ht="15.75" customHeight="1">
      <c r="A273" s="207">
        <v>19</v>
      </c>
      <c r="B273" s="220">
        <v>3</v>
      </c>
      <c r="C273" s="253">
        <f>'19'!O70+'19'!O101+'20'!O8+'20'!O39</f>
        <v>0</v>
      </c>
      <c r="D273" s="222">
        <f>'19'!D81+'19'!D112+'20'!D19+'20'!D50</f>
        <v>0</v>
      </c>
      <c r="E273" s="223">
        <f>'19'!Q39</f>
        <v>0</v>
      </c>
      <c r="F273" s="223">
        <f>'20'!Q39</f>
        <v>0</v>
      </c>
      <c r="G273" s="221">
        <f t="shared" si="87"/>
        <v>0</v>
      </c>
      <c r="H273" s="224">
        <f t="shared" si="88"/>
        <v>0</v>
      </c>
      <c r="I273" s="225">
        <f>'19'!M70+'19'!M101+'20'!M8+'20'!M39</f>
        <v>0</v>
      </c>
      <c r="J273" s="226">
        <f>'20'!C39</f>
        <v>0</v>
      </c>
      <c r="K273" s="225">
        <f>'19'!D70+'19'!D101+'20'!D8+'20'!D39</f>
        <v>0</v>
      </c>
      <c r="L273" s="207">
        <f>'20'!E50</f>
        <v>0</v>
      </c>
      <c r="M273" s="207">
        <f>'20'!G39</f>
        <v>0</v>
      </c>
      <c r="N273" s="227">
        <f>'19'!H70+'19'!H101+'20'!H8+'20'!H39</f>
        <v>0</v>
      </c>
      <c r="O273" s="4">
        <f>'19'!G101</f>
        <v>0</v>
      </c>
    </row>
    <row r="274" spans="1:15" ht="15.75" customHeight="1">
      <c r="A274" s="207">
        <v>19</v>
      </c>
      <c r="B274" s="220">
        <v>4</v>
      </c>
      <c r="C274" s="253">
        <f>'19'!O71+'19'!O102+'20'!O9+'20'!O40</f>
        <v>0</v>
      </c>
      <c r="D274" s="222">
        <f>'19'!D82+'19'!D113+'20'!D20+'20'!D51</f>
        <v>0</v>
      </c>
      <c r="E274" s="223">
        <f>'19'!Q40</f>
        <v>0</v>
      </c>
      <c r="F274" s="223">
        <f>'20'!Q40</f>
        <v>0</v>
      </c>
      <c r="G274" s="221">
        <f t="shared" si="87"/>
        <v>0</v>
      </c>
      <c r="H274" s="224">
        <f t="shared" si="88"/>
        <v>0</v>
      </c>
      <c r="I274" s="225">
        <f>'19'!M71+'19'!M102+'20'!M9+'20'!M40</f>
        <v>0</v>
      </c>
      <c r="J274" s="226">
        <f>'20'!C40</f>
        <v>0</v>
      </c>
      <c r="K274" s="225">
        <f>'19'!D71+'19'!D102+'20'!D9+'20'!D40</f>
        <v>0</v>
      </c>
      <c r="L274" s="207">
        <f>'20'!E51</f>
        <v>0</v>
      </c>
      <c r="M274" s="207">
        <f>'20'!G40</f>
        <v>0</v>
      </c>
      <c r="N274" s="227">
        <f>'19'!H71+'19'!H102+'20'!H9+'20'!H40</f>
        <v>0</v>
      </c>
      <c r="O274" s="4">
        <f>'19'!G102</f>
        <v>0</v>
      </c>
    </row>
    <row r="275" spans="1:15" ht="15.75" customHeight="1">
      <c r="A275" s="207">
        <v>19</v>
      </c>
      <c r="B275" s="220">
        <v>5</v>
      </c>
      <c r="C275" s="253">
        <f>'19'!O72+'19'!O103+'20'!O10+'20'!O41</f>
        <v>0</v>
      </c>
      <c r="D275" s="222">
        <f>'19'!D83+'19'!D114+'20'!D21+'20'!D52</f>
        <v>0</v>
      </c>
      <c r="E275" s="223">
        <f>'19'!Q41</f>
        <v>0</v>
      </c>
      <c r="F275" s="223">
        <f>'20'!Q41</f>
        <v>0</v>
      </c>
      <c r="G275" s="221">
        <f t="shared" si="87"/>
        <v>0</v>
      </c>
      <c r="H275" s="224">
        <f t="shared" si="88"/>
        <v>0</v>
      </c>
      <c r="I275" s="225">
        <f>'19'!M72+'19'!M103+'20'!M10+'20'!M41</f>
        <v>0</v>
      </c>
      <c r="J275" s="226">
        <f>'20'!C41</f>
        <v>0</v>
      </c>
      <c r="K275" s="225">
        <f>'19'!D72+'19'!D103+'20'!D10+'20'!D41</f>
        <v>0</v>
      </c>
      <c r="L275" s="207">
        <f>'20'!E52</f>
        <v>0</v>
      </c>
      <c r="M275" s="228">
        <f>'20'!G41</f>
        <v>0</v>
      </c>
      <c r="N275" s="227">
        <f>'19'!H72+'19'!H103+'20'!H10+'20'!H41</f>
        <v>0</v>
      </c>
      <c r="O275" s="4">
        <f>'19'!G103</f>
        <v>0</v>
      </c>
    </row>
    <row r="276" spans="1:15" ht="15.75" customHeight="1">
      <c r="A276" s="207">
        <v>19</v>
      </c>
      <c r="B276" s="220">
        <v>6</v>
      </c>
      <c r="C276" s="253">
        <f>'19'!O73+'19'!O104+'20'!O11+'20'!O42</f>
        <v>0</v>
      </c>
      <c r="D276" s="222">
        <f>'19'!D84+'19'!D115+'20'!D22+'20'!D53</f>
        <v>0</v>
      </c>
      <c r="E276" s="223">
        <f>'19'!Q42</f>
        <v>0</v>
      </c>
      <c r="F276" s="223">
        <f>'20'!Q42</f>
        <v>0</v>
      </c>
      <c r="G276" s="221">
        <f t="shared" si="87"/>
        <v>0</v>
      </c>
      <c r="H276" s="224">
        <f t="shared" si="88"/>
        <v>0</v>
      </c>
      <c r="I276" s="225">
        <f>'19'!M73+'19'!M104+'20'!M11+'20'!M42</f>
        <v>0</v>
      </c>
      <c r="J276" s="226">
        <f>'20'!C42</f>
        <v>0</v>
      </c>
      <c r="K276" s="225">
        <f>'19'!D73+'19'!D104+'20'!D11+'20'!D42</f>
        <v>0</v>
      </c>
      <c r="L276" s="207">
        <f>'20'!E53</f>
        <v>0</v>
      </c>
      <c r="M276" s="207">
        <f>'20'!G42</f>
        <v>0</v>
      </c>
      <c r="N276" s="227">
        <f>'19'!H73+'19'!H104+'20'!H11+'20'!H42</f>
        <v>0</v>
      </c>
      <c r="O276" s="4">
        <f>'19'!G104</f>
        <v>0</v>
      </c>
    </row>
    <row r="277" spans="1:15" ht="15.75" customHeight="1">
      <c r="A277" s="207">
        <v>19</v>
      </c>
      <c r="B277" s="220">
        <v>7</v>
      </c>
      <c r="C277" s="253">
        <f>'19'!O74+'19'!O105+'20'!O12+'20'!O43</f>
        <v>0</v>
      </c>
      <c r="D277" s="222">
        <f>'19'!D85+'19'!D116+'20'!D23+'20'!D54</f>
        <v>0</v>
      </c>
      <c r="E277" s="223">
        <f>'19'!Q43</f>
        <v>0</v>
      </c>
      <c r="F277" s="223">
        <f>'20'!Q43</f>
        <v>0</v>
      </c>
      <c r="G277" s="221">
        <f t="shared" si="87"/>
        <v>0</v>
      </c>
      <c r="H277" s="224">
        <f t="shared" si="88"/>
        <v>0</v>
      </c>
      <c r="I277" s="225">
        <f>'19'!M74+'19'!M105+'20'!M12+'20'!M43</f>
        <v>0</v>
      </c>
      <c r="J277" s="226">
        <f>'20'!C43</f>
        <v>0</v>
      </c>
      <c r="K277" s="225">
        <f>'19'!D74+'19'!D105+'20'!D12+'20'!D43</f>
        <v>0</v>
      </c>
      <c r="L277" s="207">
        <f>'20'!E54</f>
        <v>0</v>
      </c>
      <c r="M277" s="207">
        <f>'20'!G43</f>
        <v>0</v>
      </c>
      <c r="N277" s="227">
        <f>'19'!H74+'19'!H105+'20'!H12+'20'!H43</f>
        <v>0</v>
      </c>
      <c r="O277" s="4">
        <f>'19'!G105</f>
        <v>0</v>
      </c>
    </row>
    <row r="278" spans="1:15" ht="15.75" customHeight="1">
      <c r="A278" s="207">
        <v>19</v>
      </c>
      <c r="B278" s="220">
        <v>8</v>
      </c>
      <c r="C278" s="253">
        <f>'19'!O75+'19'!O106+'20'!O13+'20'!O44</f>
        <v>0</v>
      </c>
      <c r="D278" s="222">
        <f>'19'!D86+'19'!D117+'20'!D24+'20'!D55</f>
        <v>0</v>
      </c>
      <c r="E278" s="223">
        <f>'19'!Q44</f>
        <v>0</v>
      </c>
      <c r="F278" s="223">
        <f>'20'!Q44</f>
        <v>0</v>
      </c>
      <c r="G278" s="221">
        <f t="shared" si="87"/>
        <v>0</v>
      </c>
      <c r="H278" s="224">
        <f t="shared" si="88"/>
        <v>0</v>
      </c>
      <c r="I278" s="225">
        <f>'19'!M75+'19'!M106+'20'!M13+'20'!M44</f>
        <v>0</v>
      </c>
      <c r="J278" s="226">
        <f>'20'!C44</f>
        <v>0</v>
      </c>
      <c r="K278" s="225">
        <f>'19'!D75+'19'!D106+'20'!D13+'20'!D44</f>
        <v>0</v>
      </c>
      <c r="L278" s="228">
        <f>'20'!E55</f>
        <v>0</v>
      </c>
      <c r="M278" s="207">
        <f>'20'!G44</f>
        <v>0</v>
      </c>
      <c r="N278" s="227">
        <f>'19'!H75+'19'!H106+'20'!H13+'20'!H44</f>
        <v>0</v>
      </c>
      <c r="O278" s="4">
        <f>'19'!G106</f>
        <v>0</v>
      </c>
    </row>
    <row r="279" spans="1:15" ht="15.75" customHeight="1">
      <c r="A279" s="207">
        <v>19</v>
      </c>
      <c r="B279" s="229">
        <v>9</v>
      </c>
      <c r="C279" s="254">
        <f>'19'!O76+'19'!O107+'20'!O14+'20'!O45</f>
        <v>0</v>
      </c>
      <c r="D279" s="231">
        <f>'19'!D87+'19'!D118+'20'!D25+'20'!D56</f>
        <v>0</v>
      </c>
      <c r="E279" s="232">
        <f>'19'!Q45</f>
        <v>0</v>
      </c>
      <c r="F279" s="232">
        <f>'20'!Q45</f>
        <v>0</v>
      </c>
      <c r="G279" s="230">
        <f t="shared" si="87"/>
        <v>0</v>
      </c>
      <c r="H279" s="233">
        <f t="shared" si="88"/>
        <v>0</v>
      </c>
      <c r="I279" s="234">
        <f>'19'!M76+'19'!M107+'20'!M14+'20'!M45</f>
        <v>0</v>
      </c>
      <c r="J279" s="235">
        <f>'20'!C45</f>
        <v>0</v>
      </c>
      <c r="K279" s="234">
        <f>'19'!D76+'19'!D107+'20'!D14+'20'!D45</f>
        <v>0</v>
      </c>
      <c r="L279" s="236">
        <f>'20'!E56</f>
        <v>0</v>
      </c>
      <c r="M279" s="237">
        <f>'20'!G45</f>
        <v>0</v>
      </c>
      <c r="N279" s="238">
        <f>'19'!H76+'19'!H107+'20'!H14+'20'!H45</f>
        <v>0</v>
      </c>
      <c r="O279" s="4">
        <f>'19'!G107</f>
        <v>0</v>
      </c>
    </row>
    <row r="280" spans="1:15" ht="15.75" customHeight="1">
      <c r="A280" s="207">
        <v>19</v>
      </c>
      <c r="B280" s="208" t="s">
        <v>46</v>
      </c>
      <c r="C280" s="209" t="s">
        <v>326</v>
      </c>
      <c r="D280" s="239">
        <f>'19'!D88+'19'!D119+'20'!D26+'20'!D57</f>
        <v>0</v>
      </c>
      <c r="E280" s="207"/>
      <c r="F280" s="207"/>
      <c r="G280" s="207"/>
      <c r="H280" s="207"/>
      <c r="I280" s="207"/>
      <c r="J280" s="207"/>
      <c r="K280" s="207">
        <f>SUM(K272:K279)</f>
        <v>0</v>
      </c>
      <c r="L280" s="207">
        <f>(L272-L257)*80</f>
        <v>0</v>
      </c>
      <c r="M280" s="207"/>
      <c r="N280" s="240" t="s">
        <v>330</v>
      </c>
      <c r="O280" s="4">
        <f t="shared" ref="O280:O286" si="89">O273-O258</f>
        <v>0</v>
      </c>
    </row>
    <row r="281" spans="1:15" ht="15.75" customHeight="1">
      <c r="A281" s="207">
        <v>19</v>
      </c>
      <c r="B281" s="220" t="s">
        <v>47</v>
      </c>
      <c r="C281" s="221" t="s">
        <v>326</v>
      </c>
      <c r="D281" s="241">
        <f>'19'!D89+'19'!D120+'20'!D27+'20'!D58</f>
        <v>0</v>
      </c>
      <c r="E281" s="207"/>
      <c r="F281" s="207"/>
      <c r="G281" s="207"/>
      <c r="H281" s="207"/>
      <c r="I281" s="207"/>
      <c r="J281" s="207"/>
      <c r="K281" s="207"/>
      <c r="L281" s="207">
        <f t="shared" ref="L281:L282" si="90">L274-L259</f>
        <v>0</v>
      </c>
      <c r="M281" s="207"/>
      <c r="N281" s="240" t="s">
        <v>331</v>
      </c>
      <c r="O281" s="4">
        <f t="shared" si="89"/>
        <v>0</v>
      </c>
    </row>
    <row r="282" spans="1:15" ht="15.75" customHeight="1">
      <c r="A282" s="207">
        <v>19</v>
      </c>
      <c r="B282" s="220" t="s">
        <v>48</v>
      </c>
      <c r="C282" s="221" t="s">
        <v>326</v>
      </c>
      <c r="D282" s="241">
        <f>'19'!D90+'19'!D121+'20'!D28+'20'!D59</f>
        <v>0</v>
      </c>
      <c r="E282" s="207"/>
      <c r="F282" s="207"/>
      <c r="G282" s="207"/>
      <c r="H282" s="207"/>
      <c r="I282" s="207"/>
      <c r="J282" s="207"/>
      <c r="K282" s="207"/>
      <c r="L282" s="207">
        <f t="shared" si="90"/>
        <v>0</v>
      </c>
      <c r="M282" s="207"/>
      <c r="N282" s="240" t="s">
        <v>332</v>
      </c>
      <c r="O282" s="4">
        <f t="shared" si="89"/>
        <v>0</v>
      </c>
    </row>
    <row r="283" spans="1:15" ht="15.75" customHeight="1">
      <c r="A283" s="207">
        <v>19</v>
      </c>
      <c r="B283" s="220" t="s">
        <v>49</v>
      </c>
      <c r="C283" s="221" t="s">
        <v>326</v>
      </c>
      <c r="D283" s="241">
        <f>'19'!D91+'19'!D122+'20'!D29+'20'!D60</f>
        <v>0</v>
      </c>
      <c r="E283" s="207"/>
      <c r="F283" s="207"/>
      <c r="G283" s="207"/>
      <c r="H283" s="207"/>
      <c r="I283" s="207"/>
      <c r="J283" s="207"/>
      <c r="K283" s="207"/>
      <c r="L283" s="207">
        <f t="shared" ref="L283:L284" si="91">(L276-L261)*30</f>
        <v>0</v>
      </c>
      <c r="M283" s="207"/>
      <c r="N283" s="240" t="s">
        <v>333</v>
      </c>
      <c r="O283" s="4">
        <f t="shared" si="89"/>
        <v>0</v>
      </c>
    </row>
    <row r="284" spans="1:15" ht="15.75" customHeight="1">
      <c r="A284" s="207">
        <v>19</v>
      </c>
      <c r="B284" s="229" t="s">
        <v>50</v>
      </c>
      <c r="C284" s="230" t="s">
        <v>326</v>
      </c>
      <c r="D284" s="241">
        <f>'19'!D92+'19'!D123+'20'!D30+'20'!D61</f>
        <v>0</v>
      </c>
      <c r="E284" s="207"/>
      <c r="F284" s="207"/>
      <c r="G284" s="207"/>
      <c r="H284" s="207"/>
      <c r="I284" s="207"/>
      <c r="J284" s="207"/>
      <c r="K284" s="207"/>
      <c r="L284" s="207">
        <f t="shared" si="91"/>
        <v>0</v>
      </c>
      <c r="M284" s="207"/>
      <c r="N284" s="240" t="s">
        <v>334</v>
      </c>
      <c r="O284" s="4">
        <f t="shared" si="89"/>
        <v>0</v>
      </c>
    </row>
    <row r="285" spans="1:15" ht="15.75" customHeight="1">
      <c r="A285" s="207"/>
      <c r="B285" s="207"/>
      <c r="C285" s="242" t="s">
        <v>327</v>
      </c>
      <c r="D285" s="243">
        <f>D282+D283+D284</f>
        <v>0</v>
      </c>
      <c r="E285" s="207"/>
      <c r="F285" s="207"/>
      <c r="G285" s="207"/>
      <c r="H285" s="207"/>
      <c r="I285" s="207"/>
      <c r="J285" s="207"/>
      <c r="K285" s="248">
        <f>K280+L283+L284</f>
        <v>0</v>
      </c>
      <c r="L285" s="248">
        <f>SUM(L280:L284)</f>
        <v>0</v>
      </c>
      <c r="M285" s="207"/>
      <c r="N285" s="240" t="s">
        <v>335</v>
      </c>
      <c r="O285" s="4">
        <f t="shared" si="89"/>
        <v>0</v>
      </c>
    </row>
    <row r="286" spans="1:15" ht="15.75" customHeight="1">
      <c r="A286" s="207"/>
      <c r="B286" s="207"/>
      <c r="C286" s="244"/>
      <c r="D286" s="245"/>
      <c r="E286" s="246"/>
      <c r="F286" s="246"/>
      <c r="G286" s="244"/>
      <c r="H286" s="246"/>
      <c r="I286" s="207"/>
      <c r="J286" s="207"/>
      <c r="K286" s="249" t="s">
        <v>336</v>
      </c>
      <c r="L286" s="249" t="s">
        <v>337</v>
      </c>
      <c r="M286" s="207"/>
      <c r="N286" s="207" t="s">
        <v>338</v>
      </c>
      <c r="O286" s="4">
        <f t="shared" si="89"/>
        <v>0</v>
      </c>
    </row>
    <row r="287" spans="1:15" ht="15.75" customHeight="1">
      <c r="A287" s="207">
        <v>20</v>
      </c>
      <c r="B287" s="208">
        <v>1</v>
      </c>
      <c r="C287" s="209">
        <f>'20'!O69+'20'!O100+'21'!O7+'21'!O38</f>
        <v>0</v>
      </c>
      <c r="D287" s="210">
        <f>'20'!D80+'20'!D111+'21'!D18+'21'!D49</f>
        <v>0</v>
      </c>
      <c r="E287" s="211">
        <f>'20'!Q38</f>
        <v>0</v>
      </c>
      <c r="F287" s="211">
        <f>'21'!Q38</f>
        <v>0</v>
      </c>
      <c r="G287" s="209">
        <f t="shared" ref="G287:G294" si="92">E287+D287-F287</f>
        <v>0</v>
      </c>
      <c r="H287" s="212">
        <f t="shared" ref="H287:H294" si="93">IFERROR(C287/K287,0)</f>
        <v>0</v>
      </c>
      <c r="I287" s="213">
        <f>'20'!M69+'20'!M100+'21'!M7+'21'!M37</f>
        <v>0</v>
      </c>
      <c r="J287" s="214">
        <f>'21'!C38</f>
        <v>0</v>
      </c>
      <c r="K287" s="213">
        <f>'20'!D69+'20'!D100+'21'!D7+'21'!D38</f>
        <v>0</v>
      </c>
      <c r="L287" s="216">
        <f>'21'!E49</f>
        <v>0</v>
      </c>
      <c r="M287" s="217" t="str">
        <f>'21'!G37</f>
        <v>Akhir</v>
      </c>
      <c r="N287" s="218">
        <f>'20'!H69+'20'!H100+'21'!H7+'21'!H38</f>
        <v>0</v>
      </c>
    </row>
    <row r="288" spans="1:15" ht="15.75" customHeight="1">
      <c r="A288" s="207">
        <v>20</v>
      </c>
      <c r="B288" s="220">
        <v>3</v>
      </c>
      <c r="C288" s="221">
        <f>'20'!O70+'20'!O101+'21'!O8+'21'!O39</f>
        <v>0</v>
      </c>
      <c r="D288" s="222">
        <f>'20'!D81+'20'!D112+'21'!D19+'21'!D50</f>
        <v>0</v>
      </c>
      <c r="E288" s="223">
        <f>'20'!Q39</f>
        <v>0</v>
      </c>
      <c r="F288" s="223">
        <f>'21'!Q39</f>
        <v>0</v>
      </c>
      <c r="G288" s="221">
        <f t="shared" si="92"/>
        <v>0</v>
      </c>
      <c r="H288" s="224">
        <f t="shared" si="93"/>
        <v>0</v>
      </c>
      <c r="I288" s="225">
        <f>'20'!M70+'20'!M101+'21'!M8+'21'!M38</f>
        <v>0</v>
      </c>
      <c r="J288" s="226">
        <f>'21'!C39</f>
        <v>0</v>
      </c>
      <c r="K288" s="225">
        <f>'20'!D70+'20'!D101+'21'!D8+'21'!D39</f>
        <v>0</v>
      </c>
      <c r="L288" s="207">
        <f>'21'!E50</f>
        <v>0</v>
      </c>
      <c r="M288" s="207">
        <f>'21'!G39</f>
        <v>0</v>
      </c>
      <c r="N288" s="227">
        <f>'20'!H70+'20'!H101+'21'!H8+'21'!H39</f>
        <v>0</v>
      </c>
      <c r="O288" s="4">
        <f>'20'!G101</f>
        <v>0</v>
      </c>
    </row>
    <row r="289" spans="1:15" ht="15.75" customHeight="1">
      <c r="A289" s="207">
        <v>20</v>
      </c>
      <c r="B289" s="220">
        <v>4</v>
      </c>
      <c r="C289" s="221">
        <f>'20'!O71+'20'!O102+'21'!O9+'21'!O40</f>
        <v>0</v>
      </c>
      <c r="D289" s="222">
        <f>'20'!D82+'20'!D113+'21'!D20+'21'!D51</f>
        <v>0</v>
      </c>
      <c r="E289" s="223">
        <f>'20'!Q40</f>
        <v>0</v>
      </c>
      <c r="F289" s="223">
        <f>'21'!Q40</f>
        <v>0</v>
      </c>
      <c r="G289" s="221">
        <f t="shared" si="92"/>
        <v>0</v>
      </c>
      <c r="H289" s="224">
        <f t="shared" si="93"/>
        <v>0</v>
      </c>
      <c r="I289" s="225">
        <f>'20'!M71+'20'!M102+'21'!M9+'21'!M39</f>
        <v>0</v>
      </c>
      <c r="J289" s="226">
        <f>'21'!C40</f>
        <v>0</v>
      </c>
      <c r="K289" s="225">
        <f>'20'!D71+'20'!D102+'21'!D9+'21'!D40</f>
        <v>0</v>
      </c>
      <c r="L289" s="207">
        <f>'21'!E51</f>
        <v>0</v>
      </c>
      <c r="M289" s="207">
        <f>'21'!G40</f>
        <v>0</v>
      </c>
      <c r="N289" s="227">
        <f>'20'!H71+'20'!H102+'21'!H9+'21'!H40</f>
        <v>0</v>
      </c>
      <c r="O289" s="4">
        <f>'20'!G102</f>
        <v>0</v>
      </c>
    </row>
    <row r="290" spans="1:15" ht="15.75" customHeight="1">
      <c r="A290" s="207">
        <v>20</v>
      </c>
      <c r="B290" s="220">
        <v>5</v>
      </c>
      <c r="C290" s="221">
        <f>'20'!O72+'20'!O103+'21'!O10+'21'!O41</f>
        <v>0</v>
      </c>
      <c r="D290" s="222">
        <f>'20'!D83+'20'!D114+'21'!D21+'21'!D52</f>
        <v>0</v>
      </c>
      <c r="E290" s="223">
        <f>'20'!Q41</f>
        <v>0</v>
      </c>
      <c r="F290" s="223">
        <f>'21'!Q41</f>
        <v>0</v>
      </c>
      <c r="G290" s="221">
        <f t="shared" si="92"/>
        <v>0</v>
      </c>
      <c r="H290" s="224">
        <f t="shared" si="93"/>
        <v>0</v>
      </c>
      <c r="I290" s="225">
        <f>'20'!M72+'20'!M103+'21'!M10+'21'!M40</f>
        <v>0</v>
      </c>
      <c r="J290" s="226">
        <f>'21'!C41</f>
        <v>0</v>
      </c>
      <c r="K290" s="225">
        <f>'20'!D72+'20'!D103+'21'!D10+'21'!D41</f>
        <v>0</v>
      </c>
      <c r="L290" s="207">
        <f>'21'!E52</f>
        <v>0</v>
      </c>
      <c r="M290" s="228">
        <f>'21'!G40</f>
        <v>0</v>
      </c>
      <c r="N290" s="227">
        <f>'20'!H72+'20'!H103+'21'!H10+'21'!H41</f>
        <v>0</v>
      </c>
      <c r="O290" s="4">
        <f>'20'!G103</f>
        <v>0</v>
      </c>
    </row>
    <row r="291" spans="1:15" ht="15.75" customHeight="1">
      <c r="A291" s="207">
        <v>20</v>
      </c>
      <c r="B291" s="220">
        <v>6</v>
      </c>
      <c r="C291" s="221">
        <f>'20'!O73+'20'!O104+'21'!O11+'21'!O42</f>
        <v>0</v>
      </c>
      <c r="D291" s="222">
        <f>'20'!D84+'20'!D115+'21'!D22+'21'!D53</f>
        <v>0</v>
      </c>
      <c r="E291" s="223">
        <f>'20'!Q42</f>
        <v>0</v>
      </c>
      <c r="F291" s="223">
        <f>'21'!Q42</f>
        <v>0</v>
      </c>
      <c r="G291" s="221">
        <f t="shared" si="92"/>
        <v>0</v>
      </c>
      <c r="H291" s="224">
        <f t="shared" si="93"/>
        <v>0</v>
      </c>
      <c r="I291" s="225">
        <f>'20'!M73+'20'!M104+'21'!M11+'21'!M41</f>
        <v>0</v>
      </c>
      <c r="J291" s="226">
        <f>'21'!C42</f>
        <v>0</v>
      </c>
      <c r="K291" s="225">
        <f>'20'!D73+'20'!D104+'21'!D11+'21'!D42</f>
        <v>0</v>
      </c>
      <c r="L291" s="207">
        <f>'21'!E53</f>
        <v>0</v>
      </c>
      <c r="M291" s="207">
        <f>'21'!G42</f>
        <v>0</v>
      </c>
      <c r="N291" s="227">
        <f>'20'!H73+'20'!H104+'21'!H11+'21'!H42</f>
        <v>0</v>
      </c>
      <c r="O291" s="4">
        <f>'20'!G104</f>
        <v>0</v>
      </c>
    </row>
    <row r="292" spans="1:15" ht="15.75" customHeight="1">
      <c r="A292" s="207">
        <v>20</v>
      </c>
      <c r="B292" s="220">
        <v>7</v>
      </c>
      <c r="C292" s="221">
        <f>'20'!O74+'20'!O105+'21'!O12+'21'!O43</f>
        <v>0</v>
      </c>
      <c r="D292" s="222">
        <f>'20'!D85+'20'!D116+'21'!D23+'21'!D54</f>
        <v>0</v>
      </c>
      <c r="E292" s="223">
        <f>'20'!Q43</f>
        <v>0</v>
      </c>
      <c r="F292" s="223">
        <f>'21'!Q43</f>
        <v>0</v>
      </c>
      <c r="G292" s="221">
        <f t="shared" si="92"/>
        <v>0</v>
      </c>
      <c r="H292" s="224">
        <f t="shared" si="93"/>
        <v>0</v>
      </c>
      <c r="I292" s="225">
        <f>'20'!M74+'20'!M105+'21'!M12+'21'!M42</f>
        <v>0</v>
      </c>
      <c r="J292" s="226">
        <f>'21'!C43</f>
        <v>0</v>
      </c>
      <c r="K292" s="225">
        <f>'20'!D74+'20'!D105+'21'!D12+'21'!D43</f>
        <v>0</v>
      </c>
      <c r="L292" s="207">
        <f>'21'!E54</f>
        <v>0</v>
      </c>
      <c r="M292" s="207">
        <f>'21'!G43</f>
        <v>0</v>
      </c>
      <c r="N292" s="227">
        <f>'20'!H74+'20'!H105+'21'!H12+'21'!H43</f>
        <v>0</v>
      </c>
      <c r="O292" s="4">
        <f>'20'!G105</f>
        <v>0</v>
      </c>
    </row>
    <row r="293" spans="1:15" ht="15.75" customHeight="1">
      <c r="A293" s="207">
        <v>20</v>
      </c>
      <c r="B293" s="220">
        <v>8</v>
      </c>
      <c r="C293" s="221">
        <f>'20'!O75+'20'!O106+'21'!O13+'21'!O44</f>
        <v>0</v>
      </c>
      <c r="D293" s="222">
        <f>'20'!D86+'20'!D117+'21'!D24+'21'!D55</f>
        <v>0</v>
      </c>
      <c r="E293" s="223">
        <f>'20'!Q44</f>
        <v>0</v>
      </c>
      <c r="F293" s="223">
        <f>'21'!Q44</f>
        <v>0</v>
      </c>
      <c r="G293" s="221">
        <f t="shared" si="92"/>
        <v>0</v>
      </c>
      <c r="H293" s="224">
        <f t="shared" si="93"/>
        <v>0</v>
      </c>
      <c r="I293" s="225">
        <f>'20'!M75+'20'!M106+'21'!M13+'21'!M43</f>
        <v>0</v>
      </c>
      <c r="J293" s="226">
        <f>'21'!C44</f>
        <v>0</v>
      </c>
      <c r="K293" s="225">
        <f>'20'!D75+'20'!D106+'21'!D13+'21'!D44</f>
        <v>0</v>
      </c>
      <c r="L293" s="228">
        <f>'21'!E54</f>
        <v>0</v>
      </c>
      <c r="M293" s="207">
        <f>'21'!G44</f>
        <v>0</v>
      </c>
      <c r="N293" s="227">
        <f>'20'!H75+'20'!H106+'21'!H13+'21'!H44</f>
        <v>0</v>
      </c>
      <c r="O293" s="4">
        <f>'20'!G106</f>
        <v>0</v>
      </c>
    </row>
    <row r="294" spans="1:15" ht="15.75" customHeight="1">
      <c r="A294" s="207">
        <v>20</v>
      </c>
      <c r="B294" s="229">
        <v>9</v>
      </c>
      <c r="C294" s="230">
        <f>'20'!O76+'20'!O107+'21'!O14+'21'!O45</f>
        <v>0</v>
      </c>
      <c r="D294" s="231">
        <f>'20'!D87+'20'!D118+'21'!D25+'21'!D56</f>
        <v>0</v>
      </c>
      <c r="E294" s="232">
        <f>'20'!Q45</f>
        <v>0</v>
      </c>
      <c r="F294" s="232">
        <f>'21'!Q45</f>
        <v>0</v>
      </c>
      <c r="G294" s="230">
        <f t="shared" si="92"/>
        <v>0</v>
      </c>
      <c r="H294" s="233">
        <f t="shared" si="93"/>
        <v>0</v>
      </c>
      <c r="I294" s="234">
        <f>'20'!M76+'20'!M107+'21'!M14+'21'!M44</f>
        <v>0</v>
      </c>
      <c r="J294" s="235">
        <f>'21'!C45</f>
        <v>0</v>
      </c>
      <c r="K294" s="234">
        <f>'20'!D76+'20'!D107+'21'!D14+'21'!D45</f>
        <v>0</v>
      </c>
      <c r="L294" s="236">
        <f>'21'!E55</f>
        <v>0</v>
      </c>
      <c r="M294" s="237">
        <f>'21'!G45</f>
        <v>0</v>
      </c>
      <c r="N294" s="238">
        <f>'20'!H76+'20'!H107+'21'!H14+'21'!H45</f>
        <v>0</v>
      </c>
      <c r="O294" s="4">
        <f>'20'!G107</f>
        <v>0</v>
      </c>
    </row>
    <row r="295" spans="1:15" ht="15.75" customHeight="1">
      <c r="A295" s="207">
        <v>20</v>
      </c>
      <c r="B295" s="208" t="s">
        <v>46</v>
      </c>
      <c r="C295" s="209" t="s">
        <v>326</v>
      </c>
      <c r="D295" s="239">
        <f>'20'!D88+'20'!D119+'21'!D26+'21'!D57</f>
        <v>0</v>
      </c>
      <c r="E295" s="207"/>
      <c r="F295" s="207"/>
      <c r="G295" s="207"/>
      <c r="H295" s="207"/>
      <c r="I295" s="207"/>
      <c r="J295" s="207"/>
      <c r="K295" s="207">
        <f>SUM(K287:K294)</f>
        <v>0</v>
      </c>
      <c r="L295" s="207">
        <f>(L287-L272)*80</f>
        <v>0</v>
      </c>
      <c r="M295" s="207"/>
      <c r="N295" s="240" t="s">
        <v>330</v>
      </c>
      <c r="O295" s="4">
        <f t="shared" ref="O295:O301" si="94">O288-O273</f>
        <v>0</v>
      </c>
    </row>
    <row r="296" spans="1:15" ht="15.75" customHeight="1">
      <c r="A296" s="207">
        <v>20</v>
      </c>
      <c r="B296" s="220" t="s">
        <v>47</v>
      </c>
      <c r="C296" s="221" t="s">
        <v>326</v>
      </c>
      <c r="D296" s="241">
        <f>'20'!D89+'20'!D120+'21'!D27+'21'!D58</f>
        <v>0</v>
      </c>
      <c r="E296" s="207"/>
      <c r="F296" s="207"/>
      <c r="G296" s="207"/>
      <c r="H296" s="207"/>
      <c r="I296" s="207"/>
      <c r="J296" s="207"/>
      <c r="K296" s="207"/>
      <c r="L296" s="207">
        <f t="shared" ref="L296:L297" si="95">L289-L274</f>
        <v>0</v>
      </c>
      <c r="M296" s="207"/>
      <c r="N296" s="240" t="s">
        <v>331</v>
      </c>
      <c r="O296" s="4">
        <f t="shared" si="94"/>
        <v>0</v>
      </c>
    </row>
    <row r="297" spans="1:15" ht="15.75" customHeight="1">
      <c r="A297" s="207">
        <v>20</v>
      </c>
      <c r="B297" s="220" t="s">
        <v>48</v>
      </c>
      <c r="C297" s="221" t="s">
        <v>326</v>
      </c>
      <c r="D297" s="241">
        <f>'20'!D90+'20'!D121+'21'!D28+'21'!D59</f>
        <v>0</v>
      </c>
      <c r="E297" s="207"/>
      <c r="F297" s="207"/>
      <c r="G297" s="207"/>
      <c r="H297" s="207"/>
      <c r="I297" s="207"/>
      <c r="J297" s="207"/>
      <c r="K297" s="207"/>
      <c r="L297" s="207">
        <f t="shared" si="95"/>
        <v>0</v>
      </c>
      <c r="M297" s="207"/>
      <c r="N297" s="240" t="s">
        <v>332</v>
      </c>
      <c r="O297" s="4">
        <f t="shared" si="94"/>
        <v>0</v>
      </c>
    </row>
    <row r="298" spans="1:15" ht="15.75" customHeight="1">
      <c r="A298" s="207">
        <v>20</v>
      </c>
      <c r="B298" s="220" t="s">
        <v>49</v>
      </c>
      <c r="C298" s="221" t="s">
        <v>326</v>
      </c>
      <c r="D298" s="241">
        <f>'20'!D91+'20'!D122+'21'!D29+'21'!D60</f>
        <v>0</v>
      </c>
      <c r="E298" s="207"/>
      <c r="F298" s="207"/>
      <c r="G298" s="207"/>
      <c r="H298" s="207"/>
      <c r="I298" s="207"/>
      <c r="J298" s="207"/>
      <c r="K298" s="207"/>
      <c r="L298" s="207">
        <f t="shared" ref="L298:L299" si="96">(L291-L276)*30</f>
        <v>0</v>
      </c>
      <c r="M298" s="207"/>
      <c r="N298" s="240" t="s">
        <v>333</v>
      </c>
      <c r="O298" s="4">
        <f t="shared" si="94"/>
        <v>0</v>
      </c>
    </row>
    <row r="299" spans="1:15" ht="15.75" customHeight="1">
      <c r="A299" s="207">
        <v>20</v>
      </c>
      <c r="B299" s="229" t="s">
        <v>50</v>
      </c>
      <c r="C299" s="230" t="s">
        <v>326</v>
      </c>
      <c r="D299" s="241">
        <f>'20'!D92+'20'!D123+'21'!D30+'21'!D61</f>
        <v>0</v>
      </c>
      <c r="E299" s="207"/>
      <c r="F299" s="207"/>
      <c r="G299" s="207"/>
      <c r="H299" s="207"/>
      <c r="I299" s="207"/>
      <c r="J299" s="207"/>
      <c r="K299" s="207"/>
      <c r="L299" s="207">
        <f t="shared" si="96"/>
        <v>0</v>
      </c>
      <c r="M299" s="207"/>
      <c r="N299" s="240" t="s">
        <v>334</v>
      </c>
      <c r="O299" s="4">
        <f t="shared" si="94"/>
        <v>0</v>
      </c>
    </row>
    <row r="300" spans="1:15" ht="15.75" customHeight="1">
      <c r="A300" s="207"/>
      <c r="B300" s="207"/>
      <c r="C300" s="242" t="s">
        <v>327</v>
      </c>
      <c r="D300" s="243">
        <f>D297+D298+D299</f>
        <v>0</v>
      </c>
      <c r="E300" s="207"/>
      <c r="F300" s="207"/>
      <c r="G300" s="207"/>
      <c r="H300" s="207"/>
      <c r="I300" s="207"/>
      <c r="J300" s="207"/>
      <c r="K300" s="248">
        <f>K295+L298+L299</f>
        <v>0</v>
      </c>
      <c r="L300" s="248">
        <f>SUM(L295:L299)</f>
        <v>0</v>
      </c>
      <c r="M300" s="207"/>
      <c r="N300" s="240" t="s">
        <v>335</v>
      </c>
      <c r="O300" s="4">
        <f t="shared" si="94"/>
        <v>0</v>
      </c>
    </row>
    <row r="301" spans="1:15" ht="15.75" customHeight="1">
      <c r="A301" s="207"/>
      <c r="B301" s="207"/>
      <c r="C301" s="244"/>
      <c r="D301" s="245"/>
      <c r="E301" s="246"/>
      <c r="F301" s="246"/>
      <c r="G301" s="244"/>
      <c r="H301" s="246"/>
      <c r="I301" s="207"/>
      <c r="J301" s="207"/>
      <c r="K301" s="249" t="s">
        <v>336</v>
      </c>
      <c r="L301" s="249" t="s">
        <v>337</v>
      </c>
      <c r="M301" s="207"/>
      <c r="N301" s="207" t="s">
        <v>338</v>
      </c>
      <c r="O301" s="4">
        <f t="shared" si="94"/>
        <v>0</v>
      </c>
    </row>
    <row r="302" spans="1:15" ht="15.75" customHeight="1">
      <c r="A302" s="207">
        <v>21</v>
      </c>
      <c r="B302" s="208">
        <v>1</v>
      </c>
      <c r="C302" s="209">
        <f>'21'!O69+'21'!O100+'22'!O7+'22'!O38</f>
        <v>0</v>
      </c>
      <c r="D302" s="210">
        <f>'21'!D80+'21'!D111+'22'!D18+'22'!D49</f>
        <v>0</v>
      </c>
      <c r="E302" s="211">
        <f>'21'!Q38</f>
        <v>0</v>
      </c>
      <c r="F302" s="211">
        <f>'22'!Q38</f>
        <v>0</v>
      </c>
      <c r="G302" s="209">
        <f t="shared" ref="G302:G309" si="97">E302+D302-F302</f>
        <v>0</v>
      </c>
      <c r="H302" s="212">
        <f t="shared" ref="H302:H309" si="98">IFERROR(C302/K302,0)</f>
        <v>0</v>
      </c>
      <c r="I302" s="213">
        <f>'21'!M69+'21'!M100+'22'!M7+'22'!M38</f>
        <v>0</v>
      </c>
      <c r="J302" s="214">
        <f>'22'!C38</f>
        <v>0</v>
      </c>
      <c r="K302" s="213">
        <f>'21'!D69+'21'!D100+'22'!D7+'22'!D38</f>
        <v>0</v>
      </c>
      <c r="L302" s="216">
        <f>'22'!E49</f>
        <v>0</v>
      </c>
      <c r="M302" s="217">
        <f>'22'!G38</f>
        <v>0</v>
      </c>
      <c r="N302" s="218">
        <f>'21'!H69+'21'!H100+'22'!H7+'22'!H38</f>
        <v>0</v>
      </c>
    </row>
    <row r="303" spans="1:15" ht="15.75" customHeight="1">
      <c r="A303" s="207">
        <v>21</v>
      </c>
      <c r="B303" s="220">
        <v>3</v>
      </c>
      <c r="C303" s="221">
        <f>'21'!O70+'21'!O101+'22'!O8+'22'!O39</f>
        <v>0</v>
      </c>
      <c r="D303" s="222">
        <f>'21'!D81+'21'!D112+'22'!D19+'22'!D50</f>
        <v>0</v>
      </c>
      <c r="E303" s="223">
        <f>'21'!Q39</f>
        <v>0</v>
      </c>
      <c r="F303" s="223">
        <f>'22'!Q39</f>
        <v>0</v>
      </c>
      <c r="G303" s="221">
        <f t="shared" si="97"/>
        <v>0</v>
      </c>
      <c r="H303" s="224">
        <f t="shared" si="98"/>
        <v>0</v>
      </c>
      <c r="I303" s="225">
        <f>'21'!M70+'21'!M101+'22'!M8+'22'!M39</f>
        <v>0</v>
      </c>
      <c r="J303" s="226">
        <f>'22'!C39</f>
        <v>0</v>
      </c>
      <c r="K303" s="225">
        <f>'21'!D70+'21'!D101+'22'!D8+'22'!D39</f>
        <v>0</v>
      </c>
      <c r="L303" s="207">
        <f>'22'!E50</f>
        <v>0</v>
      </c>
      <c r="M303" s="207">
        <f>'22'!G39</f>
        <v>0</v>
      </c>
      <c r="N303" s="227">
        <f>'21'!H70+'21'!H101+'22'!H8+'22'!H39</f>
        <v>0</v>
      </c>
      <c r="O303" s="4">
        <f>'21'!G101</f>
        <v>0</v>
      </c>
    </row>
    <row r="304" spans="1:15" ht="15.75" customHeight="1">
      <c r="A304" s="207">
        <v>21</v>
      </c>
      <c r="B304" s="220">
        <v>4</v>
      </c>
      <c r="C304" s="221">
        <f>'21'!O71+'21'!O102+'22'!O9+'22'!O40</f>
        <v>0</v>
      </c>
      <c r="D304" s="222">
        <f>'21'!D82+'21'!D113+'22'!D20+'22'!D51</f>
        <v>0</v>
      </c>
      <c r="E304" s="223">
        <f>'21'!Q40</f>
        <v>0</v>
      </c>
      <c r="F304" s="223">
        <f>'22'!Q40</f>
        <v>0</v>
      </c>
      <c r="G304" s="221">
        <f t="shared" si="97"/>
        <v>0</v>
      </c>
      <c r="H304" s="224">
        <f t="shared" si="98"/>
        <v>0</v>
      </c>
      <c r="I304" s="225">
        <f>'21'!M71+'21'!M102+'22'!M9+'22'!M40</f>
        <v>0</v>
      </c>
      <c r="J304" s="226">
        <f>'22'!C40</f>
        <v>0</v>
      </c>
      <c r="K304" s="225">
        <f>'21'!D71+'21'!D102+'22'!D9+'22'!D40</f>
        <v>0</v>
      </c>
      <c r="L304" s="207">
        <f>'22'!E51</f>
        <v>0</v>
      </c>
      <c r="M304" s="207">
        <f>'22'!G40</f>
        <v>0</v>
      </c>
      <c r="N304" s="227">
        <f>'21'!H71+'21'!H102+'22'!H9+'22'!H40</f>
        <v>0</v>
      </c>
      <c r="O304" s="4">
        <f>'21'!G102</f>
        <v>0</v>
      </c>
    </row>
    <row r="305" spans="1:15" ht="15.75" customHeight="1">
      <c r="A305" s="207">
        <v>21</v>
      </c>
      <c r="B305" s="220">
        <v>5</v>
      </c>
      <c r="C305" s="221">
        <f>'21'!O72+'21'!O103+'22'!O10+'22'!O41</f>
        <v>0</v>
      </c>
      <c r="D305" s="222">
        <f>'21'!D83+'21'!D114+'22'!D21+'22'!D52</f>
        <v>0</v>
      </c>
      <c r="E305" s="223">
        <f>'21'!Q41</f>
        <v>0</v>
      </c>
      <c r="F305" s="223">
        <f>'22'!Q41</f>
        <v>0</v>
      </c>
      <c r="G305" s="221">
        <f t="shared" si="97"/>
        <v>0</v>
      </c>
      <c r="H305" s="224">
        <f t="shared" si="98"/>
        <v>0</v>
      </c>
      <c r="I305" s="225">
        <f>'21'!M72+'21'!M103+'22'!M10+'22'!M41</f>
        <v>0</v>
      </c>
      <c r="J305" s="226">
        <f>'22'!C41</f>
        <v>0</v>
      </c>
      <c r="K305" s="225">
        <f>'21'!D72+'21'!D103+'22'!D10+'22'!D41</f>
        <v>0</v>
      </c>
      <c r="L305" s="207">
        <f>'22'!E52</f>
        <v>0</v>
      </c>
      <c r="M305" s="228">
        <f>'22'!G41</f>
        <v>0</v>
      </c>
      <c r="N305" s="227">
        <f>'21'!H72+'21'!H103+'22'!H10+'22'!H41</f>
        <v>0</v>
      </c>
      <c r="O305" s="4">
        <f>'21'!G103</f>
        <v>0</v>
      </c>
    </row>
    <row r="306" spans="1:15" ht="15.75" customHeight="1">
      <c r="A306" s="207">
        <v>21</v>
      </c>
      <c r="B306" s="220">
        <v>6</v>
      </c>
      <c r="C306" s="221">
        <f>'21'!O73+'21'!O104+'22'!O11+'22'!O42</f>
        <v>0</v>
      </c>
      <c r="D306" s="222">
        <f>'21'!D84+'21'!D115+'22'!D22+'22'!D53</f>
        <v>0</v>
      </c>
      <c r="E306" s="223">
        <f>'21'!Q42</f>
        <v>0</v>
      </c>
      <c r="F306" s="223">
        <f>'22'!Q42</f>
        <v>0</v>
      </c>
      <c r="G306" s="221">
        <f t="shared" si="97"/>
        <v>0</v>
      </c>
      <c r="H306" s="224">
        <f t="shared" si="98"/>
        <v>0</v>
      </c>
      <c r="I306" s="225">
        <f>'21'!M73+'21'!M104+'22'!M11+'22'!M42</f>
        <v>0</v>
      </c>
      <c r="J306" s="226">
        <f>'22'!C42</f>
        <v>0</v>
      </c>
      <c r="K306" s="225">
        <f>'21'!D73+'21'!D104+'22'!D11+'22'!D42</f>
        <v>0</v>
      </c>
      <c r="L306" s="207">
        <f>'22'!E53</f>
        <v>0</v>
      </c>
      <c r="M306" s="207">
        <f>'22'!G42</f>
        <v>0</v>
      </c>
      <c r="N306" s="227">
        <f>'21'!H73+'21'!H104+'22'!H11+'22'!H42</f>
        <v>0</v>
      </c>
      <c r="O306" s="4">
        <f>'21'!G104</f>
        <v>0</v>
      </c>
    </row>
    <row r="307" spans="1:15" ht="15.75" customHeight="1">
      <c r="A307" s="207">
        <v>21</v>
      </c>
      <c r="B307" s="220">
        <v>7</v>
      </c>
      <c r="C307" s="221">
        <f>'21'!O74+'21'!O105+'22'!O12+'22'!O43</f>
        <v>0</v>
      </c>
      <c r="D307" s="222">
        <f>'21'!D85+'21'!D116+'22'!D23+'22'!D54</f>
        <v>0</v>
      </c>
      <c r="E307" s="223">
        <f>'21'!Q43</f>
        <v>0</v>
      </c>
      <c r="F307" s="223">
        <f>'22'!Q43</f>
        <v>0</v>
      </c>
      <c r="G307" s="221">
        <f t="shared" si="97"/>
        <v>0</v>
      </c>
      <c r="H307" s="224">
        <f t="shared" si="98"/>
        <v>0</v>
      </c>
      <c r="I307" s="225">
        <f>'21'!M74+'21'!M105+'22'!M12+'22'!M43</f>
        <v>0</v>
      </c>
      <c r="J307" s="226">
        <f>'22'!C43</f>
        <v>0</v>
      </c>
      <c r="K307" s="225">
        <f>'21'!D74+'21'!D105+'22'!D12+'22'!D43</f>
        <v>0</v>
      </c>
      <c r="L307" s="207">
        <f>'22'!E54</f>
        <v>0</v>
      </c>
      <c r="M307" s="207">
        <f>'22'!G43</f>
        <v>0</v>
      </c>
      <c r="N307" s="227">
        <f>'21'!H74+'21'!H105+'22'!H12+'22'!H43</f>
        <v>0</v>
      </c>
      <c r="O307" s="4">
        <f>'21'!G105</f>
        <v>0</v>
      </c>
    </row>
    <row r="308" spans="1:15" ht="15.75" customHeight="1">
      <c r="A308" s="207">
        <v>21</v>
      </c>
      <c r="B308" s="220">
        <v>8</v>
      </c>
      <c r="C308" s="221">
        <f>'21'!O75+'21'!O106+'22'!O13+'22'!O44</f>
        <v>0</v>
      </c>
      <c r="D308" s="222">
        <f>'21'!D86+'21'!D117+'22'!D24+'22'!D55</f>
        <v>0</v>
      </c>
      <c r="E308" s="223">
        <f>'21'!Q44</f>
        <v>0</v>
      </c>
      <c r="F308" s="223">
        <f>'22'!Q44</f>
        <v>0</v>
      </c>
      <c r="G308" s="221">
        <f t="shared" si="97"/>
        <v>0</v>
      </c>
      <c r="H308" s="224">
        <f t="shared" si="98"/>
        <v>0</v>
      </c>
      <c r="I308" s="225">
        <f>'21'!M75+'21'!M106+'22'!M13+'22'!M44</f>
        <v>0</v>
      </c>
      <c r="J308" s="226">
        <f>'22'!C44</f>
        <v>0</v>
      </c>
      <c r="K308" s="225">
        <f>'21'!D75+'21'!D106+'22'!D13+'22'!D44</f>
        <v>0</v>
      </c>
      <c r="L308" s="228">
        <f>'22'!E55</f>
        <v>0</v>
      </c>
      <c r="M308" s="207">
        <f>'22'!G44</f>
        <v>0</v>
      </c>
      <c r="N308" s="227">
        <f>'21'!H75+'21'!H106+'22'!H13+'22'!H44</f>
        <v>0</v>
      </c>
      <c r="O308" s="4">
        <f>'21'!G106</f>
        <v>0</v>
      </c>
    </row>
    <row r="309" spans="1:15" ht="15.75" customHeight="1">
      <c r="A309" s="207">
        <v>21</v>
      </c>
      <c r="B309" s="229">
        <v>9</v>
      </c>
      <c r="C309" s="230">
        <f>'21'!O76+'21'!O107+'22'!O14+'22'!O45</f>
        <v>0</v>
      </c>
      <c r="D309" s="231">
        <f>'21'!D87+'21'!D118+'22'!D25+'22'!D56</f>
        <v>0</v>
      </c>
      <c r="E309" s="232">
        <f>'21'!Q45</f>
        <v>0</v>
      </c>
      <c r="F309" s="232">
        <f>'22'!Q45</f>
        <v>0</v>
      </c>
      <c r="G309" s="230">
        <f t="shared" si="97"/>
        <v>0</v>
      </c>
      <c r="H309" s="233">
        <f t="shared" si="98"/>
        <v>0</v>
      </c>
      <c r="I309" s="234">
        <f>'21'!M76+'21'!M107+'22'!M14+'22'!M45</f>
        <v>0</v>
      </c>
      <c r="J309" s="235">
        <f>'22'!C45</f>
        <v>0</v>
      </c>
      <c r="K309" s="234">
        <f>'21'!D76+'21'!D107+'22'!D14+'22'!D45</f>
        <v>0</v>
      </c>
      <c r="L309" s="236">
        <f>'22'!E56</f>
        <v>0</v>
      </c>
      <c r="M309" s="237">
        <f>'22'!G45</f>
        <v>0</v>
      </c>
      <c r="N309" s="238">
        <f>'21'!H76+'21'!H107+'22'!H14+'22'!H45</f>
        <v>0</v>
      </c>
      <c r="O309" s="4">
        <f>'21'!G107</f>
        <v>0</v>
      </c>
    </row>
    <row r="310" spans="1:15" ht="15.75" customHeight="1">
      <c r="A310" s="207">
        <v>21</v>
      </c>
      <c r="B310" s="208" t="s">
        <v>46</v>
      </c>
      <c r="C310" s="209" t="s">
        <v>326</v>
      </c>
      <c r="D310" s="239">
        <f>'21'!D88+'21'!D119+'22'!D26+'22'!D57</f>
        <v>0</v>
      </c>
      <c r="E310" s="207"/>
      <c r="F310" s="207"/>
      <c r="G310" s="207"/>
      <c r="H310" s="207"/>
      <c r="I310" s="207"/>
      <c r="J310" s="207"/>
      <c r="K310" s="207">
        <f>SUM(K302:K309)</f>
        <v>0</v>
      </c>
      <c r="L310" s="207">
        <f>(L302-L287)*80</f>
        <v>0</v>
      </c>
      <c r="M310" s="207"/>
      <c r="N310" s="240" t="s">
        <v>330</v>
      </c>
      <c r="O310" s="4">
        <f t="shared" ref="O310:O316" si="99">O303-O288</f>
        <v>0</v>
      </c>
    </row>
    <row r="311" spans="1:15" ht="15.75" customHeight="1">
      <c r="A311" s="207">
        <v>21</v>
      </c>
      <c r="B311" s="220" t="s">
        <v>47</v>
      </c>
      <c r="C311" s="221" t="s">
        <v>326</v>
      </c>
      <c r="D311" s="241">
        <f>'21'!D89+'21'!D120+'22'!D27+'22'!D58</f>
        <v>0</v>
      </c>
      <c r="E311" s="207"/>
      <c r="F311" s="207"/>
      <c r="G311" s="207"/>
      <c r="H311" s="207"/>
      <c r="I311" s="207"/>
      <c r="J311" s="207"/>
      <c r="K311" s="207"/>
      <c r="L311" s="207">
        <f t="shared" ref="L311:L312" si="100">L304-L289</f>
        <v>0</v>
      </c>
      <c r="M311" s="207"/>
      <c r="N311" s="240" t="s">
        <v>331</v>
      </c>
      <c r="O311" s="4">
        <f t="shared" si="99"/>
        <v>0</v>
      </c>
    </row>
    <row r="312" spans="1:15" ht="15.75" customHeight="1">
      <c r="A312" s="207">
        <v>21</v>
      </c>
      <c r="B312" s="220" t="s">
        <v>48</v>
      </c>
      <c r="C312" s="221" t="s">
        <v>326</v>
      </c>
      <c r="D312" s="241">
        <f>'21'!D90+'21'!D121+'22'!D28+'22'!D59</f>
        <v>0</v>
      </c>
      <c r="E312" s="207"/>
      <c r="F312" s="207"/>
      <c r="G312" s="207"/>
      <c r="H312" s="207"/>
      <c r="I312" s="207"/>
      <c r="J312" s="207"/>
      <c r="K312" s="207"/>
      <c r="L312" s="207">
        <f t="shared" si="100"/>
        <v>0</v>
      </c>
      <c r="M312" s="207"/>
      <c r="N312" s="240" t="s">
        <v>332</v>
      </c>
      <c r="O312" s="4">
        <f t="shared" si="99"/>
        <v>0</v>
      </c>
    </row>
    <row r="313" spans="1:15" ht="15.75" customHeight="1">
      <c r="A313" s="207">
        <v>21</v>
      </c>
      <c r="B313" s="220" t="s">
        <v>49</v>
      </c>
      <c r="C313" s="221" t="s">
        <v>326</v>
      </c>
      <c r="D313" s="241">
        <f>'21'!D91+'21'!D122+'22'!D29+'22'!D60</f>
        <v>0</v>
      </c>
      <c r="E313" s="207"/>
      <c r="F313" s="207"/>
      <c r="G313" s="207"/>
      <c r="H313" s="207"/>
      <c r="I313" s="207"/>
      <c r="J313" s="207"/>
      <c r="K313" s="207"/>
      <c r="L313" s="207">
        <f t="shared" ref="L313:L314" si="101">(L306-L291)*30</f>
        <v>0</v>
      </c>
      <c r="M313" s="207"/>
      <c r="N313" s="240" t="s">
        <v>333</v>
      </c>
      <c r="O313" s="4">
        <f t="shared" si="99"/>
        <v>0</v>
      </c>
    </row>
    <row r="314" spans="1:15" ht="15.75" customHeight="1">
      <c r="A314" s="207">
        <v>21</v>
      </c>
      <c r="B314" s="229" t="s">
        <v>50</v>
      </c>
      <c r="C314" s="230" t="s">
        <v>326</v>
      </c>
      <c r="D314" s="241">
        <f>'21'!D92+'21'!D123+'22'!D30+'22'!D61</f>
        <v>0</v>
      </c>
      <c r="E314" s="207"/>
      <c r="F314" s="207"/>
      <c r="G314" s="207"/>
      <c r="H314" s="207"/>
      <c r="I314" s="207"/>
      <c r="J314" s="207"/>
      <c r="K314" s="207"/>
      <c r="L314" s="207">
        <f t="shared" si="101"/>
        <v>0</v>
      </c>
      <c r="M314" s="207"/>
      <c r="N314" s="240" t="s">
        <v>334</v>
      </c>
      <c r="O314" s="4">
        <f t="shared" si="99"/>
        <v>0</v>
      </c>
    </row>
    <row r="315" spans="1:15" ht="15.75" customHeight="1">
      <c r="A315" s="207"/>
      <c r="B315" s="207"/>
      <c r="C315" s="242" t="s">
        <v>327</v>
      </c>
      <c r="D315" s="243">
        <f>D312+D313+D314</f>
        <v>0</v>
      </c>
      <c r="E315" s="207"/>
      <c r="F315" s="207"/>
      <c r="G315" s="207"/>
      <c r="H315" s="207"/>
      <c r="I315" s="207"/>
      <c r="J315" s="207"/>
      <c r="K315" s="248">
        <f>K310+L313+L314</f>
        <v>0</v>
      </c>
      <c r="L315" s="248">
        <f>SUM(L310:L314)</f>
        <v>0</v>
      </c>
      <c r="M315" s="207"/>
      <c r="N315" s="240" t="s">
        <v>335</v>
      </c>
      <c r="O315" s="4">
        <f t="shared" si="99"/>
        <v>0</v>
      </c>
    </row>
    <row r="316" spans="1:15" ht="15.75" customHeight="1">
      <c r="A316" s="207"/>
      <c r="B316" s="207"/>
      <c r="C316" s="244"/>
      <c r="D316" s="245"/>
      <c r="E316" s="246"/>
      <c r="F316" s="246"/>
      <c r="G316" s="244"/>
      <c r="H316" s="246"/>
      <c r="I316" s="207"/>
      <c r="J316" s="207"/>
      <c r="K316" s="249" t="s">
        <v>336</v>
      </c>
      <c r="L316" s="249" t="s">
        <v>337</v>
      </c>
      <c r="M316" s="207"/>
      <c r="N316" s="207" t="s">
        <v>338</v>
      </c>
      <c r="O316" s="4">
        <f t="shared" si="99"/>
        <v>0</v>
      </c>
    </row>
    <row r="317" spans="1:15" ht="15.75" customHeight="1">
      <c r="A317" s="207">
        <v>22</v>
      </c>
      <c r="B317" s="208">
        <v>1</v>
      </c>
      <c r="C317" s="209">
        <f>'22'!O69+'22'!O100+'23'!O7+'23'!O38</f>
        <v>0</v>
      </c>
      <c r="D317" s="210">
        <f>'22'!D80+'22'!D111+'23'!D18+'23'!D49</f>
        <v>0</v>
      </c>
      <c r="E317" s="211">
        <f>'22'!Q38</f>
        <v>0</v>
      </c>
      <c r="F317" s="211">
        <f>'23'!Q38</f>
        <v>0</v>
      </c>
      <c r="G317" s="209">
        <f t="shared" ref="G317:G324" si="102">E317+D317-F317</f>
        <v>0</v>
      </c>
      <c r="H317" s="212">
        <f t="shared" ref="H317:H324" si="103">IFERROR(C317/K317,0)</f>
        <v>0</v>
      </c>
      <c r="I317" s="213">
        <f>'22'!M69+'22'!M100+'23'!M7+'23'!M38</f>
        <v>0</v>
      </c>
      <c r="J317" s="214">
        <f>'23'!C38</f>
        <v>0</v>
      </c>
      <c r="K317" s="213">
        <f>'22'!D69+'22'!D100+'23'!D7+'23'!D38</f>
        <v>0</v>
      </c>
      <c r="L317" s="216">
        <f>'23'!E49</f>
        <v>0</v>
      </c>
      <c r="M317" s="217">
        <f>'23'!G38</f>
        <v>0</v>
      </c>
      <c r="N317" s="218">
        <f>'22'!H69+'22'!H100+'23'!H7+'23'!H38</f>
        <v>0</v>
      </c>
    </row>
    <row r="318" spans="1:15" ht="15.75" customHeight="1">
      <c r="A318" s="207">
        <v>22</v>
      </c>
      <c r="B318" s="220">
        <v>3</v>
      </c>
      <c r="C318" s="221">
        <f>'22'!O70+'22'!O101+'23'!O8+'23'!O39</f>
        <v>0</v>
      </c>
      <c r="D318" s="222">
        <f>'22'!D81+'22'!D112+'23'!D19+'23'!D50</f>
        <v>0</v>
      </c>
      <c r="E318" s="223">
        <f>'22'!Q39</f>
        <v>0</v>
      </c>
      <c r="F318" s="223">
        <f>'23'!Q39</f>
        <v>0</v>
      </c>
      <c r="G318" s="221">
        <f t="shared" si="102"/>
        <v>0</v>
      </c>
      <c r="H318" s="224">
        <f t="shared" si="103"/>
        <v>0</v>
      </c>
      <c r="I318" s="225">
        <f>'22'!M70+'22'!M101+'23'!M8+'23'!M39</f>
        <v>0</v>
      </c>
      <c r="J318" s="226">
        <f>'23'!C39</f>
        <v>0</v>
      </c>
      <c r="K318" s="225">
        <f>'22'!D70+'22'!D101+'23'!D8+'23'!D39</f>
        <v>0</v>
      </c>
      <c r="L318" s="207">
        <f>'23'!E50</f>
        <v>0</v>
      </c>
      <c r="M318" s="207">
        <f>'23'!G39</f>
        <v>0</v>
      </c>
      <c r="N318" s="227">
        <f>'22'!H70+'22'!H101+'23'!H8+'23'!H39</f>
        <v>0</v>
      </c>
      <c r="O318" s="4">
        <f>'22'!G101</f>
        <v>0</v>
      </c>
    </row>
    <row r="319" spans="1:15" ht="15.75" customHeight="1">
      <c r="A319" s="207">
        <v>22</v>
      </c>
      <c r="B319" s="220">
        <v>4</v>
      </c>
      <c r="C319" s="221">
        <f>'22'!O71+'22'!O102+'23'!O9+'23'!O40</f>
        <v>0</v>
      </c>
      <c r="D319" s="222">
        <f>'22'!D82+'22'!D113+'23'!D20+'23'!D51</f>
        <v>0</v>
      </c>
      <c r="E319" s="223">
        <f>'22'!Q40</f>
        <v>0</v>
      </c>
      <c r="F319" s="223">
        <f>'23'!Q40</f>
        <v>0</v>
      </c>
      <c r="G319" s="221">
        <f t="shared" si="102"/>
        <v>0</v>
      </c>
      <c r="H319" s="224">
        <f t="shared" si="103"/>
        <v>0</v>
      </c>
      <c r="I319" s="225">
        <f>'22'!M71+'22'!M102+'23'!M9+'23'!M40</f>
        <v>0</v>
      </c>
      <c r="J319" s="226">
        <f>'23'!C40</f>
        <v>0</v>
      </c>
      <c r="K319" s="225">
        <f>'22'!D71+'22'!D102+'23'!D9+'23'!D40</f>
        <v>0</v>
      </c>
      <c r="L319" s="207">
        <f>'23'!E51</f>
        <v>0</v>
      </c>
      <c r="M319" s="207">
        <f>'23'!G40</f>
        <v>0</v>
      </c>
      <c r="N319" s="227">
        <f>'22'!H71+'22'!H102+'23'!H9+'23'!H40</f>
        <v>0</v>
      </c>
      <c r="O319" s="4">
        <f>'22'!G102</f>
        <v>0</v>
      </c>
    </row>
    <row r="320" spans="1:15" ht="15.75" customHeight="1">
      <c r="A320" s="207">
        <v>22</v>
      </c>
      <c r="B320" s="220">
        <v>5</v>
      </c>
      <c r="C320" s="221">
        <f>'22'!O72+'22'!O103+'23'!O10+'23'!O41</f>
        <v>0</v>
      </c>
      <c r="D320" s="222">
        <f>'22'!D83+'22'!D114+'23'!D21+'23'!D52</f>
        <v>0</v>
      </c>
      <c r="E320" s="223">
        <f>'22'!Q41</f>
        <v>0</v>
      </c>
      <c r="F320" s="223">
        <f>'23'!Q41</f>
        <v>0</v>
      </c>
      <c r="G320" s="221">
        <f t="shared" si="102"/>
        <v>0</v>
      </c>
      <c r="H320" s="224">
        <f t="shared" si="103"/>
        <v>0</v>
      </c>
      <c r="I320" s="225">
        <f>'22'!M72+'22'!M103+'23'!M10+'23'!M41</f>
        <v>0</v>
      </c>
      <c r="J320" s="226">
        <f>'23'!C41</f>
        <v>0</v>
      </c>
      <c r="K320" s="225">
        <f>'22'!D72+'22'!D103+'23'!D10+'23'!D41</f>
        <v>0</v>
      </c>
      <c r="L320" s="207">
        <f>'23'!E52</f>
        <v>0</v>
      </c>
      <c r="M320" s="228">
        <f>'23'!G41</f>
        <v>0</v>
      </c>
      <c r="N320" s="227">
        <f>'22'!H72+'22'!H103+'23'!H10+'23'!H41</f>
        <v>0</v>
      </c>
      <c r="O320" s="4">
        <f>'22'!G103</f>
        <v>0</v>
      </c>
    </row>
    <row r="321" spans="1:15" ht="15.75" customHeight="1">
      <c r="A321" s="207">
        <v>22</v>
      </c>
      <c r="B321" s="220">
        <v>6</v>
      </c>
      <c r="C321" s="221">
        <f>'22'!O73+'22'!O104+'23'!O11+'23'!O42</f>
        <v>0</v>
      </c>
      <c r="D321" s="222">
        <f>'22'!D84+'22'!D115+'23'!D22+'23'!D53</f>
        <v>0</v>
      </c>
      <c r="E321" s="223">
        <f>'22'!Q42</f>
        <v>0</v>
      </c>
      <c r="F321" s="223">
        <f>'23'!Q42</f>
        <v>0</v>
      </c>
      <c r="G321" s="221">
        <f t="shared" si="102"/>
        <v>0</v>
      </c>
      <c r="H321" s="224">
        <f t="shared" si="103"/>
        <v>0</v>
      </c>
      <c r="I321" s="225">
        <f>'22'!M73+'22'!M104+'23'!M11+'23'!M42</f>
        <v>0</v>
      </c>
      <c r="J321" s="226">
        <f>'23'!C42</f>
        <v>0</v>
      </c>
      <c r="K321" s="225">
        <f>'22'!D73+'22'!D104+'23'!D11+'23'!D42</f>
        <v>0</v>
      </c>
      <c r="L321" s="207">
        <f>'23'!E53</f>
        <v>0</v>
      </c>
      <c r="M321" s="207">
        <f>'23'!G42</f>
        <v>0</v>
      </c>
      <c r="N321" s="227">
        <f>'22'!H73+'22'!H104+'23'!H11+'23'!H42</f>
        <v>0</v>
      </c>
      <c r="O321" s="4">
        <f>'22'!G104</f>
        <v>0</v>
      </c>
    </row>
    <row r="322" spans="1:15" ht="15.75" customHeight="1">
      <c r="A322" s="207">
        <v>22</v>
      </c>
      <c r="B322" s="220">
        <v>7</v>
      </c>
      <c r="C322" s="221">
        <f>'22'!O74+'22'!O105+'23'!O12+'23'!O43</f>
        <v>0</v>
      </c>
      <c r="D322" s="222">
        <f>'22'!D85+'22'!D116+'23'!D23+'23'!D54</f>
        <v>0</v>
      </c>
      <c r="E322" s="223">
        <f>'22'!Q43</f>
        <v>0</v>
      </c>
      <c r="F322" s="223">
        <f>'23'!Q43</f>
        <v>0</v>
      </c>
      <c r="G322" s="221">
        <f t="shared" si="102"/>
        <v>0</v>
      </c>
      <c r="H322" s="224">
        <f t="shared" si="103"/>
        <v>0</v>
      </c>
      <c r="I322" s="225">
        <f>'22'!M74+'22'!M105+'23'!M12+'23'!M43</f>
        <v>0</v>
      </c>
      <c r="J322" s="226">
        <f>'23'!C43</f>
        <v>0</v>
      </c>
      <c r="K322" s="225">
        <f>'22'!D74+'22'!D105+'23'!D12+'23'!D43</f>
        <v>0</v>
      </c>
      <c r="L322" s="207">
        <f>'23'!E54</f>
        <v>0</v>
      </c>
      <c r="M322" s="207">
        <f>'23'!G43</f>
        <v>0</v>
      </c>
      <c r="N322" s="227">
        <f>'22'!H74+'22'!H105+'23'!H12+'23'!H43</f>
        <v>0</v>
      </c>
      <c r="O322" s="4">
        <f>'22'!G105</f>
        <v>0</v>
      </c>
    </row>
    <row r="323" spans="1:15" ht="15.75" customHeight="1">
      <c r="A323" s="207">
        <v>22</v>
      </c>
      <c r="B323" s="220">
        <v>8</v>
      </c>
      <c r="C323" s="221">
        <f>'22'!O75+'22'!O106+'23'!O13+'23'!O44</f>
        <v>0</v>
      </c>
      <c r="D323" s="222">
        <f>'22'!D86+'22'!D117+'23'!D24+'23'!D55</f>
        <v>0</v>
      </c>
      <c r="E323" s="223">
        <f>'22'!Q44</f>
        <v>0</v>
      </c>
      <c r="F323" s="223">
        <f>'23'!Q44</f>
        <v>0</v>
      </c>
      <c r="G323" s="221">
        <f t="shared" si="102"/>
        <v>0</v>
      </c>
      <c r="H323" s="224">
        <f t="shared" si="103"/>
        <v>0</v>
      </c>
      <c r="I323" s="225">
        <f>'22'!M75+'22'!M106+'23'!M13+'23'!M44</f>
        <v>0</v>
      </c>
      <c r="J323" s="226">
        <f>'23'!C44</f>
        <v>0</v>
      </c>
      <c r="K323" s="225">
        <f>'22'!D75+'22'!D106+'23'!D13+'23'!D44</f>
        <v>0</v>
      </c>
      <c r="L323" s="228">
        <f>'23'!E55</f>
        <v>0</v>
      </c>
      <c r="M323" s="207">
        <f>'23'!G44</f>
        <v>0</v>
      </c>
      <c r="N323" s="227">
        <f>'22'!H75+'22'!H106+'23'!H13+'23'!H44</f>
        <v>0</v>
      </c>
      <c r="O323" s="4">
        <f>'22'!G106</f>
        <v>0</v>
      </c>
    </row>
    <row r="324" spans="1:15" ht="15.75" customHeight="1">
      <c r="A324" s="207">
        <v>22</v>
      </c>
      <c r="B324" s="229">
        <v>9</v>
      </c>
      <c r="C324" s="230">
        <f>'22'!O76+'22'!O107+'23'!O14+'23'!O45</f>
        <v>0</v>
      </c>
      <c r="D324" s="231">
        <f>'22'!D87+'22'!D118+'23'!D25+'23'!D56</f>
        <v>0</v>
      </c>
      <c r="E324" s="232">
        <f>'22'!Q45</f>
        <v>0</v>
      </c>
      <c r="F324" s="232">
        <f>'23'!Q45</f>
        <v>0</v>
      </c>
      <c r="G324" s="230">
        <f t="shared" si="102"/>
        <v>0</v>
      </c>
      <c r="H324" s="233">
        <f t="shared" si="103"/>
        <v>0</v>
      </c>
      <c r="I324" s="234">
        <f>'22'!M76+'22'!M107+'23'!M14+'23'!M45</f>
        <v>0</v>
      </c>
      <c r="J324" s="235">
        <f>'23'!C45</f>
        <v>0</v>
      </c>
      <c r="K324" s="234">
        <f>'22'!D76+'22'!D107+'23'!D14+'23'!D45</f>
        <v>0</v>
      </c>
      <c r="L324" s="236">
        <f>'23'!E56</f>
        <v>0</v>
      </c>
      <c r="M324" s="237">
        <f>'23'!G45</f>
        <v>0</v>
      </c>
      <c r="N324" s="238">
        <f>'22'!H76+'22'!H107+'23'!H14+'23'!H45</f>
        <v>0</v>
      </c>
      <c r="O324" s="4">
        <f>'22'!G107</f>
        <v>0</v>
      </c>
    </row>
    <row r="325" spans="1:15" ht="15.75" customHeight="1">
      <c r="A325" s="207">
        <v>22</v>
      </c>
      <c r="B325" s="208" t="s">
        <v>46</v>
      </c>
      <c r="C325" s="209" t="s">
        <v>326</v>
      </c>
      <c r="D325" s="239">
        <f>'22'!D88+'22'!D119+'23'!D26+'23'!D57</f>
        <v>0</v>
      </c>
      <c r="E325" s="207"/>
      <c r="F325" s="207"/>
      <c r="G325" s="207"/>
      <c r="H325" s="207"/>
      <c r="I325" s="207"/>
      <c r="J325" s="207"/>
      <c r="K325" s="207">
        <f>SUM(K317:K324)</f>
        <v>0</v>
      </c>
      <c r="L325" s="207">
        <f>(L317-L302)*80</f>
        <v>0</v>
      </c>
      <c r="M325" s="207"/>
      <c r="N325" s="240" t="s">
        <v>330</v>
      </c>
      <c r="O325" s="4">
        <f t="shared" ref="O325:O331" si="104">O318-O303</f>
        <v>0</v>
      </c>
    </row>
    <row r="326" spans="1:15" ht="15.75" customHeight="1">
      <c r="A326" s="207">
        <v>22</v>
      </c>
      <c r="B326" s="220" t="s">
        <v>47</v>
      </c>
      <c r="C326" s="221" t="s">
        <v>326</v>
      </c>
      <c r="D326" s="241">
        <f>'22'!D89+'22'!D120+'23'!D27+'23'!D58</f>
        <v>0</v>
      </c>
      <c r="E326" s="207"/>
      <c r="F326" s="207"/>
      <c r="G326" s="207"/>
      <c r="H326" s="207"/>
      <c r="I326" s="207"/>
      <c r="J326" s="207"/>
      <c r="K326" s="207"/>
      <c r="L326" s="207">
        <f t="shared" ref="L326:L327" si="105">L319-L304</f>
        <v>0</v>
      </c>
      <c r="M326" s="207"/>
      <c r="N326" s="240" t="s">
        <v>331</v>
      </c>
      <c r="O326" s="4">
        <f t="shared" si="104"/>
        <v>0</v>
      </c>
    </row>
    <row r="327" spans="1:15" ht="15.75" customHeight="1">
      <c r="A327" s="207">
        <v>22</v>
      </c>
      <c r="B327" s="220" t="s">
        <v>48</v>
      </c>
      <c r="C327" s="221" t="s">
        <v>326</v>
      </c>
      <c r="D327" s="241">
        <f>'22'!D90+'22'!D121+'23'!D28+'23'!D59</f>
        <v>0</v>
      </c>
      <c r="E327" s="207"/>
      <c r="F327" s="207"/>
      <c r="G327" s="207"/>
      <c r="H327" s="207"/>
      <c r="I327" s="207"/>
      <c r="J327" s="207"/>
      <c r="K327" s="207"/>
      <c r="L327" s="207">
        <f t="shared" si="105"/>
        <v>0</v>
      </c>
      <c r="M327" s="207"/>
      <c r="N327" s="240" t="s">
        <v>332</v>
      </c>
      <c r="O327" s="4">
        <f t="shared" si="104"/>
        <v>0</v>
      </c>
    </row>
    <row r="328" spans="1:15" ht="15.75" customHeight="1">
      <c r="A328" s="207">
        <v>22</v>
      </c>
      <c r="B328" s="220" t="s">
        <v>49</v>
      </c>
      <c r="C328" s="221" t="s">
        <v>326</v>
      </c>
      <c r="D328" s="241">
        <f>'22'!D91+'22'!D122+'23'!D29+'23'!D60</f>
        <v>0</v>
      </c>
      <c r="E328" s="207"/>
      <c r="F328" s="207"/>
      <c r="G328" s="207"/>
      <c r="H328" s="207"/>
      <c r="I328" s="207"/>
      <c r="J328" s="207"/>
      <c r="K328" s="207"/>
      <c r="L328" s="207">
        <f t="shared" ref="L328:L329" si="106">(L321-L306)*30</f>
        <v>0</v>
      </c>
      <c r="M328" s="207"/>
      <c r="N328" s="240" t="s">
        <v>333</v>
      </c>
      <c r="O328" s="4">
        <f t="shared" si="104"/>
        <v>0</v>
      </c>
    </row>
    <row r="329" spans="1:15" ht="15.75" customHeight="1">
      <c r="A329" s="207">
        <v>22</v>
      </c>
      <c r="B329" s="229" t="s">
        <v>50</v>
      </c>
      <c r="C329" s="230" t="s">
        <v>326</v>
      </c>
      <c r="D329" s="241">
        <f>'22'!D92+'22'!D123+'23'!D30+'23'!D61</f>
        <v>0</v>
      </c>
      <c r="E329" s="207"/>
      <c r="F329" s="207"/>
      <c r="G329" s="207"/>
      <c r="H329" s="207"/>
      <c r="I329" s="207"/>
      <c r="J329" s="207"/>
      <c r="K329" s="207"/>
      <c r="L329" s="207">
        <f t="shared" si="106"/>
        <v>0</v>
      </c>
      <c r="M329" s="207"/>
      <c r="N329" s="240" t="s">
        <v>334</v>
      </c>
      <c r="O329" s="4">
        <f t="shared" si="104"/>
        <v>0</v>
      </c>
    </row>
    <row r="330" spans="1:15" ht="15.75" customHeight="1">
      <c r="A330" s="207"/>
      <c r="B330" s="207"/>
      <c r="C330" s="242" t="s">
        <v>327</v>
      </c>
      <c r="D330" s="243">
        <f>D327+D328+D329</f>
        <v>0</v>
      </c>
      <c r="E330" s="207"/>
      <c r="F330" s="207"/>
      <c r="G330" s="207"/>
      <c r="H330" s="207"/>
      <c r="I330" s="207"/>
      <c r="J330" s="207"/>
      <c r="K330" s="248">
        <f>K325+L328+L329</f>
        <v>0</v>
      </c>
      <c r="L330" s="248">
        <f>SUM(L325:L329)</f>
        <v>0</v>
      </c>
      <c r="M330" s="207"/>
      <c r="N330" s="240" t="s">
        <v>335</v>
      </c>
      <c r="O330" s="4">
        <f t="shared" si="104"/>
        <v>0</v>
      </c>
    </row>
    <row r="331" spans="1:15" ht="15.75" customHeight="1">
      <c r="A331" s="207"/>
      <c r="B331" s="207"/>
      <c r="C331" s="244"/>
      <c r="D331" s="245"/>
      <c r="E331" s="246"/>
      <c r="F331" s="246"/>
      <c r="G331" s="244"/>
      <c r="H331" s="246"/>
      <c r="I331" s="207"/>
      <c r="J331" s="207"/>
      <c r="K331" s="249" t="s">
        <v>336</v>
      </c>
      <c r="L331" s="249" t="s">
        <v>337</v>
      </c>
      <c r="M331" s="207"/>
      <c r="N331" s="207" t="s">
        <v>338</v>
      </c>
      <c r="O331" s="4">
        <f t="shared" si="104"/>
        <v>0</v>
      </c>
    </row>
    <row r="332" spans="1:15" ht="15.75" customHeight="1">
      <c r="A332" s="207">
        <v>23</v>
      </c>
      <c r="B332" s="208">
        <v>1</v>
      </c>
      <c r="C332" s="209">
        <f>'23'!O69+'23'!O100+'24'!O7+'24'!O38</f>
        <v>0</v>
      </c>
      <c r="D332" s="210">
        <f>'23'!D80+'23'!D111+'24'!D18+'24'!D49</f>
        <v>0</v>
      </c>
      <c r="E332" s="211">
        <f>'23'!Q38</f>
        <v>0</v>
      </c>
      <c r="F332" s="211">
        <f>'24'!Q38</f>
        <v>0</v>
      </c>
      <c r="G332" s="209">
        <f t="shared" ref="G332:G339" si="107">E332+D332-F332</f>
        <v>0</v>
      </c>
      <c r="H332" s="212">
        <f t="shared" ref="H332:H339" si="108">IFERROR(C332/K332,0)</f>
        <v>0</v>
      </c>
      <c r="I332" s="213">
        <f>'23'!M69+'23'!M100+'24'!M7+'24'!M38</f>
        <v>0</v>
      </c>
      <c r="J332" s="214">
        <f>'24'!C38</f>
        <v>0</v>
      </c>
      <c r="K332" s="213">
        <f>'23'!D69+'23'!D100+'24'!D7+'24'!D38</f>
        <v>0</v>
      </c>
      <c r="L332" s="216">
        <f>'24'!E49</f>
        <v>0</v>
      </c>
      <c r="M332" s="217">
        <f>'24'!G38</f>
        <v>0</v>
      </c>
      <c r="N332" s="218">
        <f>'23'!H69+'23'!H100+'24'!H7+'24'!H38</f>
        <v>0</v>
      </c>
    </row>
    <row r="333" spans="1:15" ht="15.75" customHeight="1">
      <c r="A333" s="207">
        <v>23</v>
      </c>
      <c r="B333" s="220">
        <v>3</v>
      </c>
      <c r="C333" s="221">
        <f>'23'!O70+'23'!O101+'24'!O8+'24'!O39</f>
        <v>0</v>
      </c>
      <c r="D333" s="222">
        <f>'23'!D81+'23'!D112+'24'!D19+'24'!D50</f>
        <v>0</v>
      </c>
      <c r="E333" s="223">
        <f>'23'!Q39</f>
        <v>0</v>
      </c>
      <c r="F333" s="223">
        <f>'24'!Q39</f>
        <v>0</v>
      </c>
      <c r="G333" s="221">
        <f t="shared" si="107"/>
        <v>0</v>
      </c>
      <c r="H333" s="224">
        <f t="shared" si="108"/>
        <v>0</v>
      </c>
      <c r="I333" s="225">
        <f>'23'!M70+'23'!M101+'24'!M8+'24'!M39</f>
        <v>0</v>
      </c>
      <c r="J333" s="226">
        <f>'24'!C39</f>
        <v>0</v>
      </c>
      <c r="K333" s="225">
        <f>'23'!D70+'23'!D101+'24'!D8+'24'!D39</f>
        <v>0</v>
      </c>
      <c r="L333" s="207">
        <f>'24'!E50</f>
        <v>0</v>
      </c>
      <c r="M333" s="207">
        <f>'24'!G39</f>
        <v>0</v>
      </c>
      <c r="N333" s="227">
        <f>'23'!H70+'23'!H101+'24'!H8+'24'!H39</f>
        <v>0</v>
      </c>
      <c r="O333" s="4">
        <f>'23'!G101</f>
        <v>0</v>
      </c>
    </row>
    <row r="334" spans="1:15" ht="15.75" customHeight="1">
      <c r="A334" s="207">
        <v>23</v>
      </c>
      <c r="B334" s="220">
        <v>4</v>
      </c>
      <c r="C334" s="221">
        <f>'23'!O71+'23'!O102+'24'!O9+'24'!O40</f>
        <v>0</v>
      </c>
      <c r="D334" s="222">
        <f>'23'!D82+'23'!D113+'24'!D20+'24'!D51</f>
        <v>0</v>
      </c>
      <c r="E334" s="223">
        <f>'23'!Q40</f>
        <v>0</v>
      </c>
      <c r="F334" s="223">
        <f>'24'!Q40</f>
        <v>0</v>
      </c>
      <c r="G334" s="221">
        <f t="shared" si="107"/>
        <v>0</v>
      </c>
      <c r="H334" s="224">
        <f t="shared" si="108"/>
        <v>0</v>
      </c>
      <c r="I334" s="225">
        <f>'23'!M71+'23'!M102+'24'!M9+'24'!M40</f>
        <v>0</v>
      </c>
      <c r="J334" s="226">
        <f>'24'!C40</f>
        <v>0</v>
      </c>
      <c r="K334" s="225">
        <f>'23'!D71+'23'!D102+'24'!D9+'24'!D40</f>
        <v>0</v>
      </c>
      <c r="L334" s="207">
        <f>'24'!E51</f>
        <v>0</v>
      </c>
      <c r="M334" s="207">
        <f>'24'!G40</f>
        <v>0</v>
      </c>
      <c r="N334" s="227">
        <f>'23'!H71+'23'!H102+'24'!H9+'24'!H40</f>
        <v>0</v>
      </c>
      <c r="O334" s="4">
        <f>'23'!G102</f>
        <v>0</v>
      </c>
    </row>
    <row r="335" spans="1:15" ht="15.75" customHeight="1">
      <c r="A335" s="207">
        <v>23</v>
      </c>
      <c r="B335" s="220">
        <v>5</v>
      </c>
      <c r="C335" s="221">
        <f>'23'!O72+'23'!O103+'24'!O10+'24'!O41</f>
        <v>0</v>
      </c>
      <c r="D335" s="222">
        <f>'23'!D83+'23'!D114+'24'!D21+'24'!D52</f>
        <v>0</v>
      </c>
      <c r="E335" s="223">
        <f>'23'!Q41</f>
        <v>0</v>
      </c>
      <c r="F335" s="223">
        <f>'24'!Q41</f>
        <v>0</v>
      </c>
      <c r="G335" s="221">
        <f t="shared" si="107"/>
        <v>0</v>
      </c>
      <c r="H335" s="224">
        <f t="shared" si="108"/>
        <v>0</v>
      </c>
      <c r="I335" s="225">
        <f>'23'!M72+'23'!M103+'24'!M10+'24'!M41</f>
        <v>0</v>
      </c>
      <c r="J335" s="226">
        <f>'24'!C41</f>
        <v>0</v>
      </c>
      <c r="K335" s="225">
        <f>'23'!D72+'23'!D103+'24'!D10+'24'!D41</f>
        <v>0</v>
      </c>
      <c r="L335" s="207">
        <f>'24'!E52</f>
        <v>0</v>
      </c>
      <c r="M335" s="228">
        <f>'24'!G41</f>
        <v>0</v>
      </c>
      <c r="N335" s="227">
        <f>'23'!H72+'23'!H103+'24'!H10+'24'!H41</f>
        <v>0</v>
      </c>
      <c r="O335" s="4">
        <f>'23'!G103</f>
        <v>0</v>
      </c>
    </row>
    <row r="336" spans="1:15" ht="15.75" customHeight="1">
      <c r="A336" s="207">
        <v>23</v>
      </c>
      <c r="B336" s="220">
        <v>6</v>
      </c>
      <c r="C336" s="221">
        <f>'23'!O73+'23'!O104+'24'!O11+'24'!O42</f>
        <v>0</v>
      </c>
      <c r="D336" s="222">
        <f>'23'!D84+'23'!D115+'24'!D22+'24'!D53</f>
        <v>0</v>
      </c>
      <c r="E336" s="223">
        <f>'23'!Q42</f>
        <v>0</v>
      </c>
      <c r="F336" s="223">
        <f>'24'!Q42</f>
        <v>0</v>
      </c>
      <c r="G336" s="221">
        <f t="shared" si="107"/>
        <v>0</v>
      </c>
      <c r="H336" s="224">
        <f t="shared" si="108"/>
        <v>0</v>
      </c>
      <c r="I336" s="225">
        <f>'23'!M73+'23'!M104+'24'!M11+'24'!M42</f>
        <v>0</v>
      </c>
      <c r="J336" s="226">
        <f>'24'!C42</f>
        <v>0</v>
      </c>
      <c r="K336" s="225">
        <f>'23'!D73+'23'!D104+'24'!D11+'24'!D42</f>
        <v>0</v>
      </c>
      <c r="L336" s="207">
        <f>'24'!E53</f>
        <v>0</v>
      </c>
      <c r="M336" s="207">
        <f>'24'!G42</f>
        <v>0</v>
      </c>
      <c r="N336" s="227">
        <f>'23'!H73+'23'!H104+'24'!H11+'24'!H42</f>
        <v>0</v>
      </c>
      <c r="O336" s="4">
        <f>'23'!G104</f>
        <v>0</v>
      </c>
    </row>
    <row r="337" spans="1:15" ht="15.75" customHeight="1">
      <c r="A337" s="207">
        <v>23</v>
      </c>
      <c r="B337" s="220">
        <v>7</v>
      </c>
      <c r="C337" s="221">
        <f>'23'!O74+'23'!O105+'24'!O12+'24'!O43</f>
        <v>0</v>
      </c>
      <c r="D337" s="222">
        <f>'23'!D85+'23'!D116+'24'!D23+'24'!D54</f>
        <v>0</v>
      </c>
      <c r="E337" s="223">
        <f>'23'!Q43</f>
        <v>0</v>
      </c>
      <c r="F337" s="223">
        <f>'24'!Q43</f>
        <v>0</v>
      </c>
      <c r="G337" s="221">
        <f t="shared" si="107"/>
        <v>0</v>
      </c>
      <c r="H337" s="224">
        <f t="shared" si="108"/>
        <v>0</v>
      </c>
      <c r="I337" s="225">
        <f>'23'!M74+'23'!M105+'24'!M12+'24'!M43</f>
        <v>0</v>
      </c>
      <c r="J337" s="226">
        <f>'24'!C43</f>
        <v>0</v>
      </c>
      <c r="K337" s="225">
        <f>'23'!D74+'23'!D105+'24'!D12+'24'!D43</f>
        <v>0</v>
      </c>
      <c r="L337" s="207">
        <f>'24'!E54</f>
        <v>0</v>
      </c>
      <c r="M337" s="207">
        <f>'24'!G43</f>
        <v>0</v>
      </c>
      <c r="N337" s="227">
        <f>'23'!H74+'23'!H105+'24'!H12+'24'!H43</f>
        <v>0</v>
      </c>
      <c r="O337" s="4">
        <f>'23'!G105</f>
        <v>0</v>
      </c>
    </row>
    <row r="338" spans="1:15" ht="15.75" customHeight="1">
      <c r="A338" s="207">
        <v>23</v>
      </c>
      <c r="B338" s="220">
        <v>8</v>
      </c>
      <c r="C338" s="221">
        <f>'23'!O75+'23'!O106+'24'!O13+'24'!O44</f>
        <v>0</v>
      </c>
      <c r="D338" s="222">
        <f>'23'!D86+'23'!D117+'24'!D24+'24'!D55</f>
        <v>0</v>
      </c>
      <c r="E338" s="223">
        <f>'23'!Q44</f>
        <v>0</v>
      </c>
      <c r="F338" s="223">
        <f>'24'!Q44</f>
        <v>0</v>
      </c>
      <c r="G338" s="221">
        <f t="shared" si="107"/>
        <v>0</v>
      </c>
      <c r="H338" s="224">
        <f t="shared" si="108"/>
        <v>0</v>
      </c>
      <c r="I338" s="225">
        <f>'23'!M75+'23'!M106+'24'!M13+'24'!M44</f>
        <v>0</v>
      </c>
      <c r="J338" s="226">
        <f>'24'!C44</f>
        <v>0</v>
      </c>
      <c r="K338" s="225">
        <f>'23'!D75+'23'!D106+'24'!D13+'24'!D44</f>
        <v>0</v>
      </c>
      <c r="L338" s="228">
        <f>'24'!E55</f>
        <v>0</v>
      </c>
      <c r="M338" s="207">
        <f>'24'!G44</f>
        <v>0</v>
      </c>
      <c r="N338" s="227">
        <f>'23'!H75+'23'!H106+'24'!H13+'24'!H44</f>
        <v>0</v>
      </c>
      <c r="O338" s="4">
        <f>'23'!G106</f>
        <v>0</v>
      </c>
    </row>
    <row r="339" spans="1:15" ht="15.75" customHeight="1">
      <c r="A339" s="207">
        <v>23</v>
      </c>
      <c r="B339" s="229">
        <v>9</v>
      </c>
      <c r="C339" s="230">
        <f>'23'!O76+'23'!O107+'24'!O14+'24'!O45</f>
        <v>0</v>
      </c>
      <c r="D339" s="231">
        <f>'23'!D87+'23'!D118+'24'!D25+'24'!D56</f>
        <v>0</v>
      </c>
      <c r="E339" s="232">
        <f>'23'!Q45</f>
        <v>0</v>
      </c>
      <c r="F339" s="232">
        <f>'24'!Q45</f>
        <v>0</v>
      </c>
      <c r="G339" s="230">
        <f t="shared" si="107"/>
        <v>0</v>
      </c>
      <c r="H339" s="233">
        <f t="shared" si="108"/>
        <v>0</v>
      </c>
      <c r="I339" s="234">
        <f>'23'!M76+'23'!M107+'24'!M14+'24'!M45</f>
        <v>0</v>
      </c>
      <c r="J339" s="235">
        <f>'24'!C45</f>
        <v>0</v>
      </c>
      <c r="K339" s="234">
        <f>'23'!D76+'23'!D107+'24'!D14+'24'!D45</f>
        <v>0</v>
      </c>
      <c r="L339" s="236">
        <f>'24'!E56</f>
        <v>0</v>
      </c>
      <c r="M339" s="237">
        <f>'24'!G45</f>
        <v>0</v>
      </c>
      <c r="N339" s="238">
        <f>'23'!H76+'23'!H107+'24'!H14+'24'!H45</f>
        <v>0</v>
      </c>
      <c r="O339" s="4">
        <f>'23'!G107</f>
        <v>0</v>
      </c>
    </row>
    <row r="340" spans="1:15" ht="15.75" customHeight="1">
      <c r="A340" s="207">
        <v>23</v>
      </c>
      <c r="B340" s="208" t="s">
        <v>46</v>
      </c>
      <c r="C340" s="209" t="s">
        <v>326</v>
      </c>
      <c r="D340" s="239">
        <f>'23'!D88+'23'!D119+'24'!D26+'24'!D57</f>
        <v>0</v>
      </c>
      <c r="E340" s="207"/>
      <c r="F340" s="207"/>
      <c r="G340" s="207"/>
      <c r="H340" s="207"/>
      <c r="I340" s="207"/>
      <c r="J340" s="207"/>
      <c r="K340" s="207">
        <f>SUM(K332:K339)</f>
        <v>0</v>
      </c>
      <c r="L340" s="207">
        <f>(L332-L317)*80</f>
        <v>0</v>
      </c>
      <c r="M340" s="207"/>
      <c r="N340" s="240" t="s">
        <v>330</v>
      </c>
      <c r="O340" s="4">
        <f t="shared" ref="O340:O346" si="109">O333-O318</f>
        <v>0</v>
      </c>
    </row>
    <row r="341" spans="1:15" ht="15.75" customHeight="1">
      <c r="A341" s="207">
        <v>23</v>
      </c>
      <c r="B341" s="220" t="s">
        <v>47</v>
      </c>
      <c r="C341" s="221" t="s">
        <v>326</v>
      </c>
      <c r="D341" s="241">
        <f>'23'!D89+'23'!D120+'24'!D27+'24'!D58</f>
        <v>0</v>
      </c>
      <c r="E341" s="207"/>
      <c r="F341" s="207"/>
      <c r="G341" s="207"/>
      <c r="H341" s="207"/>
      <c r="I341" s="207"/>
      <c r="J341" s="207"/>
      <c r="K341" s="207"/>
      <c r="L341" s="207">
        <f t="shared" ref="L341:L342" si="110">L334-L319</f>
        <v>0</v>
      </c>
      <c r="M341" s="207"/>
      <c r="N341" s="240" t="s">
        <v>331</v>
      </c>
      <c r="O341" s="4">
        <f t="shared" si="109"/>
        <v>0</v>
      </c>
    </row>
    <row r="342" spans="1:15" ht="15.75" customHeight="1">
      <c r="A342" s="207">
        <v>23</v>
      </c>
      <c r="B342" s="220" t="s">
        <v>48</v>
      </c>
      <c r="C342" s="221" t="s">
        <v>326</v>
      </c>
      <c r="D342" s="241">
        <f>'23'!D90+'23'!D121+'24'!D28+'24'!D59</f>
        <v>0</v>
      </c>
      <c r="E342" s="207"/>
      <c r="F342" s="207"/>
      <c r="G342" s="207"/>
      <c r="H342" s="207"/>
      <c r="I342" s="207"/>
      <c r="J342" s="207"/>
      <c r="K342" s="207"/>
      <c r="L342" s="207">
        <f t="shared" si="110"/>
        <v>0</v>
      </c>
      <c r="M342" s="207"/>
      <c r="N342" s="240" t="s">
        <v>332</v>
      </c>
      <c r="O342" s="4">
        <f t="shared" si="109"/>
        <v>0</v>
      </c>
    </row>
    <row r="343" spans="1:15" ht="15.75" customHeight="1">
      <c r="A343" s="207">
        <v>23</v>
      </c>
      <c r="B343" s="220" t="s">
        <v>49</v>
      </c>
      <c r="C343" s="221" t="s">
        <v>326</v>
      </c>
      <c r="D343" s="241">
        <f>'23'!D91+'23'!D122+'24'!D29+'24'!D60</f>
        <v>0</v>
      </c>
      <c r="E343" s="207"/>
      <c r="F343" s="207"/>
      <c r="G343" s="207"/>
      <c r="H343" s="207"/>
      <c r="I343" s="207"/>
      <c r="J343" s="207"/>
      <c r="K343" s="207"/>
      <c r="L343" s="207">
        <f t="shared" ref="L343:L344" si="111">(L336-L321)*30</f>
        <v>0</v>
      </c>
      <c r="M343" s="207"/>
      <c r="N343" s="240" t="s">
        <v>333</v>
      </c>
      <c r="O343" s="4">
        <f t="shared" si="109"/>
        <v>0</v>
      </c>
    </row>
    <row r="344" spans="1:15" ht="15.75" customHeight="1">
      <c r="A344" s="207">
        <v>23</v>
      </c>
      <c r="B344" s="229" t="s">
        <v>50</v>
      </c>
      <c r="C344" s="230" t="s">
        <v>326</v>
      </c>
      <c r="D344" s="241">
        <f>'23'!D92+'23'!D123+'24'!D30+'24'!D61</f>
        <v>0</v>
      </c>
      <c r="E344" s="207"/>
      <c r="F344" s="207"/>
      <c r="G344" s="207"/>
      <c r="H344" s="207"/>
      <c r="I344" s="207"/>
      <c r="J344" s="207"/>
      <c r="K344" s="207"/>
      <c r="L344" s="207">
        <f t="shared" si="111"/>
        <v>0</v>
      </c>
      <c r="M344" s="207"/>
      <c r="N344" s="240" t="s">
        <v>334</v>
      </c>
      <c r="O344" s="4">
        <f t="shared" si="109"/>
        <v>0</v>
      </c>
    </row>
    <row r="345" spans="1:15" ht="15.75" customHeight="1">
      <c r="A345" s="207"/>
      <c r="B345" s="207"/>
      <c r="C345" s="242" t="s">
        <v>327</v>
      </c>
      <c r="D345" s="243">
        <f>D342+D343+D344</f>
        <v>0</v>
      </c>
      <c r="E345" s="207"/>
      <c r="F345" s="207"/>
      <c r="G345" s="207"/>
      <c r="H345" s="207"/>
      <c r="I345" s="207"/>
      <c r="J345" s="207"/>
      <c r="K345" s="248">
        <f>K340+L343+L344</f>
        <v>0</v>
      </c>
      <c r="L345" s="248">
        <f>SUM(L340:L344)</f>
        <v>0</v>
      </c>
      <c r="M345" s="207"/>
      <c r="N345" s="240" t="s">
        <v>335</v>
      </c>
      <c r="O345" s="4">
        <f t="shared" si="109"/>
        <v>0</v>
      </c>
    </row>
    <row r="346" spans="1:15" ht="15.75" customHeight="1">
      <c r="A346" s="207"/>
      <c r="B346" s="207"/>
      <c r="C346" s="244"/>
      <c r="D346" s="245"/>
      <c r="E346" s="246"/>
      <c r="F346" s="246"/>
      <c r="G346" s="244"/>
      <c r="H346" s="246"/>
      <c r="I346" s="207"/>
      <c r="J346" s="207"/>
      <c r="K346" s="249" t="s">
        <v>336</v>
      </c>
      <c r="L346" s="249" t="s">
        <v>337</v>
      </c>
      <c r="M346" s="207"/>
      <c r="N346" s="207" t="s">
        <v>338</v>
      </c>
      <c r="O346" s="4">
        <f t="shared" si="109"/>
        <v>0</v>
      </c>
    </row>
    <row r="347" spans="1:15" ht="15.75" customHeight="1">
      <c r="A347" s="207">
        <v>24</v>
      </c>
      <c r="B347" s="208">
        <v>1</v>
      </c>
      <c r="C347" s="209">
        <f>'24'!O69+'24'!O100+'25'!O7+'25'!O38</f>
        <v>0</v>
      </c>
      <c r="D347" s="210">
        <f>'24'!D80+'24'!D111+'25'!D18+'25'!D49</f>
        <v>0</v>
      </c>
      <c r="E347" s="211">
        <f>'24'!Q38</f>
        <v>0</v>
      </c>
      <c r="F347" s="211">
        <f>'25'!Q38</f>
        <v>0</v>
      </c>
      <c r="G347" s="209">
        <f t="shared" ref="G347:G354" si="112">E347+D347-F347</f>
        <v>0</v>
      </c>
      <c r="H347" s="212">
        <f t="shared" ref="H347:H354" si="113">IFERROR(C347/K347,0)</f>
        <v>0</v>
      </c>
      <c r="I347" s="213">
        <f>'24'!M69+'24'!M100+'25'!M7+'25'!M38</f>
        <v>0</v>
      </c>
      <c r="J347" s="214">
        <f>'25'!C38</f>
        <v>0</v>
      </c>
      <c r="K347" s="213">
        <f>'24'!D69+'24'!D100+'25'!D7+'25'!D38</f>
        <v>0</v>
      </c>
      <c r="L347" s="216">
        <f>'25'!E49</f>
        <v>0</v>
      </c>
      <c r="M347" s="217">
        <f>'25'!G38</f>
        <v>0</v>
      </c>
      <c r="N347" s="218">
        <f>'24'!H69+'24'!H100+'25'!H7+'25'!H38</f>
        <v>0</v>
      </c>
    </row>
    <row r="348" spans="1:15" ht="15.75" customHeight="1">
      <c r="A348" s="207">
        <v>24</v>
      </c>
      <c r="B348" s="220">
        <v>3</v>
      </c>
      <c r="C348" s="221">
        <f>'24'!O70+'24'!O101+'25'!O8+'25'!O39</f>
        <v>0</v>
      </c>
      <c r="D348" s="222">
        <f>'24'!D81+'24'!D112+'25'!D19+'25'!D50</f>
        <v>0</v>
      </c>
      <c r="E348" s="223">
        <f>'24'!Q39</f>
        <v>0</v>
      </c>
      <c r="F348" s="223">
        <f>'25'!Q39</f>
        <v>0</v>
      </c>
      <c r="G348" s="221">
        <f t="shared" si="112"/>
        <v>0</v>
      </c>
      <c r="H348" s="224">
        <f t="shared" si="113"/>
        <v>0</v>
      </c>
      <c r="I348" s="225">
        <f>'24'!M70+'24'!M101+'25'!M8+'25'!M39</f>
        <v>0</v>
      </c>
      <c r="J348" s="226">
        <f>'25'!C39</f>
        <v>0</v>
      </c>
      <c r="K348" s="225">
        <f>'24'!D70+'24'!D101+'25'!D8+'25'!D39</f>
        <v>0</v>
      </c>
      <c r="L348" s="207">
        <f>'25'!E50</f>
        <v>0</v>
      </c>
      <c r="M348" s="207">
        <f>'25'!G39</f>
        <v>0</v>
      </c>
      <c r="N348" s="227">
        <f>'24'!H70+'24'!H101+'25'!H8+'25'!H39</f>
        <v>0</v>
      </c>
      <c r="O348" s="4">
        <f>'24'!G101</f>
        <v>0</v>
      </c>
    </row>
    <row r="349" spans="1:15" ht="15.75" customHeight="1">
      <c r="A349" s="207">
        <v>24</v>
      </c>
      <c r="B349" s="220">
        <v>4</v>
      </c>
      <c r="C349" s="221">
        <f>'24'!O71+'24'!O102+'25'!O9+'25'!O40</f>
        <v>0</v>
      </c>
      <c r="D349" s="222">
        <f>'24'!D82+'24'!D113+'25'!D20+'25'!D51</f>
        <v>0</v>
      </c>
      <c r="E349" s="223">
        <f>'24'!Q40</f>
        <v>0</v>
      </c>
      <c r="F349" s="223">
        <f>'25'!Q40</f>
        <v>0</v>
      </c>
      <c r="G349" s="221">
        <f t="shared" si="112"/>
        <v>0</v>
      </c>
      <c r="H349" s="224">
        <f t="shared" si="113"/>
        <v>0</v>
      </c>
      <c r="I349" s="225">
        <f>'24'!M71+'24'!M102+'25'!M9+'25'!M40</f>
        <v>0</v>
      </c>
      <c r="J349" s="226">
        <f>'25'!C40</f>
        <v>0</v>
      </c>
      <c r="K349" s="225">
        <f>'24'!D71+'24'!D102+'25'!D9+'25'!D40</f>
        <v>0</v>
      </c>
      <c r="L349" s="207">
        <f>'25'!E51</f>
        <v>0</v>
      </c>
      <c r="M349" s="207">
        <f>'25'!G40</f>
        <v>0</v>
      </c>
      <c r="N349" s="227">
        <f>'24'!H71+'24'!H102+'25'!H9+'25'!H40</f>
        <v>0</v>
      </c>
      <c r="O349" s="4">
        <f>'24'!G102</f>
        <v>0</v>
      </c>
    </row>
    <row r="350" spans="1:15" ht="15.75" customHeight="1">
      <c r="A350" s="207">
        <v>24</v>
      </c>
      <c r="B350" s="220">
        <v>5</v>
      </c>
      <c r="C350" s="221">
        <f>'24'!O72+'24'!O103+'25'!O10+'25'!O41</f>
        <v>0</v>
      </c>
      <c r="D350" s="222">
        <f>'24'!D83+'24'!D114+'25'!D21+'25'!D52</f>
        <v>0</v>
      </c>
      <c r="E350" s="223">
        <f>'24'!Q41</f>
        <v>0</v>
      </c>
      <c r="F350" s="223">
        <f>'25'!Q41</f>
        <v>0</v>
      </c>
      <c r="G350" s="221">
        <f t="shared" si="112"/>
        <v>0</v>
      </c>
      <c r="H350" s="224">
        <f t="shared" si="113"/>
        <v>0</v>
      </c>
      <c r="I350" s="225">
        <f>'24'!M72+'24'!M103+'25'!M10+'25'!M41</f>
        <v>0</v>
      </c>
      <c r="J350" s="226">
        <f>'25'!C41</f>
        <v>0</v>
      </c>
      <c r="K350" s="225">
        <f>'24'!D72+'24'!D103+'25'!D10+'25'!D41</f>
        <v>0</v>
      </c>
      <c r="L350" s="207">
        <f>'25'!E52</f>
        <v>0</v>
      </c>
      <c r="M350" s="228">
        <f>'25'!G41</f>
        <v>0</v>
      </c>
      <c r="N350" s="227">
        <f>'24'!H72+'24'!H103+'25'!H10+'25'!H41</f>
        <v>0</v>
      </c>
      <c r="O350" s="4">
        <f>'24'!G103</f>
        <v>0</v>
      </c>
    </row>
    <row r="351" spans="1:15" ht="15.75" customHeight="1">
      <c r="A351" s="207">
        <v>24</v>
      </c>
      <c r="B351" s="220">
        <v>6</v>
      </c>
      <c r="C351" s="221">
        <f>'24'!O73+'24'!O104+'25'!O11+'25'!O42</f>
        <v>0</v>
      </c>
      <c r="D351" s="222">
        <f>'24'!D84+'24'!D115+'25'!D22+'25'!D53</f>
        <v>0</v>
      </c>
      <c r="E351" s="223">
        <f>'24'!Q42</f>
        <v>0</v>
      </c>
      <c r="F351" s="223">
        <f>'25'!Q42</f>
        <v>0</v>
      </c>
      <c r="G351" s="221">
        <f t="shared" si="112"/>
        <v>0</v>
      </c>
      <c r="H351" s="224">
        <f t="shared" si="113"/>
        <v>0</v>
      </c>
      <c r="I351" s="225">
        <f>'24'!M73+'24'!M104+'25'!M11+'25'!M42</f>
        <v>0</v>
      </c>
      <c r="J351" s="226">
        <f>'25'!C42</f>
        <v>0</v>
      </c>
      <c r="K351" s="225">
        <f>'24'!D73+'24'!D104+'25'!D11+'25'!D42</f>
        <v>0</v>
      </c>
      <c r="L351" s="207">
        <f>'25'!E53</f>
        <v>0</v>
      </c>
      <c r="M351" s="207">
        <f>'25'!G42</f>
        <v>0</v>
      </c>
      <c r="N351" s="227">
        <f>'24'!H73+'24'!H104+'25'!H11+'25'!H42</f>
        <v>0</v>
      </c>
      <c r="O351" s="4">
        <f>'24'!G104</f>
        <v>0</v>
      </c>
    </row>
    <row r="352" spans="1:15" ht="15.75" customHeight="1">
      <c r="A352" s="207">
        <v>24</v>
      </c>
      <c r="B352" s="220">
        <v>7</v>
      </c>
      <c r="C352" s="221">
        <f>'24'!O74+'24'!O105+'25'!O12+'25'!O43</f>
        <v>0</v>
      </c>
      <c r="D352" s="222">
        <f>'24'!D85+'24'!D116+'25'!D23+'25'!D54</f>
        <v>0</v>
      </c>
      <c r="E352" s="223">
        <f>'24'!Q43</f>
        <v>0</v>
      </c>
      <c r="F352" s="223">
        <f>'25'!Q43</f>
        <v>0</v>
      </c>
      <c r="G352" s="221">
        <f t="shared" si="112"/>
        <v>0</v>
      </c>
      <c r="H352" s="224">
        <f t="shared" si="113"/>
        <v>0</v>
      </c>
      <c r="I352" s="225">
        <f>'24'!M74+'24'!M105+'25'!M12+'25'!M43</f>
        <v>0</v>
      </c>
      <c r="J352" s="226">
        <f>'25'!C43</f>
        <v>0</v>
      </c>
      <c r="K352" s="225">
        <f>'24'!D74+'24'!D105+'25'!D12+'25'!D43</f>
        <v>0</v>
      </c>
      <c r="L352" s="207">
        <f>'25'!E54</f>
        <v>0</v>
      </c>
      <c r="M352" s="207">
        <f>'25'!G43</f>
        <v>0</v>
      </c>
      <c r="N352" s="227">
        <f>'24'!H74+'24'!H105+'25'!H12+'25'!H43</f>
        <v>0</v>
      </c>
      <c r="O352" s="4">
        <f>'24'!G105</f>
        <v>0</v>
      </c>
    </row>
    <row r="353" spans="1:15" ht="15.75" customHeight="1">
      <c r="A353" s="207">
        <v>24</v>
      </c>
      <c r="B353" s="220">
        <v>8</v>
      </c>
      <c r="C353" s="221">
        <f>'24'!O75+'24'!O106+'25'!O13+'25'!O44</f>
        <v>0</v>
      </c>
      <c r="D353" s="222">
        <f>'24'!D86+'24'!D117+'25'!D24+'25'!D55</f>
        <v>0</v>
      </c>
      <c r="E353" s="223">
        <f>'24'!Q44</f>
        <v>0</v>
      </c>
      <c r="F353" s="223">
        <f>'25'!Q44</f>
        <v>0</v>
      </c>
      <c r="G353" s="221">
        <f t="shared" si="112"/>
        <v>0</v>
      </c>
      <c r="H353" s="224">
        <f t="shared" si="113"/>
        <v>0</v>
      </c>
      <c r="I353" s="225">
        <f>'24'!M75+'24'!M106+'25'!M13+'25'!M44</f>
        <v>0</v>
      </c>
      <c r="J353" s="226">
        <f>'25'!C44</f>
        <v>0</v>
      </c>
      <c r="K353" s="225">
        <f>'24'!D75+'24'!D106+'25'!D13+'25'!D44</f>
        <v>0</v>
      </c>
      <c r="L353" s="228">
        <f>'25'!E55</f>
        <v>0</v>
      </c>
      <c r="M353" s="207">
        <f>'25'!G44</f>
        <v>0</v>
      </c>
      <c r="N353" s="227">
        <f>'24'!H75+'24'!H106+'25'!H13+'25'!H44</f>
        <v>0</v>
      </c>
      <c r="O353" s="4">
        <f>'24'!G106</f>
        <v>0</v>
      </c>
    </row>
    <row r="354" spans="1:15" ht="15.75" customHeight="1">
      <c r="A354" s="207">
        <v>24</v>
      </c>
      <c r="B354" s="229">
        <v>9</v>
      </c>
      <c r="C354" s="230">
        <f>'24'!O76+'24'!O107+'25'!O14+'25'!O45</f>
        <v>0</v>
      </c>
      <c r="D354" s="231">
        <f>'24'!D87+'24'!D118+'25'!D25+'25'!D56</f>
        <v>0</v>
      </c>
      <c r="E354" s="232">
        <f>'24'!Q45</f>
        <v>0</v>
      </c>
      <c r="F354" s="232">
        <f>'25'!Q45</f>
        <v>0</v>
      </c>
      <c r="G354" s="230">
        <f t="shared" si="112"/>
        <v>0</v>
      </c>
      <c r="H354" s="233">
        <f t="shared" si="113"/>
        <v>0</v>
      </c>
      <c r="I354" s="234">
        <f>'24'!M76+'24'!M107+'25'!M14+'25'!M45</f>
        <v>0</v>
      </c>
      <c r="J354" s="235">
        <f>'25'!C45</f>
        <v>0</v>
      </c>
      <c r="K354" s="234">
        <f>'24'!D76+'24'!D107+'25'!D14+'25'!D45</f>
        <v>0</v>
      </c>
      <c r="L354" s="236">
        <f>'25'!E56</f>
        <v>0</v>
      </c>
      <c r="M354" s="237">
        <f>'25'!G45</f>
        <v>0</v>
      </c>
      <c r="N354" s="238">
        <f>'24'!H76+'24'!H107+'25'!H14+'25'!H45</f>
        <v>0</v>
      </c>
      <c r="O354" s="4">
        <f>'24'!G107</f>
        <v>0</v>
      </c>
    </row>
    <row r="355" spans="1:15" ht="15.75" customHeight="1">
      <c r="A355" s="207">
        <v>24</v>
      </c>
      <c r="B355" s="208" t="s">
        <v>46</v>
      </c>
      <c r="C355" s="209" t="s">
        <v>326</v>
      </c>
      <c r="D355" s="239">
        <f>'24'!D88+'24'!D119+'25'!D26+'25'!D57</f>
        <v>0</v>
      </c>
      <c r="E355" s="207"/>
      <c r="F355" s="207"/>
      <c r="G355" s="207"/>
      <c r="H355" s="207"/>
      <c r="I355" s="207"/>
      <c r="J355" s="207"/>
      <c r="K355" s="207">
        <f>SUM(K347:K354)</f>
        <v>0</v>
      </c>
      <c r="L355" s="207">
        <f>(L347-L332)*80</f>
        <v>0</v>
      </c>
      <c r="M355" s="207"/>
      <c r="N355" s="240" t="s">
        <v>330</v>
      </c>
      <c r="O355" s="4">
        <f t="shared" ref="O355:O361" si="114">O348-O333</f>
        <v>0</v>
      </c>
    </row>
    <row r="356" spans="1:15" ht="15.75" customHeight="1">
      <c r="A356" s="207">
        <v>24</v>
      </c>
      <c r="B356" s="220" t="s">
        <v>47</v>
      </c>
      <c r="C356" s="221" t="s">
        <v>326</v>
      </c>
      <c r="D356" s="241">
        <f>'24'!D89+'24'!D120+'25'!D27+'25'!D58</f>
        <v>0</v>
      </c>
      <c r="E356" s="207"/>
      <c r="F356" s="207"/>
      <c r="G356" s="207"/>
      <c r="H356" s="207"/>
      <c r="I356" s="207"/>
      <c r="J356" s="207"/>
      <c r="K356" s="207"/>
      <c r="L356" s="207">
        <f t="shared" ref="L356:L357" si="115">L349-L334</f>
        <v>0</v>
      </c>
      <c r="M356" s="207"/>
      <c r="N356" s="240" t="s">
        <v>331</v>
      </c>
      <c r="O356" s="4">
        <f t="shared" si="114"/>
        <v>0</v>
      </c>
    </row>
    <row r="357" spans="1:15" ht="15.75" customHeight="1">
      <c r="A357" s="207">
        <v>24</v>
      </c>
      <c r="B357" s="220" t="s">
        <v>48</v>
      </c>
      <c r="C357" s="221" t="s">
        <v>326</v>
      </c>
      <c r="D357" s="241">
        <f>'24'!D90+'24'!D121+'25'!D28+'25'!D59</f>
        <v>0</v>
      </c>
      <c r="E357" s="207"/>
      <c r="F357" s="207"/>
      <c r="G357" s="207"/>
      <c r="H357" s="207"/>
      <c r="I357" s="207"/>
      <c r="J357" s="207"/>
      <c r="K357" s="207"/>
      <c r="L357" s="207">
        <f t="shared" si="115"/>
        <v>0</v>
      </c>
      <c r="M357" s="207"/>
      <c r="N357" s="240" t="s">
        <v>332</v>
      </c>
      <c r="O357" s="4">
        <f t="shared" si="114"/>
        <v>0</v>
      </c>
    </row>
    <row r="358" spans="1:15" ht="15.75" customHeight="1">
      <c r="A358" s="207">
        <v>24</v>
      </c>
      <c r="B358" s="220" t="s">
        <v>49</v>
      </c>
      <c r="C358" s="221" t="s">
        <v>326</v>
      </c>
      <c r="D358" s="241">
        <f>'24'!D91+'24'!D122+'25'!D29+'25'!D60</f>
        <v>0</v>
      </c>
      <c r="E358" s="207"/>
      <c r="F358" s="207"/>
      <c r="G358" s="207"/>
      <c r="H358" s="207"/>
      <c r="I358" s="207"/>
      <c r="J358" s="207"/>
      <c r="K358" s="207"/>
      <c r="L358" s="207">
        <f t="shared" ref="L358:L359" si="116">(L351-L336)*30</f>
        <v>0</v>
      </c>
      <c r="M358" s="207"/>
      <c r="N358" s="240" t="s">
        <v>333</v>
      </c>
      <c r="O358" s="4">
        <f t="shared" si="114"/>
        <v>0</v>
      </c>
    </row>
    <row r="359" spans="1:15" ht="15.75" customHeight="1">
      <c r="A359" s="207">
        <v>24</v>
      </c>
      <c r="B359" s="229" t="s">
        <v>50</v>
      </c>
      <c r="C359" s="230" t="s">
        <v>326</v>
      </c>
      <c r="D359" s="241">
        <f>'24'!D92+'24'!D123+'25'!D30+'25'!D61</f>
        <v>0</v>
      </c>
      <c r="E359" s="207"/>
      <c r="F359" s="207"/>
      <c r="G359" s="207"/>
      <c r="H359" s="207"/>
      <c r="I359" s="207"/>
      <c r="J359" s="207"/>
      <c r="K359" s="207"/>
      <c r="L359" s="207">
        <f t="shared" si="116"/>
        <v>0</v>
      </c>
      <c r="M359" s="207"/>
      <c r="N359" s="240" t="s">
        <v>334</v>
      </c>
      <c r="O359" s="4">
        <f t="shared" si="114"/>
        <v>0</v>
      </c>
    </row>
    <row r="360" spans="1:15" ht="15.75" customHeight="1">
      <c r="A360" s="207"/>
      <c r="B360" s="207"/>
      <c r="C360" s="242" t="s">
        <v>327</v>
      </c>
      <c r="D360" s="243">
        <f>D357+D358+D359</f>
        <v>0</v>
      </c>
      <c r="E360" s="207"/>
      <c r="F360" s="207"/>
      <c r="G360" s="207"/>
      <c r="H360" s="207"/>
      <c r="I360" s="207"/>
      <c r="J360" s="207"/>
      <c r="K360" s="248">
        <f>K355+L358+L359</f>
        <v>0</v>
      </c>
      <c r="L360" s="248">
        <f>SUM(L355:L359)</f>
        <v>0</v>
      </c>
      <c r="M360" s="207"/>
      <c r="N360" s="240" t="s">
        <v>335</v>
      </c>
      <c r="O360" s="4">
        <f t="shared" si="114"/>
        <v>0</v>
      </c>
    </row>
    <row r="361" spans="1:15" ht="15.75" customHeight="1">
      <c r="A361" s="207"/>
      <c r="B361" s="207"/>
      <c r="C361" s="244"/>
      <c r="D361" s="245"/>
      <c r="E361" s="246"/>
      <c r="F361" s="246"/>
      <c r="G361" s="244"/>
      <c r="H361" s="246"/>
      <c r="I361" s="207"/>
      <c r="J361" s="207"/>
      <c r="K361" s="249" t="s">
        <v>336</v>
      </c>
      <c r="L361" s="249" t="s">
        <v>337</v>
      </c>
      <c r="M361" s="207"/>
      <c r="N361" s="207" t="s">
        <v>338</v>
      </c>
      <c r="O361" s="4">
        <f t="shared" si="114"/>
        <v>0</v>
      </c>
    </row>
    <row r="362" spans="1:15" ht="15.75" customHeight="1">
      <c r="A362" s="207">
        <v>25</v>
      </c>
      <c r="B362" s="208">
        <v>1</v>
      </c>
      <c r="C362" s="209">
        <f>'25'!O69+'25'!O100+'26'!O7+'26'!O38</f>
        <v>0</v>
      </c>
      <c r="D362" s="210">
        <f>'25'!D80+'25'!D111+'26'!D18+'26'!D49</f>
        <v>0</v>
      </c>
      <c r="E362" s="211">
        <f>'25'!Q38</f>
        <v>0</v>
      </c>
      <c r="F362" s="211">
        <f>'26'!Q38</f>
        <v>0</v>
      </c>
      <c r="G362" s="209">
        <f t="shared" ref="G362:G369" si="117">E362+D362-F362</f>
        <v>0</v>
      </c>
      <c r="H362" s="212">
        <f t="shared" ref="H362:H369" si="118">IFERROR(C362/K362,0)</f>
        <v>0</v>
      </c>
      <c r="I362" s="213">
        <f>'25'!M69+'25'!M100+'26'!M7+'26'!M38</f>
        <v>0</v>
      </c>
      <c r="J362" s="214">
        <f>'26'!C38</f>
        <v>0</v>
      </c>
      <c r="K362" s="213">
        <f>'25'!D69+'25'!D100+'25'!D7+'25'!D38</f>
        <v>0</v>
      </c>
      <c r="L362" s="216">
        <f>'26'!E49</f>
        <v>0</v>
      </c>
      <c r="M362" s="217">
        <f>'26'!G38</f>
        <v>0</v>
      </c>
      <c r="N362" s="218">
        <f>'25'!H69+'25'!H100+'26'!H7+'26'!H38</f>
        <v>0</v>
      </c>
    </row>
    <row r="363" spans="1:15" ht="15.75" customHeight="1">
      <c r="A363" s="207">
        <v>25</v>
      </c>
      <c r="B363" s="220">
        <v>3</v>
      </c>
      <c r="C363" s="221">
        <f>'25'!O70+'25'!O101+'26'!O8+'26'!O39</f>
        <v>0</v>
      </c>
      <c r="D363" s="222">
        <f>'25'!D81+'25'!D112+'26'!D19+'26'!D50</f>
        <v>0</v>
      </c>
      <c r="E363" s="223">
        <f>'25'!Q39</f>
        <v>0</v>
      </c>
      <c r="F363" s="223">
        <f>'26'!Q39</f>
        <v>0</v>
      </c>
      <c r="G363" s="221">
        <f t="shared" si="117"/>
        <v>0</v>
      </c>
      <c r="H363" s="224">
        <f t="shared" si="118"/>
        <v>0</v>
      </c>
      <c r="I363" s="225">
        <f>'25'!M70+'25'!M101+'26'!M8+'26'!M39</f>
        <v>0</v>
      </c>
      <c r="J363" s="226">
        <f>'26'!C39</f>
        <v>0</v>
      </c>
      <c r="K363" s="225">
        <f>'25'!D70+'25'!D101+'25'!D8+'25'!D39</f>
        <v>0</v>
      </c>
      <c r="L363" s="207">
        <f>'26'!E50</f>
        <v>0</v>
      </c>
      <c r="M363" s="207">
        <f>'26'!G39</f>
        <v>0</v>
      </c>
      <c r="N363" s="227">
        <f>'25'!H70+'25'!H101+'26'!H8+'26'!H39</f>
        <v>0</v>
      </c>
      <c r="O363" s="4">
        <f>'25'!G101</f>
        <v>0</v>
      </c>
    </row>
    <row r="364" spans="1:15" ht="15.75" customHeight="1">
      <c r="A364" s="207">
        <v>25</v>
      </c>
      <c r="B364" s="220">
        <v>4</v>
      </c>
      <c r="C364" s="221">
        <f>'25'!O71+'25'!O102+'26'!O9+'26'!O40</f>
        <v>0</v>
      </c>
      <c r="D364" s="222">
        <f>'25'!D82+'25'!D113+'26'!D20+'26'!D51</f>
        <v>0</v>
      </c>
      <c r="E364" s="223">
        <f>'25'!Q40</f>
        <v>0</v>
      </c>
      <c r="F364" s="223">
        <f>'26'!Q40</f>
        <v>0</v>
      </c>
      <c r="G364" s="221">
        <f t="shared" si="117"/>
        <v>0</v>
      </c>
      <c r="H364" s="224">
        <f t="shared" si="118"/>
        <v>0</v>
      </c>
      <c r="I364" s="225">
        <f>'25'!M71+'25'!M102+'26'!M9+'26'!M40</f>
        <v>0</v>
      </c>
      <c r="J364" s="226">
        <f>'26'!C40</f>
        <v>0</v>
      </c>
      <c r="K364" s="225">
        <f>'25'!D71+'25'!D102+'25'!D9+'25'!D40</f>
        <v>0</v>
      </c>
      <c r="L364" s="207">
        <f>'26'!E51</f>
        <v>0</v>
      </c>
      <c r="M364" s="207">
        <f>'26'!G40</f>
        <v>0</v>
      </c>
      <c r="N364" s="227">
        <f>'25'!H71+'25'!H102+'26'!H9+'26'!H40</f>
        <v>0</v>
      </c>
      <c r="O364" s="4">
        <f>'25'!G102</f>
        <v>0</v>
      </c>
    </row>
    <row r="365" spans="1:15" ht="15.75" customHeight="1">
      <c r="A365" s="207">
        <v>25</v>
      </c>
      <c r="B365" s="220">
        <v>5</v>
      </c>
      <c r="C365" s="221">
        <f>'25'!O72+'25'!O103+'26'!O10+'26'!O41</f>
        <v>0</v>
      </c>
      <c r="D365" s="222">
        <f>'25'!D83+'25'!D114+'26'!D21+'26'!D52</f>
        <v>0</v>
      </c>
      <c r="E365" s="223">
        <f>'25'!Q41</f>
        <v>0</v>
      </c>
      <c r="F365" s="223">
        <f>'26'!Q41</f>
        <v>0</v>
      </c>
      <c r="G365" s="221">
        <f t="shared" si="117"/>
        <v>0</v>
      </c>
      <c r="H365" s="224">
        <f t="shared" si="118"/>
        <v>0</v>
      </c>
      <c r="I365" s="225">
        <f>'25'!M72+'25'!M103+'26'!M10+'26'!M41</f>
        <v>0</v>
      </c>
      <c r="J365" s="226">
        <f>'26'!C41</f>
        <v>0</v>
      </c>
      <c r="K365" s="225">
        <f>'25'!D72+'25'!D103+'25'!D10+'25'!D41</f>
        <v>0</v>
      </c>
      <c r="L365" s="207">
        <f>'26'!E52</f>
        <v>0</v>
      </c>
      <c r="M365" s="228">
        <f>'26'!G41</f>
        <v>0</v>
      </c>
      <c r="N365" s="227">
        <f>'25'!H72+'25'!H103+'26'!H10+'26'!H41</f>
        <v>0</v>
      </c>
      <c r="O365" s="4">
        <f>'25'!G103</f>
        <v>0</v>
      </c>
    </row>
    <row r="366" spans="1:15" ht="15.75" customHeight="1">
      <c r="A366" s="207">
        <v>25</v>
      </c>
      <c r="B366" s="220">
        <v>6</v>
      </c>
      <c r="C366" s="221">
        <f>'25'!O73+'25'!O104+'26'!O11+'26'!O42</f>
        <v>0</v>
      </c>
      <c r="D366" s="222">
        <f>'25'!D84+'25'!D115+'26'!D22+'26'!D53</f>
        <v>0</v>
      </c>
      <c r="E366" s="223">
        <f>'25'!Q42</f>
        <v>0</v>
      </c>
      <c r="F366" s="223">
        <f>'26'!Q42</f>
        <v>0</v>
      </c>
      <c r="G366" s="221">
        <f t="shared" si="117"/>
        <v>0</v>
      </c>
      <c r="H366" s="224">
        <f t="shared" si="118"/>
        <v>0</v>
      </c>
      <c r="I366" s="225">
        <f>'25'!M73+'25'!M104+'26'!M11+'26'!M42</f>
        <v>0</v>
      </c>
      <c r="J366" s="226">
        <f>'26'!C42</f>
        <v>0</v>
      </c>
      <c r="K366" s="225">
        <f>'25'!D73+'25'!D104+'25'!D11+'25'!D42</f>
        <v>0</v>
      </c>
      <c r="L366" s="207">
        <f>'26'!E53</f>
        <v>0</v>
      </c>
      <c r="M366" s="207">
        <f>'26'!G42</f>
        <v>0</v>
      </c>
      <c r="N366" s="227">
        <f>'25'!H73+'25'!H104+'26'!H11+'26'!H42</f>
        <v>0</v>
      </c>
      <c r="O366" s="4">
        <f>'25'!G104</f>
        <v>0</v>
      </c>
    </row>
    <row r="367" spans="1:15" ht="15.75" customHeight="1">
      <c r="A367" s="207">
        <v>25</v>
      </c>
      <c r="B367" s="220">
        <v>7</v>
      </c>
      <c r="C367" s="221">
        <f>'25'!O74+'25'!O105+'26'!O12+'26'!O43</f>
        <v>0</v>
      </c>
      <c r="D367" s="222">
        <f>'25'!D85+'25'!D116+'26'!D23+'26'!D54</f>
        <v>0</v>
      </c>
      <c r="E367" s="223">
        <f>'25'!Q43</f>
        <v>0</v>
      </c>
      <c r="F367" s="223">
        <f>'26'!Q43</f>
        <v>0</v>
      </c>
      <c r="G367" s="221">
        <f t="shared" si="117"/>
        <v>0</v>
      </c>
      <c r="H367" s="224">
        <f t="shared" si="118"/>
        <v>0</v>
      </c>
      <c r="I367" s="225">
        <f>'25'!M74+'25'!M105+'26'!M12+'26'!M43</f>
        <v>0</v>
      </c>
      <c r="J367" s="226">
        <f>'26'!C43</f>
        <v>0</v>
      </c>
      <c r="K367" s="225">
        <f>'25'!D74+'25'!D105+'25'!D12+'25'!D43</f>
        <v>0</v>
      </c>
      <c r="L367" s="207">
        <f>'26'!E54</f>
        <v>0</v>
      </c>
      <c r="M367" s="207">
        <f>'26'!G43</f>
        <v>0</v>
      </c>
      <c r="N367" s="227">
        <f>'25'!H74+'25'!H105+'26'!H12+'26'!H43</f>
        <v>0</v>
      </c>
      <c r="O367" s="4">
        <f>'25'!G105</f>
        <v>0</v>
      </c>
    </row>
    <row r="368" spans="1:15" ht="15.75" customHeight="1">
      <c r="A368" s="207">
        <v>25</v>
      </c>
      <c r="B368" s="220">
        <v>8</v>
      </c>
      <c r="C368" s="221">
        <f>'25'!O75+'25'!O106+'26'!O13+'26'!O44</f>
        <v>0</v>
      </c>
      <c r="D368" s="222">
        <f>'25'!D86+'25'!D117+'26'!D24+'26'!D55</f>
        <v>0</v>
      </c>
      <c r="E368" s="223">
        <f>'25'!Q44</f>
        <v>0</v>
      </c>
      <c r="F368" s="223">
        <f>'26'!Q44</f>
        <v>0</v>
      </c>
      <c r="G368" s="221">
        <f t="shared" si="117"/>
        <v>0</v>
      </c>
      <c r="H368" s="224">
        <f t="shared" si="118"/>
        <v>0</v>
      </c>
      <c r="I368" s="225">
        <f>'25'!M75+'25'!M106+'26'!M13+'26'!M44</f>
        <v>0</v>
      </c>
      <c r="J368" s="226">
        <f>'26'!C44</f>
        <v>0</v>
      </c>
      <c r="K368" s="225">
        <f>'25'!D75+'25'!D106+'25'!D13+'25'!D44</f>
        <v>0</v>
      </c>
      <c r="L368" s="228">
        <f>'26'!E55</f>
        <v>0</v>
      </c>
      <c r="M368" s="207">
        <f>'26'!G44</f>
        <v>0</v>
      </c>
      <c r="N368" s="227">
        <f>'25'!H75+'25'!H106+'26'!H13+'26'!H44</f>
        <v>0</v>
      </c>
      <c r="O368" s="4">
        <f>'25'!G106</f>
        <v>0</v>
      </c>
    </row>
    <row r="369" spans="1:15" ht="15.75" customHeight="1">
      <c r="A369" s="207">
        <v>25</v>
      </c>
      <c r="B369" s="229">
        <v>9</v>
      </c>
      <c r="C369" s="230">
        <f>'25'!O76+'25'!O107+'26'!O14+'26'!O45</f>
        <v>0</v>
      </c>
      <c r="D369" s="231">
        <f>'25'!D87+'25'!D118+'26'!D25+'26'!D56</f>
        <v>0</v>
      </c>
      <c r="E369" s="232">
        <f>'25'!Q45</f>
        <v>0</v>
      </c>
      <c r="F369" s="232">
        <f>'26'!Q45</f>
        <v>0</v>
      </c>
      <c r="G369" s="230">
        <f t="shared" si="117"/>
        <v>0</v>
      </c>
      <c r="H369" s="233">
        <f t="shared" si="118"/>
        <v>0</v>
      </c>
      <c r="I369" s="234">
        <f>'25'!M76+'25'!M107+'26'!M14+'26'!M45</f>
        <v>0</v>
      </c>
      <c r="J369" s="235">
        <f>'26'!C45</f>
        <v>0</v>
      </c>
      <c r="K369" s="234">
        <f>'25'!D76+'25'!D107+'25'!D14+'25'!D45</f>
        <v>0</v>
      </c>
      <c r="L369" s="236">
        <f>'26'!E56</f>
        <v>0</v>
      </c>
      <c r="M369" s="237">
        <f>'26'!G45</f>
        <v>0</v>
      </c>
      <c r="N369" s="238">
        <f>'25'!H76+'25'!H107+'26'!H14+'26'!H45</f>
        <v>0</v>
      </c>
      <c r="O369" s="4">
        <f>'25'!G107</f>
        <v>0</v>
      </c>
    </row>
    <row r="370" spans="1:15" ht="15.75" customHeight="1">
      <c r="A370" s="207">
        <v>25</v>
      </c>
      <c r="B370" s="208" t="s">
        <v>46</v>
      </c>
      <c r="C370" s="209" t="s">
        <v>326</v>
      </c>
      <c r="D370" s="239">
        <f>'25'!D88+'25'!D119+'26'!D26+'26'!D57</f>
        <v>0</v>
      </c>
      <c r="E370" s="207"/>
      <c r="F370" s="207"/>
      <c r="G370" s="207"/>
      <c r="H370" s="207"/>
      <c r="I370" s="207"/>
      <c r="J370" s="207"/>
      <c r="K370" s="207">
        <f>SUM(K362:K369)</f>
        <v>0</v>
      </c>
      <c r="L370" s="207">
        <f>(L362-L347)*80</f>
        <v>0</v>
      </c>
      <c r="M370" s="207"/>
      <c r="N370" s="240" t="s">
        <v>330</v>
      </c>
      <c r="O370" s="4">
        <f t="shared" ref="O370:O376" si="119">O363-O348</f>
        <v>0</v>
      </c>
    </row>
    <row r="371" spans="1:15" ht="15.75" customHeight="1">
      <c r="A371" s="207">
        <v>25</v>
      </c>
      <c r="B371" s="220" t="s">
        <v>47</v>
      </c>
      <c r="C371" s="221" t="s">
        <v>326</v>
      </c>
      <c r="D371" s="241">
        <f>'25'!D89+'25'!D120+'26'!D27+'26'!D58</f>
        <v>0</v>
      </c>
      <c r="E371" s="207"/>
      <c r="F371" s="207"/>
      <c r="G371" s="207"/>
      <c r="H371" s="207"/>
      <c r="I371" s="207"/>
      <c r="J371" s="207"/>
      <c r="K371" s="207"/>
      <c r="L371" s="207">
        <f t="shared" ref="L371:L372" si="120">L364-L349</f>
        <v>0</v>
      </c>
      <c r="M371" s="207"/>
      <c r="N371" s="240" t="s">
        <v>331</v>
      </c>
      <c r="O371" s="4">
        <f t="shared" si="119"/>
        <v>0</v>
      </c>
    </row>
    <row r="372" spans="1:15" ht="15.75" customHeight="1">
      <c r="A372" s="207">
        <v>25</v>
      </c>
      <c r="B372" s="220" t="s">
        <v>48</v>
      </c>
      <c r="C372" s="221" t="s">
        <v>326</v>
      </c>
      <c r="D372" s="241">
        <f>'25'!D90+'25'!D121+'26'!D28+'26'!D59</f>
        <v>0</v>
      </c>
      <c r="E372" s="207"/>
      <c r="F372" s="207"/>
      <c r="G372" s="207"/>
      <c r="H372" s="207"/>
      <c r="I372" s="207"/>
      <c r="J372" s="207"/>
      <c r="K372" s="207"/>
      <c r="L372" s="207">
        <f t="shared" si="120"/>
        <v>0</v>
      </c>
      <c r="M372" s="207"/>
      <c r="N372" s="240" t="s">
        <v>332</v>
      </c>
      <c r="O372" s="4">
        <f t="shared" si="119"/>
        <v>0</v>
      </c>
    </row>
    <row r="373" spans="1:15" ht="15.75" customHeight="1">
      <c r="A373" s="207">
        <v>25</v>
      </c>
      <c r="B373" s="220" t="s">
        <v>49</v>
      </c>
      <c r="C373" s="221" t="s">
        <v>326</v>
      </c>
      <c r="D373" s="241">
        <f>'25'!D91+'25'!D122+'26'!D29+'26'!D60</f>
        <v>0</v>
      </c>
      <c r="E373" s="207"/>
      <c r="F373" s="207"/>
      <c r="G373" s="207"/>
      <c r="H373" s="207"/>
      <c r="I373" s="207"/>
      <c r="J373" s="207"/>
      <c r="K373" s="207"/>
      <c r="L373" s="207">
        <f t="shared" ref="L373:L374" si="121">(L366-L351)*30</f>
        <v>0</v>
      </c>
      <c r="M373" s="207"/>
      <c r="N373" s="240" t="s">
        <v>333</v>
      </c>
      <c r="O373" s="4">
        <f t="shared" si="119"/>
        <v>0</v>
      </c>
    </row>
    <row r="374" spans="1:15" ht="15.75" customHeight="1">
      <c r="A374" s="207">
        <v>25</v>
      </c>
      <c r="B374" s="229" t="s">
        <v>50</v>
      </c>
      <c r="C374" s="230" t="s">
        <v>326</v>
      </c>
      <c r="D374" s="241">
        <f>'25'!D92+'25'!D123+'26'!D30+'26'!D61</f>
        <v>0</v>
      </c>
      <c r="E374" s="207"/>
      <c r="F374" s="207"/>
      <c r="G374" s="207"/>
      <c r="H374" s="207"/>
      <c r="I374" s="207"/>
      <c r="J374" s="207"/>
      <c r="K374" s="207"/>
      <c r="L374" s="207">
        <f t="shared" si="121"/>
        <v>0</v>
      </c>
      <c r="M374" s="207"/>
      <c r="N374" s="240" t="s">
        <v>334</v>
      </c>
      <c r="O374" s="4">
        <f t="shared" si="119"/>
        <v>0</v>
      </c>
    </row>
    <row r="375" spans="1:15" ht="15.75" customHeight="1">
      <c r="A375" s="207"/>
      <c r="B375" s="207"/>
      <c r="C375" s="242" t="s">
        <v>327</v>
      </c>
      <c r="D375" s="243">
        <f>D372+D373+D374</f>
        <v>0</v>
      </c>
      <c r="E375" s="207"/>
      <c r="F375" s="207"/>
      <c r="G375" s="207"/>
      <c r="H375" s="207"/>
      <c r="I375" s="207"/>
      <c r="J375" s="207"/>
      <c r="K375" s="248">
        <f>K370+L373+L374</f>
        <v>0</v>
      </c>
      <c r="L375" s="248">
        <f>SUM(L370:L374)</f>
        <v>0</v>
      </c>
      <c r="M375" s="207"/>
      <c r="N375" s="240" t="s">
        <v>335</v>
      </c>
      <c r="O375" s="4">
        <f t="shared" si="119"/>
        <v>0</v>
      </c>
    </row>
    <row r="376" spans="1:15" ht="15.75" customHeight="1">
      <c r="A376" s="207"/>
      <c r="B376" s="207"/>
      <c r="C376" s="244"/>
      <c r="D376" s="245"/>
      <c r="E376" s="246"/>
      <c r="F376" s="246"/>
      <c r="G376" s="244"/>
      <c r="H376" s="246"/>
      <c r="I376" s="207"/>
      <c r="J376" s="207"/>
      <c r="K376" s="249" t="s">
        <v>336</v>
      </c>
      <c r="L376" s="249" t="s">
        <v>337</v>
      </c>
      <c r="M376" s="207"/>
      <c r="N376" s="207" t="s">
        <v>338</v>
      </c>
      <c r="O376" s="4">
        <f t="shared" si="119"/>
        <v>0</v>
      </c>
    </row>
    <row r="377" spans="1:15" ht="15.75" customHeight="1">
      <c r="A377" s="207">
        <v>26</v>
      </c>
      <c r="B377" s="208">
        <v>1</v>
      </c>
      <c r="C377" s="209">
        <f>'26'!O69+'26'!O100+'27'!O7+'27'!O38</f>
        <v>0</v>
      </c>
      <c r="D377" s="210">
        <f>'26'!D80+'26'!D111+'27'!D18+'27'!D49</f>
        <v>0</v>
      </c>
      <c r="E377" s="211">
        <f>'26'!Q38</f>
        <v>0</v>
      </c>
      <c r="F377" s="211">
        <f>'27'!Q38</f>
        <v>0</v>
      </c>
      <c r="G377" s="209">
        <f t="shared" ref="G377:G384" si="122">E377+D377-F377</f>
        <v>0</v>
      </c>
      <c r="H377" s="212">
        <f t="shared" ref="H377:H384" si="123">IFERROR(C377/K377,0)</f>
        <v>0</v>
      </c>
      <c r="I377" s="213">
        <f>'26'!M69+'26'!M100+'27'!M7+'27'!M38</f>
        <v>0</v>
      </c>
      <c r="J377" s="214">
        <f>'27'!C38</f>
        <v>0</v>
      </c>
      <c r="K377" s="213">
        <f>'26'!D69+'26'!D100+'27'!D7+'27'!D38</f>
        <v>0</v>
      </c>
      <c r="L377" s="216">
        <f>'27'!E49</f>
        <v>0</v>
      </c>
      <c r="M377" s="217">
        <f>'27'!G38</f>
        <v>0</v>
      </c>
      <c r="N377" s="218">
        <f>'26'!H69+'26'!H100+'27'!H7+'27'!H38</f>
        <v>0</v>
      </c>
    </row>
    <row r="378" spans="1:15" ht="15.75" customHeight="1">
      <c r="A378" s="207">
        <v>26</v>
      </c>
      <c r="B378" s="220">
        <v>3</v>
      </c>
      <c r="C378" s="221">
        <f>'26'!O70+'26'!O101+'27'!O8+'27'!O39</f>
        <v>0</v>
      </c>
      <c r="D378" s="222">
        <f>'26'!D81+'26'!D112+'27'!D19+'27'!D50</f>
        <v>0</v>
      </c>
      <c r="E378" s="223">
        <f>'26'!Q39</f>
        <v>0</v>
      </c>
      <c r="F378" s="223">
        <f>'27'!Q39</f>
        <v>0</v>
      </c>
      <c r="G378" s="221">
        <f t="shared" si="122"/>
        <v>0</v>
      </c>
      <c r="H378" s="224">
        <f t="shared" si="123"/>
        <v>0</v>
      </c>
      <c r="I378" s="225">
        <f>'26'!M70+'26'!M101+'27'!M8+'27'!M39</f>
        <v>0</v>
      </c>
      <c r="J378" s="226">
        <f>'27'!C39</f>
        <v>0</v>
      </c>
      <c r="K378" s="225">
        <f>'26'!D70+'26'!D101+'27'!D8+'27'!D39</f>
        <v>0</v>
      </c>
      <c r="L378" s="207">
        <f>'27'!E50</f>
        <v>0</v>
      </c>
      <c r="M378" s="207">
        <f>'27'!G39</f>
        <v>0</v>
      </c>
      <c r="N378" s="227">
        <f>'26'!H70+'26'!H101+'27'!H8+'27'!H39</f>
        <v>0</v>
      </c>
      <c r="O378" s="4">
        <f>'26'!G101</f>
        <v>0</v>
      </c>
    </row>
    <row r="379" spans="1:15" ht="15.75" customHeight="1">
      <c r="A379" s="207">
        <v>26</v>
      </c>
      <c r="B379" s="220">
        <v>4</v>
      </c>
      <c r="C379" s="221">
        <f>'26'!O71+'26'!O102+'27'!O9+'27'!O40</f>
        <v>0</v>
      </c>
      <c r="D379" s="222">
        <f>'26'!D82+'26'!D113+'27'!D20+'27'!D51</f>
        <v>0</v>
      </c>
      <c r="E379" s="223">
        <f>'26'!Q40</f>
        <v>0</v>
      </c>
      <c r="F379" s="223">
        <f>'27'!Q40</f>
        <v>0</v>
      </c>
      <c r="G379" s="221">
        <f t="shared" si="122"/>
        <v>0</v>
      </c>
      <c r="H379" s="224">
        <f t="shared" si="123"/>
        <v>0</v>
      </c>
      <c r="I379" s="225">
        <f>'26'!M71+'26'!M102+'27'!M9+'27'!M40</f>
        <v>0</v>
      </c>
      <c r="J379" s="226">
        <f>'27'!C40</f>
        <v>0</v>
      </c>
      <c r="K379" s="225">
        <f>'26'!D71+'26'!D102+'27'!D9+'27'!D40</f>
        <v>0</v>
      </c>
      <c r="L379" s="207">
        <f>'27'!E51</f>
        <v>0</v>
      </c>
      <c r="M379" s="207">
        <f>'27'!G40</f>
        <v>0</v>
      </c>
      <c r="N379" s="227">
        <f>'26'!H71+'26'!H102+'27'!H9+'27'!H40</f>
        <v>0</v>
      </c>
      <c r="O379" s="4">
        <f>'26'!G102</f>
        <v>0</v>
      </c>
    </row>
    <row r="380" spans="1:15" ht="15.75" customHeight="1">
      <c r="A380" s="207">
        <v>26</v>
      </c>
      <c r="B380" s="220">
        <v>5</v>
      </c>
      <c r="C380" s="221">
        <f>'26'!O72+'26'!O103+'27'!O10+'27'!O41</f>
        <v>0</v>
      </c>
      <c r="D380" s="222">
        <f>'26'!D83+'26'!D114+'27'!D21+'27'!D52</f>
        <v>0</v>
      </c>
      <c r="E380" s="223">
        <f>'26'!Q41</f>
        <v>0</v>
      </c>
      <c r="F380" s="223">
        <f>'27'!Q41</f>
        <v>0</v>
      </c>
      <c r="G380" s="221">
        <f t="shared" si="122"/>
        <v>0</v>
      </c>
      <c r="H380" s="224">
        <f t="shared" si="123"/>
        <v>0</v>
      </c>
      <c r="I380" s="225">
        <f>'26'!M72+'26'!M103+'27'!M10+'27'!M41</f>
        <v>0</v>
      </c>
      <c r="J380" s="226">
        <f>'27'!C41</f>
        <v>0</v>
      </c>
      <c r="K380" s="225">
        <f>'26'!D72+'26'!D103+'27'!D10+'27'!D41</f>
        <v>0</v>
      </c>
      <c r="L380" s="207">
        <f>'27'!E52</f>
        <v>0</v>
      </c>
      <c r="M380" s="228">
        <f>'27'!G41</f>
        <v>0</v>
      </c>
      <c r="N380" s="227">
        <f>'26'!H72+'26'!H103+'27'!H10+'27'!H41</f>
        <v>0</v>
      </c>
      <c r="O380" s="4">
        <f>'26'!G103</f>
        <v>0</v>
      </c>
    </row>
    <row r="381" spans="1:15" ht="15.75" customHeight="1">
      <c r="A381" s="207">
        <v>26</v>
      </c>
      <c r="B381" s="220">
        <v>6</v>
      </c>
      <c r="C381" s="221">
        <f>'26'!O73+'26'!O104+'27'!O11+'27'!O42</f>
        <v>0</v>
      </c>
      <c r="D381" s="222">
        <f>'26'!D84+'26'!D115+'27'!D22+'27'!D53</f>
        <v>0</v>
      </c>
      <c r="E381" s="223">
        <f>'26'!Q42</f>
        <v>0</v>
      </c>
      <c r="F381" s="223">
        <f>'27'!Q42</f>
        <v>0</v>
      </c>
      <c r="G381" s="221">
        <f t="shared" si="122"/>
        <v>0</v>
      </c>
      <c r="H381" s="224">
        <f t="shared" si="123"/>
        <v>0</v>
      </c>
      <c r="I381" s="225">
        <f>'26'!M73+'26'!M104+'27'!M11+'27'!M42</f>
        <v>0</v>
      </c>
      <c r="J381" s="226">
        <f>'27'!C42</f>
        <v>0</v>
      </c>
      <c r="K381" s="225">
        <f>'26'!D73+'26'!D104+'27'!D11+'27'!D42</f>
        <v>0</v>
      </c>
      <c r="L381" s="207">
        <f>'27'!E53</f>
        <v>0</v>
      </c>
      <c r="M381" s="207">
        <f>'27'!G42</f>
        <v>0</v>
      </c>
      <c r="N381" s="227">
        <f>'26'!H73+'26'!H104+'27'!H11+'27'!H42</f>
        <v>0</v>
      </c>
      <c r="O381" s="4">
        <f>'26'!G104</f>
        <v>0</v>
      </c>
    </row>
    <row r="382" spans="1:15" ht="15.75" customHeight="1">
      <c r="A382" s="207">
        <v>26</v>
      </c>
      <c r="B382" s="220">
        <v>7</v>
      </c>
      <c r="C382" s="221">
        <f>'26'!O74+'26'!O105+'27'!O12+'27'!O43</f>
        <v>0</v>
      </c>
      <c r="D382" s="222">
        <f>'26'!D85+'26'!D116+'27'!D23+'27'!D54</f>
        <v>0</v>
      </c>
      <c r="E382" s="223">
        <f>'26'!Q43</f>
        <v>0</v>
      </c>
      <c r="F382" s="223">
        <f>'27'!Q43</f>
        <v>0</v>
      </c>
      <c r="G382" s="221">
        <f t="shared" si="122"/>
        <v>0</v>
      </c>
      <c r="H382" s="224">
        <f t="shared" si="123"/>
        <v>0</v>
      </c>
      <c r="I382" s="225">
        <f>'26'!M74+'26'!M105+'27'!M12+'27'!M43</f>
        <v>0</v>
      </c>
      <c r="J382" s="226">
        <f>'27'!C43</f>
        <v>0</v>
      </c>
      <c r="K382" s="225">
        <f>'26'!D74+'26'!D105+'27'!D12+'27'!D43</f>
        <v>0</v>
      </c>
      <c r="L382" s="207">
        <f>'27'!E54</f>
        <v>0</v>
      </c>
      <c r="M382" s="207">
        <f>'27'!G43</f>
        <v>0</v>
      </c>
      <c r="N382" s="227">
        <f>'26'!H74+'26'!H105+'27'!H12+'27'!H43</f>
        <v>0</v>
      </c>
      <c r="O382" s="4">
        <f>'26'!G105</f>
        <v>0</v>
      </c>
    </row>
    <row r="383" spans="1:15" ht="15.75" customHeight="1">
      <c r="A383" s="207">
        <v>26</v>
      </c>
      <c r="B383" s="220">
        <v>8</v>
      </c>
      <c r="C383" s="221">
        <f>'26'!O75+'26'!O106+'27'!O13+'27'!O44</f>
        <v>0</v>
      </c>
      <c r="D383" s="222">
        <f>'26'!D86+'26'!D117+'27'!D24+'27'!D55</f>
        <v>0</v>
      </c>
      <c r="E383" s="223">
        <f>'26'!Q44</f>
        <v>0</v>
      </c>
      <c r="F383" s="223">
        <f>'27'!Q44</f>
        <v>0</v>
      </c>
      <c r="G383" s="221">
        <f t="shared" si="122"/>
        <v>0</v>
      </c>
      <c r="H383" s="224">
        <f t="shared" si="123"/>
        <v>0</v>
      </c>
      <c r="I383" s="225">
        <f>'26'!M75+'26'!M106+'27'!M13+'27'!M44</f>
        <v>0</v>
      </c>
      <c r="J383" s="226">
        <f>'27'!C44</f>
        <v>0</v>
      </c>
      <c r="K383" s="225">
        <f>'26'!D75+'26'!D106+'27'!D13+'27'!D44</f>
        <v>0</v>
      </c>
      <c r="L383" s="228">
        <f>'27'!E55</f>
        <v>0</v>
      </c>
      <c r="M383" s="207">
        <f>'27'!G44</f>
        <v>0</v>
      </c>
      <c r="N383" s="227">
        <f>'26'!H75+'26'!H106+'27'!H13+'27'!H44</f>
        <v>0</v>
      </c>
      <c r="O383" s="4">
        <f>'26'!G106</f>
        <v>0</v>
      </c>
    </row>
    <row r="384" spans="1:15" ht="15.75" customHeight="1">
      <c r="A384" s="207">
        <v>26</v>
      </c>
      <c r="B384" s="229">
        <v>9</v>
      </c>
      <c r="C384" s="230">
        <f>'26'!O76+'26'!O107+'27'!O14+'27'!O45</f>
        <v>0</v>
      </c>
      <c r="D384" s="231">
        <f>'26'!D87+'26'!D118+'27'!D25+'27'!D56</f>
        <v>0</v>
      </c>
      <c r="E384" s="232">
        <f>'26'!Q45</f>
        <v>0</v>
      </c>
      <c r="F384" s="232">
        <f>'27'!Q45</f>
        <v>0</v>
      </c>
      <c r="G384" s="230">
        <f t="shared" si="122"/>
        <v>0</v>
      </c>
      <c r="H384" s="233">
        <f t="shared" si="123"/>
        <v>0</v>
      </c>
      <c r="I384" s="234">
        <f>'26'!M76+'26'!M107+'27'!M14+'27'!M45</f>
        <v>0</v>
      </c>
      <c r="J384" s="235">
        <f>'27'!C45</f>
        <v>0</v>
      </c>
      <c r="K384" s="234">
        <f>'26'!D76+'26'!D107+'27'!D14+'27'!D45</f>
        <v>0</v>
      </c>
      <c r="L384" s="236">
        <f>'27'!E56</f>
        <v>0</v>
      </c>
      <c r="M384" s="237">
        <f>'27'!G45</f>
        <v>0</v>
      </c>
      <c r="N384" s="238">
        <f>'26'!H76+'26'!H107+'27'!H14+'27'!H45</f>
        <v>0</v>
      </c>
      <c r="O384" s="4">
        <f>'26'!G107</f>
        <v>0</v>
      </c>
    </row>
    <row r="385" spans="1:15" ht="15.75" customHeight="1">
      <c r="A385" s="207">
        <v>26</v>
      </c>
      <c r="B385" s="208" t="s">
        <v>46</v>
      </c>
      <c r="C385" s="209" t="s">
        <v>326</v>
      </c>
      <c r="D385" s="239">
        <f>'26'!D88+'26'!D119+'27'!D26+'27'!D57</f>
        <v>0</v>
      </c>
      <c r="E385" s="207"/>
      <c r="F385" s="207"/>
      <c r="G385" s="207"/>
      <c r="H385" s="207"/>
      <c r="I385" s="207"/>
      <c r="J385" s="207"/>
      <c r="K385" s="207">
        <f>SUM(K377:K384)</f>
        <v>0</v>
      </c>
      <c r="L385" s="207">
        <f>(L377-L362)*80</f>
        <v>0</v>
      </c>
      <c r="M385" s="207"/>
      <c r="N385" s="240" t="s">
        <v>330</v>
      </c>
      <c r="O385" s="4">
        <f t="shared" ref="O385:O391" si="124">O378-O363</f>
        <v>0</v>
      </c>
    </row>
    <row r="386" spans="1:15" ht="15.75" customHeight="1">
      <c r="A386" s="207">
        <v>26</v>
      </c>
      <c r="B386" s="220" t="s">
        <v>47</v>
      </c>
      <c r="C386" s="221" t="s">
        <v>326</v>
      </c>
      <c r="D386" s="241">
        <f>'26'!D89+'26'!D120+'27'!D27+'27'!D58</f>
        <v>0</v>
      </c>
      <c r="E386" s="207"/>
      <c r="F386" s="207"/>
      <c r="G386" s="207"/>
      <c r="H386" s="207"/>
      <c r="I386" s="207"/>
      <c r="J386" s="207"/>
      <c r="K386" s="207"/>
      <c r="L386" s="207">
        <f t="shared" ref="L386:L387" si="125">L379-L364</f>
        <v>0</v>
      </c>
      <c r="M386" s="207"/>
      <c r="N386" s="240" t="s">
        <v>331</v>
      </c>
      <c r="O386" s="4">
        <f t="shared" si="124"/>
        <v>0</v>
      </c>
    </row>
    <row r="387" spans="1:15" ht="15.75" customHeight="1">
      <c r="A387" s="207">
        <v>26</v>
      </c>
      <c r="B387" s="220" t="s">
        <v>48</v>
      </c>
      <c r="C387" s="221" t="s">
        <v>326</v>
      </c>
      <c r="D387" s="241">
        <f>'26'!D90+'26'!D121+'27'!D28+'27'!D59</f>
        <v>0</v>
      </c>
      <c r="E387" s="207"/>
      <c r="F387" s="207"/>
      <c r="G387" s="207"/>
      <c r="H387" s="207"/>
      <c r="I387" s="207"/>
      <c r="J387" s="207"/>
      <c r="K387" s="207"/>
      <c r="L387" s="207">
        <f t="shared" si="125"/>
        <v>0</v>
      </c>
      <c r="M387" s="207"/>
      <c r="N387" s="240" t="s">
        <v>332</v>
      </c>
      <c r="O387" s="4">
        <f t="shared" si="124"/>
        <v>0</v>
      </c>
    </row>
    <row r="388" spans="1:15" ht="15.75" customHeight="1">
      <c r="A388" s="207">
        <v>26</v>
      </c>
      <c r="B388" s="220" t="s">
        <v>49</v>
      </c>
      <c r="C388" s="221" t="s">
        <v>326</v>
      </c>
      <c r="D388" s="241">
        <f>'26'!D91+'26'!D122+'27'!D29+'27'!D60</f>
        <v>0</v>
      </c>
      <c r="E388" s="207"/>
      <c r="F388" s="207"/>
      <c r="G388" s="207"/>
      <c r="H388" s="207"/>
      <c r="I388" s="207"/>
      <c r="J388" s="207"/>
      <c r="K388" s="207"/>
      <c r="L388" s="207">
        <f t="shared" ref="L388:L389" si="126">(L381-L366)*30</f>
        <v>0</v>
      </c>
      <c r="M388" s="207"/>
      <c r="N388" s="240" t="s">
        <v>333</v>
      </c>
      <c r="O388" s="4">
        <f t="shared" si="124"/>
        <v>0</v>
      </c>
    </row>
    <row r="389" spans="1:15" ht="15.75" customHeight="1">
      <c r="A389" s="207">
        <v>26</v>
      </c>
      <c r="B389" s="229" t="s">
        <v>50</v>
      </c>
      <c r="C389" s="230" t="s">
        <v>326</v>
      </c>
      <c r="D389" s="241">
        <f>'26'!D92+'26'!D123+'27'!D30+'27'!D61</f>
        <v>0</v>
      </c>
      <c r="E389" s="207"/>
      <c r="F389" s="207"/>
      <c r="G389" s="207"/>
      <c r="H389" s="207"/>
      <c r="I389" s="207"/>
      <c r="J389" s="207"/>
      <c r="K389" s="207"/>
      <c r="L389" s="207">
        <f t="shared" si="126"/>
        <v>0</v>
      </c>
      <c r="M389" s="207"/>
      <c r="N389" s="240" t="s">
        <v>334</v>
      </c>
      <c r="O389" s="4">
        <f t="shared" si="124"/>
        <v>0</v>
      </c>
    </row>
    <row r="390" spans="1:15" ht="15.75" customHeight="1">
      <c r="A390" s="207"/>
      <c r="B390" s="207"/>
      <c r="C390" s="242" t="s">
        <v>327</v>
      </c>
      <c r="D390" s="243">
        <f>D387+D388+D389</f>
        <v>0</v>
      </c>
      <c r="E390" s="207"/>
      <c r="F390" s="207"/>
      <c r="G390" s="207"/>
      <c r="H390" s="207"/>
      <c r="I390" s="207"/>
      <c r="J390" s="207"/>
      <c r="K390" s="248">
        <f>K385+L388+L389</f>
        <v>0</v>
      </c>
      <c r="L390" s="248">
        <f>SUM(L385:L389)</f>
        <v>0</v>
      </c>
      <c r="M390" s="207"/>
      <c r="N390" s="240" t="s">
        <v>335</v>
      </c>
      <c r="O390" s="4">
        <f t="shared" si="124"/>
        <v>0</v>
      </c>
    </row>
    <row r="391" spans="1:15" ht="15.75" customHeight="1">
      <c r="A391" s="207"/>
      <c r="B391" s="207"/>
      <c r="C391" s="244"/>
      <c r="D391" s="245"/>
      <c r="E391" s="246"/>
      <c r="F391" s="246"/>
      <c r="G391" s="244"/>
      <c r="H391" s="246"/>
      <c r="I391" s="207"/>
      <c r="J391" s="207"/>
      <c r="K391" s="249" t="s">
        <v>336</v>
      </c>
      <c r="L391" s="249" t="s">
        <v>337</v>
      </c>
      <c r="M391" s="207"/>
      <c r="N391" s="207" t="s">
        <v>338</v>
      </c>
      <c r="O391" s="4">
        <f t="shared" si="124"/>
        <v>0</v>
      </c>
    </row>
    <row r="392" spans="1:15" ht="15.75" customHeight="1">
      <c r="A392" s="207">
        <v>27</v>
      </c>
      <c r="B392" s="208">
        <v>1</v>
      </c>
      <c r="C392" s="209">
        <f>'27'!O69+'27'!O100+'28'!O7+'28'!O38</f>
        <v>0</v>
      </c>
      <c r="D392" s="210">
        <f>'27'!D80+'27'!D111+'28'!D18+'28'!D49</f>
        <v>0</v>
      </c>
      <c r="E392" s="211">
        <f>'27'!Q38</f>
        <v>0</v>
      </c>
      <c r="F392" s="211">
        <f>'28'!Q38</f>
        <v>0</v>
      </c>
      <c r="G392" s="209">
        <f t="shared" ref="G392:G399" si="127">E392+D392-F392</f>
        <v>0</v>
      </c>
      <c r="H392" s="212">
        <f t="shared" ref="H392:H399" si="128">IFERROR(C392/K392,0)</f>
        <v>0</v>
      </c>
      <c r="I392" s="213">
        <f>'27'!M69+'27'!M100+'28'!M7+'28'!M38</f>
        <v>0</v>
      </c>
      <c r="J392" s="214">
        <f>'28'!C38</f>
        <v>0</v>
      </c>
      <c r="K392" s="213">
        <f>'27'!D69+'27'!D100+'28'!D7+'28'!D38</f>
        <v>0</v>
      </c>
      <c r="L392" s="216">
        <f>'28'!E49</f>
        <v>0</v>
      </c>
      <c r="M392" s="217">
        <f>'28'!G38</f>
        <v>0</v>
      </c>
      <c r="N392" s="218">
        <f>'27'!H69+'27'!H100+'28'!H7+'28'!H38</f>
        <v>0</v>
      </c>
    </row>
    <row r="393" spans="1:15" ht="15.75" customHeight="1">
      <c r="A393" s="207">
        <v>27</v>
      </c>
      <c r="B393" s="220">
        <v>3</v>
      </c>
      <c r="C393" s="221">
        <f>'27'!O70+'27'!O101+'28'!O8+'28'!O39</f>
        <v>0</v>
      </c>
      <c r="D393" s="222">
        <f>'27'!D81+'27'!D112+'28'!D19+'28'!D50</f>
        <v>0</v>
      </c>
      <c r="E393" s="223">
        <f>'27'!Q39</f>
        <v>0</v>
      </c>
      <c r="F393" s="223">
        <f>'28'!Q39</f>
        <v>0</v>
      </c>
      <c r="G393" s="221">
        <f t="shared" si="127"/>
        <v>0</v>
      </c>
      <c r="H393" s="224">
        <f t="shared" si="128"/>
        <v>0</v>
      </c>
      <c r="I393" s="225">
        <f>'27'!M70+'27'!M101+'28'!M8+'28'!M39</f>
        <v>0</v>
      </c>
      <c r="J393" s="226">
        <f>'28'!C39</f>
        <v>0</v>
      </c>
      <c r="K393" s="225">
        <f>'27'!D70+'27'!D101+'28'!D8+'28'!D39</f>
        <v>0</v>
      </c>
      <c r="L393" s="207">
        <f>'28'!E50</f>
        <v>0</v>
      </c>
      <c r="M393" s="207">
        <f>'28'!G39</f>
        <v>0</v>
      </c>
      <c r="N393" s="227">
        <f>'27'!H70+'27'!H101+'28'!H8+'28'!H39</f>
        <v>0</v>
      </c>
      <c r="O393" s="4">
        <f>'27'!G101</f>
        <v>0</v>
      </c>
    </row>
    <row r="394" spans="1:15" ht="15.75" customHeight="1">
      <c r="A394" s="207">
        <v>27</v>
      </c>
      <c r="B394" s="220">
        <v>4</v>
      </c>
      <c r="C394" s="221">
        <f>'27'!O71+'27'!O102+'28'!O9+'28'!O40</f>
        <v>0</v>
      </c>
      <c r="D394" s="222">
        <f>'27'!D82+'27'!D113+'28'!D20+'28'!D51</f>
        <v>0</v>
      </c>
      <c r="E394" s="223">
        <f>'27'!Q40</f>
        <v>0</v>
      </c>
      <c r="F394" s="223">
        <f>'28'!Q40</f>
        <v>0</v>
      </c>
      <c r="G394" s="221">
        <f t="shared" si="127"/>
        <v>0</v>
      </c>
      <c r="H394" s="224">
        <f t="shared" si="128"/>
        <v>0</v>
      </c>
      <c r="I394" s="225">
        <f>'27'!M71+'27'!M102+'28'!M9+'28'!M40</f>
        <v>0</v>
      </c>
      <c r="J394" s="226">
        <f>'28'!C40</f>
        <v>0</v>
      </c>
      <c r="K394" s="225">
        <f>'27'!D71+'27'!D102+'28'!D9+'28'!D40</f>
        <v>0</v>
      </c>
      <c r="L394" s="207">
        <f>'28'!E51</f>
        <v>0</v>
      </c>
      <c r="M394" s="207">
        <f>'28'!G40</f>
        <v>0</v>
      </c>
      <c r="N394" s="227">
        <f>'27'!H71+'27'!H102+'28'!H9+'28'!H40</f>
        <v>0</v>
      </c>
      <c r="O394" s="4">
        <f>'27'!G102</f>
        <v>0</v>
      </c>
    </row>
    <row r="395" spans="1:15" ht="15.75" customHeight="1">
      <c r="A395" s="207">
        <v>27</v>
      </c>
      <c r="B395" s="220">
        <v>5</v>
      </c>
      <c r="C395" s="221">
        <f>'27'!O72+'27'!O103+'28'!O10+'28'!O41</f>
        <v>0</v>
      </c>
      <c r="D395" s="222">
        <f>'27'!D83+'27'!D114+'28'!D21+'28'!D52</f>
        <v>0</v>
      </c>
      <c r="E395" s="223">
        <f>'27'!Q41</f>
        <v>0</v>
      </c>
      <c r="F395" s="223">
        <f>'28'!Q41</f>
        <v>0</v>
      </c>
      <c r="G395" s="221">
        <f t="shared" si="127"/>
        <v>0</v>
      </c>
      <c r="H395" s="224">
        <f t="shared" si="128"/>
        <v>0</v>
      </c>
      <c r="I395" s="225">
        <f>'27'!M72+'27'!M103+'28'!M10+'28'!M41</f>
        <v>0</v>
      </c>
      <c r="J395" s="226">
        <f>'28'!C41</f>
        <v>0</v>
      </c>
      <c r="K395" s="225">
        <f>'27'!D72+'27'!D103+'28'!D10+'28'!D41</f>
        <v>0</v>
      </c>
      <c r="L395" s="207">
        <f>'28'!E52</f>
        <v>0</v>
      </c>
      <c r="M395" s="228">
        <f>'28'!G41</f>
        <v>0</v>
      </c>
      <c r="N395" s="227">
        <f>'27'!H72+'27'!H103+'28'!H10+'28'!H41</f>
        <v>0</v>
      </c>
      <c r="O395" s="4">
        <f>'27'!G103</f>
        <v>0</v>
      </c>
    </row>
    <row r="396" spans="1:15" ht="15.75" customHeight="1">
      <c r="A396" s="207">
        <v>27</v>
      </c>
      <c r="B396" s="220">
        <v>6</v>
      </c>
      <c r="C396" s="221">
        <f>'27'!O73+'27'!O104+'28'!O11+'28'!O42</f>
        <v>0</v>
      </c>
      <c r="D396" s="222">
        <f>'27'!D84+'27'!D115+'28'!D22+'28'!D53</f>
        <v>0</v>
      </c>
      <c r="E396" s="223">
        <f>'27'!Q42</f>
        <v>0</v>
      </c>
      <c r="F396" s="223">
        <f>'28'!Q42</f>
        <v>0</v>
      </c>
      <c r="G396" s="221">
        <f t="shared" si="127"/>
        <v>0</v>
      </c>
      <c r="H396" s="224">
        <f t="shared" si="128"/>
        <v>0</v>
      </c>
      <c r="I396" s="225">
        <f>'27'!M73+'27'!M104+'28'!M11+'28'!M42</f>
        <v>0</v>
      </c>
      <c r="J396" s="226">
        <f>'28'!C42</f>
        <v>0</v>
      </c>
      <c r="K396" s="225">
        <f>'27'!D73+'27'!D104+'28'!D11+'28'!D42</f>
        <v>0</v>
      </c>
      <c r="L396" s="207">
        <f>'28'!E53</f>
        <v>0</v>
      </c>
      <c r="M396" s="207">
        <f>'28'!G42</f>
        <v>0</v>
      </c>
      <c r="N396" s="227">
        <f>'27'!H73+'27'!H104+'28'!H11+'28'!H42</f>
        <v>0</v>
      </c>
      <c r="O396" s="4">
        <f>'27'!G104</f>
        <v>0</v>
      </c>
    </row>
    <row r="397" spans="1:15" ht="15.75" customHeight="1">
      <c r="A397" s="207">
        <v>27</v>
      </c>
      <c r="B397" s="220">
        <v>7</v>
      </c>
      <c r="C397" s="221">
        <f>'27'!O74+'27'!O105+'28'!O12+'28'!O43</f>
        <v>0</v>
      </c>
      <c r="D397" s="222">
        <f>'27'!D85+'27'!D116+'28'!D23+'28'!D54</f>
        <v>0</v>
      </c>
      <c r="E397" s="223">
        <f>'27'!Q43</f>
        <v>0</v>
      </c>
      <c r="F397" s="223">
        <f>'28'!Q43</f>
        <v>0</v>
      </c>
      <c r="G397" s="221">
        <f t="shared" si="127"/>
        <v>0</v>
      </c>
      <c r="H397" s="224">
        <f t="shared" si="128"/>
        <v>0</v>
      </c>
      <c r="I397" s="225">
        <f>'27'!M74+'27'!M105+'28'!M12+'28'!M43</f>
        <v>0</v>
      </c>
      <c r="J397" s="226">
        <f>'28'!C43</f>
        <v>0</v>
      </c>
      <c r="K397" s="225">
        <f>'27'!D74+'27'!D105+'28'!D12+'28'!D43</f>
        <v>0</v>
      </c>
      <c r="L397" s="207">
        <f>'28'!E54</f>
        <v>0</v>
      </c>
      <c r="M397" s="207">
        <f>'28'!G43</f>
        <v>0</v>
      </c>
      <c r="N397" s="227">
        <f>'27'!H74+'27'!H105+'28'!H12+'28'!H43</f>
        <v>0</v>
      </c>
      <c r="O397" s="4">
        <f>'27'!G105</f>
        <v>0</v>
      </c>
    </row>
    <row r="398" spans="1:15" ht="15.75" customHeight="1">
      <c r="A398" s="207">
        <v>27</v>
      </c>
      <c r="B398" s="220">
        <v>8</v>
      </c>
      <c r="C398" s="221">
        <f>'27'!O75+'27'!O106+'28'!O13+'28'!O44</f>
        <v>0</v>
      </c>
      <c r="D398" s="222">
        <f>'27'!D86+'27'!D117+'28'!D24+'28'!D55</f>
        <v>0</v>
      </c>
      <c r="E398" s="223">
        <f>'27'!Q44</f>
        <v>0</v>
      </c>
      <c r="F398" s="223">
        <f>'28'!Q44</f>
        <v>0</v>
      </c>
      <c r="G398" s="221">
        <f t="shared" si="127"/>
        <v>0</v>
      </c>
      <c r="H398" s="224">
        <f t="shared" si="128"/>
        <v>0</v>
      </c>
      <c r="I398" s="225">
        <f>'27'!M75+'27'!M106+'28'!M13+'28'!M44</f>
        <v>0</v>
      </c>
      <c r="J398" s="226">
        <f>'28'!C44</f>
        <v>0</v>
      </c>
      <c r="K398" s="225">
        <f>'27'!D75+'27'!D106+'28'!D13+'28'!D44</f>
        <v>0</v>
      </c>
      <c r="L398" s="228">
        <f>'28'!E55</f>
        <v>0</v>
      </c>
      <c r="M398" s="207">
        <f>'28'!G44</f>
        <v>0</v>
      </c>
      <c r="N398" s="227">
        <f>'27'!H75+'27'!H106+'28'!H13+'28'!H44</f>
        <v>0</v>
      </c>
      <c r="O398" s="4">
        <f>'27'!G106</f>
        <v>0</v>
      </c>
    </row>
    <row r="399" spans="1:15" ht="15.75" customHeight="1">
      <c r="A399" s="207">
        <v>27</v>
      </c>
      <c r="B399" s="229">
        <v>9</v>
      </c>
      <c r="C399" s="230">
        <f>'27'!O76+'27'!O107+'28'!O14+'28'!O45</f>
        <v>0</v>
      </c>
      <c r="D399" s="231">
        <f>'27'!D87+'27'!D118+'28'!D25+'28'!D56</f>
        <v>0</v>
      </c>
      <c r="E399" s="232">
        <f>'27'!Q45</f>
        <v>0</v>
      </c>
      <c r="F399" s="232">
        <f>'28'!Q45</f>
        <v>0</v>
      </c>
      <c r="G399" s="230">
        <f t="shared" si="127"/>
        <v>0</v>
      </c>
      <c r="H399" s="233">
        <f t="shared" si="128"/>
        <v>0</v>
      </c>
      <c r="I399" s="234">
        <f>'27'!M76+'27'!M107+'28'!M14+'28'!M45</f>
        <v>0</v>
      </c>
      <c r="J399" s="235">
        <f>'28'!C45</f>
        <v>0</v>
      </c>
      <c r="K399" s="234">
        <f>'27'!D76+'27'!D107+'28'!D14+'28'!D45</f>
        <v>0</v>
      </c>
      <c r="L399" s="236">
        <f>'28'!E56</f>
        <v>0</v>
      </c>
      <c r="M399" s="237">
        <f>'28'!G45</f>
        <v>0</v>
      </c>
      <c r="N399" s="238">
        <f>'27'!H76+'27'!H107+'28'!H14+'28'!H45</f>
        <v>0</v>
      </c>
      <c r="O399" s="4">
        <f>'27'!G107</f>
        <v>0</v>
      </c>
    </row>
    <row r="400" spans="1:15" ht="15.75" customHeight="1">
      <c r="A400" s="207">
        <v>27</v>
      </c>
      <c r="B400" s="208" t="s">
        <v>46</v>
      </c>
      <c r="C400" s="209" t="s">
        <v>326</v>
      </c>
      <c r="D400" s="239">
        <f>'27'!D88+'27'!D119+'28'!D26+'28'!D57</f>
        <v>0</v>
      </c>
      <c r="E400" s="207"/>
      <c r="F400" s="207"/>
      <c r="G400" s="207"/>
      <c r="H400" s="207"/>
      <c r="I400" s="207"/>
      <c r="J400" s="207"/>
      <c r="K400" s="207">
        <f>SUM(K392:K399)</f>
        <v>0</v>
      </c>
      <c r="L400" s="207">
        <f>(L392-L377)*80</f>
        <v>0</v>
      </c>
      <c r="M400" s="207"/>
      <c r="N400" s="240" t="s">
        <v>330</v>
      </c>
      <c r="O400" s="4">
        <f t="shared" ref="O400:O406" si="129">O393-O378</f>
        <v>0</v>
      </c>
    </row>
    <row r="401" spans="1:15" ht="15.75" customHeight="1">
      <c r="A401" s="207">
        <v>27</v>
      </c>
      <c r="B401" s="220" t="s">
        <v>47</v>
      </c>
      <c r="C401" s="221" t="s">
        <v>326</v>
      </c>
      <c r="D401" s="241">
        <f>'27'!D89+'27'!D120+'28'!D27+'28'!D58</f>
        <v>0</v>
      </c>
      <c r="E401" s="207"/>
      <c r="F401" s="207"/>
      <c r="G401" s="207"/>
      <c r="H401" s="207"/>
      <c r="I401" s="207"/>
      <c r="J401" s="207"/>
      <c r="K401" s="207"/>
      <c r="L401" s="207">
        <f t="shared" ref="L401:L402" si="130">L394-L379</f>
        <v>0</v>
      </c>
      <c r="M401" s="207"/>
      <c r="N401" s="240" t="s">
        <v>331</v>
      </c>
      <c r="O401" s="4">
        <f t="shared" si="129"/>
        <v>0</v>
      </c>
    </row>
    <row r="402" spans="1:15" ht="15.75" customHeight="1">
      <c r="A402" s="207">
        <v>27</v>
      </c>
      <c r="B402" s="220" t="s">
        <v>48</v>
      </c>
      <c r="C402" s="221" t="s">
        <v>326</v>
      </c>
      <c r="D402" s="241">
        <f>'27'!D90+'27'!D121+'28'!D28+'28'!D59</f>
        <v>0</v>
      </c>
      <c r="E402" s="207"/>
      <c r="F402" s="207"/>
      <c r="G402" s="207"/>
      <c r="H402" s="207"/>
      <c r="I402" s="207"/>
      <c r="J402" s="207"/>
      <c r="K402" s="207"/>
      <c r="L402" s="207">
        <f t="shared" si="130"/>
        <v>0</v>
      </c>
      <c r="M402" s="207"/>
      <c r="N402" s="240" t="s">
        <v>332</v>
      </c>
      <c r="O402" s="4">
        <f t="shared" si="129"/>
        <v>0</v>
      </c>
    </row>
    <row r="403" spans="1:15" ht="15.75" customHeight="1">
      <c r="A403" s="207">
        <v>27</v>
      </c>
      <c r="B403" s="220" t="s">
        <v>49</v>
      </c>
      <c r="C403" s="221" t="s">
        <v>326</v>
      </c>
      <c r="D403" s="241">
        <f>'27'!D91+'27'!D122+'28'!D29+'28'!D60</f>
        <v>0</v>
      </c>
      <c r="E403" s="207"/>
      <c r="F403" s="207"/>
      <c r="G403" s="207"/>
      <c r="H403" s="207"/>
      <c r="I403" s="207"/>
      <c r="J403" s="207"/>
      <c r="K403" s="207"/>
      <c r="L403" s="207">
        <f t="shared" ref="L403:L404" si="131">(L396-L381)*30</f>
        <v>0</v>
      </c>
      <c r="M403" s="207"/>
      <c r="N403" s="240" t="s">
        <v>333</v>
      </c>
      <c r="O403" s="4">
        <f t="shared" si="129"/>
        <v>0</v>
      </c>
    </row>
    <row r="404" spans="1:15" ht="15.75" customHeight="1">
      <c r="A404" s="207">
        <v>27</v>
      </c>
      <c r="B404" s="229" t="s">
        <v>50</v>
      </c>
      <c r="C404" s="230" t="s">
        <v>326</v>
      </c>
      <c r="D404" s="241">
        <f>'27'!D92+'27'!D123+'28'!D30+'28'!D61</f>
        <v>0</v>
      </c>
      <c r="E404" s="207"/>
      <c r="F404" s="207"/>
      <c r="G404" s="207"/>
      <c r="H404" s="207"/>
      <c r="I404" s="207"/>
      <c r="J404" s="207"/>
      <c r="K404" s="207"/>
      <c r="L404" s="207">
        <f t="shared" si="131"/>
        <v>0</v>
      </c>
      <c r="M404" s="207"/>
      <c r="N404" s="240" t="s">
        <v>334</v>
      </c>
      <c r="O404" s="4">
        <f t="shared" si="129"/>
        <v>0</v>
      </c>
    </row>
    <row r="405" spans="1:15" ht="15.75" customHeight="1">
      <c r="A405" s="207"/>
      <c r="B405" s="207"/>
      <c r="C405" s="242" t="s">
        <v>327</v>
      </c>
      <c r="D405" s="243">
        <f>D402+D403+D404</f>
        <v>0</v>
      </c>
      <c r="E405" s="207"/>
      <c r="F405" s="207"/>
      <c r="G405" s="207"/>
      <c r="H405" s="207"/>
      <c r="I405" s="207"/>
      <c r="J405" s="207"/>
      <c r="K405" s="248">
        <f>K400+L403+L404</f>
        <v>0</v>
      </c>
      <c r="L405" s="248">
        <f>SUM(L400:L404)</f>
        <v>0</v>
      </c>
      <c r="M405" s="207"/>
      <c r="N405" s="240" t="s">
        <v>335</v>
      </c>
      <c r="O405" s="4">
        <f t="shared" si="129"/>
        <v>0</v>
      </c>
    </row>
    <row r="406" spans="1:15" ht="15.75" customHeight="1">
      <c r="A406" s="207"/>
      <c r="B406" s="207"/>
      <c r="C406" s="244"/>
      <c r="D406" s="245"/>
      <c r="E406" s="246"/>
      <c r="F406" s="246"/>
      <c r="G406" s="244"/>
      <c r="H406" s="246"/>
      <c r="I406" s="207"/>
      <c r="J406" s="207"/>
      <c r="K406" s="249" t="s">
        <v>336</v>
      </c>
      <c r="L406" s="249" t="s">
        <v>337</v>
      </c>
      <c r="M406" s="207"/>
      <c r="N406" s="207" t="s">
        <v>338</v>
      </c>
      <c r="O406" s="4">
        <f t="shared" si="129"/>
        <v>0</v>
      </c>
    </row>
    <row r="407" spans="1:15" ht="15.75" customHeight="1">
      <c r="A407" s="207">
        <v>28</v>
      </c>
      <c r="B407" s="208">
        <v>1</v>
      </c>
      <c r="C407" s="209">
        <f>'28'!O69+'28'!O100+'29'!O7+'29'!O38</f>
        <v>0</v>
      </c>
      <c r="D407" s="210">
        <f>'28'!D80+'28'!D111+'29'!D18+'29'!D49</f>
        <v>0</v>
      </c>
      <c r="E407" s="211">
        <f>'28'!Q38</f>
        <v>0</v>
      </c>
      <c r="F407" s="211">
        <f>'29'!Q38</f>
        <v>0</v>
      </c>
      <c r="G407" s="209">
        <f t="shared" ref="G407:G414" si="132">E407+D407-F407</f>
        <v>0</v>
      </c>
      <c r="H407" s="212">
        <f t="shared" ref="H407:H414" si="133">IFERROR(C407/K407,0)</f>
        <v>0</v>
      </c>
      <c r="I407" s="213">
        <f>'28'!M69+'28'!M100+'29'!M7+'29'!M38</f>
        <v>0</v>
      </c>
      <c r="J407" s="214">
        <f>'29'!C38</f>
        <v>0</v>
      </c>
      <c r="K407" s="213">
        <f>'28'!D69+'28'!D100+'29'!D7+'29'!D38</f>
        <v>0</v>
      </c>
      <c r="L407" s="216">
        <f>'29'!E49</f>
        <v>0</v>
      </c>
      <c r="M407" s="217"/>
      <c r="N407" s="218">
        <f>'28'!H69+'28'!H100+'29'!H7+'29'!H38</f>
        <v>0</v>
      </c>
    </row>
    <row r="408" spans="1:15" ht="15.75" customHeight="1">
      <c r="A408" s="207">
        <v>28</v>
      </c>
      <c r="B408" s="220">
        <v>3</v>
      </c>
      <c r="C408" s="221">
        <f>'28'!O70+'28'!O101+'29'!O8+'29'!O39</f>
        <v>0</v>
      </c>
      <c r="D408" s="222">
        <f>'28'!D81+'28'!D112+'29'!D19+'29'!D50</f>
        <v>0</v>
      </c>
      <c r="E408" s="223">
        <f>'28'!Q39</f>
        <v>0</v>
      </c>
      <c r="F408" s="223">
        <f>'29'!Q39</f>
        <v>0</v>
      </c>
      <c r="G408" s="221">
        <f t="shared" si="132"/>
        <v>0</v>
      </c>
      <c r="H408" s="224">
        <f t="shared" si="133"/>
        <v>0</v>
      </c>
      <c r="I408" s="225">
        <f>'28'!M70+'28'!M101+'29'!M8+'29'!M39</f>
        <v>0</v>
      </c>
      <c r="J408" s="226">
        <f>'29'!C39</f>
        <v>0</v>
      </c>
      <c r="K408" s="225">
        <f>'28'!D70+'28'!D101+'29'!D8+'29'!D39</f>
        <v>0</v>
      </c>
      <c r="L408" s="207">
        <f>'29'!E50</f>
        <v>0</v>
      </c>
      <c r="M408" s="207">
        <f>'29'!G39</f>
        <v>0</v>
      </c>
      <c r="N408" s="227">
        <f>'28'!H70+'28'!H101+'29'!H8+'29'!H39</f>
        <v>0</v>
      </c>
      <c r="O408" s="4">
        <f>'28'!G101</f>
        <v>0</v>
      </c>
    </row>
    <row r="409" spans="1:15" ht="15.75" customHeight="1">
      <c r="A409" s="207">
        <v>28</v>
      </c>
      <c r="B409" s="220">
        <v>4</v>
      </c>
      <c r="C409" s="221">
        <f>'28'!O71+'28'!O102+'29'!O9+'29'!O40</f>
        <v>0</v>
      </c>
      <c r="D409" s="222">
        <f>'28'!D82+'28'!D113+'29'!D20+'29'!D51</f>
        <v>0</v>
      </c>
      <c r="E409" s="223">
        <f>'28'!Q40</f>
        <v>0</v>
      </c>
      <c r="F409" s="223">
        <f>'29'!Q40</f>
        <v>0</v>
      </c>
      <c r="G409" s="221">
        <f t="shared" si="132"/>
        <v>0</v>
      </c>
      <c r="H409" s="224">
        <f t="shared" si="133"/>
        <v>0</v>
      </c>
      <c r="I409" s="225">
        <f>'28'!M71+'28'!M102+'29'!M9+'29'!M40</f>
        <v>0</v>
      </c>
      <c r="J409" s="226">
        <f>'29'!C40</f>
        <v>0</v>
      </c>
      <c r="K409" s="225">
        <f>'28'!D71+'28'!D102+'29'!D9+'29'!D40</f>
        <v>0</v>
      </c>
      <c r="L409" s="207">
        <f>'29'!E51</f>
        <v>0</v>
      </c>
      <c r="M409" s="207">
        <f>'29'!G40</f>
        <v>0</v>
      </c>
      <c r="N409" s="227">
        <f>'28'!H71+'28'!H102+'29'!H9+'29'!H40</f>
        <v>0</v>
      </c>
      <c r="O409" s="4">
        <f>'28'!G102</f>
        <v>0</v>
      </c>
    </row>
    <row r="410" spans="1:15" ht="15.75" customHeight="1">
      <c r="A410" s="207">
        <v>28</v>
      </c>
      <c r="B410" s="220">
        <v>5</v>
      </c>
      <c r="C410" s="221">
        <f>'28'!O72+'28'!O103+'29'!O10+'29'!O41</f>
        <v>0</v>
      </c>
      <c r="D410" s="222">
        <f>'28'!D83+'28'!D114+'29'!D21+'29'!D52</f>
        <v>0</v>
      </c>
      <c r="E410" s="223">
        <f>'28'!Q41</f>
        <v>0</v>
      </c>
      <c r="F410" s="223">
        <f>'29'!Q41</f>
        <v>0</v>
      </c>
      <c r="G410" s="221">
        <f t="shared" si="132"/>
        <v>0</v>
      </c>
      <c r="H410" s="224">
        <f t="shared" si="133"/>
        <v>0</v>
      </c>
      <c r="I410" s="225">
        <f>'28'!M72+'28'!M103+'29'!M10+'29'!M41</f>
        <v>0</v>
      </c>
      <c r="J410" s="226">
        <f>'29'!C41</f>
        <v>0</v>
      </c>
      <c r="K410" s="225">
        <f>'28'!D72+'28'!D103+'29'!D10+'29'!D41</f>
        <v>0</v>
      </c>
      <c r="L410" s="207">
        <f>'29'!E52</f>
        <v>0</v>
      </c>
      <c r="M410" s="256">
        <f>'28'!G50</f>
        <v>0.29472575334850887</v>
      </c>
      <c r="N410" s="227">
        <f>'28'!H72+'28'!H103+'29'!H10+'29'!H41</f>
        <v>0</v>
      </c>
      <c r="O410" s="4">
        <f>'28'!G103</f>
        <v>0</v>
      </c>
    </row>
    <row r="411" spans="1:15" ht="15.75" customHeight="1">
      <c r="A411" s="207">
        <v>28</v>
      </c>
      <c r="B411" s="220">
        <v>6</v>
      </c>
      <c r="C411" s="221">
        <f>'28'!O73+'28'!O104+'29'!O11+'29'!O42</f>
        <v>0</v>
      </c>
      <c r="D411" s="222">
        <f>'28'!D84+'28'!D115+'29'!D22+'29'!D53</f>
        <v>0</v>
      </c>
      <c r="E411" s="223">
        <f>'28'!Q42</f>
        <v>0</v>
      </c>
      <c r="F411" s="223">
        <f>'29'!Q42</f>
        <v>0</v>
      </c>
      <c r="G411" s="221">
        <f t="shared" si="132"/>
        <v>0</v>
      </c>
      <c r="H411" s="224">
        <f t="shared" si="133"/>
        <v>0</v>
      </c>
      <c r="I411" s="225">
        <f>'28'!M73+'28'!M104+'29'!M11+'29'!M42</f>
        <v>0</v>
      </c>
      <c r="J411" s="226">
        <f>'29'!C42</f>
        <v>0</v>
      </c>
      <c r="K411" s="225">
        <f>'28'!D73+'28'!D104+'29'!D11+'29'!D42</f>
        <v>0</v>
      </c>
      <c r="L411" s="207">
        <f>'29'!E53</f>
        <v>0</v>
      </c>
      <c r="M411" s="207">
        <f>'29'!G42</f>
        <v>0</v>
      </c>
      <c r="N411" s="227">
        <f>'28'!H73+'28'!H104+'29'!H11+'29'!H42</f>
        <v>0</v>
      </c>
      <c r="O411" s="4">
        <f>'28'!G104</f>
        <v>0</v>
      </c>
    </row>
    <row r="412" spans="1:15" ht="15.75" customHeight="1">
      <c r="A412" s="207">
        <v>28</v>
      </c>
      <c r="B412" s="220">
        <v>7</v>
      </c>
      <c r="C412" s="221">
        <f>'28'!O74+'28'!O105+'29'!O12+'29'!O43</f>
        <v>0</v>
      </c>
      <c r="D412" s="222">
        <f>'28'!D85+'28'!D116+'29'!D23+'29'!D54</f>
        <v>0</v>
      </c>
      <c r="E412" s="223">
        <f>'28'!Q43</f>
        <v>0</v>
      </c>
      <c r="F412" s="223">
        <f>'29'!Q43</f>
        <v>0</v>
      </c>
      <c r="G412" s="221">
        <f t="shared" si="132"/>
        <v>0</v>
      </c>
      <c r="H412" s="224">
        <f t="shared" si="133"/>
        <v>0</v>
      </c>
      <c r="I412" s="225">
        <f>'28'!M74+'28'!M105+'29'!M12+'29'!M43</f>
        <v>0</v>
      </c>
      <c r="J412" s="226">
        <f>'29'!C43</f>
        <v>0</v>
      </c>
      <c r="K412" s="225">
        <f>'28'!D74+'28'!D105+'29'!D12+'29'!D43</f>
        <v>0</v>
      </c>
      <c r="L412" s="207">
        <f>'29'!E54</f>
        <v>0</v>
      </c>
      <c r="M412" s="207">
        <f>'29'!G43</f>
        <v>0</v>
      </c>
      <c r="N412" s="227">
        <f>'28'!H74+'28'!H105+'29'!H12+'29'!H43</f>
        <v>0</v>
      </c>
      <c r="O412" s="4">
        <f>'28'!G105</f>
        <v>0</v>
      </c>
    </row>
    <row r="413" spans="1:15" ht="15.75" customHeight="1">
      <c r="A413" s="207">
        <v>28</v>
      </c>
      <c r="B413" s="220">
        <v>8</v>
      </c>
      <c r="C413" s="221">
        <f>'28'!O75+'28'!O106+'29'!O13+'29'!O44</f>
        <v>0</v>
      </c>
      <c r="D413" s="222">
        <f>'28'!D86+'28'!D117+'29'!D24+'29'!D55</f>
        <v>0</v>
      </c>
      <c r="E413" s="223">
        <f>'28'!Q44</f>
        <v>0</v>
      </c>
      <c r="F413" s="223">
        <f>'29'!Q44</f>
        <v>0</v>
      </c>
      <c r="G413" s="221">
        <f t="shared" si="132"/>
        <v>0</v>
      </c>
      <c r="H413" s="224">
        <f t="shared" si="133"/>
        <v>0</v>
      </c>
      <c r="I413" s="225">
        <f>'28'!M75+'28'!M106+'29'!M13+'29'!M44</f>
        <v>0</v>
      </c>
      <c r="J413" s="226">
        <f>'29'!C44</f>
        <v>0</v>
      </c>
      <c r="K413" s="225">
        <f>'28'!D75+'28'!D106+'29'!D13+'29'!D44</f>
        <v>0</v>
      </c>
      <c r="L413" s="228">
        <f>'29'!E55</f>
        <v>0</v>
      </c>
      <c r="M413" s="207">
        <f>'29'!G44</f>
        <v>0</v>
      </c>
      <c r="N413" s="227">
        <f>'28'!H75+'28'!H106+'29'!H13+'29'!H44</f>
        <v>0</v>
      </c>
      <c r="O413" s="4">
        <f>'28'!G106</f>
        <v>0</v>
      </c>
    </row>
    <row r="414" spans="1:15" ht="15.75" customHeight="1">
      <c r="A414" s="207">
        <v>28</v>
      </c>
      <c r="B414" s="229">
        <v>9</v>
      </c>
      <c r="C414" s="230">
        <f>'28'!O76+'28'!O107+'29'!O14+'29'!O45</f>
        <v>0</v>
      </c>
      <c r="D414" s="231">
        <f>'28'!D87+'28'!D118+'29'!D25+'29'!D56</f>
        <v>0</v>
      </c>
      <c r="E414" s="232">
        <f>'28'!Q45</f>
        <v>0</v>
      </c>
      <c r="F414" s="232">
        <f>'29'!Q45</f>
        <v>0</v>
      </c>
      <c r="G414" s="230">
        <f t="shared" si="132"/>
        <v>0</v>
      </c>
      <c r="H414" s="233">
        <f t="shared" si="133"/>
        <v>0</v>
      </c>
      <c r="I414" s="234">
        <f>'28'!M76+'28'!M107+'29'!M14+'29'!M45</f>
        <v>0</v>
      </c>
      <c r="J414" s="235">
        <f>'29'!C45</f>
        <v>0</v>
      </c>
      <c r="K414" s="234">
        <f>'28'!D76+'28'!D107+'29'!D14+'29'!D45</f>
        <v>0</v>
      </c>
      <c r="L414" s="236">
        <f>'29'!E56</f>
        <v>0</v>
      </c>
      <c r="M414" s="237">
        <f>'29'!G45</f>
        <v>0</v>
      </c>
      <c r="N414" s="238">
        <f>'28'!H76+'28'!H107+'29'!H14+'29'!H45</f>
        <v>0</v>
      </c>
      <c r="O414" s="4">
        <f>'28'!G107</f>
        <v>0</v>
      </c>
    </row>
    <row r="415" spans="1:15" ht="15.75" customHeight="1">
      <c r="A415" s="207">
        <v>28</v>
      </c>
      <c r="B415" s="208" t="s">
        <v>46</v>
      </c>
      <c r="C415" s="209" t="s">
        <v>326</v>
      </c>
      <c r="D415" s="239">
        <f>'28'!D88+'28'!D119+'29'!D26+'29'!D57</f>
        <v>0</v>
      </c>
      <c r="E415" s="207"/>
      <c r="F415" s="207"/>
      <c r="G415" s="207"/>
      <c r="H415" s="207"/>
      <c r="I415" s="207"/>
      <c r="J415" s="207"/>
      <c r="K415" s="207">
        <f>SUM(K407:K414)</f>
        <v>0</v>
      </c>
      <c r="L415" s="207">
        <f>(L407-L392)*80</f>
        <v>0</v>
      </c>
      <c r="M415" s="207"/>
      <c r="N415" s="240" t="s">
        <v>330</v>
      </c>
      <c r="O415" s="4">
        <f t="shared" ref="O415:O421" si="134">O408-O393</f>
        <v>0</v>
      </c>
    </row>
    <row r="416" spans="1:15" ht="15.75" customHeight="1">
      <c r="A416" s="207">
        <v>28</v>
      </c>
      <c r="B416" s="220" t="s">
        <v>47</v>
      </c>
      <c r="C416" s="221" t="s">
        <v>326</v>
      </c>
      <c r="D416" s="241">
        <f>'28'!D89+'28'!D120+'29'!D27+'29'!D58</f>
        <v>0</v>
      </c>
      <c r="E416" s="207"/>
      <c r="F416" s="207"/>
      <c r="G416" s="207"/>
      <c r="H416" s="207"/>
      <c r="I416" s="207"/>
      <c r="J416" s="207"/>
      <c r="K416" s="207"/>
      <c r="L416" s="207">
        <f t="shared" ref="L416:L417" si="135">L409-L394</f>
        <v>0</v>
      </c>
      <c r="M416" s="207"/>
      <c r="N416" s="240" t="s">
        <v>331</v>
      </c>
      <c r="O416" s="4">
        <f t="shared" si="134"/>
        <v>0</v>
      </c>
    </row>
    <row r="417" spans="1:15" ht="15.75" customHeight="1">
      <c r="A417" s="207">
        <v>28</v>
      </c>
      <c r="B417" s="220" t="s">
        <v>48</v>
      </c>
      <c r="C417" s="221" t="s">
        <v>326</v>
      </c>
      <c r="D417" s="241">
        <f>'28'!D90+'28'!D121+'29'!D28+'29'!D59</f>
        <v>0</v>
      </c>
      <c r="E417" s="207"/>
      <c r="F417" s="207"/>
      <c r="G417" s="207"/>
      <c r="H417" s="207"/>
      <c r="I417" s="207"/>
      <c r="J417" s="207"/>
      <c r="K417" s="207"/>
      <c r="L417" s="207">
        <f t="shared" si="135"/>
        <v>0</v>
      </c>
      <c r="M417" s="207"/>
      <c r="N417" s="240" t="s">
        <v>332</v>
      </c>
      <c r="O417" s="4">
        <f t="shared" si="134"/>
        <v>0</v>
      </c>
    </row>
    <row r="418" spans="1:15" ht="15.75" customHeight="1">
      <c r="A418" s="207">
        <v>28</v>
      </c>
      <c r="B418" s="220" t="s">
        <v>49</v>
      </c>
      <c r="C418" s="221" t="s">
        <v>326</v>
      </c>
      <c r="D418" s="241">
        <f>'28'!D91+'28'!D122+'29'!D29+'29'!D60</f>
        <v>0</v>
      </c>
      <c r="E418" s="207"/>
      <c r="F418" s="207"/>
      <c r="G418" s="207"/>
      <c r="H418" s="207"/>
      <c r="I418" s="207"/>
      <c r="J418" s="207"/>
      <c r="K418" s="207"/>
      <c r="L418" s="207">
        <f t="shared" ref="L418:L419" si="136">(L411-L396)*30</f>
        <v>0</v>
      </c>
      <c r="M418" s="207"/>
      <c r="N418" s="240" t="s">
        <v>333</v>
      </c>
      <c r="O418" s="4">
        <f t="shared" si="134"/>
        <v>0</v>
      </c>
    </row>
    <row r="419" spans="1:15" ht="15.75" customHeight="1">
      <c r="A419" s="207">
        <v>28</v>
      </c>
      <c r="B419" s="229" t="s">
        <v>50</v>
      </c>
      <c r="C419" s="230" t="s">
        <v>326</v>
      </c>
      <c r="D419" s="241">
        <f>'28'!D92+'28'!D123+'29'!D30+'29'!D61</f>
        <v>0</v>
      </c>
      <c r="E419" s="207"/>
      <c r="F419" s="207"/>
      <c r="G419" s="207"/>
      <c r="H419" s="207"/>
      <c r="I419" s="207"/>
      <c r="J419" s="207"/>
      <c r="K419" s="207"/>
      <c r="L419" s="207">
        <f t="shared" si="136"/>
        <v>0</v>
      </c>
      <c r="M419" s="207"/>
      <c r="N419" s="240" t="s">
        <v>334</v>
      </c>
      <c r="O419" s="4">
        <f t="shared" si="134"/>
        <v>0</v>
      </c>
    </row>
    <row r="420" spans="1:15" ht="15.75" customHeight="1">
      <c r="A420" s="207"/>
      <c r="B420" s="207"/>
      <c r="C420" s="242" t="s">
        <v>327</v>
      </c>
      <c r="D420" s="243">
        <f>D417+D418+D419</f>
        <v>0</v>
      </c>
      <c r="E420" s="207"/>
      <c r="F420" s="207"/>
      <c r="G420" s="207"/>
      <c r="H420" s="207"/>
      <c r="I420" s="207"/>
      <c r="J420" s="207"/>
      <c r="K420" s="248">
        <f>K415+L418+L419</f>
        <v>0</v>
      </c>
      <c r="L420" s="248">
        <f>SUM(L415:L419)</f>
        <v>0</v>
      </c>
      <c r="M420" s="207"/>
      <c r="N420" s="240" t="s">
        <v>335</v>
      </c>
      <c r="O420" s="4">
        <f t="shared" si="134"/>
        <v>0</v>
      </c>
    </row>
    <row r="421" spans="1:15" ht="15.75" customHeight="1">
      <c r="A421" s="207"/>
      <c r="B421" s="207"/>
      <c r="C421" s="244"/>
      <c r="D421" s="245"/>
      <c r="E421" s="246"/>
      <c r="F421" s="246"/>
      <c r="G421" s="244"/>
      <c r="H421" s="246"/>
      <c r="I421" s="207"/>
      <c r="J421" s="207"/>
      <c r="K421" s="249" t="s">
        <v>336</v>
      </c>
      <c r="L421" s="249" t="s">
        <v>337</v>
      </c>
      <c r="M421" s="207"/>
      <c r="N421" s="207" t="s">
        <v>338</v>
      </c>
      <c r="O421" s="4">
        <f t="shared" si="134"/>
        <v>0</v>
      </c>
    </row>
    <row r="422" spans="1:15" ht="15.75" customHeight="1">
      <c r="A422" s="207">
        <v>29</v>
      </c>
      <c r="B422" s="208">
        <v>1</v>
      </c>
      <c r="C422" s="209">
        <f>'29'!O69+'29'!O100+'30'!O7+'30'!O38</f>
        <v>0</v>
      </c>
      <c r="D422" s="210">
        <f>'29'!D80+'29'!D111+'30'!D18+'30'!D49</f>
        <v>0</v>
      </c>
      <c r="E422" s="211">
        <f>'29'!Q38</f>
        <v>0</v>
      </c>
      <c r="F422" s="211">
        <f>'30'!Q38</f>
        <v>0</v>
      </c>
      <c r="G422" s="209">
        <f t="shared" ref="G422:G429" si="137">E422+D422-F422</f>
        <v>0</v>
      </c>
      <c r="H422" s="212">
        <f t="shared" ref="H422:H429" si="138">IFERROR(C422/K422,0)</f>
        <v>0</v>
      </c>
      <c r="I422" s="213">
        <f>'29'!M69+'29'!M100+'30'!M7+'30'!M38</f>
        <v>0</v>
      </c>
      <c r="J422" s="214">
        <f>'30'!C38</f>
        <v>0</v>
      </c>
      <c r="K422" s="213">
        <f>'29'!D69+'29'!D100+'30'!D7+'30'!D38</f>
        <v>0</v>
      </c>
      <c r="L422" s="216">
        <f>'30'!E49</f>
        <v>0</v>
      </c>
      <c r="M422" s="217">
        <f>'30'!G38</f>
        <v>0</v>
      </c>
      <c r="N422" s="218">
        <f>'29'!H69+'29'!H100+'30'!H7+'30'!H38</f>
        <v>0</v>
      </c>
    </row>
    <row r="423" spans="1:15" ht="15.75" customHeight="1">
      <c r="A423" s="207">
        <v>29</v>
      </c>
      <c r="B423" s="220">
        <v>3</v>
      </c>
      <c r="C423" s="221">
        <f>'29'!O70+'29'!O101+'30'!O8+'30'!O39</f>
        <v>0</v>
      </c>
      <c r="D423" s="222">
        <f>'29'!D81+'29'!D112+'30'!D19+'30'!D50</f>
        <v>0</v>
      </c>
      <c r="E423" s="223">
        <f>'29'!Q39</f>
        <v>0</v>
      </c>
      <c r="F423" s="223">
        <f>'30'!Q39</f>
        <v>0</v>
      </c>
      <c r="G423" s="221">
        <f t="shared" si="137"/>
        <v>0</v>
      </c>
      <c r="H423" s="224">
        <f t="shared" si="138"/>
        <v>0</v>
      </c>
      <c r="I423" s="225">
        <f>'29'!M70+'29'!M101+'30'!M8+'30'!M39</f>
        <v>0</v>
      </c>
      <c r="J423" s="226">
        <f>'30'!C39</f>
        <v>0</v>
      </c>
      <c r="K423" s="225">
        <f>'29'!D70+'29'!D101+'30'!D8+'30'!D39</f>
        <v>0</v>
      </c>
      <c r="L423" s="207">
        <f>'30'!E50</f>
        <v>0</v>
      </c>
      <c r="M423" s="207">
        <f>'30'!G39</f>
        <v>0</v>
      </c>
      <c r="N423" s="227">
        <f>'29'!H70+'29'!H101+'30'!H8+'30'!H39</f>
        <v>0</v>
      </c>
      <c r="O423" s="4">
        <f>'29'!G101</f>
        <v>0</v>
      </c>
    </row>
    <row r="424" spans="1:15" ht="15.75" customHeight="1">
      <c r="A424" s="207">
        <v>29</v>
      </c>
      <c r="B424" s="220">
        <v>4</v>
      </c>
      <c r="C424" s="221">
        <f>'29'!O71+'29'!O102+'30'!O9+'30'!O40</f>
        <v>0</v>
      </c>
      <c r="D424" s="222">
        <f>'29'!D82+'29'!D113+'30'!D20+'30'!D51</f>
        <v>0</v>
      </c>
      <c r="E424" s="223">
        <f>'29'!Q40</f>
        <v>0</v>
      </c>
      <c r="F424" s="223">
        <f>'30'!Q40</f>
        <v>0</v>
      </c>
      <c r="G424" s="221">
        <f t="shared" si="137"/>
        <v>0</v>
      </c>
      <c r="H424" s="224">
        <f t="shared" si="138"/>
        <v>0</v>
      </c>
      <c r="I424" s="225">
        <f>'29'!M71+'29'!M102+'30'!M9+'30'!M40</f>
        <v>0</v>
      </c>
      <c r="J424" s="226">
        <f>'30'!C40</f>
        <v>0</v>
      </c>
      <c r="K424" s="225">
        <f>'29'!D71+'29'!D102+'30'!D9+'30'!D40</f>
        <v>0</v>
      </c>
      <c r="L424" s="207">
        <f>'30'!E51</f>
        <v>0</v>
      </c>
      <c r="M424" s="207">
        <f>'30'!G40</f>
        <v>0</v>
      </c>
      <c r="N424" s="227">
        <f>'29'!H71+'29'!H102+'30'!H9+'30'!H40</f>
        <v>0</v>
      </c>
      <c r="O424" s="4">
        <f>'29'!G102</f>
        <v>0</v>
      </c>
    </row>
    <row r="425" spans="1:15" ht="15.75" customHeight="1">
      <c r="A425" s="207">
        <v>29</v>
      </c>
      <c r="B425" s="220">
        <v>5</v>
      </c>
      <c r="C425" s="221">
        <f>'29'!O72+'29'!O103+'30'!O10+'30'!O41</f>
        <v>0</v>
      </c>
      <c r="D425" s="222">
        <f>'29'!D83+'29'!D114+'30'!D21+'30'!D52</f>
        <v>0</v>
      </c>
      <c r="E425" s="223">
        <f>'29'!Q41</f>
        <v>0</v>
      </c>
      <c r="F425" s="223">
        <f>'30'!Q41</f>
        <v>0</v>
      </c>
      <c r="G425" s="221">
        <f t="shared" si="137"/>
        <v>0</v>
      </c>
      <c r="H425" s="224">
        <f t="shared" si="138"/>
        <v>0</v>
      </c>
      <c r="I425" s="225">
        <f>'29'!M72+'29'!M103+'30'!M10+'30'!M41</f>
        <v>0</v>
      </c>
      <c r="J425" s="226">
        <f>'30'!C41</f>
        <v>0</v>
      </c>
      <c r="K425" s="225">
        <f>'29'!D72+'29'!D103+'30'!D10+'30'!D41</f>
        <v>0</v>
      </c>
      <c r="L425" s="207">
        <f>'30'!E52</f>
        <v>0</v>
      </c>
      <c r="M425" s="228">
        <f>'30'!G41</f>
        <v>0</v>
      </c>
      <c r="N425" s="227">
        <f>'29'!H72+'29'!H103+'30'!H10+'30'!H41</f>
        <v>0</v>
      </c>
      <c r="O425" s="4">
        <f>'29'!G103</f>
        <v>0</v>
      </c>
    </row>
    <row r="426" spans="1:15" ht="15.75" customHeight="1">
      <c r="A426" s="207">
        <v>29</v>
      </c>
      <c r="B426" s="220">
        <v>6</v>
      </c>
      <c r="C426" s="221">
        <f>'29'!O73+'29'!O104+'30'!O11+'30'!O42</f>
        <v>0</v>
      </c>
      <c r="D426" s="222">
        <f>'29'!D84+'29'!D115+'30'!D22+'30'!D53</f>
        <v>0</v>
      </c>
      <c r="E426" s="223">
        <f>'29'!Q42</f>
        <v>0</v>
      </c>
      <c r="F426" s="223">
        <f>'30'!Q42</f>
        <v>0</v>
      </c>
      <c r="G426" s="221">
        <f t="shared" si="137"/>
        <v>0</v>
      </c>
      <c r="H426" s="224">
        <f t="shared" si="138"/>
        <v>0</v>
      </c>
      <c r="I426" s="225">
        <f>'29'!M73+'29'!M104+'30'!M11+'30'!M42</f>
        <v>0</v>
      </c>
      <c r="J426" s="226">
        <f>'30'!C42</f>
        <v>0</v>
      </c>
      <c r="K426" s="225">
        <f>'29'!D73+'29'!D104+'30'!D11+'30'!D42</f>
        <v>0</v>
      </c>
      <c r="L426" s="207">
        <f>'30'!E53</f>
        <v>0</v>
      </c>
      <c r="M426" s="207">
        <f>'30'!G42</f>
        <v>0</v>
      </c>
      <c r="N426" s="227">
        <f>'29'!H73+'29'!H104+'30'!H11+'30'!H42</f>
        <v>0</v>
      </c>
      <c r="O426" s="4">
        <f>'29'!G104</f>
        <v>0</v>
      </c>
    </row>
    <row r="427" spans="1:15" ht="15.75" customHeight="1">
      <c r="A427" s="207">
        <v>29</v>
      </c>
      <c r="B427" s="220">
        <v>7</v>
      </c>
      <c r="C427" s="221">
        <f>'29'!O74+'29'!O105+'30'!O12+'30'!O43</f>
        <v>0</v>
      </c>
      <c r="D427" s="222">
        <f>'29'!D85+'29'!D116+'30'!D23+'30'!D54</f>
        <v>0</v>
      </c>
      <c r="E427" s="223">
        <f>'29'!Q43</f>
        <v>0</v>
      </c>
      <c r="F427" s="223">
        <f>'30'!Q43</f>
        <v>0</v>
      </c>
      <c r="G427" s="221">
        <f t="shared" si="137"/>
        <v>0</v>
      </c>
      <c r="H427" s="224">
        <f t="shared" si="138"/>
        <v>0</v>
      </c>
      <c r="I427" s="225">
        <f>'29'!M74+'29'!M105+'30'!M12+'30'!M43</f>
        <v>0</v>
      </c>
      <c r="J427" s="226">
        <f>'30'!C43</f>
        <v>0</v>
      </c>
      <c r="K427" s="225">
        <f>'29'!D74+'29'!D105+'30'!D12+'30'!D43</f>
        <v>0</v>
      </c>
      <c r="L427" s="207">
        <f>'30'!E54</f>
        <v>0</v>
      </c>
      <c r="M427" s="207">
        <f>'30'!G43</f>
        <v>0</v>
      </c>
      <c r="N427" s="227">
        <f>'29'!H74+'29'!H105+'30'!H12+'30'!H43</f>
        <v>0</v>
      </c>
      <c r="O427" s="4">
        <f>'29'!G105</f>
        <v>0</v>
      </c>
    </row>
    <row r="428" spans="1:15" ht="15.75" customHeight="1">
      <c r="A428" s="207">
        <v>29</v>
      </c>
      <c r="B428" s="220">
        <v>8</v>
      </c>
      <c r="C428" s="221">
        <f>'29'!O75+'29'!O106+'30'!O13+'30'!O44</f>
        <v>0</v>
      </c>
      <c r="D428" s="222">
        <f>'29'!D86+'29'!D117+'30'!D24+'30'!D55</f>
        <v>0</v>
      </c>
      <c r="E428" s="223">
        <f>'29'!Q44</f>
        <v>0</v>
      </c>
      <c r="F428" s="223">
        <f>'30'!Q44</f>
        <v>0</v>
      </c>
      <c r="G428" s="221">
        <f t="shared" si="137"/>
        <v>0</v>
      </c>
      <c r="H428" s="224">
        <f t="shared" si="138"/>
        <v>0</v>
      </c>
      <c r="I428" s="225">
        <f>'29'!M75+'29'!M106+'30'!M13+'30'!M44</f>
        <v>0</v>
      </c>
      <c r="J428" s="226">
        <f>'30'!C44</f>
        <v>0</v>
      </c>
      <c r="K428" s="225">
        <f>'29'!D75+'29'!D106+'30'!D13+'30'!D44</f>
        <v>0</v>
      </c>
      <c r="L428" s="228">
        <f>'30'!E55</f>
        <v>0</v>
      </c>
      <c r="M428" s="207">
        <f>'30'!G44</f>
        <v>0</v>
      </c>
      <c r="N428" s="227">
        <f>'29'!H75+'29'!H106+'30'!H13+'30'!H44</f>
        <v>0</v>
      </c>
      <c r="O428" s="4">
        <f>'29'!G106</f>
        <v>0</v>
      </c>
    </row>
    <row r="429" spans="1:15" ht="15.75" customHeight="1">
      <c r="A429" s="207">
        <v>29</v>
      </c>
      <c r="B429" s="229">
        <v>9</v>
      </c>
      <c r="C429" s="230">
        <f>'29'!O76+'29'!O107+'30'!O14+'30'!O45</f>
        <v>0</v>
      </c>
      <c r="D429" s="231">
        <f>'29'!D87+'29'!D118+'30'!D25+'30'!D56</f>
        <v>0</v>
      </c>
      <c r="E429" s="232">
        <f>'29'!Q45</f>
        <v>0</v>
      </c>
      <c r="F429" s="232">
        <f>'30'!Q45</f>
        <v>0</v>
      </c>
      <c r="G429" s="230">
        <f t="shared" si="137"/>
        <v>0</v>
      </c>
      <c r="H429" s="233">
        <f t="shared" si="138"/>
        <v>0</v>
      </c>
      <c r="I429" s="234">
        <f>'29'!M76+'29'!M107+'30'!M14+'30'!M45</f>
        <v>0</v>
      </c>
      <c r="J429" s="235">
        <f>'30'!C45</f>
        <v>0</v>
      </c>
      <c r="K429" s="234">
        <f>'29'!D76+'29'!D107+'30'!D14+'30'!D45</f>
        <v>0</v>
      </c>
      <c r="L429" s="236">
        <f>'30'!E56</f>
        <v>0</v>
      </c>
      <c r="M429" s="237">
        <f>'30'!G45</f>
        <v>0</v>
      </c>
      <c r="N429" s="238">
        <f>'29'!H76+'29'!H107+'30'!H14+'30'!H45</f>
        <v>0</v>
      </c>
      <c r="O429" s="4">
        <f>'29'!G107</f>
        <v>0</v>
      </c>
    </row>
    <row r="430" spans="1:15" ht="15.75" customHeight="1">
      <c r="A430" s="207">
        <v>29</v>
      </c>
      <c r="B430" s="208" t="s">
        <v>46</v>
      </c>
      <c r="C430" s="209" t="s">
        <v>326</v>
      </c>
      <c r="D430" s="239">
        <f>'29'!D88+'29'!D119+'30'!D26+'30'!D57</f>
        <v>0</v>
      </c>
      <c r="E430" s="207"/>
      <c r="F430" s="207"/>
      <c r="G430" s="207"/>
      <c r="H430" s="207"/>
      <c r="I430" s="207"/>
      <c r="J430" s="207"/>
      <c r="K430" s="207">
        <f>SUM(K422:K429)</f>
        <v>0</v>
      </c>
      <c r="L430" s="207">
        <f>(L422-L407)*80</f>
        <v>0</v>
      </c>
      <c r="M430" s="207"/>
      <c r="N430" s="240" t="s">
        <v>330</v>
      </c>
      <c r="O430" s="4">
        <f t="shared" ref="O430:O436" si="139">O423-O408</f>
        <v>0</v>
      </c>
    </row>
    <row r="431" spans="1:15" ht="15.75" customHeight="1">
      <c r="A431" s="207">
        <v>29</v>
      </c>
      <c r="B431" s="220" t="s">
        <v>47</v>
      </c>
      <c r="C431" s="221" t="s">
        <v>326</v>
      </c>
      <c r="D431" s="241">
        <f>'29'!D89+'29'!D120+'30'!D27+'30'!D58</f>
        <v>0</v>
      </c>
      <c r="E431" s="207"/>
      <c r="F431" s="207"/>
      <c r="G431" s="207"/>
      <c r="H431" s="207"/>
      <c r="I431" s="207"/>
      <c r="J431" s="207"/>
      <c r="K431" s="207"/>
      <c r="L431" s="207">
        <f t="shared" ref="L431:L432" si="140">L424-L409</f>
        <v>0</v>
      </c>
      <c r="M431" s="207"/>
      <c r="N431" s="240" t="s">
        <v>331</v>
      </c>
      <c r="O431" s="4">
        <f t="shared" si="139"/>
        <v>0</v>
      </c>
    </row>
    <row r="432" spans="1:15" ht="15.75" customHeight="1">
      <c r="A432" s="207">
        <v>29</v>
      </c>
      <c r="B432" s="220" t="s">
        <v>48</v>
      </c>
      <c r="C432" s="221" t="s">
        <v>326</v>
      </c>
      <c r="D432" s="241">
        <f>'29'!D90+'29'!D121+'30'!D28+'30'!D59</f>
        <v>0</v>
      </c>
      <c r="E432" s="207"/>
      <c r="F432" s="207"/>
      <c r="G432" s="207"/>
      <c r="H432" s="207"/>
      <c r="I432" s="207"/>
      <c r="J432" s="207"/>
      <c r="K432" s="207"/>
      <c r="L432" s="207">
        <f t="shared" si="140"/>
        <v>0</v>
      </c>
      <c r="M432" s="207"/>
      <c r="N432" s="240" t="s">
        <v>332</v>
      </c>
      <c r="O432" s="4">
        <f t="shared" si="139"/>
        <v>0</v>
      </c>
    </row>
    <row r="433" spans="1:15" ht="15.75" customHeight="1">
      <c r="A433" s="207">
        <v>29</v>
      </c>
      <c r="B433" s="220" t="s">
        <v>49</v>
      </c>
      <c r="C433" s="221" t="s">
        <v>326</v>
      </c>
      <c r="D433" s="241">
        <f>'29'!D91+'29'!D122+'30'!D29+'30'!D60</f>
        <v>0</v>
      </c>
      <c r="E433" s="207"/>
      <c r="F433" s="207"/>
      <c r="G433" s="207"/>
      <c r="H433" s="207"/>
      <c r="I433" s="207"/>
      <c r="J433" s="207"/>
      <c r="K433" s="207"/>
      <c r="L433" s="207">
        <f t="shared" ref="L433:L434" si="141">(L426-L411)*30</f>
        <v>0</v>
      </c>
      <c r="M433" s="207"/>
      <c r="N433" s="240" t="s">
        <v>333</v>
      </c>
      <c r="O433" s="4">
        <f t="shared" si="139"/>
        <v>0</v>
      </c>
    </row>
    <row r="434" spans="1:15" ht="15.75" customHeight="1">
      <c r="A434" s="207">
        <v>29</v>
      </c>
      <c r="B434" s="229" t="s">
        <v>50</v>
      </c>
      <c r="C434" s="230" t="s">
        <v>326</v>
      </c>
      <c r="D434" s="241">
        <f>'29'!D92+'29'!D123+'30'!D30+'30'!D61</f>
        <v>0</v>
      </c>
      <c r="E434" s="207"/>
      <c r="F434" s="207"/>
      <c r="G434" s="207"/>
      <c r="H434" s="207"/>
      <c r="I434" s="207"/>
      <c r="J434" s="207"/>
      <c r="K434" s="207"/>
      <c r="L434" s="207">
        <f t="shared" si="141"/>
        <v>0</v>
      </c>
      <c r="M434" s="207"/>
      <c r="N434" s="240" t="s">
        <v>334</v>
      </c>
      <c r="O434" s="4">
        <f t="shared" si="139"/>
        <v>0</v>
      </c>
    </row>
    <row r="435" spans="1:15" ht="15.75" customHeight="1">
      <c r="A435" s="207"/>
      <c r="B435" s="207"/>
      <c r="C435" s="242" t="s">
        <v>327</v>
      </c>
      <c r="D435" s="243">
        <f>D432+D433+D434</f>
        <v>0</v>
      </c>
      <c r="E435" s="207"/>
      <c r="F435" s="207"/>
      <c r="G435" s="207"/>
      <c r="H435" s="207"/>
      <c r="I435" s="207"/>
      <c r="J435" s="207"/>
      <c r="K435" s="248">
        <f>K430+L433+L434</f>
        <v>0</v>
      </c>
      <c r="L435" s="248">
        <f>SUM(L430:L434)</f>
        <v>0</v>
      </c>
      <c r="M435" s="207"/>
      <c r="N435" s="240" t="s">
        <v>335</v>
      </c>
      <c r="O435" s="4">
        <f t="shared" si="139"/>
        <v>0</v>
      </c>
    </row>
    <row r="436" spans="1:15" ht="15.75" customHeight="1">
      <c r="A436" s="207"/>
      <c r="B436" s="207"/>
      <c r="C436" s="244"/>
      <c r="D436" s="245"/>
      <c r="E436" s="246"/>
      <c r="F436" s="246"/>
      <c r="G436" s="244"/>
      <c r="H436" s="246"/>
      <c r="I436" s="207"/>
      <c r="J436" s="207"/>
      <c r="K436" s="249" t="s">
        <v>336</v>
      </c>
      <c r="L436" s="249" t="s">
        <v>337</v>
      </c>
      <c r="M436" s="207"/>
      <c r="N436" s="207" t="s">
        <v>338</v>
      </c>
      <c r="O436" s="4">
        <f t="shared" si="139"/>
        <v>0</v>
      </c>
    </row>
    <row r="437" spans="1:15" ht="15.75" customHeight="1">
      <c r="A437" s="207">
        <v>30</v>
      </c>
      <c r="B437" s="208">
        <v>1</v>
      </c>
      <c r="C437" s="209">
        <f>'30'!O69+'30'!O100+'31'!O7+'31'!O38</f>
        <v>0</v>
      </c>
      <c r="D437" s="210">
        <f>'30'!D80+'30'!D111+'31'!D18+'31'!D49</f>
        <v>0</v>
      </c>
      <c r="E437" s="211">
        <f>'30'!Q38</f>
        <v>0</v>
      </c>
      <c r="F437" s="211">
        <f>'31'!Q38</f>
        <v>0</v>
      </c>
      <c r="G437" s="209">
        <f t="shared" ref="G437:G444" si="142">E437+D437-F437</f>
        <v>0</v>
      </c>
      <c r="H437" s="212">
        <f t="shared" ref="H437:H444" si="143">IFERROR(C437/K437,0)</f>
        <v>0</v>
      </c>
      <c r="I437" s="213">
        <f>'30'!M69+'30'!M100+'31'!M7+'31'!M38</f>
        <v>0</v>
      </c>
      <c r="J437" s="214">
        <f>'31'!C38</f>
        <v>0</v>
      </c>
      <c r="K437" s="213">
        <f>'30'!D69+'30'!D100+'31'!D7+'31'!D38</f>
        <v>0</v>
      </c>
      <c r="L437" s="216">
        <f>'31'!E49</f>
        <v>0</v>
      </c>
      <c r="M437" s="217" t="e">
        <f>#REF!</f>
        <v>#REF!</v>
      </c>
      <c r="N437" s="218">
        <f>'30'!H69+'30'!H100+'31'!H7+'31'!H38</f>
        <v>0</v>
      </c>
    </row>
    <row r="438" spans="1:15" ht="15.75" customHeight="1">
      <c r="A438" s="207">
        <v>30</v>
      </c>
      <c r="B438" s="220">
        <v>3</v>
      </c>
      <c r="C438" s="221">
        <f>'30'!O70+'30'!O101+'31'!O8+'31'!O39</f>
        <v>0</v>
      </c>
      <c r="D438" s="222">
        <f>'30'!D81+'30'!D112+'31'!D19+'31'!D50</f>
        <v>0</v>
      </c>
      <c r="E438" s="223">
        <f>'30'!Q39</f>
        <v>0</v>
      </c>
      <c r="F438" s="223">
        <f>'31'!Q39</f>
        <v>0</v>
      </c>
      <c r="G438" s="221">
        <f t="shared" si="142"/>
        <v>0</v>
      </c>
      <c r="H438" s="224">
        <f t="shared" si="143"/>
        <v>0</v>
      </c>
      <c r="I438" s="225">
        <f>'30'!M70+'30'!M101+'31'!M8+'31'!M39</f>
        <v>0</v>
      </c>
      <c r="J438" s="226">
        <f>'31'!C39</f>
        <v>0</v>
      </c>
      <c r="K438" s="225">
        <f>'30'!D70+'30'!D101+'31'!D8+'31'!D39</f>
        <v>0</v>
      </c>
      <c r="L438" s="207">
        <f>'31'!E50</f>
        <v>0</v>
      </c>
      <c r="M438" s="207">
        <f>'31'!G39</f>
        <v>0</v>
      </c>
      <c r="N438" s="227">
        <f>'30'!H70+'30'!H101+'31'!H8+'31'!H39</f>
        <v>0</v>
      </c>
      <c r="O438" s="4">
        <f>'30'!G101</f>
        <v>0</v>
      </c>
    </row>
    <row r="439" spans="1:15" ht="15.75" customHeight="1">
      <c r="A439" s="207">
        <v>30</v>
      </c>
      <c r="B439" s="220">
        <v>4</v>
      </c>
      <c r="C439" s="221">
        <f>'30'!O71+'30'!O102+'31'!O9+'31'!O40</f>
        <v>0</v>
      </c>
      <c r="D439" s="222">
        <f>'30'!D82+'30'!D113+'31'!D20+'31'!D51</f>
        <v>0</v>
      </c>
      <c r="E439" s="223">
        <f>'30'!Q40</f>
        <v>0</v>
      </c>
      <c r="F439" s="223">
        <f>'31'!Q40</f>
        <v>0</v>
      </c>
      <c r="G439" s="221">
        <f t="shared" si="142"/>
        <v>0</v>
      </c>
      <c r="H439" s="224">
        <f t="shared" si="143"/>
        <v>0</v>
      </c>
      <c r="I439" s="225">
        <f>'30'!M71+'30'!M102+'31'!M9+'31'!M40</f>
        <v>0</v>
      </c>
      <c r="J439" s="226">
        <f>'31'!C40</f>
        <v>0</v>
      </c>
      <c r="K439" s="225">
        <f>'30'!D71+'30'!D102+'31'!D9+'31'!D40</f>
        <v>0</v>
      </c>
      <c r="L439" s="207">
        <f>'31'!E51</f>
        <v>0</v>
      </c>
      <c r="M439" s="207">
        <f>'31'!G40</f>
        <v>0</v>
      </c>
      <c r="N439" s="227">
        <f>'30'!H71+'30'!H102+'31'!H9+'31'!H40</f>
        <v>0</v>
      </c>
      <c r="O439" s="4">
        <f>'30'!G102</f>
        <v>0</v>
      </c>
    </row>
    <row r="440" spans="1:15" ht="15.75" customHeight="1">
      <c r="A440" s="207">
        <v>30</v>
      </c>
      <c r="B440" s="220">
        <v>5</v>
      </c>
      <c r="C440" s="221">
        <f>'30'!O72+'30'!O103+'31'!O10+'31'!O41</f>
        <v>0</v>
      </c>
      <c r="D440" s="222">
        <f>'30'!D83+'30'!D114+'31'!D21+'31'!D52</f>
        <v>0</v>
      </c>
      <c r="E440" s="223">
        <f>'30'!Q41</f>
        <v>0</v>
      </c>
      <c r="F440" s="223">
        <f>'31'!Q41</f>
        <v>0</v>
      </c>
      <c r="G440" s="221">
        <f t="shared" si="142"/>
        <v>0</v>
      </c>
      <c r="H440" s="224">
        <f t="shared" si="143"/>
        <v>0</v>
      </c>
      <c r="I440" s="225">
        <f>'30'!M72+'30'!M103+'31'!M10+'31'!M41</f>
        <v>0</v>
      </c>
      <c r="J440" s="226">
        <f>'31'!C41</f>
        <v>0</v>
      </c>
      <c r="K440" s="225">
        <f>'30'!D72+'30'!D103+'31'!D10+'31'!D41</f>
        <v>0</v>
      </c>
      <c r="L440" s="207">
        <f>'31'!E52</f>
        <v>0</v>
      </c>
      <c r="M440" s="228" t="e">
        <f>#REF!</f>
        <v>#REF!</v>
      </c>
      <c r="N440" s="227">
        <f>'30'!H72+'30'!H103+'31'!H10+'31'!H41</f>
        <v>0</v>
      </c>
      <c r="O440" s="4">
        <f>'30'!G103</f>
        <v>0</v>
      </c>
    </row>
    <row r="441" spans="1:15" ht="15.75" customHeight="1">
      <c r="A441" s="207">
        <v>30</v>
      </c>
      <c r="B441" s="220">
        <v>6</v>
      </c>
      <c r="C441" s="221">
        <f>'30'!O73+'30'!O104+'31'!O11+'31'!O42</f>
        <v>0</v>
      </c>
      <c r="D441" s="222">
        <f>'30'!D84+'30'!D115+'31'!D22+'31'!D53</f>
        <v>0</v>
      </c>
      <c r="E441" s="223">
        <f>'30'!Q42</f>
        <v>0</v>
      </c>
      <c r="F441" s="223">
        <f>'31'!Q42</f>
        <v>0</v>
      </c>
      <c r="G441" s="221">
        <f t="shared" si="142"/>
        <v>0</v>
      </c>
      <c r="H441" s="224">
        <f t="shared" si="143"/>
        <v>0</v>
      </c>
      <c r="I441" s="225">
        <f>'30'!M73+'30'!M104+'31'!M11+'31'!M42</f>
        <v>0</v>
      </c>
      <c r="J441" s="226">
        <f>'31'!C42</f>
        <v>0</v>
      </c>
      <c r="K441" s="225">
        <f>'30'!D73+'30'!D104+'31'!D11+'31'!D42</f>
        <v>0</v>
      </c>
      <c r="L441" s="207">
        <f>'31'!E53</f>
        <v>0</v>
      </c>
      <c r="M441" s="207">
        <f>'31'!G42</f>
        <v>0</v>
      </c>
      <c r="N441" s="227">
        <f>'30'!H73+'30'!H104+'31'!H11+'31'!H42</f>
        <v>0</v>
      </c>
      <c r="O441" s="4">
        <f>'30'!G104</f>
        <v>0</v>
      </c>
    </row>
    <row r="442" spans="1:15" ht="15.75" customHeight="1">
      <c r="A442" s="207">
        <v>30</v>
      </c>
      <c r="B442" s="220">
        <v>7</v>
      </c>
      <c r="C442" s="221">
        <f>'30'!O74+'30'!O105+'31'!O12+'31'!O43</f>
        <v>0</v>
      </c>
      <c r="D442" s="222">
        <f>'30'!D85+'30'!D116+'31'!D23+'31'!D54</f>
        <v>0</v>
      </c>
      <c r="E442" s="223">
        <f>'30'!Q43</f>
        <v>0</v>
      </c>
      <c r="F442" s="223">
        <f>'31'!Q43</f>
        <v>0</v>
      </c>
      <c r="G442" s="221">
        <f t="shared" si="142"/>
        <v>0</v>
      </c>
      <c r="H442" s="224">
        <f t="shared" si="143"/>
        <v>0</v>
      </c>
      <c r="I442" s="225">
        <f>'30'!M74+'30'!M105+'31'!M12+'31'!M43</f>
        <v>0</v>
      </c>
      <c r="J442" s="226">
        <f>'31'!C43</f>
        <v>0</v>
      </c>
      <c r="K442" s="225">
        <f>'30'!D74+'30'!D105+'31'!D12+'31'!D43</f>
        <v>0</v>
      </c>
      <c r="L442" s="207">
        <f>'31'!E54</f>
        <v>0</v>
      </c>
      <c r="M442" s="207">
        <f>'31'!G43</f>
        <v>0</v>
      </c>
      <c r="N442" s="227">
        <f>'30'!H74+'30'!H105+'31'!H12+'31'!H43</f>
        <v>0</v>
      </c>
      <c r="O442" s="4">
        <f>'30'!G105</f>
        <v>0</v>
      </c>
    </row>
    <row r="443" spans="1:15" ht="15.75" customHeight="1">
      <c r="A443" s="207">
        <v>30</v>
      </c>
      <c r="B443" s="220">
        <v>8</v>
      </c>
      <c r="C443" s="221">
        <f>'30'!O75+'30'!O106+'31'!O13+'31'!O44</f>
        <v>0</v>
      </c>
      <c r="D443" s="222">
        <f>'30'!D86+'30'!D117+'31'!D24+'31'!D55</f>
        <v>0</v>
      </c>
      <c r="E443" s="223">
        <f>'30'!Q44</f>
        <v>0</v>
      </c>
      <c r="F443" s="223">
        <f>'31'!Q44</f>
        <v>0</v>
      </c>
      <c r="G443" s="221">
        <f t="shared" si="142"/>
        <v>0</v>
      </c>
      <c r="H443" s="224">
        <f t="shared" si="143"/>
        <v>0</v>
      </c>
      <c r="I443" s="225">
        <f>'30'!M75+'30'!M106+'31'!M13+'31'!M44</f>
        <v>0</v>
      </c>
      <c r="J443" s="226">
        <f>'31'!C44</f>
        <v>0</v>
      </c>
      <c r="K443" s="225">
        <f>'30'!D75+'30'!D106+'31'!D13+'31'!D44</f>
        <v>0</v>
      </c>
      <c r="L443" s="228" t="e">
        <f t="shared" ref="L443:L444" si="144">#REF!</f>
        <v>#REF!</v>
      </c>
      <c r="M443" s="207">
        <f>'31'!G44</f>
        <v>0</v>
      </c>
      <c r="N443" s="227">
        <f>'30'!H75+'30'!H106+'31'!H13+'31'!H44</f>
        <v>0</v>
      </c>
      <c r="O443" s="4">
        <f>'30'!G106</f>
        <v>0</v>
      </c>
    </row>
    <row r="444" spans="1:15" ht="15.75" customHeight="1">
      <c r="A444" s="207">
        <v>30</v>
      </c>
      <c r="B444" s="229">
        <v>9</v>
      </c>
      <c r="C444" s="221">
        <f>'30'!O76+'30'!O107+'31'!O14+'31'!O45</f>
        <v>0</v>
      </c>
      <c r="D444" s="222">
        <f>'30'!D87+'30'!D118+'31'!D25+'31'!D56</f>
        <v>0</v>
      </c>
      <c r="E444" s="232">
        <f>'30'!Q45</f>
        <v>0</v>
      </c>
      <c r="F444" s="232">
        <f>'31'!Q45</f>
        <v>0</v>
      </c>
      <c r="G444" s="230">
        <f t="shared" si="142"/>
        <v>0</v>
      </c>
      <c r="H444" s="233">
        <f t="shared" si="143"/>
        <v>0</v>
      </c>
      <c r="I444" s="234">
        <f>'30'!M76+'30'!M107+'31'!M14+'31'!M45</f>
        <v>0</v>
      </c>
      <c r="J444" s="235">
        <f>'31'!C45</f>
        <v>0</v>
      </c>
      <c r="K444" s="234">
        <f>'30'!D76+'30'!D107+'31'!D14+'31'!D45</f>
        <v>0</v>
      </c>
      <c r="L444" s="236" t="e">
        <f t="shared" si="144"/>
        <v>#REF!</v>
      </c>
      <c r="M444" s="237">
        <f>'31'!G45</f>
        <v>0</v>
      </c>
      <c r="N444" s="238">
        <f>'30'!H76+'30'!H107+'31'!H14+'31'!H45</f>
        <v>0</v>
      </c>
      <c r="O444" s="4">
        <f>'30'!G107</f>
        <v>0</v>
      </c>
    </row>
    <row r="445" spans="1:15" ht="15.75" customHeight="1">
      <c r="A445" s="207">
        <v>30</v>
      </c>
      <c r="B445" s="208" t="s">
        <v>46</v>
      </c>
      <c r="C445" s="209" t="s">
        <v>326</v>
      </c>
      <c r="D445" s="239">
        <f>'30'!D88+'30'!D119+'31'!D26+'31'!D57</f>
        <v>0</v>
      </c>
      <c r="E445" s="207"/>
      <c r="F445" s="207"/>
      <c r="G445" s="207"/>
      <c r="H445" s="207"/>
      <c r="I445" s="207"/>
      <c r="J445" s="207"/>
      <c r="K445" s="207">
        <f>SUM(K437:K444)</f>
        <v>0</v>
      </c>
      <c r="L445" s="207">
        <f>(L437-L422)*80</f>
        <v>0</v>
      </c>
      <c r="M445" s="207"/>
      <c r="N445" s="240" t="s">
        <v>330</v>
      </c>
      <c r="O445" s="4">
        <f t="shared" ref="O445:O451" si="145">O438-O423</f>
        <v>0</v>
      </c>
    </row>
    <row r="446" spans="1:15" ht="15.75" customHeight="1">
      <c r="A446" s="207">
        <v>30</v>
      </c>
      <c r="B446" s="220" t="s">
        <v>47</v>
      </c>
      <c r="C446" s="221" t="s">
        <v>326</v>
      </c>
      <c r="D446" s="241">
        <f>'30'!D89+'30'!D120+'31'!D27+'31'!D58</f>
        <v>0</v>
      </c>
      <c r="E446" s="207"/>
      <c r="F446" s="207"/>
      <c r="G446" s="207"/>
      <c r="H446" s="207"/>
      <c r="I446" s="207"/>
      <c r="J446" s="207"/>
      <c r="K446" s="207"/>
      <c r="L446" s="207">
        <f t="shared" ref="L446:L447" si="146">L439-L424</f>
        <v>0</v>
      </c>
      <c r="M446" s="207"/>
      <c r="N446" s="240" t="s">
        <v>331</v>
      </c>
      <c r="O446" s="4">
        <f t="shared" si="145"/>
        <v>0</v>
      </c>
    </row>
    <row r="447" spans="1:15" ht="15.75" customHeight="1">
      <c r="A447" s="207">
        <v>30</v>
      </c>
      <c r="B447" s="220" t="s">
        <v>48</v>
      </c>
      <c r="C447" s="221" t="s">
        <v>326</v>
      </c>
      <c r="D447" s="241">
        <f>'30'!D90+'30'!D121+'31'!D28+'31'!D59</f>
        <v>0</v>
      </c>
      <c r="E447" s="207"/>
      <c r="F447" s="207"/>
      <c r="G447" s="207"/>
      <c r="H447" s="207"/>
      <c r="I447" s="207"/>
      <c r="J447" s="207"/>
      <c r="K447" s="207"/>
      <c r="L447" s="207">
        <f t="shared" si="146"/>
        <v>0</v>
      </c>
      <c r="M447" s="207"/>
      <c r="N447" s="240" t="s">
        <v>332</v>
      </c>
      <c r="O447" s="4">
        <f t="shared" si="145"/>
        <v>0</v>
      </c>
    </row>
    <row r="448" spans="1:15" ht="15.75" customHeight="1">
      <c r="A448" s="207">
        <v>30</v>
      </c>
      <c r="B448" s="220" t="s">
        <v>49</v>
      </c>
      <c r="C448" s="221" t="s">
        <v>326</v>
      </c>
      <c r="D448" s="241">
        <f>'30'!D91+'30'!D122+'31'!D29+'31'!D60</f>
        <v>0</v>
      </c>
      <c r="E448" s="207"/>
      <c r="F448" s="207"/>
      <c r="G448" s="207"/>
      <c r="H448" s="207"/>
      <c r="I448" s="207"/>
      <c r="J448" s="207"/>
      <c r="K448" s="207"/>
      <c r="L448" s="207">
        <f t="shared" ref="L448:L449" si="147">(L441-L426)*30</f>
        <v>0</v>
      </c>
      <c r="M448" s="207"/>
      <c r="N448" s="240" t="s">
        <v>333</v>
      </c>
      <c r="O448" s="4">
        <f t="shared" si="145"/>
        <v>0</v>
      </c>
    </row>
    <row r="449" spans="1:15" ht="15.75" customHeight="1">
      <c r="A449" s="207">
        <v>30</v>
      </c>
      <c r="B449" s="229" t="s">
        <v>50</v>
      </c>
      <c r="C449" s="230" t="s">
        <v>326</v>
      </c>
      <c r="D449" s="257">
        <f>'30'!D92+'30'!D123+'31'!D30+'31'!D61</f>
        <v>0</v>
      </c>
      <c r="E449" s="207"/>
      <c r="F449" s="207"/>
      <c r="G449" s="207"/>
      <c r="H449" s="207"/>
      <c r="I449" s="207"/>
      <c r="J449" s="207"/>
      <c r="K449" s="207"/>
      <c r="L449" s="207">
        <f t="shared" si="147"/>
        <v>0</v>
      </c>
      <c r="M449" s="207"/>
      <c r="N449" s="240" t="s">
        <v>334</v>
      </c>
      <c r="O449" s="4">
        <f t="shared" si="145"/>
        <v>0</v>
      </c>
    </row>
    <row r="450" spans="1:15" ht="15.75" customHeight="1">
      <c r="A450" s="1"/>
      <c r="B450" s="4"/>
      <c r="C450" s="242" t="s">
        <v>327</v>
      </c>
      <c r="D450" s="243">
        <f>D447+D448+D449</f>
        <v>0</v>
      </c>
      <c r="E450" s="258"/>
      <c r="F450" s="258"/>
      <c r="G450" s="259"/>
      <c r="H450" s="258"/>
      <c r="I450" s="260"/>
      <c r="K450" s="248">
        <f>K445+L448+L449</f>
        <v>0</v>
      </c>
      <c r="L450" s="248">
        <f>SUM(L445:L449)</f>
        <v>0</v>
      </c>
      <c r="N450" s="240" t="s">
        <v>335</v>
      </c>
      <c r="O450" s="4">
        <f t="shared" si="145"/>
        <v>0</v>
      </c>
    </row>
    <row r="451" spans="1:15" ht="15.75" customHeight="1">
      <c r="A451" s="1"/>
      <c r="C451" s="261"/>
      <c r="D451" s="262"/>
      <c r="E451" s="258"/>
      <c r="F451" s="258"/>
      <c r="G451" s="259"/>
      <c r="H451" s="258"/>
      <c r="I451" s="260"/>
      <c r="K451" s="249" t="s">
        <v>336</v>
      </c>
      <c r="L451" s="249" t="s">
        <v>337</v>
      </c>
      <c r="N451" s="207" t="s">
        <v>338</v>
      </c>
      <c r="O451" s="4">
        <f t="shared" si="145"/>
        <v>0</v>
      </c>
    </row>
    <row r="452" spans="1:15" ht="15.75" customHeight="1">
      <c r="A452" s="1">
        <v>31</v>
      </c>
      <c r="B452" s="208">
        <v>1</v>
      </c>
      <c r="C452" s="209">
        <f>'31'!O69+'31'!O100+'1 AGUSTUS'!O7+'1 AGUSTUS'!O38</f>
        <v>0</v>
      </c>
      <c r="D452" s="210">
        <f>'31'!D80+'31'!D111+'1 AGUSTUS'!D14+'1 AGUSTUS'!D49</f>
        <v>0</v>
      </c>
      <c r="E452" s="211">
        <f>'31'!Q38</f>
        <v>0</v>
      </c>
      <c r="F452" s="211">
        <f>'1 AGUSTUS'!Q38</f>
        <v>0</v>
      </c>
      <c r="G452" s="209">
        <f t="shared" ref="G452:G459" si="148">E452+D452-F452</f>
        <v>0</v>
      </c>
      <c r="H452" s="212">
        <f t="shared" ref="H452:H459" si="149">IFERROR(C452/K452,0)</f>
        <v>0</v>
      </c>
      <c r="I452" s="213">
        <f>'31'!M69+'31'!M100+'1 AGUSTUS'!M7+'1 AGUSTUS'!M38</f>
        <v>0</v>
      </c>
      <c r="J452" s="214">
        <f>'1 AGUSTUS'!C38</f>
        <v>0</v>
      </c>
      <c r="K452" s="213">
        <f>'31'!D69+'31'!D100+'1 AGUSTUS'!D7+'1 AGUSTUS'!D38</f>
        <v>0</v>
      </c>
      <c r="L452" s="216">
        <f>'1 AGUSTUS'!E49</f>
        <v>0</v>
      </c>
      <c r="M452" s="217" t="e">
        <f>#REF!</f>
        <v>#REF!</v>
      </c>
      <c r="N452" s="218">
        <f>'31'!H69+'31'!H100+'1 AGUSTUS'!H7+'1 AGUSTUS'!H38</f>
        <v>0</v>
      </c>
    </row>
    <row r="453" spans="1:15" ht="15.75" customHeight="1">
      <c r="A453" s="1">
        <v>31</v>
      </c>
      <c r="B453" s="220">
        <v>3</v>
      </c>
      <c r="C453" s="221">
        <f>'31'!O70+'31'!O101+'1 AGUSTUS'!O8+'1 AGUSTUS'!O39</f>
        <v>0</v>
      </c>
      <c r="D453" s="222">
        <f>'31'!D81+'31'!D112+'1 AGUSTUS'!D15+'1 AGUSTUS'!D50</f>
        <v>0</v>
      </c>
      <c r="E453" s="223">
        <f>'31'!Q39</f>
        <v>0</v>
      </c>
      <c r="F453" s="223">
        <f>'1 AGUSTUS'!Q39</f>
        <v>0</v>
      </c>
      <c r="G453" s="221">
        <f t="shared" si="148"/>
        <v>0</v>
      </c>
      <c r="H453" s="224">
        <f t="shared" si="149"/>
        <v>0</v>
      </c>
      <c r="I453" s="225">
        <f>'31'!M70+'31'!M101+'1 AGUSTUS'!M8+'1 AGUSTUS'!M39</f>
        <v>0</v>
      </c>
      <c r="J453" s="226">
        <f>'1 AGUSTUS'!C39</f>
        <v>0</v>
      </c>
      <c r="K453" s="225">
        <f>'31'!D70+'31'!D101+'1 AGUSTUS'!D8+'1 AGUSTUS'!D39</f>
        <v>0</v>
      </c>
      <c r="L453" s="207">
        <f>'1 AGUSTUS'!E50</f>
        <v>0</v>
      </c>
      <c r="M453" s="207">
        <f>'1 AGUSTUS'!G39</f>
        <v>0</v>
      </c>
      <c r="N453" s="227">
        <f>'31'!H70+'31'!H101+'1 AGUSTUS'!H8+'1 AGUSTUS'!H39</f>
        <v>0</v>
      </c>
      <c r="O453" s="4">
        <f>'31'!G101</f>
        <v>0</v>
      </c>
    </row>
    <row r="454" spans="1:15" ht="15.75" customHeight="1">
      <c r="A454" s="1">
        <v>31</v>
      </c>
      <c r="B454" s="220">
        <v>4</v>
      </c>
      <c r="C454" s="221">
        <f>'31'!O71+'31'!O102+'1 AGUSTUS'!O9+'1 AGUSTUS'!O40</f>
        <v>0</v>
      </c>
      <c r="D454" s="222">
        <f>'31'!D82+'31'!D113+'1 AGUSTUS'!D20+'1 AGUSTUS'!D51</f>
        <v>0</v>
      </c>
      <c r="E454" s="223">
        <f>'31'!Q40</f>
        <v>0</v>
      </c>
      <c r="F454" s="223">
        <f>'1 AGUSTUS'!Q40</f>
        <v>0</v>
      </c>
      <c r="G454" s="221">
        <f t="shared" si="148"/>
        <v>0</v>
      </c>
      <c r="H454" s="224">
        <f t="shared" si="149"/>
        <v>0</v>
      </c>
      <c r="I454" s="225">
        <f>'31'!M71+'31'!M102+'1 AGUSTUS'!M9+'1 AGUSTUS'!M40</f>
        <v>0</v>
      </c>
      <c r="J454" s="226">
        <f>'1 AGUSTUS'!C40</f>
        <v>0</v>
      </c>
      <c r="K454" s="225">
        <f>'31'!D71+'31'!D102+'1 AGUSTUS'!D9+'1 AGUSTUS'!D40</f>
        <v>0</v>
      </c>
      <c r="L454" s="207">
        <f>'1 AGUSTUS'!E51</f>
        <v>0</v>
      </c>
      <c r="M454" s="207">
        <f>'1 AGUSTUS'!G40</f>
        <v>0</v>
      </c>
      <c r="N454" s="227">
        <f>'31'!H71+'31'!H102+'1 AGUSTUS'!H9+'1 AGUSTUS'!H40</f>
        <v>0</v>
      </c>
      <c r="O454" s="4">
        <f>'31'!G102</f>
        <v>0</v>
      </c>
    </row>
    <row r="455" spans="1:15" ht="15.75" customHeight="1">
      <c r="A455" s="1">
        <v>31</v>
      </c>
      <c r="B455" s="220">
        <v>5</v>
      </c>
      <c r="C455" s="221">
        <f>'31'!O72+'31'!O103+'1 AGUSTUS'!O10+'1 AGUSTUS'!O41</f>
        <v>0</v>
      </c>
      <c r="D455" s="222">
        <f>'31'!D83+'31'!D114+'1 AGUSTUS'!D17+'1 AGUSTUS'!D52</f>
        <v>0</v>
      </c>
      <c r="E455" s="223">
        <f>'31'!Q41</f>
        <v>0</v>
      </c>
      <c r="F455" s="223">
        <f>'1 AGUSTUS'!Q41</f>
        <v>0</v>
      </c>
      <c r="G455" s="221">
        <f t="shared" si="148"/>
        <v>0</v>
      </c>
      <c r="H455" s="224">
        <f t="shared" si="149"/>
        <v>0</v>
      </c>
      <c r="I455" s="225">
        <f>'31'!M72+'31'!M103+'1 AGUSTUS'!M10+'1 AGUSTUS'!M41</f>
        <v>0</v>
      </c>
      <c r="J455" s="226">
        <f>'1 AGUSTUS'!C41</f>
        <v>0</v>
      </c>
      <c r="K455" s="225">
        <f>'31'!D72+'31'!D103+'1 AGUSTUS'!D10+'1 AGUSTUS'!D41</f>
        <v>0</v>
      </c>
      <c r="L455" s="207">
        <f>'1 AGUSTUS'!E52</f>
        <v>0</v>
      </c>
      <c r="M455" s="228" t="e">
        <f>#REF!</f>
        <v>#REF!</v>
      </c>
      <c r="N455" s="227">
        <f>'31'!H72+'31'!H103+'1 AGUSTUS'!H10+'1 AGUSTUS'!H41</f>
        <v>0</v>
      </c>
      <c r="O455" s="4">
        <f>'31'!G103</f>
        <v>0</v>
      </c>
    </row>
    <row r="456" spans="1:15" ht="15.75" customHeight="1">
      <c r="A456" s="1">
        <v>31</v>
      </c>
      <c r="B456" s="220">
        <v>6</v>
      </c>
      <c r="C456" s="221">
        <f>'31'!O73+'31'!O104+'1 AGUSTUS'!O11+'1 AGUSTUS'!O42</f>
        <v>0</v>
      </c>
      <c r="D456" s="222">
        <f>'31'!D84+'31'!D115+'1 AGUSTUS'!D18+'1 AGUSTUS'!D53</f>
        <v>0</v>
      </c>
      <c r="E456" s="223">
        <f>'31'!Q42</f>
        <v>0</v>
      </c>
      <c r="F456" s="223">
        <f>'1 AGUSTUS'!Q42</f>
        <v>0</v>
      </c>
      <c r="G456" s="221">
        <f t="shared" si="148"/>
        <v>0</v>
      </c>
      <c r="H456" s="224">
        <f t="shared" si="149"/>
        <v>0</v>
      </c>
      <c r="I456" s="225">
        <f>'31'!M73+'31'!M104+'1 AGUSTUS'!M11+'1 AGUSTUS'!M42</f>
        <v>0</v>
      </c>
      <c r="J456" s="226">
        <f>'1 AGUSTUS'!C42</f>
        <v>0</v>
      </c>
      <c r="K456" s="225">
        <f>'31'!D73+'31'!D104+'1 AGUSTUS'!D11+'1 AGUSTUS'!D42</f>
        <v>0</v>
      </c>
      <c r="L456" s="207">
        <f>'1 AGUSTUS'!E53</f>
        <v>0</v>
      </c>
      <c r="M456" s="207">
        <f>'1 AGUSTUS'!G42</f>
        <v>0</v>
      </c>
      <c r="N456" s="227">
        <f>'31'!H73+'31'!H104+'1 AGUSTUS'!H11+'1 AGUSTUS'!H42</f>
        <v>0</v>
      </c>
      <c r="O456" s="4">
        <f>'31'!G104</f>
        <v>0</v>
      </c>
    </row>
    <row r="457" spans="1:15" ht="15.75" customHeight="1">
      <c r="A457" s="1">
        <v>31</v>
      </c>
      <c r="B457" s="220">
        <v>7</v>
      </c>
      <c r="C457" s="221">
        <f>'31'!O74+'31'!O105+'1 AGUSTUS'!O12+'1 AGUSTUS'!O43</f>
        <v>0</v>
      </c>
      <c r="D457" s="222">
        <f>'31'!D85+'31'!D116+'1 AGUSTUS'!D19+'1 AGUSTUS'!D54</f>
        <v>0</v>
      </c>
      <c r="E457" s="223">
        <f>'31'!Q43</f>
        <v>0</v>
      </c>
      <c r="F457" s="223">
        <f>'1 AGUSTUS'!Q43</f>
        <v>0</v>
      </c>
      <c r="G457" s="221">
        <f t="shared" si="148"/>
        <v>0</v>
      </c>
      <c r="H457" s="224">
        <f t="shared" si="149"/>
        <v>0</v>
      </c>
      <c r="I457" s="225">
        <f>'31'!M74+'31'!M105+'1 AGUSTUS'!M12+'1 AGUSTUS'!M43</f>
        <v>0</v>
      </c>
      <c r="J457" s="226">
        <f>'1 AGUSTUS'!C43</f>
        <v>0</v>
      </c>
      <c r="K457" s="225">
        <f>'31'!D74+'31'!D105+'1 AGUSTUS'!D12+'1 AGUSTUS'!D43</f>
        <v>0</v>
      </c>
      <c r="L457" s="207">
        <f>'1 AGUSTUS'!E54</f>
        <v>0</v>
      </c>
      <c r="M457" s="207">
        <f>'1 AGUSTUS'!G43</f>
        <v>0</v>
      </c>
      <c r="N457" s="227">
        <f>'31'!H74+'31'!H105+'1 AGUSTUS'!H12+'1 AGUSTUS'!H43</f>
        <v>0</v>
      </c>
      <c r="O457" s="4">
        <f>'31'!G105</f>
        <v>0</v>
      </c>
    </row>
    <row r="458" spans="1:15" ht="15.75" customHeight="1">
      <c r="A458" s="1">
        <v>31</v>
      </c>
      <c r="B458" s="220">
        <v>8</v>
      </c>
      <c r="C458" s="221">
        <f>'31'!O75+'31'!O106+'1 AGUSTUS'!O13+'1 AGUSTUS'!O44</f>
        <v>0</v>
      </c>
      <c r="D458" s="222">
        <f>'31'!D86+'31'!D117+'1 AGUSTUS'!D20+'1 AGUSTUS'!D55</f>
        <v>0</v>
      </c>
      <c r="E458" s="223">
        <f>'31'!Q44</f>
        <v>0</v>
      </c>
      <c r="F458" s="223">
        <f>'1 AGUSTUS'!Q44</f>
        <v>0</v>
      </c>
      <c r="G458" s="221">
        <f t="shared" si="148"/>
        <v>0</v>
      </c>
      <c r="H458" s="224">
        <f t="shared" si="149"/>
        <v>0</v>
      </c>
      <c r="I458" s="225">
        <f>'31'!M75+'31'!M106+'1 AGUSTUS'!M13+'1 AGUSTUS'!M44</f>
        <v>0</v>
      </c>
      <c r="J458" s="226">
        <f>'1 AGUSTUS'!C44</f>
        <v>0</v>
      </c>
      <c r="K458" s="225">
        <f>'31'!D75+'31'!D106+'1 AGUSTUS'!D13+'1 AGUSTUS'!D44</f>
        <v>0</v>
      </c>
      <c r="L458" s="228" t="e">
        <f t="shared" ref="L458:L459" si="150">#REF!</f>
        <v>#REF!</v>
      </c>
      <c r="M458" s="207">
        <f>'1 AGUSTUS'!G44</f>
        <v>0</v>
      </c>
      <c r="N458" s="227">
        <f>'31'!H75+'31'!H106+'1 AGUSTUS'!H13+'1 AGUSTUS'!H44</f>
        <v>0</v>
      </c>
      <c r="O458" s="4">
        <f>'31'!G106</f>
        <v>0</v>
      </c>
    </row>
    <row r="459" spans="1:15" ht="15.75" customHeight="1">
      <c r="A459" s="1">
        <v>31</v>
      </c>
      <c r="B459" s="229">
        <v>9</v>
      </c>
      <c r="C459" s="221">
        <f>'31'!O76+'31'!O107+'1 AGUSTUS'!O14+'1 AGUSTUS'!O45</f>
        <v>0</v>
      </c>
      <c r="D459" s="222">
        <f>'31'!D87+'31'!D118+'1 AGUSTUS'!D21+'1 AGUSTUS'!D56</f>
        <v>0</v>
      </c>
      <c r="E459" s="232">
        <f>'31'!Q45</f>
        <v>0</v>
      </c>
      <c r="F459" s="232">
        <f>'1 AGUSTUS'!Q45</f>
        <v>0</v>
      </c>
      <c r="G459" s="230">
        <f t="shared" si="148"/>
        <v>0</v>
      </c>
      <c r="H459" s="233">
        <f t="shared" si="149"/>
        <v>0</v>
      </c>
      <c r="I459" s="234">
        <f>'31'!M76+'31'!M107+'1 AGUSTUS'!M14+'1 AGUSTUS'!M45</f>
        <v>0</v>
      </c>
      <c r="J459" s="235">
        <f>'1 AGUSTUS'!C45</f>
        <v>0</v>
      </c>
      <c r="K459" s="234">
        <f>'31'!D76+'31'!D107+'1 AGUSTUS'!D14+'1 AGUSTUS'!D45</f>
        <v>0</v>
      </c>
      <c r="L459" s="236" t="e">
        <f t="shared" si="150"/>
        <v>#REF!</v>
      </c>
      <c r="M459" s="237">
        <f>'1 AGUSTUS'!G45</f>
        <v>0</v>
      </c>
      <c r="N459" s="238">
        <f>'31'!H76+'31'!H107+'1 AGUSTUS'!H14+'1 AGUSTUS'!H45</f>
        <v>0</v>
      </c>
      <c r="O459" s="4">
        <f>'31'!G107</f>
        <v>0</v>
      </c>
    </row>
    <row r="460" spans="1:15" ht="15.75" customHeight="1">
      <c r="A460" s="1">
        <v>31</v>
      </c>
      <c r="B460" s="208" t="s">
        <v>46</v>
      </c>
      <c r="C460" s="209" t="s">
        <v>326</v>
      </c>
      <c r="D460" s="239">
        <f>'31'!D88+'31'!D119+'1 AGUSTUS'!D22+'1 AGUSTUS'!D57</f>
        <v>0</v>
      </c>
      <c r="E460" s="207"/>
      <c r="F460" s="207"/>
      <c r="G460" s="207"/>
      <c r="H460" s="207"/>
      <c r="I460" s="207"/>
      <c r="J460" s="207"/>
      <c r="K460" s="207">
        <f>SUM(K452:K459)</f>
        <v>0</v>
      </c>
      <c r="L460" s="207">
        <f>(L452-L437)*80</f>
        <v>0</v>
      </c>
      <c r="M460" s="207"/>
      <c r="N460" s="240" t="s">
        <v>330</v>
      </c>
      <c r="O460" s="4">
        <f t="shared" ref="O460:O466" si="151">O453-O438</f>
        <v>0</v>
      </c>
    </row>
    <row r="461" spans="1:15" ht="15.75" customHeight="1">
      <c r="A461" s="1">
        <v>31</v>
      </c>
      <c r="B461" s="220" t="s">
        <v>47</v>
      </c>
      <c r="C461" s="221" t="s">
        <v>326</v>
      </c>
      <c r="D461" s="241">
        <f>'31'!D89+'31'!D120+'1 AGUSTUS'!D23+'1 AGUSTUS'!D58</f>
        <v>0</v>
      </c>
      <c r="E461" s="207"/>
      <c r="F461" s="207"/>
      <c r="G461" s="207"/>
      <c r="H461" s="207"/>
      <c r="I461" s="207"/>
      <c r="J461" s="207"/>
      <c r="K461" s="207"/>
      <c r="L461" s="207">
        <f t="shared" ref="L461:L462" si="152">L454-L439</f>
        <v>0</v>
      </c>
      <c r="M461" s="207"/>
      <c r="N461" s="240" t="s">
        <v>331</v>
      </c>
      <c r="O461" s="4">
        <f t="shared" si="151"/>
        <v>0</v>
      </c>
    </row>
    <row r="462" spans="1:15" ht="15.75" customHeight="1">
      <c r="A462" s="1">
        <v>31</v>
      </c>
      <c r="B462" s="220" t="s">
        <v>48</v>
      </c>
      <c r="C462" s="221" t="s">
        <v>326</v>
      </c>
      <c r="D462" s="241">
        <f>'31'!D90+'31'!D121+'1 AGUSTUS'!D24+'1 AGUSTUS'!D59</f>
        <v>0</v>
      </c>
      <c r="E462" s="207"/>
      <c r="F462" s="207"/>
      <c r="G462" s="207"/>
      <c r="H462" s="207"/>
      <c r="I462" s="207"/>
      <c r="J462" s="207"/>
      <c r="K462" s="207"/>
      <c r="L462" s="207">
        <f t="shared" si="152"/>
        <v>0</v>
      </c>
      <c r="M462" s="207"/>
      <c r="N462" s="240" t="s">
        <v>332</v>
      </c>
      <c r="O462" s="4">
        <f t="shared" si="151"/>
        <v>0</v>
      </c>
    </row>
    <row r="463" spans="1:15" ht="15.75" customHeight="1">
      <c r="A463" s="1">
        <v>31</v>
      </c>
      <c r="B463" s="220" t="s">
        <v>49</v>
      </c>
      <c r="C463" s="221" t="s">
        <v>326</v>
      </c>
      <c r="D463" s="241">
        <f>'31'!D91+'31'!D122+'1 AGUSTUS'!D25+'1 AGUSTUS'!D60</f>
        <v>0</v>
      </c>
      <c r="E463" s="207"/>
      <c r="F463" s="207"/>
      <c r="G463" s="207"/>
      <c r="H463" s="207"/>
      <c r="I463" s="207"/>
      <c r="J463" s="207"/>
      <c r="K463" s="207"/>
      <c r="L463" s="207">
        <f t="shared" ref="L463:L464" si="153">(L456-L441)*30</f>
        <v>0</v>
      </c>
      <c r="M463" s="207"/>
      <c r="N463" s="240" t="s">
        <v>333</v>
      </c>
      <c r="O463" s="4">
        <f t="shared" si="151"/>
        <v>0</v>
      </c>
    </row>
    <row r="464" spans="1:15" ht="15.75" customHeight="1">
      <c r="A464" s="1">
        <v>31</v>
      </c>
      <c r="B464" s="229" t="s">
        <v>50</v>
      </c>
      <c r="C464" s="230" t="s">
        <v>326</v>
      </c>
      <c r="D464" s="257">
        <f>'31'!D92+'31'!D123+'1 AGUSTUS'!D26+'1 AGUSTUS'!D61</f>
        <v>0</v>
      </c>
      <c r="E464" s="207"/>
      <c r="F464" s="207"/>
      <c r="G464" s="207"/>
      <c r="H464" s="207"/>
      <c r="I464" s="207"/>
      <c r="J464" s="207"/>
      <c r="K464" s="207"/>
      <c r="L464" s="207">
        <f t="shared" si="153"/>
        <v>0</v>
      </c>
      <c r="M464" s="207"/>
      <c r="N464" s="240" t="s">
        <v>334</v>
      </c>
      <c r="O464" s="4">
        <f t="shared" si="151"/>
        <v>0</v>
      </c>
    </row>
    <row r="465" spans="1:15" ht="15.75" customHeight="1">
      <c r="A465" s="1"/>
      <c r="B465" s="4"/>
      <c r="C465" s="242" t="s">
        <v>327</v>
      </c>
      <c r="D465" s="243">
        <f>D462+D463+D464</f>
        <v>0</v>
      </c>
      <c r="E465" s="258"/>
      <c r="F465" s="258"/>
      <c r="G465" s="259"/>
      <c r="H465" s="258"/>
      <c r="I465" s="260"/>
      <c r="K465" s="248">
        <f>K460+L463+L464</f>
        <v>0</v>
      </c>
      <c r="L465" s="248">
        <f>SUM(L460:L464)</f>
        <v>0</v>
      </c>
      <c r="N465" s="240" t="s">
        <v>335</v>
      </c>
      <c r="O465" s="4">
        <f t="shared" si="151"/>
        <v>0</v>
      </c>
    </row>
    <row r="466" spans="1:15" ht="15.75" customHeight="1">
      <c r="A466" s="1"/>
      <c r="C466" s="261"/>
      <c r="D466" s="262"/>
      <c r="E466" s="258"/>
      <c r="F466" s="258"/>
      <c r="G466" s="259"/>
      <c r="H466" s="258"/>
      <c r="I466" s="260"/>
      <c r="K466" s="249" t="s">
        <v>336</v>
      </c>
      <c r="L466" s="249" t="s">
        <v>337</v>
      </c>
      <c r="N466" s="207" t="s">
        <v>338</v>
      </c>
      <c r="O466" s="4">
        <f t="shared" si="151"/>
        <v>0</v>
      </c>
    </row>
    <row r="467" spans="1:15" ht="15.75" customHeight="1">
      <c r="A467" s="1"/>
      <c r="C467" s="261"/>
      <c r="D467" s="262"/>
      <c r="E467" s="258"/>
      <c r="F467" s="258"/>
      <c r="G467" s="259"/>
      <c r="H467" s="258"/>
      <c r="I467" s="260"/>
      <c r="K467" s="260"/>
    </row>
    <row r="468" spans="1:15" ht="15.75" customHeight="1">
      <c r="A468" s="1"/>
      <c r="C468" s="261"/>
      <c r="D468" s="262"/>
      <c r="E468" s="258"/>
      <c r="F468" s="258"/>
      <c r="G468" s="259"/>
      <c r="H468" s="258"/>
      <c r="I468" s="260"/>
      <c r="K468" s="260"/>
    </row>
    <row r="469" spans="1:15" ht="15.75" customHeight="1">
      <c r="A469" s="1"/>
      <c r="C469" s="261"/>
      <c r="D469" s="262"/>
      <c r="E469" s="258"/>
      <c r="F469" s="258"/>
      <c r="G469" s="259"/>
      <c r="H469" s="258"/>
      <c r="I469" s="260"/>
      <c r="K469" s="260"/>
    </row>
    <row r="470" spans="1:15" ht="15.75" customHeight="1">
      <c r="A470" s="1"/>
      <c r="C470" s="261"/>
      <c r="D470" s="262"/>
      <c r="E470" s="258"/>
      <c r="F470" s="258"/>
      <c r="G470" s="259"/>
      <c r="H470" s="258"/>
      <c r="I470" s="260"/>
      <c r="K470" s="260"/>
    </row>
    <row r="471" spans="1:15" ht="15.75" customHeight="1">
      <c r="A471" s="1"/>
      <c r="C471" s="261"/>
      <c r="D471" s="262"/>
      <c r="E471" s="258"/>
      <c r="F471" s="258"/>
      <c r="G471" s="259"/>
      <c r="H471" s="258"/>
      <c r="I471" s="260"/>
      <c r="K471" s="260"/>
    </row>
    <row r="472" spans="1:15" ht="15.75" customHeight="1">
      <c r="A472" s="1"/>
      <c r="C472" s="261"/>
      <c r="D472" s="262"/>
      <c r="E472" s="258"/>
      <c r="F472" s="258"/>
      <c r="G472" s="259"/>
      <c r="H472" s="258"/>
      <c r="I472" s="260"/>
      <c r="K472" s="260"/>
    </row>
    <row r="473" spans="1:15" ht="15.75" customHeight="1">
      <c r="A473" s="1"/>
      <c r="C473" s="261"/>
      <c r="D473" s="262"/>
      <c r="E473" s="258"/>
      <c r="F473" s="258"/>
      <c r="G473" s="259"/>
      <c r="H473" s="258"/>
      <c r="I473" s="260"/>
      <c r="K473" s="260"/>
    </row>
    <row r="474" spans="1:15" ht="15.75" customHeight="1">
      <c r="A474" s="1"/>
      <c r="C474" s="261"/>
      <c r="D474" s="262"/>
      <c r="E474" s="258"/>
      <c r="F474" s="258"/>
      <c r="G474" s="259"/>
      <c r="H474" s="258"/>
      <c r="I474" s="260"/>
      <c r="K474" s="260"/>
    </row>
    <row r="475" spans="1:15" ht="15.75" customHeight="1">
      <c r="A475" s="1"/>
      <c r="C475" s="261"/>
      <c r="D475" s="262"/>
      <c r="E475" s="258"/>
      <c r="F475" s="258"/>
      <c r="G475" s="259"/>
      <c r="H475" s="258"/>
      <c r="I475" s="260"/>
      <c r="K475" s="260"/>
    </row>
    <row r="476" spans="1:15" ht="15.75" customHeight="1">
      <c r="A476" s="1"/>
      <c r="C476" s="261"/>
      <c r="D476" s="262"/>
      <c r="E476" s="258"/>
      <c r="F476" s="258"/>
      <c r="G476" s="259"/>
      <c r="H476" s="258"/>
      <c r="I476" s="260"/>
      <c r="K476" s="260"/>
    </row>
    <row r="477" spans="1:15" ht="15.75" customHeight="1">
      <c r="A477" s="1"/>
      <c r="C477" s="261"/>
      <c r="D477" s="262"/>
      <c r="E477" s="258"/>
      <c r="F477" s="258"/>
      <c r="G477" s="259"/>
      <c r="H477" s="258"/>
      <c r="I477" s="260"/>
      <c r="K477" s="260"/>
    </row>
    <row r="478" spans="1:15" ht="15.75" customHeight="1">
      <c r="A478" s="1"/>
      <c r="C478" s="261"/>
      <c r="D478" s="262"/>
      <c r="E478" s="258"/>
      <c r="F478" s="258"/>
      <c r="G478" s="259"/>
      <c r="H478" s="258"/>
      <c r="I478" s="260"/>
      <c r="K478" s="260"/>
    </row>
    <row r="479" spans="1:15" ht="15.75" customHeight="1">
      <c r="A479" s="1"/>
      <c r="C479" s="261"/>
      <c r="D479" s="262"/>
      <c r="E479" s="258"/>
      <c r="F479" s="258"/>
      <c r="G479" s="259"/>
      <c r="H479" s="258"/>
      <c r="I479" s="260"/>
      <c r="K479" s="260"/>
    </row>
    <row r="480" spans="1:15" ht="15.75" customHeight="1">
      <c r="A480" s="1"/>
      <c r="C480" s="261"/>
      <c r="D480" s="262"/>
      <c r="E480" s="258"/>
      <c r="F480" s="258"/>
      <c r="G480" s="259"/>
      <c r="H480" s="258"/>
      <c r="I480" s="260"/>
      <c r="K480" s="260"/>
    </row>
    <row r="481" spans="1:11" ht="15.75" customHeight="1">
      <c r="A481" s="1"/>
      <c r="C481" s="261"/>
      <c r="D481" s="262"/>
      <c r="E481" s="258"/>
      <c r="F481" s="258"/>
      <c r="G481" s="259"/>
      <c r="H481" s="258"/>
      <c r="I481" s="260"/>
      <c r="K481" s="260"/>
    </row>
    <row r="482" spans="1:11" ht="15.75" customHeight="1">
      <c r="A482" s="1"/>
      <c r="C482" s="261"/>
      <c r="D482" s="262"/>
      <c r="E482" s="258"/>
      <c r="F482" s="258"/>
      <c r="G482" s="259"/>
      <c r="H482" s="258"/>
      <c r="I482" s="260"/>
      <c r="K482" s="260"/>
    </row>
    <row r="483" spans="1:11" ht="15.75" customHeight="1">
      <c r="A483" s="1"/>
      <c r="C483" s="261"/>
      <c r="D483" s="262"/>
      <c r="E483" s="258"/>
      <c r="F483" s="258"/>
      <c r="G483" s="259"/>
      <c r="H483" s="258"/>
      <c r="I483" s="260"/>
      <c r="K483" s="260"/>
    </row>
    <row r="484" spans="1:11" ht="15.75" customHeight="1">
      <c r="A484" s="1"/>
      <c r="C484" s="261"/>
      <c r="D484" s="262"/>
      <c r="E484" s="258"/>
      <c r="F484" s="258"/>
      <c r="G484" s="259"/>
      <c r="H484" s="258"/>
      <c r="I484" s="260"/>
      <c r="K484" s="260"/>
    </row>
    <row r="485" spans="1:11" ht="15.75" customHeight="1">
      <c r="A485" s="1"/>
      <c r="C485" s="261"/>
      <c r="D485" s="262"/>
      <c r="E485" s="258"/>
      <c r="F485" s="258"/>
      <c r="G485" s="259"/>
      <c r="H485" s="258"/>
      <c r="I485" s="260"/>
      <c r="K485" s="260"/>
    </row>
    <row r="486" spans="1:11" ht="15.75" customHeight="1">
      <c r="A486" s="1"/>
      <c r="C486" s="261"/>
      <c r="D486" s="262"/>
      <c r="E486" s="258"/>
      <c r="F486" s="258"/>
      <c r="G486" s="259"/>
      <c r="H486" s="258"/>
      <c r="I486" s="260"/>
      <c r="K486" s="260"/>
    </row>
    <row r="487" spans="1:11" ht="15.75" customHeight="1">
      <c r="A487" s="1"/>
      <c r="C487" s="261"/>
      <c r="D487" s="262"/>
      <c r="E487" s="258"/>
      <c r="F487" s="258"/>
      <c r="G487" s="259"/>
      <c r="H487" s="258"/>
      <c r="I487" s="260"/>
      <c r="K487" s="260"/>
    </row>
    <row r="488" spans="1:11" ht="15.75" customHeight="1">
      <c r="A488" s="1"/>
      <c r="C488" s="261"/>
      <c r="D488" s="262"/>
      <c r="E488" s="258"/>
      <c r="F488" s="258"/>
      <c r="G488" s="259"/>
      <c r="H488" s="258"/>
      <c r="I488" s="260"/>
      <c r="K488" s="260"/>
    </row>
    <row r="489" spans="1:11" ht="15.75" customHeight="1">
      <c r="A489" s="1"/>
      <c r="C489" s="261"/>
      <c r="D489" s="262"/>
      <c r="E489" s="258"/>
      <c r="F489" s="258"/>
      <c r="G489" s="259"/>
      <c r="H489" s="258"/>
      <c r="I489" s="260"/>
      <c r="K489" s="260"/>
    </row>
    <row r="490" spans="1:11" ht="15.75" customHeight="1">
      <c r="A490" s="1"/>
      <c r="C490" s="261"/>
      <c r="D490" s="262"/>
      <c r="E490" s="258"/>
      <c r="F490" s="258"/>
      <c r="G490" s="259"/>
      <c r="H490" s="258"/>
      <c r="I490" s="260"/>
      <c r="K490" s="260"/>
    </row>
    <row r="491" spans="1:11" ht="15.75" customHeight="1">
      <c r="A491" s="1"/>
      <c r="C491" s="261"/>
      <c r="D491" s="262"/>
      <c r="E491" s="258"/>
      <c r="F491" s="258"/>
      <c r="G491" s="259"/>
      <c r="H491" s="258"/>
      <c r="I491" s="260"/>
      <c r="K491" s="260"/>
    </row>
    <row r="492" spans="1:11" ht="15.75" customHeight="1">
      <c r="A492" s="1"/>
      <c r="C492" s="261"/>
      <c r="D492" s="262"/>
      <c r="E492" s="258"/>
      <c r="F492" s="258"/>
      <c r="G492" s="259"/>
      <c r="H492" s="258"/>
      <c r="I492" s="260"/>
      <c r="K492" s="260"/>
    </row>
    <row r="493" spans="1:11" ht="15.75" customHeight="1">
      <c r="A493" s="1"/>
      <c r="C493" s="261"/>
      <c r="D493" s="262"/>
      <c r="E493" s="258"/>
      <c r="F493" s="258"/>
      <c r="G493" s="259"/>
      <c r="H493" s="258"/>
      <c r="I493" s="260"/>
      <c r="K493" s="260"/>
    </row>
    <row r="494" spans="1:11" ht="15.75" customHeight="1">
      <c r="A494" s="1"/>
      <c r="C494" s="261"/>
      <c r="D494" s="262"/>
      <c r="E494" s="258"/>
      <c r="F494" s="258"/>
      <c r="G494" s="259"/>
      <c r="H494" s="258"/>
      <c r="I494" s="260"/>
      <c r="K494" s="260"/>
    </row>
    <row r="495" spans="1:11" ht="15.75" customHeight="1">
      <c r="A495" s="1"/>
      <c r="C495" s="261"/>
      <c r="D495" s="262"/>
      <c r="E495" s="258"/>
      <c r="F495" s="258"/>
      <c r="G495" s="259"/>
      <c r="H495" s="258"/>
      <c r="I495" s="260"/>
      <c r="K495" s="260"/>
    </row>
    <row r="496" spans="1:11" ht="15.75" customHeight="1">
      <c r="A496" s="1"/>
      <c r="C496" s="261"/>
      <c r="D496" s="262"/>
      <c r="E496" s="258"/>
      <c r="F496" s="258"/>
      <c r="G496" s="259"/>
      <c r="H496" s="258"/>
      <c r="I496" s="260"/>
      <c r="K496" s="260"/>
    </row>
    <row r="497" spans="1:11" ht="15.75" customHeight="1">
      <c r="A497" s="1"/>
      <c r="C497" s="261"/>
      <c r="D497" s="262"/>
      <c r="E497" s="258"/>
      <c r="F497" s="258"/>
      <c r="G497" s="259"/>
      <c r="H497" s="258"/>
      <c r="I497" s="260"/>
      <c r="K497" s="260"/>
    </row>
    <row r="498" spans="1:11" ht="15.75" customHeight="1">
      <c r="A498" s="1"/>
      <c r="C498" s="261"/>
      <c r="D498" s="262"/>
      <c r="E498" s="258"/>
      <c r="F498" s="258"/>
      <c r="G498" s="259"/>
      <c r="H498" s="258"/>
      <c r="I498" s="260"/>
      <c r="K498" s="260"/>
    </row>
    <row r="499" spans="1:11" ht="15.75" customHeight="1">
      <c r="A499" s="1"/>
      <c r="C499" s="261"/>
      <c r="D499" s="262"/>
      <c r="E499" s="258"/>
      <c r="F499" s="258"/>
      <c r="G499" s="259"/>
      <c r="H499" s="258"/>
      <c r="I499" s="260"/>
      <c r="K499" s="260"/>
    </row>
    <row r="500" spans="1:11" ht="15.75" customHeight="1">
      <c r="A500" s="1"/>
      <c r="C500" s="261"/>
      <c r="D500" s="262"/>
      <c r="E500" s="258"/>
      <c r="F500" s="258"/>
      <c r="G500" s="259"/>
      <c r="H500" s="258"/>
      <c r="I500" s="260"/>
      <c r="K500" s="260"/>
    </row>
    <row r="501" spans="1:11" ht="15.75" customHeight="1">
      <c r="A501" s="1"/>
      <c r="C501" s="261"/>
      <c r="D501" s="262"/>
      <c r="E501" s="258"/>
      <c r="F501" s="258"/>
      <c r="G501" s="259"/>
      <c r="H501" s="258"/>
      <c r="I501" s="260"/>
      <c r="K501" s="260"/>
    </row>
    <row r="502" spans="1:11" ht="15.75" customHeight="1">
      <c r="A502" s="1"/>
      <c r="C502" s="261"/>
      <c r="D502" s="262"/>
      <c r="E502" s="258"/>
      <c r="F502" s="258"/>
      <c r="G502" s="259"/>
      <c r="H502" s="258"/>
      <c r="I502" s="260"/>
      <c r="K502" s="260"/>
    </row>
    <row r="503" spans="1:11" ht="15.75" customHeight="1">
      <c r="A503" s="1"/>
      <c r="C503" s="261"/>
      <c r="D503" s="262"/>
      <c r="E503" s="258"/>
      <c r="F503" s="258"/>
      <c r="G503" s="259"/>
      <c r="H503" s="258"/>
      <c r="I503" s="260"/>
      <c r="K503" s="260"/>
    </row>
    <row r="504" spans="1:11" ht="15.75" customHeight="1">
      <c r="A504" s="1"/>
      <c r="C504" s="261"/>
      <c r="D504" s="262"/>
      <c r="E504" s="258"/>
      <c r="F504" s="258"/>
      <c r="G504" s="259"/>
      <c r="H504" s="258"/>
      <c r="I504" s="260"/>
      <c r="K504" s="260"/>
    </row>
    <row r="505" spans="1:11" ht="15.75" customHeight="1">
      <c r="A505" s="1"/>
      <c r="C505" s="261"/>
      <c r="D505" s="262"/>
      <c r="E505" s="258"/>
      <c r="F505" s="258"/>
      <c r="G505" s="259"/>
      <c r="H505" s="258"/>
      <c r="I505" s="260"/>
      <c r="K505" s="260"/>
    </row>
    <row r="506" spans="1:11" ht="15.75" customHeight="1">
      <c r="A506" s="1"/>
      <c r="C506" s="261"/>
      <c r="D506" s="262"/>
      <c r="E506" s="258"/>
      <c r="F506" s="258"/>
      <c r="G506" s="259"/>
      <c r="H506" s="258"/>
      <c r="I506" s="260"/>
      <c r="K506" s="260"/>
    </row>
    <row r="507" spans="1:11" ht="15.75" customHeight="1">
      <c r="A507" s="1"/>
      <c r="C507" s="261"/>
      <c r="D507" s="262"/>
      <c r="E507" s="258"/>
      <c r="F507" s="258"/>
      <c r="G507" s="259"/>
      <c r="H507" s="258"/>
      <c r="I507" s="260"/>
      <c r="K507" s="260"/>
    </row>
    <row r="508" spans="1:11" ht="15.75" customHeight="1">
      <c r="A508" s="1"/>
      <c r="C508" s="261"/>
      <c r="D508" s="262"/>
      <c r="E508" s="258"/>
      <c r="F508" s="258"/>
      <c r="G508" s="259"/>
      <c r="H508" s="258"/>
      <c r="I508" s="260"/>
      <c r="K508" s="260"/>
    </row>
    <row r="509" spans="1:11" ht="15.75" customHeight="1">
      <c r="A509" s="1"/>
      <c r="C509" s="261"/>
      <c r="D509" s="262"/>
      <c r="E509" s="258"/>
      <c r="F509" s="258"/>
      <c r="G509" s="259"/>
      <c r="H509" s="258"/>
      <c r="I509" s="260"/>
      <c r="K509" s="260"/>
    </row>
    <row r="510" spans="1:11" ht="15.75" customHeight="1">
      <c r="A510" s="1"/>
      <c r="C510" s="261"/>
      <c r="D510" s="262"/>
      <c r="E510" s="258"/>
      <c r="F510" s="258"/>
      <c r="G510" s="259"/>
      <c r="H510" s="258"/>
      <c r="I510" s="260"/>
      <c r="K510" s="260"/>
    </row>
    <row r="511" spans="1:11" ht="15.75" customHeight="1">
      <c r="A511" s="1"/>
      <c r="C511" s="261"/>
      <c r="D511" s="262"/>
      <c r="E511" s="258"/>
      <c r="F511" s="258"/>
      <c r="G511" s="259"/>
      <c r="H511" s="258"/>
      <c r="I511" s="260"/>
      <c r="K511" s="260"/>
    </row>
    <row r="512" spans="1:11" ht="15.75" customHeight="1">
      <c r="A512" s="1"/>
      <c r="C512" s="261"/>
      <c r="D512" s="262"/>
      <c r="E512" s="258"/>
      <c r="F512" s="258"/>
      <c r="G512" s="259"/>
      <c r="H512" s="258"/>
      <c r="I512" s="260"/>
      <c r="K512" s="260"/>
    </row>
    <row r="513" spans="1:11" ht="15.75" customHeight="1">
      <c r="A513" s="1"/>
      <c r="C513" s="261"/>
      <c r="D513" s="262"/>
      <c r="E513" s="258"/>
      <c r="F513" s="258"/>
      <c r="G513" s="259"/>
      <c r="H513" s="258"/>
      <c r="I513" s="260"/>
      <c r="K513" s="260"/>
    </row>
    <row r="514" spans="1:11" ht="15.75" customHeight="1">
      <c r="A514" s="1"/>
      <c r="C514" s="261"/>
      <c r="D514" s="262"/>
      <c r="E514" s="258"/>
      <c r="F514" s="258"/>
      <c r="G514" s="259"/>
      <c r="H514" s="258"/>
      <c r="I514" s="260"/>
      <c r="K514" s="260"/>
    </row>
    <row r="515" spans="1:11" ht="15.75" customHeight="1">
      <c r="A515" s="1"/>
      <c r="C515" s="261"/>
      <c r="D515" s="262"/>
      <c r="E515" s="258"/>
      <c r="F515" s="258"/>
      <c r="G515" s="259"/>
      <c r="H515" s="258"/>
      <c r="I515" s="260"/>
      <c r="K515" s="260"/>
    </row>
    <row r="516" spans="1:11" ht="15.75" customHeight="1">
      <c r="A516" s="1"/>
      <c r="C516" s="261"/>
      <c r="D516" s="262"/>
      <c r="E516" s="258"/>
      <c r="F516" s="258"/>
      <c r="G516" s="259"/>
      <c r="H516" s="258"/>
      <c r="I516" s="260"/>
      <c r="K516" s="260"/>
    </row>
    <row r="517" spans="1:11" ht="15.75" customHeight="1">
      <c r="A517" s="1"/>
      <c r="C517" s="261"/>
      <c r="D517" s="262"/>
      <c r="E517" s="258"/>
      <c r="F517" s="258"/>
      <c r="G517" s="259"/>
      <c r="H517" s="258"/>
      <c r="I517" s="260"/>
      <c r="K517" s="260"/>
    </row>
    <row r="518" spans="1:11" ht="15.75" customHeight="1">
      <c r="A518" s="1"/>
      <c r="C518" s="261"/>
      <c r="D518" s="262"/>
      <c r="E518" s="258"/>
      <c r="F518" s="258"/>
      <c r="G518" s="259"/>
      <c r="H518" s="258"/>
      <c r="I518" s="260"/>
      <c r="K518" s="260"/>
    </row>
    <row r="519" spans="1:11" ht="15.75" customHeight="1">
      <c r="A519" s="1"/>
      <c r="C519" s="261"/>
      <c r="D519" s="262"/>
      <c r="E519" s="258"/>
      <c r="F519" s="258"/>
      <c r="G519" s="259"/>
      <c r="H519" s="258"/>
      <c r="I519" s="260"/>
      <c r="K519" s="260"/>
    </row>
    <row r="520" spans="1:11" ht="15.75" customHeight="1">
      <c r="A520" s="1"/>
      <c r="C520" s="261"/>
      <c r="D520" s="262"/>
      <c r="E520" s="258"/>
      <c r="F520" s="258"/>
      <c r="G520" s="259"/>
      <c r="H520" s="258"/>
      <c r="I520" s="260"/>
      <c r="K520" s="260"/>
    </row>
    <row r="521" spans="1:11" ht="15.75" customHeight="1">
      <c r="A521" s="1"/>
      <c r="C521" s="261"/>
      <c r="D521" s="262"/>
      <c r="E521" s="258"/>
      <c r="F521" s="258"/>
      <c r="G521" s="259"/>
      <c r="H521" s="258"/>
      <c r="I521" s="260"/>
      <c r="K521" s="260"/>
    </row>
    <row r="522" spans="1:11" ht="15.75" customHeight="1">
      <c r="A522" s="1"/>
      <c r="C522" s="261"/>
      <c r="D522" s="262"/>
      <c r="E522" s="258"/>
      <c r="F522" s="258"/>
      <c r="G522" s="259"/>
      <c r="H522" s="258"/>
      <c r="I522" s="260"/>
      <c r="K522" s="260"/>
    </row>
    <row r="523" spans="1:11" ht="15.75" customHeight="1">
      <c r="A523" s="1"/>
      <c r="C523" s="261"/>
      <c r="D523" s="262"/>
      <c r="E523" s="258"/>
      <c r="F523" s="258"/>
      <c r="G523" s="259"/>
      <c r="H523" s="258"/>
      <c r="I523" s="260"/>
      <c r="K523" s="260"/>
    </row>
    <row r="524" spans="1:11" ht="15.75" customHeight="1">
      <c r="A524" s="1"/>
      <c r="C524" s="261"/>
      <c r="D524" s="262"/>
      <c r="E524" s="258"/>
      <c r="F524" s="258"/>
      <c r="G524" s="259"/>
      <c r="H524" s="258"/>
      <c r="I524" s="260"/>
      <c r="K524" s="260"/>
    </row>
    <row r="525" spans="1:11" ht="15.75" customHeight="1">
      <c r="A525" s="1"/>
      <c r="C525" s="261"/>
      <c r="D525" s="262"/>
      <c r="E525" s="258"/>
      <c r="F525" s="258"/>
      <c r="G525" s="259"/>
      <c r="H525" s="258"/>
      <c r="I525" s="260"/>
      <c r="K525" s="260"/>
    </row>
    <row r="526" spans="1:11" ht="15.75" customHeight="1">
      <c r="A526" s="1"/>
      <c r="C526" s="261"/>
      <c r="D526" s="262"/>
      <c r="E526" s="258"/>
      <c r="F526" s="258"/>
      <c r="G526" s="259"/>
      <c r="H526" s="258"/>
      <c r="I526" s="260"/>
      <c r="K526" s="260"/>
    </row>
    <row r="527" spans="1:11" ht="15.75" customHeight="1">
      <c r="A527" s="1"/>
      <c r="C527" s="261"/>
      <c r="D527" s="262"/>
      <c r="E527" s="258"/>
      <c r="F527" s="258"/>
      <c r="G527" s="259"/>
      <c r="H527" s="258"/>
      <c r="I527" s="260"/>
      <c r="K527" s="260"/>
    </row>
    <row r="528" spans="1:11" ht="15.75" customHeight="1">
      <c r="A528" s="1"/>
      <c r="C528" s="261"/>
      <c r="D528" s="262"/>
      <c r="E528" s="258"/>
      <c r="F528" s="258"/>
      <c r="G528" s="259"/>
      <c r="H528" s="258"/>
      <c r="I528" s="260"/>
      <c r="K528" s="260"/>
    </row>
    <row r="529" spans="1:11" ht="15.75" customHeight="1">
      <c r="A529" s="1"/>
      <c r="C529" s="261"/>
      <c r="D529" s="262"/>
      <c r="E529" s="258"/>
      <c r="F529" s="258"/>
      <c r="G529" s="259"/>
      <c r="H529" s="258"/>
      <c r="I529" s="260"/>
      <c r="K529" s="260"/>
    </row>
    <row r="530" spans="1:11" ht="15.75" customHeight="1">
      <c r="A530" s="1"/>
      <c r="C530" s="261"/>
      <c r="D530" s="262"/>
      <c r="E530" s="258"/>
      <c r="F530" s="258"/>
      <c r="G530" s="259"/>
      <c r="H530" s="258"/>
      <c r="I530" s="260"/>
      <c r="K530" s="260"/>
    </row>
    <row r="531" spans="1:11" ht="15.75" customHeight="1">
      <c r="A531" s="1"/>
      <c r="C531" s="261"/>
      <c r="D531" s="262"/>
      <c r="E531" s="258"/>
      <c r="F531" s="258"/>
      <c r="G531" s="259"/>
      <c r="H531" s="258"/>
      <c r="I531" s="260"/>
      <c r="K531" s="260"/>
    </row>
    <row r="532" spans="1:11" ht="15.75" customHeight="1">
      <c r="A532" s="1"/>
      <c r="C532" s="261"/>
      <c r="D532" s="262"/>
      <c r="E532" s="258"/>
      <c r="F532" s="258"/>
      <c r="G532" s="259"/>
      <c r="H532" s="258"/>
      <c r="I532" s="260"/>
      <c r="K532" s="260"/>
    </row>
    <row r="533" spans="1:11" ht="15.75" customHeight="1">
      <c r="A533" s="1"/>
      <c r="C533" s="261"/>
      <c r="D533" s="262"/>
      <c r="E533" s="258"/>
      <c r="F533" s="258"/>
      <c r="G533" s="259"/>
      <c r="H533" s="258"/>
      <c r="I533" s="260"/>
      <c r="K533" s="260"/>
    </row>
    <row r="534" spans="1:11" ht="15.75" customHeight="1">
      <c r="A534" s="1"/>
      <c r="C534" s="261"/>
      <c r="D534" s="262"/>
      <c r="E534" s="258"/>
      <c r="F534" s="258"/>
      <c r="G534" s="259"/>
      <c r="H534" s="258"/>
      <c r="I534" s="260"/>
      <c r="K534" s="260"/>
    </row>
    <row r="535" spans="1:11" ht="15.75" customHeight="1">
      <c r="A535" s="1"/>
      <c r="C535" s="261"/>
      <c r="D535" s="262"/>
      <c r="E535" s="258"/>
      <c r="F535" s="258"/>
      <c r="G535" s="259"/>
      <c r="H535" s="258"/>
      <c r="I535" s="260"/>
      <c r="K535" s="260"/>
    </row>
    <row r="536" spans="1:11" ht="15.75" customHeight="1">
      <c r="A536" s="1"/>
      <c r="C536" s="261"/>
      <c r="D536" s="262"/>
      <c r="E536" s="258"/>
      <c r="F536" s="258"/>
      <c r="G536" s="259"/>
      <c r="H536" s="258"/>
      <c r="I536" s="260"/>
      <c r="K536" s="260"/>
    </row>
    <row r="537" spans="1:11" ht="15.75" customHeight="1">
      <c r="A537" s="1"/>
      <c r="C537" s="261"/>
      <c r="D537" s="262"/>
      <c r="E537" s="258"/>
      <c r="F537" s="258"/>
      <c r="G537" s="259"/>
      <c r="H537" s="258"/>
      <c r="I537" s="260"/>
      <c r="K537" s="260"/>
    </row>
    <row r="538" spans="1:11" ht="15.75" customHeight="1">
      <c r="A538" s="1"/>
      <c r="C538" s="261"/>
      <c r="D538" s="262"/>
      <c r="E538" s="258"/>
      <c r="F538" s="258"/>
      <c r="G538" s="259"/>
      <c r="H538" s="258"/>
      <c r="I538" s="260"/>
      <c r="K538" s="260"/>
    </row>
    <row r="539" spans="1:11" ht="15.75" customHeight="1">
      <c r="A539" s="1"/>
      <c r="C539" s="261"/>
      <c r="D539" s="262"/>
      <c r="E539" s="258"/>
      <c r="F539" s="258"/>
      <c r="G539" s="259"/>
      <c r="H539" s="258"/>
      <c r="I539" s="260"/>
      <c r="K539" s="260"/>
    </row>
    <row r="540" spans="1:11" ht="15.75" customHeight="1">
      <c r="A540" s="1"/>
      <c r="C540" s="261"/>
      <c r="D540" s="262"/>
      <c r="E540" s="258"/>
      <c r="F540" s="258"/>
      <c r="G540" s="259"/>
      <c r="H540" s="258"/>
      <c r="I540" s="260"/>
      <c r="K540" s="260"/>
    </row>
    <row r="541" spans="1:11" ht="15.75" customHeight="1">
      <c r="A541" s="1"/>
      <c r="C541" s="261"/>
      <c r="D541" s="262"/>
      <c r="E541" s="258"/>
      <c r="F541" s="258"/>
      <c r="G541" s="259"/>
      <c r="H541" s="258"/>
      <c r="I541" s="260"/>
      <c r="K541" s="260"/>
    </row>
    <row r="542" spans="1:11" ht="15.75" customHeight="1">
      <c r="A542" s="1"/>
      <c r="C542" s="261"/>
      <c r="D542" s="262"/>
      <c r="E542" s="258"/>
      <c r="F542" s="258"/>
      <c r="G542" s="259"/>
      <c r="H542" s="258"/>
      <c r="I542" s="260"/>
      <c r="K542" s="260"/>
    </row>
    <row r="543" spans="1:11" ht="15.75" customHeight="1">
      <c r="A543" s="1"/>
      <c r="C543" s="261"/>
      <c r="D543" s="262"/>
      <c r="E543" s="258"/>
      <c r="F543" s="258"/>
      <c r="G543" s="259"/>
      <c r="H543" s="258"/>
      <c r="I543" s="260"/>
      <c r="K543" s="260"/>
    </row>
    <row r="544" spans="1:11" ht="15.75" customHeight="1">
      <c r="A544" s="1"/>
      <c r="C544" s="261"/>
      <c r="D544" s="262"/>
      <c r="E544" s="258"/>
      <c r="F544" s="258"/>
      <c r="G544" s="259"/>
      <c r="H544" s="258"/>
      <c r="I544" s="260"/>
      <c r="K544" s="260"/>
    </row>
    <row r="545" spans="1:11" ht="15.75" customHeight="1">
      <c r="A545" s="1"/>
      <c r="C545" s="261"/>
      <c r="D545" s="262"/>
      <c r="E545" s="258"/>
      <c r="F545" s="258"/>
      <c r="G545" s="259"/>
      <c r="H545" s="258"/>
      <c r="I545" s="260"/>
      <c r="K545" s="260"/>
    </row>
    <row r="546" spans="1:11" ht="15.75" customHeight="1">
      <c r="A546" s="1"/>
      <c r="C546" s="261"/>
      <c r="D546" s="262"/>
      <c r="E546" s="258"/>
      <c r="F546" s="258"/>
      <c r="G546" s="259"/>
      <c r="H546" s="258"/>
      <c r="I546" s="260"/>
      <c r="K546" s="260"/>
    </row>
    <row r="547" spans="1:11" ht="15.75" customHeight="1">
      <c r="A547" s="1"/>
      <c r="C547" s="261"/>
      <c r="D547" s="262"/>
      <c r="E547" s="258"/>
      <c r="F547" s="258"/>
      <c r="G547" s="259"/>
      <c r="H547" s="258"/>
      <c r="I547" s="260"/>
      <c r="K547" s="260"/>
    </row>
    <row r="548" spans="1:11" ht="15.75" customHeight="1">
      <c r="A548" s="1"/>
      <c r="C548" s="261"/>
      <c r="D548" s="262"/>
      <c r="E548" s="258"/>
      <c r="F548" s="258"/>
      <c r="G548" s="259"/>
      <c r="H548" s="258"/>
      <c r="I548" s="260"/>
      <c r="K548" s="260"/>
    </row>
    <row r="549" spans="1:11" ht="15.75" customHeight="1">
      <c r="A549" s="1"/>
      <c r="C549" s="261"/>
      <c r="D549" s="262"/>
      <c r="E549" s="258"/>
      <c r="F549" s="258"/>
      <c r="G549" s="259"/>
      <c r="H549" s="258"/>
      <c r="I549" s="260"/>
      <c r="K549" s="260"/>
    </row>
    <row r="550" spans="1:11" ht="15.75" customHeight="1">
      <c r="A550" s="1"/>
      <c r="C550" s="261"/>
      <c r="D550" s="262"/>
      <c r="E550" s="258"/>
      <c r="F550" s="258"/>
      <c r="G550" s="259"/>
      <c r="H550" s="258"/>
      <c r="I550" s="260"/>
      <c r="K550" s="260"/>
    </row>
    <row r="551" spans="1:11" ht="15.75" customHeight="1">
      <c r="A551" s="1"/>
      <c r="C551" s="261"/>
      <c r="D551" s="262"/>
      <c r="E551" s="258"/>
      <c r="F551" s="258"/>
      <c r="G551" s="259"/>
      <c r="H551" s="258"/>
      <c r="I551" s="260"/>
      <c r="K551" s="260"/>
    </row>
    <row r="552" spans="1:11" ht="15.75" customHeight="1">
      <c r="A552" s="1"/>
      <c r="C552" s="261"/>
      <c r="D552" s="262"/>
      <c r="E552" s="258"/>
      <c r="F552" s="258"/>
      <c r="G552" s="259"/>
      <c r="H552" s="258"/>
      <c r="I552" s="260"/>
      <c r="K552" s="260"/>
    </row>
    <row r="553" spans="1:11" ht="15.75" customHeight="1">
      <c r="A553" s="1"/>
      <c r="C553" s="261"/>
      <c r="D553" s="262"/>
      <c r="E553" s="258"/>
      <c r="F553" s="258"/>
      <c r="G553" s="259"/>
      <c r="H553" s="258"/>
      <c r="I553" s="260"/>
      <c r="K553" s="260"/>
    </row>
    <row r="554" spans="1:11" ht="15.75" customHeight="1">
      <c r="A554" s="1"/>
      <c r="C554" s="261"/>
      <c r="D554" s="262"/>
      <c r="E554" s="258"/>
      <c r="F554" s="258"/>
      <c r="G554" s="259"/>
      <c r="H554" s="258"/>
      <c r="I554" s="260"/>
      <c r="K554" s="260"/>
    </row>
    <row r="555" spans="1:11" ht="15.75" customHeight="1">
      <c r="A555" s="1"/>
      <c r="C555" s="261"/>
      <c r="D555" s="262"/>
      <c r="E555" s="258"/>
      <c r="F555" s="258"/>
      <c r="G555" s="259"/>
      <c r="H555" s="258"/>
      <c r="I555" s="260"/>
      <c r="K555" s="260"/>
    </row>
    <row r="556" spans="1:11" ht="15.75" customHeight="1">
      <c r="A556" s="1"/>
      <c r="C556" s="261"/>
      <c r="D556" s="262"/>
      <c r="E556" s="258"/>
      <c r="F556" s="258"/>
      <c r="G556" s="259"/>
      <c r="H556" s="258"/>
      <c r="I556" s="260"/>
      <c r="K556" s="260"/>
    </row>
    <row r="557" spans="1:11" ht="15.75" customHeight="1">
      <c r="A557" s="1"/>
      <c r="C557" s="261"/>
      <c r="D557" s="262"/>
      <c r="E557" s="258"/>
      <c r="F557" s="258"/>
      <c r="G557" s="259"/>
      <c r="H557" s="258"/>
      <c r="I557" s="260"/>
      <c r="K557" s="260"/>
    </row>
    <row r="558" spans="1:11" ht="15.75" customHeight="1">
      <c r="A558" s="1"/>
      <c r="C558" s="261"/>
      <c r="D558" s="262"/>
      <c r="E558" s="258"/>
      <c r="F558" s="258"/>
      <c r="G558" s="259"/>
      <c r="H558" s="258"/>
      <c r="I558" s="260"/>
      <c r="K558" s="260"/>
    </row>
    <row r="559" spans="1:11" ht="15.75" customHeight="1">
      <c r="A559" s="1"/>
      <c r="C559" s="261"/>
      <c r="D559" s="262"/>
      <c r="E559" s="258"/>
      <c r="F559" s="258"/>
      <c r="G559" s="259"/>
      <c r="H559" s="258"/>
      <c r="I559" s="260"/>
      <c r="K559" s="260"/>
    </row>
    <row r="560" spans="1:11" ht="15.75" customHeight="1">
      <c r="A560" s="1"/>
      <c r="C560" s="261"/>
      <c r="D560" s="262"/>
      <c r="E560" s="258"/>
      <c r="F560" s="258"/>
      <c r="G560" s="259"/>
      <c r="H560" s="258"/>
      <c r="I560" s="260"/>
      <c r="K560" s="260"/>
    </row>
    <row r="561" spans="1:11" ht="15.75" customHeight="1">
      <c r="A561" s="1"/>
      <c r="C561" s="261"/>
      <c r="D561" s="262"/>
      <c r="E561" s="258"/>
      <c r="F561" s="258"/>
      <c r="G561" s="259"/>
      <c r="H561" s="258"/>
      <c r="I561" s="260"/>
      <c r="K561" s="260"/>
    </row>
    <row r="562" spans="1:11" ht="15.75" customHeight="1">
      <c r="A562" s="1"/>
      <c r="C562" s="261"/>
      <c r="D562" s="262"/>
      <c r="E562" s="258"/>
      <c r="F562" s="258"/>
      <c r="G562" s="259"/>
      <c r="H562" s="258"/>
      <c r="I562" s="260"/>
      <c r="K562" s="260"/>
    </row>
    <row r="563" spans="1:11" ht="15.75" customHeight="1">
      <c r="A563" s="1"/>
      <c r="C563" s="261"/>
      <c r="D563" s="262"/>
      <c r="E563" s="258"/>
      <c r="F563" s="258"/>
      <c r="G563" s="259"/>
      <c r="H563" s="258"/>
      <c r="I563" s="260"/>
      <c r="K563" s="260"/>
    </row>
    <row r="564" spans="1:11" ht="15.75" customHeight="1">
      <c r="A564" s="1"/>
      <c r="C564" s="261"/>
      <c r="D564" s="262"/>
      <c r="E564" s="258"/>
      <c r="F564" s="258"/>
      <c r="G564" s="259"/>
      <c r="H564" s="258"/>
      <c r="I564" s="260"/>
      <c r="K564" s="260"/>
    </row>
    <row r="565" spans="1:11" ht="15.75" customHeight="1">
      <c r="A565" s="1"/>
      <c r="C565" s="261"/>
      <c r="D565" s="262"/>
      <c r="E565" s="258"/>
      <c r="F565" s="258"/>
      <c r="G565" s="259"/>
      <c r="H565" s="258"/>
      <c r="I565" s="260"/>
      <c r="K565" s="260"/>
    </row>
    <row r="566" spans="1:11" ht="15.75" customHeight="1">
      <c r="A566" s="1"/>
      <c r="C566" s="261"/>
      <c r="D566" s="262"/>
      <c r="E566" s="258"/>
      <c r="F566" s="258"/>
      <c r="G566" s="259"/>
      <c r="H566" s="258"/>
      <c r="I566" s="260"/>
      <c r="K566" s="260"/>
    </row>
    <row r="567" spans="1:11" ht="15.75" customHeight="1">
      <c r="A567" s="1"/>
      <c r="C567" s="261"/>
      <c r="D567" s="262"/>
      <c r="E567" s="258"/>
      <c r="F567" s="258"/>
      <c r="G567" s="259"/>
      <c r="H567" s="258"/>
      <c r="I567" s="260"/>
      <c r="K567" s="260"/>
    </row>
    <row r="568" spans="1:11" ht="15.75" customHeight="1">
      <c r="A568" s="1"/>
      <c r="C568" s="261"/>
      <c r="D568" s="262"/>
      <c r="E568" s="258"/>
      <c r="F568" s="258"/>
      <c r="G568" s="259"/>
      <c r="H568" s="258"/>
      <c r="I568" s="260"/>
      <c r="K568" s="260"/>
    </row>
    <row r="569" spans="1:11" ht="15.75" customHeight="1">
      <c r="A569" s="1"/>
      <c r="C569" s="261"/>
      <c r="D569" s="262"/>
      <c r="E569" s="258"/>
      <c r="F569" s="258"/>
      <c r="G569" s="259"/>
      <c r="H569" s="258"/>
      <c r="I569" s="260"/>
      <c r="K569" s="260"/>
    </row>
    <row r="570" spans="1:11" ht="15.75" customHeight="1">
      <c r="A570" s="1"/>
      <c r="C570" s="261"/>
      <c r="D570" s="262"/>
      <c r="E570" s="258"/>
      <c r="F570" s="258"/>
      <c r="G570" s="259"/>
      <c r="H570" s="258"/>
      <c r="I570" s="260"/>
      <c r="K570" s="260"/>
    </row>
    <row r="571" spans="1:11" ht="15.75" customHeight="1">
      <c r="A571" s="1"/>
      <c r="C571" s="261"/>
      <c r="D571" s="262"/>
      <c r="E571" s="258"/>
      <c r="F571" s="258"/>
      <c r="G571" s="259"/>
      <c r="H571" s="258"/>
      <c r="I571" s="260"/>
      <c r="K571" s="260"/>
    </row>
    <row r="572" spans="1:11" ht="15.75" customHeight="1">
      <c r="A572" s="1"/>
      <c r="C572" s="261"/>
      <c r="D572" s="262"/>
      <c r="E572" s="258"/>
      <c r="F572" s="258"/>
      <c r="G572" s="259"/>
      <c r="H572" s="258"/>
      <c r="I572" s="260"/>
      <c r="K572" s="260"/>
    </row>
    <row r="573" spans="1:11" ht="15.75" customHeight="1">
      <c r="A573" s="1"/>
      <c r="C573" s="261"/>
      <c r="D573" s="262"/>
      <c r="E573" s="258"/>
      <c r="F573" s="258"/>
      <c r="G573" s="259"/>
      <c r="H573" s="258"/>
      <c r="I573" s="260"/>
      <c r="K573" s="260"/>
    </row>
    <row r="574" spans="1:11" ht="15.75" customHeight="1">
      <c r="A574" s="1"/>
      <c r="C574" s="261"/>
      <c r="D574" s="262"/>
      <c r="E574" s="258"/>
      <c r="F574" s="258"/>
      <c r="G574" s="259"/>
      <c r="H574" s="258"/>
      <c r="I574" s="260"/>
      <c r="K574" s="260"/>
    </row>
    <row r="575" spans="1:11" ht="15.75" customHeight="1">
      <c r="A575" s="1"/>
      <c r="C575" s="261"/>
      <c r="D575" s="262"/>
      <c r="E575" s="258"/>
      <c r="F575" s="258"/>
      <c r="G575" s="259"/>
      <c r="H575" s="258"/>
      <c r="I575" s="260"/>
      <c r="K575" s="260"/>
    </row>
    <row r="576" spans="1:11" ht="15.75" customHeight="1">
      <c r="A576" s="1"/>
      <c r="C576" s="261"/>
      <c r="D576" s="262"/>
      <c r="E576" s="258"/>
      <c r="F576" s="258"/>
      <c r="G576" s="259"/>
      <c r="H576" s="258"/>
      <c r="I576" s="260"/>
      <c r="K576" s="260"/>
    </row>
    <row r="577" spans="1:11" ht="15.75" customHeight="1">
      <c r="A577" s="1"/>
      <c r="C577" s="261"/>
      <c r="D577" s="262"/>
      <c r="E577" s="258"/>
      <c r="F577" s="258"/>
      <c r="G577" s="259"/>
      <c r="H577" s="258"/>
      <c r="I577" s="260"/>
      <c r="K577" s="260"/>
    </row>
    <row r="578" spans="1:11" ht="15.75" customHeight="1">
      <c r="A578" s="1"/>
      <c r="C578" s="261"/>
      <c r="D578" s="262"/>
      <c r="E578" s="258"/>
      <c r="F578" s="258"/>
      <c r="G578" s="259"/>
      <c r="H578" s="258"/>
      <c r="I578" s="260"/>
      <c r="K578" s="260"/>
    </row>
    <row r="579" spans="1:11" ht="15.75" customHeight="1">
      <c r="A579" s="1"/>
      <c r="C579" s="261"/>
      <c r="D579" s="262"/>
      <c r="E579" s="258"/>
      <c r="F579" s="258"/>
      <c r="G579" s="259"/>
      <c r="H579" s="258"/>
      <c r="I579" s="260"/>
      <c r="K579" s="260"/>
    </row>
    <row r="580" spans="1:11" ht="15.75" customHeight="1">
      <c r="A580" s="1"/>
      <c r="C580" s="261"/>
      <c r="D580" s="262"/>
      <c r="E580" s="258"/>
      <c r="F580" s="258"/>
      <c r="G580" s="259"/>
      <c r="H580" s="258"/>
      <c r="I580" s="260"/>
      <c r="K580" s="260"/>
    </row>
    <row r="581" spans="1:11" ht="15.75" customHeight="1">
      <c r="A581" s="1"/>
      <c r="C581" s="261"/>
      <c r="D581" s="262"/>
      <c r="E581" s="258"/>
      <c r="F581" s="258"/>
      <c r="G581" s="259"/>
      <c r="H581" s="258"/>
      <c r="I581" s="260"/>
      <c r="K581" s="260"/>
    </row>
    <row r="582" spans="1:11" ht="15.75" customHeight="1">
      <c r="A582" s="1"/>
      <c r="C582" s="261"/>
      <c r="D582" s="262"/>
      <c r="E582" s="258"/>
      <c r="F582" s="258"/>
      <c r="G582" s="259"/>
      <c r="H582" s="258"/>
      <c r="I582" s="260"/>
      <c r="K582" s="260"/>
    </row>
    <row r="583" spans="1:11" ht="15.75" customHeight="1">
      <c r="A583" s="1"/>
      <c r="C583" s="261"/>
      <c r="D583" s="262"/>
      <c r="E583" s="258"/>
      <c r="F583" s="258"/>
      <c r="G583" s="259"/>
      <c r="H583" s="258"/>
      <c r="I583" s="260"/>
      <c r="K583" s="260"/>
    </row>
    <row r="584" spans="1:11" ht="15.75" customHeight="1">
      <c r="A584" s="1"/>
      <c r="C584" s="261"/>
      <c r="D584" s="262"/>
      <c r="E584" s="258"/>
      <c r="F584" s="258"/>
      <c r="G584" s="259"/>
      <c r="H584" s="258"/>
      <c r="I584" s="260"/>
      <c r="K584" s="260"/>
    </row>
    <row r="585" spans="1:11" ht="15.75" customHeight="1">
      <c r="A585" s="1"/>
      <c r="C585" s="261"/>
      <c r="D585" s="262"/>
      <c r="E585" s="258"/>
      <c r="F585" s="258"/>
      <c r="G585" s="259"/>
      <c r="H585" s="258"/>
      <c r="I585" s="260"/>
      <c r="K585" s="260"/>
    </row>
    <row r="586" spans="1:11" ht="15.75" customHeight="1">
      <c r="A586" s="1"/>
      <c r="C586" s="261"/>
      <c r="D586" s="262"/>
      <c r="E586" s="258"/>
      <c r="F586" s="258"/>
      <c r="G586" s="259"/>
      <c r="H586" s="258"/>
      <c r="I586" s="260"/>
      <c r="K586" s="260"/>
    </row>
    <row r="587" spans="1:11" ht="15.75" customHeight="1">
      <c r="A587" s="1"/>
      <c r="C587" s="261"/>
      <c r="D587" s="262"/>
      <c r="E587" s="258"/>
      <c r="F587" s="258"/>
      <c r="G587" s="259"/>
      <c r="H587" s="258"/>
      <c r="I587" s="260"/>
      <c r="K587" s="260"/>
    </row>
    <row r="588" spans="1:11" ht="15.75" customHeight="1">
      <c r="A588" s="1"/>
      <c r="C588" s="261"/>
      <c r="D588" s="262"/>
      <c r="E588" s="258"/>
      <c r="F588" s="258"/>
      <c r="G588" s="259"/>
      <c r="H588" s="258"/>
      <c r="I588" s="260"/>
      <c r="K588" s="260"/>
    </row>
    <row r="589" spans="1:11" ht="15.75" customHeight="1">
      <c r="A589" s="1"/>
      <c r="C589" s="261"/>
      <c r="D589" s="262"/>
      <c r="E589" s="258"/>
      <c r="F589" s="258"/>
      <c r="G589" s="259"/>
      <c r="H589" s="258"/>
      <c r="I589" s="260"/>
      <c r="K589" s="260"/>
    </row>
    <row r="590" spans="1:11" ht="15.75" customHeight="1">
      <c r="A590" s="1"/>
      <c r="C590" s="261"/>
      <c r="D590" s="262"/>
      <c r="E590" s="258"/>
      <c r="F590" s="258"/>
      <c r="G590" s="259"/>
      <c r="H590" s="258"/>
      <c r="I590" s="260"/>
      <c r="K590" s="260"/>
    </row>
    <row r="591" spans="1:11" ht="15.75" customHeight="1">
      <c r="A591" s="1"/>
      <c r="C591" s="261"/>
      <c r="D591" s="262"/>
      <c r="E591" s="258"/>
      <c r="F591" s="258"/>
      <c r="G591" s="259"/>
      <c r="H591" s="258"/>
      <c r="I591" s="260"/>
      <c r="K591" s="260"/>
    </row>
    <row r="592" spans="1:11" ht="15.75" customHeight="1">
      <c r="A592" s="1"/>
      <c r="C592" s="261"/>
      <c r="D592" s="262"/>
      <c r="E592" s="258"/>
      <c r="F592" s="258"/>
      <c r="G592" s="259"/>
      <c r="H592" s="258"/>
      <c r="I592" s="260"/>
      <c r="K592" s="260"/>
    </row>
    <row r="593" spans="1:11" ht="15.75" customHeight="1">
      <c r="A593" s="1"/>
      <c r="C593" s="261"/>
      <c r="D593" s="262"/>
      <c r="E593" s="258"/>
      <c r="F593" s="258"/>
      <c r="G593" s="259"/>
      <c r="H593" s="258"/>
      <c r="I593" s="260"/>
      <c r="K593" s="260"/>
    </row>
    <row r="594" spans="1:11" ht="15.75" customHeight="1">
      <c r="A594" s="1"/>
      <c r="C594" s="261"/>
      <c r="D594" s="262"/>
      <c r="E594" s="258"/>
      <c r="F594" s="258"/>
      <c r="G594" s="259"/>
      <c r="H594" s="258"/>
      <c r="I594" s="260"/>
      <c r="K594" s="260"/>
    </row>
    <row r="595" spans="1:11" ht="15.75" customHeight="1">
      <c r="A595" s="1"/>
      <c r="C595" s="261"/>
      <c r="D595" s="262"/>
      <c r="E595" s="258"/>
      <c r="F595" s="258"/>
      <c r="G595" s="259"/>
      <c r="H595" s="258"/>
      <c r="I595" s="260"/>
      <c r="K595" s="260"/>
    </row>
    <row r="596" spans="1:11" ht="15.75" customHeight="1">
      <c r="A596" s="1"/>
      <c r="C596" s="261"/>
      <c r="D596" s="262"/>
      <c r="E596" s="258"/>
      <c r="F596" s="258"/>
      <c r="G596" s="259"/>
      <c r="H596" s="258"/>
      <c r="I596" s="260"/>
      <c r="K596" s="260"/>
    </row>
    <row r="597" spans="1:11" ht="15.75" customHeight="1">
      <c r="A597" s="1"/>
      <c r="C597" s="261"/>
      <c r="D597" s="262"/>
      <c r="E597" s="258"/>
      <c r="F597" s="258"/>
      <c r="G597" s="259"/>
      <c r="H597" s="258"/>
      <c r="I597" s="260"/>
      <c r="K597" s="260"/>
    </row>
    <row r="598" spans="1:11" ht="15.75" customHeight="1">
      <c r="A598" s="1"/>
      <c r="C598" s="261"/>
      <c r="D598" s="262"/>
      <c r="E598" s="258"/>
      <c r="F598" s="258"/>
      <c r="G598" s="259"/>
      <c r="H598" s="258"/>
      <c r="I598" s="260"/>
      <c r="K598" s="260"/>
    </row>
    <row r="599" spans="1:11" ht="15.75" customHeight="1">
      <c r="A599" s="1"/>
      <c r="C599" s="261"/>
      <c r="D599" s="262"/>
      <c r="E599" s="258"/>
      <c r="F599" s="258"/>
      <c r="G599" s="259"/>
      <c r="H599" s="258"/>
      <c r="I599" s="260"/>
      <c r="K599" s="260"/>
    </row>
    <row r="600" spans="1:11" ht="15.75" customHeight="1">
      <c r="A600" s="1"/>
      <c r="C600" s="261"/>
      <c r="D600" s="262"/>
      <c r="E600" s="258"/>
      <c r="F600" s="258"/>
      <c r="G600" s="259"/>
      <c r="H600" s="258"/>
      <c r="I600" s="260"/>
      <c r="K600" s="260"/>
    </row>
    <row r="601" spans="1:11" ht="15.75" customHeight="1">
      <c r="A601" s="1"/>
      <c r="C601" s="261"/>
      <c r="D601" s="262"/>
      <c r="E601" s="258"/>
      <c r="F601" s="258"/>
      <c r="G601" s="259"/>
      <c r="H601" s="258"/>
      <c r="I601" s="260"/>
      <c r="K601" s="260"/>
    </row>
    <row r="602" spans="1:11" ht="15.75" customHeight="1">
      <c r="A602" s="1"/>
      <c r="C602" s="261"/>
      <c r="D602" s="262"/>
      <c r="E602" s="258"/>
      <c r="F602" s="258"/>
      <c r="G602" s="259"/>
      <c r="H602" s="258"/>
      <c r="I602" s="260"/>
      <c r="K602" s="260"/>
    </row>
    <row r="603" spans="1:11" ht="15.75" customHeight="1">
      <c r="A603" s="1"/>
      <c r="C603" s="261"/>
      <c r="D603" s="262"/>
      <c r="E603" s="258"/>
      <c r="F603" s="258"/>
      <c r="G603" s="259"/>
      <c r="H603" s="258"/>
      <c r="I603" s="260"/>
      <c r="K603" s="260"/>
    </row>
    <row r="604" spans="1:11" ht="15.75" customHeight="1">
      <c r="C604" s="261"/>
      <c r="D604" s="263"/>
      <c r="E604" s="264"/>
      <c r="F604" s="264"/>
      <c r="G604" s="261"/>
      <c r="H604" s="264"/>
    </row>
    <row r="605" spans="1:11" ht="15.75" customHeight="1">
      <c r="C605" s="261"/>
      <c r="D605" s="263"/>
      <c r="E605" s="264"/>
      <c r="F605" s="264"/>
      <c r="G605" s="261"/>
      <c r="H605" s="264"/>
    </row>
    <row r="606" spans="1:11" ht="15.75" customHeight="1">
      <c r="C606" s="261"/>
      <c r="D606" s="263"/>
      <c r="E606" s="264"/>
      <c r="F606" s="264"/>
      <c r="G606" s="261"/>
      <c r="H606" s="264"/>
    </row>
    <row r="607" spans="1:11" ht="15.75" customHeight="1">
      <c r="C607" s="261"/>
      <c r="D607" s="263"/>
      <c r="E607" s="264"/>
      <c r="F607" s="264"/>
      <c r="G607" s="261"/>
      <c r="H607" s="264"/>
    </row>
    <row r="608" spans="1:11" ht="15.75" customHeight="1">
      <c r="C608" s="261"/>
      <c r="D608" s="263"/>
      <c r="E608" s="264"/>
      <c r="F608" s="264"/>
      <c r="G608" s="261"/>
      <c r="H608" s="264"/>
    </row>
    <row r="609" spans="3:8" ht="15.75" customHeight="1">
      <c r="C609" s="261"/>
      <c r="D609" s="263"/>
      <c r="E609" s="264"/>
      <c r="F609" s="264"/>
      <c r="G609" s="261"/>
      <c r="H609" s="264"/>
    </row>
    <row r="610" spans="3:8" ht="15.75" customHeight="1">
      <c r="C610" s="261"/>
      <c r="D610" s="263"/>
      <c r="E610" s="264"/>
      <c r="F610" s="264"/>
      <c r="G610" s="261"/>
      <c r="H610" s="264"/>
    </row>
    <row r="611" spans="3:8" ht="15.75" customHeight="1">
      <c r="C611" s="261"/>
      <c r="D611" s="263"/>
      <c r="E611" s="264"/>
      <c r="F611" s="264"/>
      <c r="G611" s="261"/>
      <c r="H611" s="264"/>
    </row>
    <row r="612" spans="3:8" ht="15.75" customHeight="1">
      <c r="C612" s="261"/>
      <c r="D612" s="263"/>
      <c r="E612" s="264"/>
      <c r="F612" s="264"/>
      <c r="G612" s="261"/>
      <c r="H612" s="264"/>
    </row>
    <row r="613" spans="3:8" ht="15.75" customHeight="1">
      <c r="C613" s="261"/>
      <c r="D613" s="263"/>
      <c r="E613" s="264"/>
      <c r="F613" s="264"/>
      <c r="G613" s="261"/>
      <c r="H613" s="264"/>
    </row>
    <row r="614" spans="3:8" ht="15.75" customHeight="1">
      <c r="C614" s="261"/>
      <c r="D614" s="263"/>
      <c r="E614" s="264"/>
      <c r="F614" s="264"/>
      <c r="G614" s="261"/>
      <c r="H614" s="264"/>
    </row>
    <row r="615" spans="3:8" ht="15.75" customHeight="1">
      <c r="C615" s="261"/>
      <c r="D615" s="263"/>
      <c r="E615" s="264"/>
      <c r="F615" s="264"/>
      <c r="G615" s="261"/>
      <c r="H615" s="264"/>
    </row>
    <row r="616" spans="3:8" ht="15.75" customHeight="1">
      <c r="C616" s="261"/>
      <c r="D616" s="263"/>
      <c r="E616" s="264"/>
      <c r="F616" s="264"/>
      <c r="G616" s="261"/>
      <c r="H616" s="264"/>
    </row>
    <row r="617" spans="3:8" ht="15.75" customHeight="1">
      <c r="C617" s="261"/>
      <c r="D617" s="263"/>
      <c r="E617" s="264"/>
      <c r="F617" s="264"/>
      <c r="G617" s="261"/>
      <c r="H617" s="264"/>
    </row>
    <row r="618" spans="3:8" ht="15.75" customHeight="1">
      <c r="C618" s="261"/>
      <c r="D618" s="263"/>
      <c r="E618" s="264"/>
      <c r="F618" s="264"/>
      <c r="G618" s="261"/>
      <c r="H618" s="264"/>
    </row>
    <row r="619" spans="3:8" ht="15.75" customHeight="1">
      <c r="C619" s="261"/>
      <c r="D619" s="263"/>
      <c r="E619" s="264"/>
      <c r="F619" s="264"/>
      <c r="G619" s="261"/>
      <c r="H619" s="264"/>
    </row>
    <row r="620" spans="3:8" ht="15.75" customHeight="1">
      <c r="C620" s="261"/>
      <c r="D620" s="263"/>
      <c r="E620" s="264"/>
      <c r="F620" s="264"/>
      <c r="G620" s="261"/>
      <c r="H620" s="264"/>
    </row>
    <row r="621" spans="3:8" ht="15.75" customHeight="1">
      <c r="C621" s="261"/>
      <c r="D621" s="263"/>
      <c r="E621" s="264"/>
      <c r="F621" s="264"/>
      <c r="G621" s="261"/>
      <c r="H621" s="264"/>
    </row>
    <row r="622" spans="3:8" ht="15.75" customHeight="1">
      <c r="C622" s="261"/>
      <c r="D622" s="263"/>
      <c r="E622" s="264"/>
      <c r="F622" s="264"/>
      <c r="G622" s="261"/>
      <c r="H622" s="264"/>
    </row>
    <row r="623" spans="3:8" ht="15.75" customHeight="1">
      <c r="C623" s="261"/>
      <c r="D623" s="263"/>
      <c r="E623" s="264"/>
      <c r="F623" s="264"/>
      <c r="G623" s="261"/>
      <c r="H623" s="264"/>
    </row>
    <row r="624" spans="3:8" ht="15.75" customHeight="1">
      <c r="C624" s="261"/>
      <c r="D624" s="263"/>
      <c r="E624" s="264"/>
      <c r="F624" s="264"/>
      <c r="G624" s="261"/>
      <c r="H624" s="264"/>
    </row>
    <row r="625" spans="3:8" ht="15.75" customHeight="1">
      <c r="C625" s="261"/>
      <c r="D625" s="263"/>
      <c r="E625" s="264"/>
      <c r="F625" s="264"/>
      <c r="G625" s="261"/>
      <c r="H625" s="264"/>
    </row>
    <row r="626" spans="3:8" ht="15.75" customHeight="1">
      <c r="C626" s="261"/>
      <c r="D626" s="263"/>
      <c r="E626" s="264"/>
      <c r="F626" s="264"/>
      <c r="G626" s="261"/>
      <c r="H626" s="264"/>
    </row>
    <row r="627" spans="3:8" ht="15.75" customHeight="1">
      <c r="C627" s="261"/>
      <c r="D627" s="263"/>
      <c r="E627" s="264"/>
      <c r="F627" s="264"/>
      <c r="G627" s="261"/>
      <c r="H627" s="264"/>
    </row>
    <row r="628" spans="3:8" ht="15.75" customHeight="1">
      <c r="C628" s="261"/>
      <c r="D628" s="263"/>
      <c r="E628" s="264"/>
      <c r="F628" s="264"/>
      <c r="G628" s="261"/>
      <c r="H628" s="264"/>
    </row>
    <row r="629" spans="3:8" ht="15.75" customHeight="1">
      <c r="C629" s="261"/>
      <c r="D629" s="263"/>
      <c r="E629" s="264"/>
      <c r="F629" s="264"/>
      <c r="G629" s="261"/>
      <c r="H629" s="264"/>
    </row>
    <row r="630" spans="3:8" ht="15.75" customHeight="1">
      <c r="C630" s="261"/>
      <c r="D630" s="263"/>
      <c r="E630" s="264"/>
      <c r="F630" s="264"/>
      <c r="G630" s="261"/>
      <c r="H630" s="264"/>
    </row>
    <row r="631" spans="3:8" ht="15.75" customHeight="1">
      <c r="C631" s="261"/>
      <c r="D631" s="263"/>
      <c r="E631" s="264"/>
      <c r="F631" s="264"/>
      <c r="G631" s="261"/>
      <c r="H631" s="264"/>
    </row>
    <row r="632" spans="3:8" ht="15.75" customHeight="1">
      <c r="C632" s="261"/>
      <c r="D632" s="263"/>
      <c r="E632" s="264"/>
      <c r="F632" s="264"/>
      <c r="G632" s="261"/>
      <c r="H632" s="264"/>
    </row>
    <row r="633" spans="3:8" ht="15.75" customHeight="1">
      <c r="C633" s="261"/>
      <c r="D633" s="263"/>
      <c r="E633" s="264"/>
      <c r="F633" s="264"/>
      <c r="G633" s="261"/>
      <c r="H633" s="264"/>
    </row>
    <row r="634" spans="3:8" ht="15.75" customHeight="1">
      <c r="C634" s="261"/>
      <c r="D634" s="263"/>
      <c r="E634" s="264"/>
      <c r="F634" s="264"/>
      <c r="G634" s="261"/>
      <c r="H634" s="264"/>
    </row>
    <row r="635" spans="3:8" ht="15.75" customHeight="1">
      <c r="C635" s="261"/>
      <c r="D635" s="263"/>
      <c r="E635" s="264"/>
      <c r="F635" s="264"/>
      <c r="G635" s="261"/>
      <c r="H635" s="264"/>
    </row>
    <row r="636" spans="3:8" ht="15.75" customHeight="1">
      <c r="C636" s="261"/>
      <c r="D636" s="263"/>
      <c r="E636" s="264"/>
      <c r="F636" s="264"/>
      <c r="G636" s="261"/>
      <c r="H636" s="264"/>
    </row>
    <row r="637" spans="3:8" ht="15.75" customHeight="1">
      <c r="C637" s="261"/>
      <c r="D637" s="263"/>
      <c r="E637" s="264"/>
      <c r="F637" s="264"/>
      <c r="G637" s="261"/>
      <c r="H637" s="264"/>
    </row>
    <row r="638" spans="3:8" ht="15.75" customHeight="1">
      <c r="C638" s="261"/>
      <c r="D638" s="263"/>
      <c r="E638" s="264"/>
      <c r="F638" s="264"/>
      <c r="G638" s="261"/>
      <c r="H638" s="264"/>
    </row>
    <row r="639" spans="3:8" ht="15.75" customHeight="1">
      <c r="C639" s="261"/>
      <c r="D639" s="263"/>
      <c r="E639" s="264"/>
      <c r="F639" s="264"/>
      <c r="G639" s="261"/>
      <c r="H639" s="264"/>
    </row>
    <row r="640" spans="3:8" ht="15.75" customHeight="1">
      <c r="C640" s="261"/>
      <c r="D640" s="263"/>
      <c r="E640" s="264"/>
      <c r="F640" s="264"/>
      <c r="G640" s="261"/>
      <c r="H640" s="264"/>
    </row>
    <row r="641" spans="3:8" ht="15.75" customHeight="1">
      <c r="C641" s="261"/>
      <c r="D641" s="263"/>
      <c r="E641" s="264"/>
      <c r="F641" s="264"/>
      <c r="G641" s="261"/>
      <c r="H641" s="264"/>
    </row>
    <row r="642" spans="3:8" ht="15.75" customHeight="1">
      <c r="C642" s="261"/>
      <c r="D642" s="263"/>
      <c r="E642" s="264"/>
      <c r="F642" s="264"/>
      <c r="G642" s="261"/>
      <c r="H642" s="264"/>
    </row>
    <row r="643" spans="3:8" ht="15.75" customHeight="1">
      <c r="C643" s="261"/>
      <c r="D643" s="263"/>
      <c r="E643" s="264"/>
      <c r="F643" s="264"/>
      <c r="G643" s="261"/>
      <c r="H643" s="264"/>
    </row>
    <row r="644" spans="3:8" ht="15.75" customHeight="1">
      <c r="C644" s="261"/>
      <c r="D644" s="263"/>
      <c r="E644" s="264"/>
      <c r="F644" s="264"/>
      <c r="G644" s="261"/>
      <c r="H644" s="264"/>
    </row>
    <row r="645" spans="3:8" ht="15.75" customHeight="1">
      <c r="C645" s="261"/>
      <c r="D645" s="263"/>
      <c r="E645" s="264"/>
      <c r="F645" s="264"/>
      <c r="G645" s="261"/>
      <c r="H645" s="264"/>
    </row>
    <row r="646" spans="3:8" ht="15.75" customHeight="1">
      <c r="C646" s="261"/>
      <c r="D646" s="263"/>
      <c r="E646" s="264"/>
      <c r="F646" s="264"/>
      <c r="G646" s="261"/>
      <c r="H646" s="264"/>
    </row>
    <row r="647" spans="3:8" ht="15.75" customHeight="1">
      <c r="C647" s="261"/>
      <c r="D647" s="263"/>
      <c r="E647" s="264"/>
      <c r="F647" s="264"/>
      <c r="G647" s="261"/>
      <c r="H647" s="264"/>
    </row>
    <row r="648" spans="3:8" ht="15.75" customHeight="1">
      <c r="C648" s="261"/>
      <c r="D648" s="263"/>
      <c r="E648" s="264"/>
      <c r="F648" s="264"/>
      <c r="G648" s="261"/>
      <c r="H648" s="264"/>
    </row>
    <row r="649" spans="3:8" ht="15.75" customHeight="1">
      <c r="C649" s="261"/>
      <c r="D649" s="263"/>
      <c r="E649" s="264"/>
      <c r="F649" s="264"/>
      <c r="G649" s="261"/>
      <c r="H649" s="264"/>
    </row>
    <row r="650" spans="3:8" ht="15.75" customHeight="1">
      <c r="C650" s="261"/>
      <c r="D650" s="263"/>
      <c r="E650" s="264"/>
      <c r="F650" s="264"/>
      <c r="G650" s="261"/>
      <c r="H650" s="264"/>
    </row>
    <row r="651" spans="3:8" ht="15.75" customHeight="1">
      <c r="C651" s="261"/>
      <c r="D651" s="263"/>
      <c r="E651" s="264"/>
      <c r="F651" s="264"/>
      <c r="G651" s="261"/>
      <c r="H651" s="264"/>
    </row>
    <row r="652" spans="3:8" ht="15.75" customHeight="1">
      <c r="C652" s="261"/>
      <c r="D652" s="263"/>
      <c r="E652" s="264"/>
      <c r="F652" s="264"/>
      <c r="G652" s="261"/>
      <c r="H652" s="264"/>
    </row>
    <row r="653" spans="3:8" ht="15.75" customHeight="1">
      <c r="C653" s="261"/>
      <c r="D653" s="263"/>
      <c r="E653" s="264"/>
      <c r="F653" s="264"/>
      <c r="G653" s="261"/>
      <c r="H653" s="264"/>
    </row>
    <row r="654" spans="3:8" ht="15.75" customHeight="1">
      <c r="C654" s="261"/>
      <c r="D654" s="263"/>
      <c r="E654" s="264"/>
      <c r="F654" s="264"/>
      <c r="G654" s="261"/>
      <c r="H654" s="264"/>
    </row>
    <row r="655" spans="3:8" ht="15.75" customHeight="1">
      <c r="C655" s="261"/>
      <c r="D655" s="263"/>
      <c r="E655" s="264"/>
      <c r="F655" s="264"/>
      <c r="G655" s="261"/>
      <c r="H655" s="264"/>
    </row>
    <row r="656" spans="3:8" ht="15.75" customHeight="1">
      <c r="C656" s="261"/>
      <c r="D656" s="263"/>
      <c r="E656" s="264"/>
      <c r="F656" s="264"/>
      <c r="G656" s="261"/>
      <c r="H656" s="264"/>
    </row>
    <row r="657" spans="3:8" ht="15.75" customHeight="1">
      <c r="C657" s="261"/>
      <c r="D657" s="263"/>
      <c r="E657" s="264"/>
      <c r="F657" s="264"/>
      <c r="G657" s="261"/>
      <c r="H657" s="264"/>
    </row>
    <row r="658" spans="3:8" ht="15.75" customHeight="1">
      <c r="C658" s="261"/>
      <c r="D658" s="263"/>
      <c r="E658" s="264"/>
      <c r="F658" s="264"/>
      <c r="G658" s="261"/>
      <c r="H658" s="264"/>
    </row>
    <row r="659" spans="3:8" ht="15.75" customHeight="1">
      <c r="C659" s="261"/>
      <c r="D659" s="263"/>
      <c r="E659" s="264"/>
      <c r="F659" s="264"/>
      <c r="G659" s="261"/>
      <c r="H659" s="264"/>
    </row>
    <row r="660" spans="3:8" ht="15.75" customHeight="1">
      <c r="C660" s="261"/>
      <c r="D660" s="263"/>
      <c r="E660" s="264"/>
      <c r="F660" s="264"/>
      <c r="G660" s="261"/>
      <c r="H660" s="264"/>
    </row>
    <row r="661" spans="3:8" ht="15.75" customHeight="1">
      <c r="C661" s="261"/>
      <c r="D661" s="263"/>
      <c r="E661" s="264"/>
      <c r="F661" s="264"/>
      <c r="G661" s="261"/>
      <c r="H661" s="264"/>
    </row>
    <row r="662" spans="3:8" ht="15.75" customHeight="1">
      <c r="C662" s="261"/>
      <c r="D662" s="263"/>
      <c r="E662" s="264"/>
      <c r="F662" s="264"/>
      <c r="G662" s="261"/>
      <c r="H662" s="264"/>
    </row>
    <row r="663" spans="3:8" ht="15.75" customHeight="1">
      <c r="C663" s="261"/>
      <c r="D663" s="263"/>
      <c r="E663" s="264"/>
      <c r="F663" s="264"/>
      <c r="G663" s="261"/>
      <c r="H663" s="264"/>
    </row>
    <row r="664" spans="3:8" ht="15.75" customHeight="1">
      <c r="C664" s="261"/>
      <c r="D664" s="263"/>
      <c r="E664" s="264"/>
      <c r="F664" s="264"/>
      <c r="G664" s="261"/>
      <c r="H664" s="264"/>
    </row>
    <row r="665" spans="3:8" ht="15.75" customHeight="1">
      <c r="C665" s="261"/>
      <c r="D665" s="263"/>
      <c r="E665" s="264"/>
      <c r="F665" s="264"/>
      <c r="G665" s="261"/>
      <c r="H665" s="264"/>
    </row>
    <row r="666" spans="3:8" ht="15.75" customHeight="1">
      <c r="C666" s="261"/>
      <c r="D666" s="263"/>
      <c r="E666" s="264"/>
      <c r="F666" s="264"/>
      <c r="G666" s="261"/>
      <c r="H666" s="264"/>
    </row>
    <row r="667" spans="3:8" ht="15.75" customHeight="1"/>
    <row r="668" spans="3:8" ht="15.75" customHeight="1"/>
    <row r="669" spans="3:8" ht="15.75" customHeight="1"/>
    <row r="670" spans="3:8" ht="15.75" customHeight="1"/>
    <row r="671" spans="3:8" ht="15.75" customHeight="1"/>
    <row r="672" spans="3:8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B603" xr:uid="{00000000-0009-0000-0000-000020000000}"/>
  <customSheetViews>
    <customSheetView guid="{CE9E6A1E-4616-4599-B194-DDEA4796D453}" filter="1" showAutoFilter="1">
      <pageMargins left="0.7" right="0.7" top="0.75" bottom="0.75" header="0.3" footer="0.3"/>
      <autoFilter ref="A1:B479" xr:uid="{575AC48B-87CA-43DC-8657-AF8318902618}"/>
      <extLst>
        <ext uri="GoogleSheetsCustomDataVersion1">
          <go:sheetsCustomData xmlns:go="http://customooxmlschemas.google.com/" filterViewId="669595454"/>
        </ext>
      </extLst>
    </customSheetView>
  </customSheetViews>
  <pageMargins left="0.7" right="0.7" top="0.75" bottom="0.75" header="0" footer="0"/>
  <pageSetup orientation="portrait"/>
  <tableParts count="3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1 AGUSTUS</vt:lpstr>
      <vt:lpstr>Rekapitulasi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dadang prayitno</dc:creator>
  <cp:lastModifiedBy>USER</cp:lastModifiedBy>
  <dcterms:created xsi:type="dcterms:W3CDTF">2022-04-18T01:45:29Z</dcterms:created>
  <dcterms:modified xsi:type="dcterms:W3CDTF">2024-07-07T22:57:14Z</dcterms:modified>
</cp:coreProperties>
</file>