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Mestrado\masters_thesis\experiments\assessment_tool\"/>
    </mc:Choice>
  </mc:AlternateContent>
  <xr:revisionPtr revIDLastSave="0" documentId="13_ncr:1_{E1AE76A2-DD68-4E3D-A42E-772B6516200A}" xr6:coauthVersionLast="47" xr6:coauthVersionMax="47" xr10:uidLastSave="{00000000-0000-0000-0000-000000000000}"/>
  <bookViews>
    <workbookView xWindow="-108" yWindow="-108" windowWidth="23256" windowHeight="12456" activeTab="1" xr2:uid="{FB3C0920-EF59-45B8-B338-8F48591363B5}"/>
  </bookViews>
  <sheets>
    <sheet name="Sheet1" sheetId="1" r:id="rId1"/>
    <sheet name="Perceptions database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7" i="2"/>
  <c r="M9" i="2"/>
  <c r="M11" i="2"/>
  <c r="M13" i="2"/>
  <c r="M16" i="2"/>
  <c r="M18" i="2"/>
  <c r="M19" i="2"/>
  <c r="M20" i="2"/>
  <c r="M21" i="2"/>
  <c r="M22" i="2"/>
  <c r="M24" i="2"/>
  <c r="M25" i="2"/>
  <c r="M30" i="2"/>
  <c r="M32" i="2"/>
  <c r="M33" i="2"/>
  <c r="M34" i="2"/>
  <c r="M35" i="2"/>
  <c r="M36" i="2"/>
  <c r="M37" i="2"/>
  <c r="M40" i="2"/>
  <c r="M41" i="2"/>
  <c r="M42" i="2"/>
  <c r="M44" i="2"/>
  <c r="M45" i="2"/>
  <c r="M46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F10" i="4"/>
  <c r="F7" i="4"/>
  <c r="H7" i="4" s="1"/>
  <c r="F4" i="4"/>
  <c r="H3" i="4" s="1"/>
  <c r="H5" i="4"/>
  <c r="K49" i="1"/>
  <c r="K9" i="1"/>
  <c r="K10" i="1"/>
  <c r="K17" i="1"/>
  <c r="K18" i="1"/>
  <c r="K25" i="1"/>
  <c r="K26" i="1"/>
  <c r="K33" i="1"/>
  <c r="K34" i="1"/>
  <c r="K41" i="1"/>
  <c r="K4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2" i="1"/>
  <c r="J2" i="1" s="1"/>
  <c r="N7" i="1"/>
  <c r="N6" i="1"/>
  <c r="N5" i="1"/>
  <c r="N4" i="1"/>
  <c r="N3" i="1"/>
  <c r="N2" i="1"/>
  <c r="K38" i="1" l="1"/>
  <c r="K30" i="1"/>
  <c r="K22" i="1"/>
  <c r="K14" i="1"/>
  <c r="K6" i="1"/>
  <c r="K46" i="1"/>
  <c r="K37" i="1"/>
  <c r="K29" i="1"/>
  <c r="K21" i="1"/>
  <c r="K13" i="1"/>
  <c r="K5" i="1"/>
  <c r="K45" i="1"/>
  <c r="K36" i="1"/>
  <c r="K28" i="1"/>
  <c r="K20" i="1"/>
  <c r="K12" i="1"/>
  <c r="K4" i="1"/>
  <c r="K44" i="1"/>
  <c r="K39" i="1"/>
  <c r="K31" i="1"/>
  <c r="K23" i="1"/>
  <c r="K15" i="1"/>
  <c r="K7" i="1"/>
  <c r="K2" i="1"/>
  <c r="K35" i="1"/>
  <c r="K27" i="1"/>
  <c r="K19" i="1"/>
  <c r="K11" i="1"/>
  <c r="K3" i="1"/>
  <c r="K50" i="1"/>
  <c r="K40" i="1"/>
  <c r="K32" i="1"/>
  <c r="K24" i="1"/>
  <c r="K16" i="1"/>
  <c r="K8" i="1"/>
  <c r="K48" i="1"/>
  <c r="K47" i="1"/>
  <c r="H4" i="4"/>
</calcChain>
</file>

<file path=xl/sharedStrings.xml><?xml version="1.0" encoding="utf-8"?>
<sst xmlns="http://schemas.openxmlformats.org/spreadsheetml/2006/main" count="588" uniqueCount="202">
  <si>
    <t>Lat</t>
  </si>
  <si>
    <t>Lon</t>
  </si>
  <si>
    <t>Route type</t>
  </si>
  <si>
    <t>Pavement type</t>
  </si>
  <si>
    <t>Defects</t>
  </si>
  <si>
    <t>Cycle infrastructure</t>
  </si>
  <si>
    <t>Rotation</t>
  </si>
  <si>
    <t>Asphalt</t>
  </si>
  <si>
    <t>No</t>
  </si>
  <si>
    <t>Yes</t>
  </si>
  <si>
    <t>Local</t>
  </si>
  <si>
    <t>38.7369438</t>
  </si>
  <si>
    <t>-9.1900867</t>
  </si>
  <si>
    <t>Unpaved</t>
  </si>
  <si>
    <t>38.7319946</t>
  </si>
  <si>
    <t>-9.1049083</t>
  </si>
  <si>
    <t>38.7380341</t>
  </si>
  <si>
    <t>-9.1255956</t>
  </si>
  <si>
    <t>Image name</t>
  </si>
  <si>
    <t>38.7384427</t>
  </si>
  <si>
    <t>-9.1255362</t>
  </si>
  <si>
    <t>38.7386999</t>
  </si>
  <si>
    <t>-9.1336203</t>
  </si>
  <si>
    <t>Cobblestone</t>
  </si>
  <si>
    <t>Major road</t>
  </si>
  <si>
    <t>38.7442663</t>
  </si>
  <si>
    <t>-9.1375879</t>
  </si>
  <si>
    <t>38.7065136</t>
  </si>
  <si>
    <t>-9.1376293</t>
  </si>
  <si>
    <t>38.7065507</t>
  </si>
  <si>
    <t>-9.1487473</t>
  </si>
  <si>
    <t>38.7087894</t>
  </si>
  <si>
    <t>-9.1487913</t>
  </si>
  <si>
    <t>38.7111384</t>
  </si>
  <si>
    <t>-9.1459204</t>
  </si>
  <si>
    <t>38.7148182</t>
  </si>
  <si>
    <t>-9.140941</t>
  </si>
  <si>
    <t>38.7155098</t>
  </si>
  <si>
    <t>-9.1412256</t>
  </si>
  <si>
    <t>38.719214</t>
  </si>
  <si>
    <t>-9.1487906</t>
  </si>
  <si>
    <t>38.7233071</t>
  </si>
  <si>
    <t>-9.1511912</t>
  </si>
  <si>
    <t>38.734854</t>
  </si>
  <si>
    <t>-9.1790837</t>
  </si>
  <si>
    <t>38.7456788</t>
  </si>
  <si>
    <t>-9.1476093</t>
  </si>
  <si>
    <t>38.7278434</t>
  </si>
  <si>
    <t>-9.1891716</t>
  </si>
  <si>
    <t>38.7576729</t>
  </si>
  <si>
    <t>-9.1092031</t>
  </si>
  <si>
    <t>38.7675126</t>
  </si>
  <si>
    <t>38.7621002</t>
  </si>
  <si>
    <t>-9.1244256</t>
  </si>
  <si>
    <t>38.7278232</t>
  </si>
  <si>
    <t>-9.1347351</t>
  </si>
  <si>
    <t>38.7365889</t>
  </si>
  <si>
    <t>-9.133834</t>
  </si>
  <si>
    <t>38.7095414</t>
  </si>
  <si>
    <t>-9.1497569</t>
  </si>
  <si>
    <t>38.7098603</t>
  </si>
  <si>
    <t>-9.1482613</t>
  </si>
  <si>
    <t>38.7036251</t>
  </si>
  <si>
    <t>-9.1678404</t>
  </si>
  <si>
    <t>38.7041237</t>
  </si>
  <si>
    <t>-9.1609235</t>
  </si>
  <si>
    <t>38.7063838</t>
  </si>
  <si>
    <t>-9.1515526</t>
  </si>
  <si>
    <t>38.7369971</t>
  </si>
  <si>
    <t>-9.1901875</t>
  </si>
  <si>
    <t>38.7119099</t>
  </si>
  <si>
    <t>-9.2210069</t>
  </si>
  <si>
    <t>38.7040146</t>
  </si>
  <si>
    <t>-9.224963</t>
  </si>
  <si>
    <t>38.7743834</t>
  </si>
  <si>
    <t>-9.0950229</t>
  </si>
  <si>
    <t>-9.0959367</t>
  </si>
  <si>
    <t>38.7759351</t>
  </si>
  <si>
    <t>-9.0950111</t>
  </si>
  <si>
    <t>38.7384112</t>
  </si>
  <si>
    <t>-9.1053149</t>
  </si>
  <si>
    <t>38.7407406</t>
  </si>
  <si>
    <t>-9.1026685</t>
  </si>
  <si>
    <t>38.7322759</t>
  </si>
  <si>
    <t>-9.1062791</t>
  </si>
  <si>
    <t>38.7314878</t>
  </si>
  <si>
    <t>-9.1099077</t>
  </si>
  <si>
    <t>38.7254925</t>
  </si>
  <si>
    <t>-9.1129857</t>
  </si>
  <si>
    <t>38.711569</t>
  </si>
  <si>
    <t>-9.1270784</t>
  </si>
  <si>
    <t>38.7113037</t>
  </si>
  <si>
    <t>-9.127432</t>
  </si>
  <si>
    <t>38.7088393</t>
  </si>
  <si>
    <t>-9.1302559</t>
  </si>
  <si>
    <t>38.7074052</t>
  </si>
  <si>
    <t>-9.1339226</t>
  </si>
  <si>
    <t>38.7578718</t>
  </si>
  <si>
    <t>-9.0963819</t>
  </si>
  <si>
    <t>38.7621486</t>
  </si>
  <si>
    <t>-9.0960246</t>
  </si>
  <si>
    <t>38.7592498</t>
  </si>
  <si>
    <t>-9.1116086</t>
  </si>
  <si>
    <t>38.759694</t>
  </si>
  <si>
    <t>-9.1158574</t>
  </si>
  <si>
    <t>38.7124025</t>
  </si>
  <si>
    <t>-9.218556</t>
  </si>
  <si>
    <t>38.7126038</t>
  </si>
  <si>
    <t>-9.2191002</t>
  </si>
  <si>
    <t>38.7358662</t>
  </si>
  <si>
    <t>-9.1801893</t>
  </si>
  <si>
    <t>Major</t>
  </si>
  <si>
    <t>id</t>
  </si>
  <si>
    <t>Type of road</t>
  </si>
  <si>
    <t>Pavement defects</t>
  </si>
  <si>
    <t>Cycle path</t>
  </si>
  <si>
    <t>No defects</t>
  </si>
  <si>
    <t>No cycle path</t>
  </si>
  <si>
    <t>Riding surface</t>
  </si>
  <si>
    <t>smooth pavement</t>
  </si>
  <si>
    <t>rough pavement</t>
  </si>
  <si>
    <t>coarse sand</t>
  </si>
  <si>
    <t>Bicycle Facility Type</t>
  </si>
  <si>
    <t>Paper variable</t>
  </si>
  <si>
    <t xml:space="preserve">pipeline corresponding </t>
  </si>
  <si>
    <t>unpaved</t>
  </si>
  <si>
    <t>paper score</t>
  </si>
  <si>
    <t>Separate path</t>
  </si>
  <si>
    <t>asphalt without defects</t>
  </si>
  <si>
    <t>asphalt with defects or cobblestone</t>
  </si>
  <si>
    <t>Roadway Class</t>
  </si>
  <si>
    <t>Major arterial</t>
  </si>
  <si>
    <t>Major street</t>
  </si>
  <si>
    <t>With bicycle infrastructure</t>
  </si>
  <si>
    <t>Local street</t>
  </si>
  <si>
    <t>Residential</t>
  </si>
  <si>
    <t>No bicycle infrastructure</t>
  </si>
  <si>
    <t>Distance</t>
  </si>
  <si>
    <t>proportion 0 10 scale</t>
  </si>
  <si>
    <t>Individual score</t>
  </si>
  <si>
    <t>Presence value</t>
  </si>
  <si>
    <t>Soma</t>
  </si>
  <si>
    <t>RouteID</t>
  </si>
  <si>
    <t>ImagemUrl</t>
  </si>
  <si>
    <t>Average</t>
  </si>
  <si>
    <t>segment1.jpg</t>
  </si>
  <si>
    <t>segment2.jpg</t>
  </si>
  <si>
    <t>segment3.jpg</t>
  </si>
  <si>
    <t>segment4.jpg</t>
  </si>
  <si>
    <t>segment5.jpg</t>
  </si>
  <si>
    <t>segment6.jpg</t>
  </si>
  <si>
    <t>segment7.jpg</t>
  </si>
  <si>
    <t>segment8.jpg</t>
  </si>
  <si>
    <t>segment9.jpg</t>
  </si>
  <si>
    <t>segment10.jpg</t>
  </si>
  <si>
    <t>segment11.jpg</t>
  </si>
  <si>
    <t>segment12.jpg</t>
  </si>
  <si>
    <t>segment13.jpg</t>
  </si>
  <si>
    <t>segment14.jpg</t>
  </si>
  <si>
    <t>segment15.jpg</t>
  </si>
  <si>
    <t>segment16.jpg</t>
  </si>
  <si>
    <t>segment17.jpg</t>
  </si>
  <si>
    <t>segment18.jpg</t>
  </si>
  <si>
    <t>segment19.jpg</t>
  </si>
  <si>
    <t>segment20.jpg</t>
  </si>
  <si>
    <t>segment21.jpg</t>
  </si>
  <si>
    <t>segment22.jpg</t>
  </si>
  <si>
    <t>segment23.jpg</t>
  </si>
  <si>
    <t>segment24.jpg</t>
  </si>
  <si>
    <t>segment25.jpg</t>
  </si>
  <si>
    <t>segment26.jpg</t>
  </si>
  <si>
    <t>segment27.jpg</t>
  </si>
  <si>
    <t>segment28.jpg</t>
  </si>
  <si>
    <t>segment29.jpg</t>
  </si>
  <si>
    <t>segment30.jpg</t>
  </si>
  <si>
    <t>segment31.jpg</t>
  </si>
  <si>
    <t>segment32.jpg</t>
  </si>
  <si>
    <t>segment33.jpg</t>
  </si>
  <si>
    <t>segment34.jpg</t>
  </si>
  <si>
    <t>segment35.jpg</t>
  </si>
  <si>
    <t>segment36.jpg</t>
  </si>
  <si>
    <t>segment37.jpg</t>
  </si>
  <si>
    <t>segment38.jpg</t>
  </si>
  <si>
    <t>segment39.jpg</t>
  </si>
  <si>
    <t>segment40.jpg</t>
  </si>
  <si>
    <t>segment41.jpg</t>
  </si>
  <si>
    <t>segment43.jpg</t>
  </si>
  <si>
    <t>segment44.jpg</t>
  </si>
  <si>
    <t>segment45.jpg</t>
  </si>
  <si>
    <t>segment46.jpg</t>
  </si>
  <si>
    <t>segment47.jpg</t>
  </si>
  <si>
    <t>segment48.jpg</t>
  </si>
  <si>
    <t>segment49.jpg</t>
  </si>
  <si>
    <t>A.A. Cyclist Infrastructure</t>
  </si>
  <si>
    <t>A.A. Defects</t>
  </si>
  <si>
    <t>A.A. Pavement Type</t>
  </si>
  <si>
    <t>A.A. Major Street</t>
  </si>
  <si>
    <t>RouteID(Database)</t>
  </si>
  <si>
    <t>A.A. Score</t>
  </si>
  <si>
    <t>asphalt</t>
  </si>
  <si>
    <t>cobblestone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</si>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</sst>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B0AA-F1D0-4BE0-9E7C-2FE4515AA10D}">
  <dimension ref="A1:N50"/>
  <sheetViews>
    <sheetView zoomScale="130" zoomScaleNormal="130" workbookViewId="0">
      <selection activeCell="A30" sqref="A30"/>
    </sheetView>
  </sheetViews>
  <sheetFormatPr defaultRowHeight="14.4" x14ac:dyDescent="0.3"/>
  <cols>
    <col min="1" max="1" width="10.5546875" bestFit="1" customWidth="1"/>
    <col min="2" max="2" width="9.5546875" bestFit="1" customWidth="1"/>
    <col min="3" max="3" width="5.33203125" customWidth="1"/>
    <col min="4" max="4" width="6.77734375" customWidth="1"/>
    <col min="5" max="5" width="13.5546875" bestFit="1" customWidth="1"/>
    <col min="6" max="6" width="7.21875" bestFit="1" customWidth="1"/>
    <col min="7" max="7" width="17.33203125" bestFit="1" customWidth="1"/>
    <col min="8" max="8" width="12.6640625" bestFit="1" customWidth="1"/>
    <col min="9" max="9" width="3.77734375" customWidth="1"/>
    <col min="10" max="10" width="4.77734375" customWidth="1"/>
    <col min="11" max="11" width="116.77734375" customWidth="1"/>
    <col min="13" max="13" width="17.33203125" bestFit="1" customWidth="1"/>
  </cols>
  <sheetData>
    <row r="1" spans="1:14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112</v>
      </c>
    </row>
    <row r="2" spans="1:14" x14ac:dyDescent="0.3">
      <c r="A2" t="s">
        <v>14</v>
      </c>
      <c r="B2" t="s">
        <v>15</v>
      </c>
      <c r="C2">
        <v>35</v>
      </c>
      <c r="D2" t="s">
        <v>111</v>
      </c>
      <c r="E2" t="s">
        <v>7</v>
      </c>
      <c r="F2" t="s">
        <v>8</v>
      </c>
      <c r="G2" t="s">
        <v>9</v>
      </c>
      <c r="H2" t="str">
        <f>_xlfn.CONCAT("segment",I2)</f>
        <v>segment1</v>
      </c>
      <c r="I2">
        <v>1</v>
      </c>
      <c r="J2" t="str">
        <f>_xlfn.CONCAT("getImagesFromGSV('", A2, ",",B2,"', 'C:\\Projetos\\Mestrado\\masters_thesis\\workspace\\gsv\\images\\survey',",C2,",'",H2,"')")</f>
        <v>getImagesFromGSV('38.7319946,-9.1049083', 'C:\\Projetos\\Mestrado\\masters_thesis\\workspace\\gsv\\images\\survey',35,'segment1')</v>
      </c>
      <c r="K2" t="str">
        <f>_xlfn.CONCAT("INSERT INTO Routes([ImageUrl],[Lat],[Lon]) VALUES ('img/",H2,".jpg','",A2,"','",B2,"')")</f>
        <v>INSERT INTO Routes([ImageUrl],[Lat],[Lon]) VALUES ('img/segment1.jpg','38.7319946','-9.1049083')</v>
      </c>
      <c r="M2" t="s">
        <v>7</v>
      </c>
      <c r="N2">
        <f>COUNTIF(E:E,"Asphalt")</f>
        <v>29</v>
      </c>
    </row>
    <row r="3" spans="1:14" x14ac:dyDescent="0.3">
      <c r="A3" t="s">
        <v>16</v>
      </c>
      <c r="B3" t="s">
        <v>17</v>
      </c>
      <c r="C3">
        <v>6</v>
      </c>
      <c r="D3" t="s">
        <v>10</v>
      </c>
      <c r="E3" t="s">
        <v>7</v>
      </c>
      <c r="F3" t="s">
        <v>8</v>
      </c>
      <c r="G3" t="s">
        <v>8</v>
      </c>
      <c r="H3" t="str">
        <f t="shared" ref="H3:H50" si="0">_xlfn.CONCAT("segment",I3)</f>
        <v>segment2</v>
      </c>
      <c r="I3">
        <v>2</v>
      </c>
      <c r="J3" t="str">
        <f t="shared" ref="J3:J50" si="1">_xlfn.CONCAT("getImagesFromGSV('", A3, ",",B3,"', 'C:\\Projetos\\Mestrado\\masters_thesis\\workspace\\gsv\\images\\survey',",C3,",'",H3,"')")</f>
        <v>getImagesFromGSV('38.7380341,-9.1255956', 'C:\\Projetos\\Mestrado\\masters_thesis\\workspace\\gsv\\images\\survey',6,'segment2')</v>
      </c>
      <c r="K3" t="str">
        <f t="shared" ref="K3:K50" si="2">_xlfn.CONCAT("INSERT INTO Routes([ImageUrl],[Lat],[Lon]) VALUES ('img/",H3,".jpg','",A3,"','",B3,"')")</f>
        <v>INSERT INTO Routes([ImageUrl],[Lat],[Lon]) VALUES ('img/segment2.jpg','38.7380341','-9.1255956')</v>
      </c>
      <c r="M3" t="s">
        <v>23</v>
      </c>
      <c r="N3">
        <f>COUNTIF(E:E,"Cobblestone")</f>
        <v>10</v>
      </c>
    </row>
    <row r="4" spans="1:14" x14ac:dyDescent="0.3">
      <c r="A4" t="s">
        <v>11</v>
      </c>
      <c r="B4" t="s">
        <v>12</v>
      </c>
      <c r="C4">
        <v>125</v>
      </c>
      <c r="D4" t="s">
        <v>10</v>
      </c>
      <c r="E4" t="s">
        <v>13</v>
      </c>
      <c r="F4" t="s">
        <v>8</v>
      </c>
      <c r="G4" t="s">
        <v>8</v>
      </c>
      <c r="H4" t="str">
        <f t="shared" si="0"/>
        <v>segment3</v>
      </c>
      <c r="I4">
        <v>3</v>
      </c>
      <c r="J4" t="str">
        <f t="shared" si="1"/>
        <v>getImagesFromGSV('38.7369438,-9.1900867', 'C:\\Projetos\\Mestrado\\masters_thesis\\workspace\\gsv\\images\\survey',125,'segment3')</v>
      </c>
      <c r="K4" t="str">
        <f t="shared" si="2"/>
        <v>INSERT INTO Routes([ImageUrl],[Lat],[Lon]) VALUES ('img/segment3.jpg','38.7369438','-9.1900867')</v>
      </c>
      <c r="M4" t="s">
        <v>13</v>
      </c>
      <c r="N4">
        <f>COUNTIF(E:E,"Unpaved")</f>
        <v>9</v>
      </c>
    </row>
    <row r="5" spans="1:14" x14ac:dyDescent="0.3">
      <c r="A5" t="s">
        <v>19</v>
      </c>
      <c r="B5" t="s">
        <v>20</v>
      </c>
      <c r="C5">
        <v>60</v>
      </c>
      <c r="D5" t="s">
        <v>10</v>
      </c>
      <c r="E5" t="s">
        <v>7</v>
      </c>
      <c r="F5" t="s">
        <v>8</v>
      </c>
      <c r="G5" t="s">
        <v>8</v>
      </c>
      <c r="H5" t="str">
        <f t="shared" si="0"/>
        <v>segment4</v>
      </c>
      <c r="I5">
        <v>4</v>
      </c>
      <c r="J5" t="str">
        <f t="shared" si="1"/>
        <v>getImagesFromGSV('38.7384427,-9.1255362', 'C:\\Projetos\\Mestrado\\masters_thesis\\workspace\\gsv\\images\\survey',60,'segment4')</v>
      </c>
      <c r="K5" t="str">
        <f t="shared" si="2"/>
        <v>INSERT INTO Routes([ImageUrl],[Lat],[Lon]) VALUES ('img/segment4.jpg','38.7384427','-9.1255362')</v>
      </c>
      <c r="M5" t="s">
        <v>4</v>
      </c>
      <c r="N5">
        <f>COUNTIF(F:F,"Yes")</f>
        <v>12</v>
      </c>
    </row>
    <row r="6" spans="1:14" x14ac:dyDescent="0.3">
      <c r="A6" t="s">
        <v>21</v>
      </c>
      <c r="B6" t="s">
        <v>22</v>
      </c>
      <c r="C6">
        <v>5</v>
      </c>
      <c r="D6" t="s">
        <v>111</v>
      </c>
      <c r="E6" t="s">
        <v>7</v>
      </c>
      <c r="F6" t="s">
        <v>8</v>
      </c>
      <c r="G6" t="s">
        <v>8</v>
      </c>
      <c r="H6" t="str">
        <f t="shared" si="0"/>
        <v>segment5</v>
      </c>
      <c r="I6">
        <v>5</v>
      </c>
      <c r="J6" t="str">
        <f t="shared" si="1"/>
        <v>getImagesFromGSV('38.7386999,-9.1336203', 'C:\\Projetos\\Mestrado\\masters_thesis\\workspace\\gsv\\images\\survey',5,'segment5')</v>
      </c>
      <c r="K6" t="str">
        <f t="shared" si="2"/>
        <v>INSERT INTO Routes([ImageUrl],[Lat],[Lon]) VALUES ('img/segment5.jpg','38.7386999','-9.1336203')</v>
      </c>
      <c r="M6" t="s">
        <v>5</v>
      </c>
      <c r="N6">
        <f>COUNTIF(G:G,"Yes")</f>
        <v>16</v>
      </c>
    </row>
    <row r="7" spans="1:14" x14ac:dyDescent="0.3">
      <c r="A7" t="s">
        <v>25</v>
      </c>
      <c r="B7" t="s">
        <v>26</v>
      </c>
      <c r="C7">
        <v>330</v>
      </c>
      <c r="D7" t="s">
        <v>10</v>
      </c>
      <c r="E7" t="s">
        <v>7</v>
      </c>
      <c r="F7" t="s">
        <v>8</v>
      </c>
      <c r="G7" t="s">
        <v>8</v>
      </c>
      <c r="H7" t="str">
        <f t="shared" si="0"/>
        <v>segment6</v>
      </c>
      <c r="I7">
        <v>6</v>
      </c>
      <c r="J7" t="str">
        <f t="shared" si="1"/>
        <v>getImagesFromGSV('38.7442663,-9.1375879', 'C:\\Projetos\\Mestrado\\masters_thesis\\workspace\\gsv\\images\\survey',330,'segment6')</v>
      </c>
      <c r="K7" t="str">
        <f t="shared" si="2"/>
        <v>INSERT INTO Routes([ImageUrl],[Lat],[Lon]) VALUES ('img/segment6.jpg','38.7442663','-9.1375879')</v>
      </c>
      <c r="M7" t="s">
        <v>24</v>
      </c>
      <c r="N7">
        <f>COUNTIF(D:D,"Major")</f>
        <v>13</v>
      </c>
    </row>
    <row r="8" spans="1:14" x14ac:dyDescent="0.3">
      <c r="A8" t="s">
        <v>27</v>
      </c>
      <c r="B8" t="s">
        <v>28</v>
      </c>
      <c r="C8">
        <v>72</v>
      </c>
      <c r="D8" t="s">
        <v>10</v>
      </c>
      <c r="E8" t="s">
        <v>23</v>
      </c>
      <c r="F8" t="s">
        <v>8</v>
      </c>
      <c r="G8" t="s">
        <v>8</v>
      </c>
      <c r="H8" t="str">
        <f t="shared" si="0"/>
        <v>segment7</v>
      </c>
      <c r="I8">
        <v>7</v>
      </c>
      <c r="J8" t="str">
        <f t="shared" si="1"/>
        <v>getImagesFromGSV('38.7065136,-9.1376293', 'C:\\Projetos\\Mestrado\\masters_thesis\\workspace\\gsv\\images\\survey',72,'segment7')</v>
      </c>
      <c r="K8" t="str">
        <f t="shared" si="2"/>
        <v>INSERT INTO Routes([ImageUrl],[Lat],[Lon]) VALUES ('img/segment7.jpg','38.7065136','-9.1376293')</v>
      </c>
    </row>
    <row r="9" spans="1:14" x14ac:dyDescent="0.3">
      <c r="A9" t="s">
        <v>29</v>
      </c>
      <c r="B9" t="s">
        <v>30</v>
      </c>
      <c r="C9">
        <v>272</v>
      </c>
      <c r="D9" t="s">
        <v>111</v>
      </c>
      <c r="E9" t="s">
        <v>7</v>
      </c>
      <c r="F9" t="s">
        <v>8</v>
      </c>
      <c r="G9" t="s">
        <v>9</v>
      </c>
      <c r="H9" t="str">
        <f t="shared" si="0"/>
        <v>segment8</v>
      </c>
      <c r="I9">
        <v>8</v>
      </c>
      <c r="J9" t="str">
        <f t="shared" si="1"/>
        <v>getImagesFromGSV('38.7065507,-9.1487473', 'C:\\Projetos\\Mestrado\\masters_thesis\\workspace\\gsv\\images\\survey',272,'segment8')</v>
      </c>
      <c r="K9" t="str">
        <f t="shared" si="2"/>
        <v>INSERT INTO Routes([ImageUrl],[Lat],[Lon]) VALUES ('img/segment8.jpg','38.7065507','-9.1487473')</v>
      </c>
    </row>
    <row r="10" spans="1:14" x14ac:dyDescent="0.3">
      <c r="A10" t="s">
        <v>31</v>
      </c>
      <c r="B10" t="s">
        <v>32</v>
      </c>
      <c r="C10">
        <v>104</v>
      </c>
      <c r="D10" t="s">
        <v>10</v>
      </c>
      <c r="E10" t="s">
        <v>7</v>
      </c>
      <c r="F10" t="s">
        <v>9</v>
      </c>
      <c r="G10" t="s">
        <v>8</v>
      </c>
      <c r="H10" t="str">
        <f t="shared" si="0"/>
        <v>segment9</v>
      </c>
      <c r="I10">
        <v>9</v>
      </c>
      <c r="J10" t="str">
        <f t="shared" si="1"/>
        <v>getImagesFromGSV('38.7087894,-9.1487913', 'C:\\Projetos\\Mestrado\\masters_thesis\\workspace\\gsv\\images\\survey',104,'segment9')</v>
      </c>
      <c r="K10" t="str">
        <f t="shared" si="2"/>
        <v>INSERT INTO Routes([ImageUrl],[Lat],[Lon]) VALUES ('img/segment9.jpg','38.7087894','-9.1487913')</v>
      </c>
    </row>
    <row r="11" spans="1:14" x14ac:dyDescent="0.3">
      <c r="A11" t="s">
        <v>33</v>
      </c>
      <c r="B11" t="s">
        <v>34</v>
      </c>
      <c r="C11">
        <v>15</v>
      </c>
      <c r="D11" t="s">
        <v>10</v>
      </c>
      <c r="E11" t="s">
        <v>23</v>
      </c>
      <c r="F11" t="s">
        <v>8</v>
      </c>
      <c r="G11" t="s">
        <v>8</v>
      </c>
      <c r="H11" t="str">
        <f t="shared" si="0"/>
        <v>segment10</v>
      </c>
      <c r="I11">
        <v>10</v>
      </c>
      <c r="J11" t="str">
        <f t="shared" si="1"/>
        <v>getImagesFromGSV('38.7111384,-9.1459204', 'C:\\Projetos\\Mestrado\\masters_thesis\\workspace\\gsv\\images\\survey',15,'segment10')</v>
      </c>
      <c r="K11" t="str">
        <f t="shared" si="2"/>
        <v>INSERT INTO Routes([ImageUrl],[Lat],[Lon]) VALUES ('img/segment10.jpg','38.7111384','-9.1459204')</v>
      </c>
    </row>
    <row r="12" spans="1:14" x14ac:dyDescent="0.3">
      <c r="A12" t="s">
        <v>35</v>
      </c>
      <c r="B12" t="s">
        <v>36</v>
      </c>
      <c r="C12">
        <v>138</v>
      </c>
      <c r="D12" t="s">
        <v>10</v>
      </c>
      <c r="E12" t="s">
        <v>23</v>
      </c>
      <c r="F12" t="s">
        <v>8</v>
      </c>
      <c r="G12" t="s">
        <v>8</v>
      </c>
      <c r="H12" t="str">
        <f t="shared" si="0"/>
        <v>segment11</v>
      </c>
      <c r="I12">
        <v>11</v>
      </c>
      <c r="J12" t="str">
        <f t="shared" si="1"/>
        <v>getImagesFromGSV('38.7148182,-9.140941', 'C:\\Projetos\\Mestrado\\masters_thesis\\workspace\\gsv\\images\\survey',138,'segment11')</v>
      </c>
      <c r="K12" t="str">
        <f t="shared" si="2"/>
        <v>INSERT INTO Routes([ImageUrl],[Lat],[Lon]) VALUES ('img/segment11.jpg','38.7148182','-9.140941')</v>
      </c>
    </row>
    <row r="13" spans="1:14" x14ac:dyDescent="0.3">
      <c r="A13" t="s">
        <v>37</v>
      </c>
      <c r="B13" t="s">
        <v>38</v>
      </c>
      <c r="C13">
        <v>322</v>
      </c>
      <c r="D13" t="s">
        <v>10</v>
      </c>
      <c r="E13" t="s">
        <v>7</v>
      </c>
      <c r="F13" t="s">
        <v>8</v>
      </c>
      <c r="G13" t="s">
        <v>8</v>
      </c>
      <c r="H13" t="str">
        <f t="shared" si="0"/>
        <v>segment12</v>
      </c>
      <c r="I13">
        <v>12</v>
      </c>
      <c r="J13" t="str">
        <f t="shared" si="1"/>
        <v>getImagesFromGSV('38.7155098,-9.1412256', 'C:\\Projetos\\Mestrado\\masters_thesis\\workspace\\gsv\\images\\survey',322,'segment12')</v>
      </c>
      <c r="K13" t="str">
        <f t="shared" si="2"/>
        <v>INSERT INTO Routes([ImageUrl],[Lat],[Lon]) VALUES ('img/segment12.jpg','38.7155098','-9.1412256')</v>
      </c>
    </row>
    <row r="14" spans="1:14" x14ac:dyDescent="0.3">
      <c r="A14" t="s">
        <v>39</v>
      </c>
      <c r="B14" t="s">
        <v>40</v>
      </c>
      <c r="C14">
        <v>228</v>
      </c>
      <c r="D14" t="s">
        <v>10</v>
      </c>
      <c r="E14" t="s">
        <v>13</v>
      </c>
      <c r="F14" t="s">
        <v>8</v>
      </c>
      <c r="G14" t="s">
        <v>8</v>
      </c>
      <c r="H14" t="str">
        <f t="shared" si="0"/>
        <v>segment13</v>
      </c>
      <c r="I14">
        <v>13</v>
      </c>
      <c r="J14" t="str">
        <f t="shared" si="1"/>
        <v>getImagesFromGSV('38.719214,-9.1487906', 'C:\\Projetos\\Mestrado\\masters_thesis\\workspace\\gsv\\images\\survey',228,'segment13')</v>
      </c>
      <c r="K14" t="str">
        <f t="shared" si="2"/>
        <v>INSERT INTO Routes([ImageUrl],[Lat],[Lon]) VALUES ('img/segment13.jpg','38.719214','-9.1487906')</v>
      </c>
    </row>
    <row r="15" spans="1:14" x14ac:dyDescent="0.3">
      <c r="A15" t="s">
        <v>41</v>
      </c>
      <c r="B15" t="s">
        <v>42</v>
      </c>
      <c r="C15">
        <v>27</v>
      </c>
      <c r="D15" t="s">
        <v>10</v>
      </c>
      <c r="E15" t="s">
        <v>7</v>
      </c>
      <c r="F15" t="s">
        <v>8</v>
      </c>
      <c r="G15" t="s">
        <v>8</v>
      </c>
      <c r="H15" t="str">
        <f t="shared" si="0"/>
        <v>segment14</v>
      </c>
      <c r="I15">
        <v>14</v>
      </c>
      <c r="J15" t="str">
        <f t="shared" si="1"/>
        <v>getImagesFromGSV('38.7233071,-9.1511912', 'C:\\Projetos\\Mestrado\\masters_thesis\\workspace\\gsv\\images\\survey',27,'segment14')</v>
      </c>
      <c r="K15" t="str">
        <f t="shared" si="2"/>
        <v>INSERT INTO Routes([ImageUrl],[Lat],[Lon]) VALUES ('img/segment14.jpg','38.7233071','-9.1511912')</v>
      </c>
    </row>
    <row r="16" spans="1:14" x14ac:dyDescent="0.3">
      <c r="A16" t="s">
        <v>43</v>
      </c>
      <c r="B16" t="s">
        <v>44</v>
      </c>
      <c r="C16">
        <v>46</v>
      </c>
      <c r="D16" t="s">
        <v>10</v>
      </c>
      <c r="E16" t="s">
        <v>13</v>
      </c>
      <c r="F16" t="s">
        <v>8</v>
      </c>
      <c r="G16" t="s">
        <v>8</v>
      </c>
      <c r="H16" t="str">
        <f t="shared" si="0"/>
        <v>segment15</v>
      </c>
      <c r="I16">
        <v>15</v>
      </c>
      <c r="J16" t="str">
        <f t="shared" si="1"/>
        <v>getImagesFromGSV('38.734854,-9.1790837', 'C:\\Projetos\\Mestrado\\masters_thesis\\workspace\\gsv\\images\\survey',46,'segment15')</v>
      </c>
      <c r="K16" t="str">
        <f t="shared" si="2"/>
        <v>INSERT INTO Routes([ImageUrl],[Lat],[Lon]) VALUES ('img/segment15.jpg','38.734854','-9.1790837')</v>
      </c>
    </row>
    <row r="17" spans="1:11" x14ac:dyDescent="0.3">
      <c r="A17" t="s">
        <v>45</v>
      </c>
      <c r="B17" t="s">
        <v>46</v>
      </c>
      <c r="C17">
        <v>167</v>
      </c>
      <c r="D17" t="s">
        <v>111</v>
      </c>
      <c r="E17" t="s">
        <v>7</v>
      </c>
      <c r="F17" t="s">
        <v>8</v>
      </c>
      <c r="G17" t="s">
        <v>8</v>
      </c>
      <c r="H17" t="str">
        <f t="shared" si="0"/>
        <v>segment16</v>
      </c>
      <c r="I17">
        <v>16</v>
      </c>
      <c r="J17" t="str">
        <f t="shared" si="1"/>
        <v>getImagesFromGSV('38.7456788,-9.1476093', 'C:\\Projetos\\Mestrado\\masters_thesis\\workspace\\gsv\\images\\survey',167,'segment16')</v>
      </c>
      <c r="K17" t="str">
        <f t="shared" si="2"/>
        <v>INSERT INTO Routes([ImageUrl],[Lat],[Lon]) VALUES ('img/segment16.jpg','38.7456788','-9.1476093')</v>
      </c>
    </row>
    <row r="18" spans="1:11" x14ac:dyDescent="0.3">
      <c r="A18" t="s">
        <v>47</v>
      </c>
      <c r="B18" t="s">
        <v>48</v>
      </c>
      <c r="C18">
        <v>158</v>
      </c>
      <c r="D18" t="s">
        <v>10</v>
      </c>
      <c r="E18" t="s">
        <v>7</v>
      </c>
      <c r="F18" t="s">
        <v>8</v>
      </c>
      <c r="G18" t="s">
        <v>9</v>
      </c>
      <c r="H18" t="str">
        <f t="shared" si="0"/>
        <v>segment17</v>
      </c>
      <c r="I18">
        <v>17</v>
      </c>
      <c r="J18" t="str">
        <f t="shared" si="1"/>
        <v>getImagesFromGSV('38.7278434,-9.1891716', 'C:\\Projetos\\Mestrado\\masters_thesis\\workspace\\gsv\\images\\survey',158,'segment17')</v>
      </c>
      <c r="K18" t="str">
        <f t="shared" si="2"/>
        <v>INSERT INTO Routes([ImageUrl],[Lat],[Lon]) VALUES ('img/segment17.jpg','38.7278434','-9.1891716')</v>
      </c>
    </row>
    <row r="19" spans="1:11" x14ac:dyDescent="0.3">
      <c r="A19" t="s">
        <v>49</v>
      </c>
      <c r="B19" t="s">
        <v>50</v>
      </c>
      <c r="C19">
        <v>290</v>
      </c>
      <c r="D19" t="s">
        <v>111</v>
      </c>
      <c r="E19" t="s">
        <v>7</v>
      </c>
      <c r="F19" t="s">
        <v>8</v>
      </c>
      <c r="G19" t="s">
        <v>9</v>
      </c>
      <c r="H19" t="str">
        <f t="shared" si="0"/>
        <v>segment18</v>
      </c>
      <c r="I19">
        <v>18</v>
      </c>
      <c r="J19" t="str">
        <f t="shared" si="1"/>
        <v>getImagesFromGSV('38.7576729,-9.1092031', 'C:\\Projetos\\Mestrado\\masters_thesis\\workspace\\gsv\\images\\survey',290,'segment18')</v>
      </c>
      <c r="K19" t="str">
        <f t="shared" si="2"/>
        <v>INSERT INTO Routes([ImageUrl],[Lat],[Lon]) VALUES ('img/segment18.jpg','38.7576729','-9.1092031')</v>
      </c>
    </row>
    <row r="20" spans="1:11" x14ac:dyDescent="0.3">
      <c r="A20" t="s">
        <v>51</v>
      </c>
      <c r="B20" t="s">
        <v>76</v>
      </c>
      <c r="C20">
        <v>182</v>
      </c>
      <c r="D20" t="s">
        <v>10</v>
      </c>
      <c r="E20" t="s">
        <v>23</v>
      </c>
      <c r="F20" t="s">
        <v>8</v>
      </c>
      <c r="G20" t="s">
        <v>9</v>
      </c>
      <c r="H20" t="str">
        <f t="shared" si="0"/>
        <v>segment19</v>
      </c>
      <c r="I20">
        <v>19</v>
      </c>
      <c r="J20" t="str">
        <f t="shared" si="1"/>
        <v>getImagesFromGSV('38.7675126,-9.0959367', 'C:\\Projetos\\Mestrado\\masters_thesis\\workspace\\gsv\\images\\survey',182,'segment19')</v>
      </c>
      <c r="K20" t="str">
        <f t="shared" si="2"/>
        <v>INSERT INTO Routes([ImageUrl],[Lat],[Lon]) VALUES ('img/segment19.jpg','38.7675126','-9.0959367')</v>
      </c>
    </row>
    <row r="21" spans="1:11" x14ac:dyDescent="0.3">
      <c r="A21" t="s">
        <v>52</v>
      </c>
      <c r="B21" t="s">
        <v>53</v>
      </c>
      <c r="C21">
        <v>108</v>
      </c>
      <c r="D21" t="s">
        <v>111</v>
      </c>
      <c r="E21" t="s">
        <v>7</v>
      </c>
      <c r="F21" t="s">
        <v>8</v>
      </c>
      <c r="G21" t="s">
        <v>8</v>
      </c>
      <c r="H21" t="str">
        <f t="shared" si="0"/>
        <v>segment20</v>
      </c>
      <c r="I21">
        <v>20</v>
      </c>
      <c r="J21" t="str">
        <f t="shared" si="1"/>
        <v>getImagesFromGSV('38.7621002,-9.1244256', 'C:\\Projetos\\Mestrado\\masters_thesis\\workspace\\gsv\\images\\survey',108,'segment20')</v>
      </c>
      <c r="K21" t="str">
        <f t="shared" si="2"/>
        <v>INSERT INTO Routes([ImageUrl],[Lat],[Lon]) VALUES ('img/segment20.jpg','38.7621002','-9.1244256')</v>
      </c>
    </row>
    <row r="22" spans="1:11" x14ac:dyDescent="0.3">
      <c r="A22" t="s">
        <v>54</v>
      </c>
      <c r="B22" t="s">
        <v>55</v>
      </c>
      <c r="C22">
        <v>4</v>
      </c>
      <c r="D22" t="s">
        <v>111</v>
      </c>
      <c r="E22" t="s">
        <v>7</v>
      </c>
      <c r="F22" t="s">
        <v>8</v>
      </c>
      <c r="G22" t="s">
        <v>9</v>
      </c>
      <c r="H22" t="str">
        <f t="shared" si="0"/>
        <v>segment21</v>
      </c>
      <c r="I22">
        <v>21</v>
      </c>
      <c r="J22" t="str">
        <f t="shared" si="1"/>
        <v>getImagesFromGSV('38.7278232,-9.1347351', 'C:\\Projetos\\Mestrado\\masters_thesis\\workspace\\gsv\\images\\survey',4,'segment21')</v>
      </c>
      <c r="K22" t="str">
        <f t="shared" si="2"/>
        <v>INSERT INTO Routes([ImageUrl],[Lat],[Lon]) VALUES ('img/segment21.jpg','38.7278232','-9.1347351')</v>
      </c>
    </row>
    <row r="23" spans="1:11" x14ac:dyDescent="0.3">
      <c r="A23" t="s">
        <v>56</v>
      </c>
      <c r="B23" t="s">
        <v>57</v>
      </c>
      <c r="C23">
        <v>3</v>
      </c>
      <c r="D23" t="s">
        <v>10</v>
      </c>
      <c r="E23" t="s">
        <v>7</v>
      </c>
      <c r="F23" t="s">
        <v>8</v>
      </c>
      <c r="G23" t="s">
        <v>9</v>
      </c>
      <c r="H23" t="str">
        <f t="shared" si="0"/>
        <v>segment22</v>
      </c>
      <c r="I23">
        <v>22</v>
      </c>
      <c r="J23" t="str">
        <f t="shared" si="1"/>
        <v>getImagesFromGSV('38.7365889,-9.133834', 'C:\\Projetos\\Mestrado\\masters_thesis\\workspace\\gsv\\images\\survey',3,'segment22')</v>
      </c>
      <c r="K23" t="str">
        <f t="shared" si="2"/>
        <v>INSERT INTO Routes([ImageUrl],[Lat],[Lon]) VALUES ('img/segment22.jpg','38.7365889','-9.133834')</v>
      </c>
    </row>
    <row r="24" spans="1:11" x14ac:dyDescent="0.3">
      <c r="A24" t="s">
        <v>58</v>
      </c>
      <c r="B24" t="s">
        <v>59</v>
      </c>
      <c r="C24">
        <v>85</v>
      </c>
      <c r="D24" t="s">
        <v>10</v>
      </c>
      <c r="E24" t="s">
        <v>23</v>
      </c>
      <c r="F24" t="s">
        <v>8</v>
      </c>
      <c r="G24" t="s">
        <v>8</v>
      </c>
      <c r="H24" t="str">
        <f t="shared" si="0"/>
        <v>segment23</v>
      </c>
      <c r="I24">
        <v>23</v>
      </c>
      <c r="J24" t="str">
        <f t="shared" si="1"/>
        <v>getImagesFromGSV('38.7095414,-9.1497569', 'C:\\Projetos\\Mestrado\\masters_thesis\\workspace\\gsv\\images\\survey',85,'segment23')</v>
      </c>
      <c r="K24" t="str">
        <f t="shared" si="2"/>
        <v>INSERT INTO Routes([ImageUrl],[Lat],[Lon]) VALUES ('img/segment23.jpg','38.7095414','-9.1497569')</v>
      </c>
    </row>
    <row r="25" spans="1:11" x14ac:dyDescent="0.3">
      <c r="A25" t="s">
        <v>60</v>
      </c>
      <c r="B25" t="s">
        <v>61</v>
      </c>
      <c r="C25">
        <v>104</v>
      </c>
      <c r="D25" t="s">
        <v>10</v>
      </c>
      <c r="E25" t="s">
        <v>23</v>
      </c>
      <c r="F25" t="s">
        <v>8</v>
      </c>
      <c r="G25" t="s">
        <v>8</v>
      </c>
      <c r="H25" t="str">
        <f t="shared" si="0"/>
        <v>segment24</v>
      </c>
      <c r="I25">
        <v>24</v>
      </c>
      <c r="J25" t="str">
        <f t="shared" si="1"/>
        <v>getImagesFromGSV('38.7098603,-9.1482613', 'C:\\Projetos\\Mestrado\\masters_thesis\\workspace\\gsv\\images\\survey',104,'segment24')</v>
      </c>
      <c r="K25" t="str">
        <f t="shared" si="2"/>
        <v>INSERT INTO Routes([ImageUrl],[Lat],[Lon]) VALUES ('img/segment24.jpg','38.7098603','-9.1482613')</v>
      </c>
    </row>
    <row r="26" spans="1:11" x14ac:dyDescent="0.3">
      <c r="A26" t="s">
        <v>62</v>
      </c>
      <c r="B26" t="s">
        <v>63</v>
      </c>
      <c r="C26">
        <v>270</v>
      </c>
      <c r="D26" t="s">
        <v>111</v>
      </c>
      <c r="E26" t="s">
        <v>7</v>
      </c>
      <c r="F26" t="s">
        <v>9</v>
      </c>
      <c r="G26" t="s">
        <v>9</v>
      </c>
      <c r="H26" t="str">
        <f t="shared" si="0"/>
        <v>segment25</v>
      </c>
      <c r="I26">
        <v>25</v>
      </c>
      <c r="J26" t="str">
        <f t="shared" si="1"/>
        <v>getImagesFromGSV('38.7036251,-9.1678404', 'C:\\Projetos\\Mestrado\\masters_thesis\\workspace\\gsv\\images\\survey',270,'segment25')</v>
      </c>
      <c r="K26" t="str">
        <f t="shared" si="2"/>
        <v>INSERT INTO Routes([ImageUrl],[Lat],[Lon]) VALUES ('img/segment25.jpg','38.7036251','-9.1678404')</v>
      </c>
    </row>
    <row r="27" spans="1:11" x14ac:dyDescent="0.3">
      <c r="A27" t="s">
        <v>64</v>
      </c>
      <c r="B27" t="s">
        <v>65</v>
      </c>
      <c r="C27">
        <v>72</v>
      </c>
      <c r="D27" t="s">
        <v>111</v>
      </c>
      <c r="E27" t="s">
        <v>7</v>
      </c>
      <c r="F27" t="s">
        <v>9</v>
      </c>
      <c r="G27" t="s">
        <v>9</v>
      </c>
      <c r="H27" t="str">
        <f t="shared" si="0"/>
        <v>segment26</v>
      </c>
      <c r="I27">
        <v>26</v>
      </c>
      <c r="J27" t="str">
        <f t="shared" si="1"/>
        <v>getImagesFromGSV('38.7041237,-9.1609235', 'C:\\Projetos\\Mestrado\\masters_thesis\\workspace\\gsv\\images\\survey',72,'segment26')</v>
      </c>
      <c r="K27" t="str">
        <f t="shared" si="2"/>
        <v>INSERT INTO Routes([ImageUrl],[Lat],[Lon]) VALUES ('img/segment26.jpg','38.7041237','-9.1609235')</v>
      </c>
    </row>
    <row r="28" spans="1:11" x14ac:dyDescent="0.3">
      <c r="A28" t="s">
        <v>66</v>
      </c>
      <c r="B28" t="s">
        <v>67</v>
      </c>
      <c r="C28">
        <v>90</v>
      </c>
      <c r="D28" t="s">
        <v>111</v>
      </c>
      <c r="E28" t="s">
        <v>7</v>
      </c>
      <c r="F28" t="s">
        <v>9</v>
      </c>
      <c r="G28" t="s">
        <v>8</v>
      </c>
      <c r="H28" t="str">
        <f t="shared" si="0"/>
        <v>segment27</v>
      </c>
      <c r="I28">
        <v>27</v>
      </c>
      <c r="J28" t="str">
        <f t="shared" si="1"/>
        <v>getImagesFromGSV('38.7063838,-9.1515526', 'C:\\Projetos\\Mestrado\\masters_thesis\\workspace\\gsv\\images\\survey',90,'segment27')</v>
      </c>
      <c r="K28" t="str">
        <f t="shared" si="2"/>
        <v>INSERT INTO Routes([ImageUrl],[Lat],[Lon]) VALUES ('img/segment27.jpg','38.7063838','-9.1515526')</v>
      </c>
    </row>
    <row r="29" spans="1:11" x14ac:dyDescent="0.3">
      <c r="A29" t="s">
        <v>68</v>
      </c>
      <c r="B29" t="s">
        <v>69</v>
      </c>
      <c r="C29">
        <v>118</v>
      </c>
      <c r="D29" t="s">
        <v>10</v>
      </c>
      <c r="E29" t="s">
        <v>13</v>
      </c>
      <c r="F29" t="s">
        <v>8</v>
      </c>
      <c r="G29" t="s">
        <v>8</v>
      </c>
      <c r="H29" t="str">
        <f t="shared" si="0"/>
        <v>segment28</v>
      </c>
      <c r="I29">
        <v>28</v>
      </c>
      <c r="J29" t="str">
        <f t="shared" si="1"/>
        <v>getImagesFromGSV('38.7369971,-9.1901875', 'C:\\Projetos\\Mestrado\\masters_thesis\\workspace\\gsv\\images\\survey',118,'segment28')</v>
      </c>
      <c r="K29" t="str">
        <f t="shared" si="2"/>
        <v>INSERT INTO Routes([ImageUrl],[Lat],[Lon]) VALUES ('img/segment28.jpg','38.7369971','-9.1901875')</v>
      </c>
    </row>
    <row r="30" spans="1:11" x14ac:dyDescent="0.3">
      <c r="A30" t="s">
        <v>70</v>
      </c>
      <c r="B30" t="s">
        <v>71</v>
      </c>
      <c r="C30">
        <v>190</v>
      </c>
      <c r="D30" t="s">
        <v>10</v>
      </c>
      <c r="E30" t="s">
        <v>13</v>
      </c>
      <c r="F30" t="s">
        <v>8</v>
      </c>
      <c r="G30" t="s">
        <v>8</v>
      </c>
      <c r="H30" t="str">
        <f t="shared" si="0"/>
        <v>segment29</v>
      </c>
      <c r="I30">
        <v>29</v>
      </c>
      <c r="J30" t="str">
        <f t="shared" si="1"/>
        <v>getImagesFromGSV('38.7119099,-9.2210069', 'C:\\Projetos\\Mestrado\\masters_thesis\\workspace\\gsv\\images\\survey',190,'segment29')</v>
      </c>
      <c r="K30" t="str">
        <f t="shared" si="2"/>
        <v>INSERT INTO Routes([ImageUrl],[Lat],[Lon]) VALUES ('img/segment29.jpg','38.7119099','-9.2210069')</v>
      </c>
    </row>
    <row r="31" spans="1:11" x14ac:dyDescent="0.3">
      <c r="A31" t="s">
        <v>72</v>
      </c>
      <c r="B31" t="s">
        <v>73</v>
      </c>
      <c r="C31">
        <v>195</v>
      </c>
      <c r="D31" t="s">
        <v>10</v>
      </c>
      <c r="E31" t="s">
        <v>13</v>
      </c>
      <c r="F31" t="s">
        <v>8</v>
      </c>
      <c r="G31" t="s">
        <v>8</v>
      </c>
      <c r="H31" t="str">
        <f t="shared" si="0"/>
        <v>segment30</v>
      </c>
      <c r="I31">
        <v>30</v>
      </c>
      <c r="J31" t="str">
        <f t="shared" si="1"/>
        <v>getImagesFromGSV('38.7040146,-9.224963', 'C:\\Projetos\\Mestrado\\masters_thesis\\workspace\\gsv\\images\\survey',195,'segment30')</v>
      </c>
      <c r="K31" t="str">
        <f t="shared" si="2"/>
        <v>INSERT INTO Routes([ImageUrl],[Lat],[Lon]) VALUES ('img/segment30.jpg','38.7040146','-9.224963')</v>
      </c>
    </row>
    <row r="32" spans="1:11" x14ac:dyDescent="0.3">
      <c r="A32" t="s">
        <v>74</v>
      </c>
      <c r="B32" t="s">
        <v>75</v>
      </c>
      <c r="C32">
        <v>180</v>
      </c>
      <c r="D32" t="s">
        <v>10</v>
      </c>
      <c r="E32" t="s">
        <v>23</v>
      </c>
      <c r="F32" t="s">
        <v>8</v>
      </c>
      <c r="G32" t="s">
        <v>9</v>
      </c>
      <c r="H32" t="str">
        <f t="shared" si="0"/>
        <v>segment31</v>
      </c>
      <c r="I32">
        <v>31</v>
      </c>
      <c r="J32" t="str">
        <f t="shared" si="1"/>
        <v>getImagesFromGSV('38.7743834,-9.0950229', 'C:\\Projetos\\Mestrado\\masters_thesis\\workspace\\gsv\\images\\survey',180,'segment31')</v>
      </c>
      <c r="K32" t="str">
        <f t="shared" si="2"/>
        <v>INSERT INTO Routes([ImageUrl],[Lat],[Lon]) VALUES ('img/segment31.jpg','38.7743834','-9.0950229')</v>
      </c>
    </row>
    <row r="33" spans="1:11" x14ac:dyDescent="0.3">
      <c r="A33" t="s">
        <v>77</v>
      </c>
      <c r="B33" t="s">
        <v>78</v>
      </c>
      <c r="C33">
        <v>8</v>
      </c>
      <c r="D33" t="s">
        <v>10</v>
      </c>
      <c r="E33" t="s">
        <v>7</v>
      </c>
      <c r="F33" t="s">
        <v>8</v>
      </c>
      <c r="G33" t="s">
        <v>9</v>
      </c>
      <c r="H33" t="str">
        <f t="shared" si="0"/>
        <v>segment32</v>
      </c>
      <c r="I33">
        <v>32</v>
      </c>
      <c r="J33" t="str">
        <f t="shared" si="1"/>
        <v>getImagesFromGSV('38.7759351,-9.0950111', 'C:\\Projetos\\Mestrado\\masters_thesis\\workspace\\gsv\\images\\survey',8,'segment32')</v>
      </c>
      <c r="K33" t="str">
        <f t="shared" si="2"/>
        <v>INSERT INTO Routes([ImageUrl],[Lat],[Lon]) VALUES ('img/segment32.jpg','38.7759351','-9.0950111')</v>
      </c>
    </row>
    <row r="34" spans="1:11" x14ac:dyDescent="0.3">
      <c r="A34" t="s">
        <v>79</v>
      </c>
      <c r="B34" t="s">
        <v>80</v>
      </c>
      <c r="C34">
        <v>192</v>
      </c>
      <c r="D34" t="s">
        <v>10</v>
      </c>
      <c r="E34" t="s">
        <v>23</v>
      </c>
      <c r="F34" t="s">
        <v>8</v>
      </c>
      <c r="G34" t="s">
        <v>8</v>
      </c>
      <c r="H34" t="str">
        <f t="shared" si="0"/>
        <v>segment33</v>
      </c>
      <c r="I34">
        <v>33</v>
      </c>
      <c r="J34" t="str">
        <f t="shared" si="1"/>
        <v>getImagesFromGSV('38.7384112,-9.1053149', 'C:\\Projetos\\Mestrado\\masters_thesis\\workspace\\gsv\\images\\survey',192,'segment33')</v>
      </c>
      <c r="K34" t="str">
        <f t="shared" si="2"/>
        <v>INSERT INTO Routes([ImageUrl],[Lat],[Lon]) VALUES ('img/segment33.jpg','38.7384112','-9.1053149')</v>
      </c>
    </row>
    <row r="35" spans="1:11" x14ac:dyDescent="0.3">
      <c r="A35" t="s">
        <v>81</v>
      </c>
      <c r="B35" t="s">
        <v>82</v>
      </c>
      <c r="C35">
        <v>194</v>
      </c>
      <c r="D35" t="s">
        <v>10</v>
      </c>
      <c r="E35" t="s">
        <v>7</v>
      </c>
      <c r="F35" t="s">
        <v>9</v>
      </c>
      <c r="G35" t="s">
        <v>8</v>
      </c>
      <c r="H35" t="str">
        <f t="shared" si="0"/>
        <v>segment34</v>
      </c>
      <c r="I35">
        <v>34</v>
      </c>
      <c r="J35" t="str">
        <f t="shared" si="1"/>
        <v>getImagesFromGSV('38.7407406,-9.1026685', 'C:\\Projetos\\Mestrado\\masters_thesis\\workspace\\gsv\\images\\survey',194,'segment34')</v>
      </c>
      <c r="K35" t="str">
        <f t="shared" si="2"/>
        <v>INSERT INTO Routes([ImageUrl],[Lat],[Lon]) VALUES ('img/segment34.jpg','38.7407406','-9.1026685')</v>
      </c>
    </row>
    <row r="36" spans="1:11" x14ac:dyDescent="0.3">
      <c r="A36" t="s">
        <v>83</v>
      </c>
      <c r="B36" t="s">
        <v>84</v>
      </c>
      <c r="C36">
        <v>218</v>
      </c>
      <c r="D36" t="s">
        <v>10</v>
      </c>
      <c r="E36" t="s">
        <v>7</v>
      </c>
      <c r="F36" t="s">
        <v>9</v>
      </c>
      <c r="G36" t="s">
        <v>8</v>
      </c>
      <c r="H36" t="str">
        <f t="shared" si="0"/>
        <v>segment35</v>
      </c>
      <c r="I36">
        <v>35</v>
      </c>
      <c r="J36" t="str">
        <f t="shared" si="1"/>
        <v>getImagesFromGSV('38.7322759,-9.1062791', 'C:\\Projetos\\Mestrado\\masters_thesis\\workspace\\gsv\\images\\survey',218,'segment35')</v>
      </c>
      <c r="K36" t="str">
        <f t="shared" si="2"/>
        <v>INSERT INTO Routes([ImageUrl],[Lat],[Lon]) VALUES ('img/segment35.jpg','38.7322759','-9.1062791')</v>
      </c>
    </row>
    <row r="37" spans="1:11" x14ac:dyDescent="0.3">
      <c r="A37" t="s">
        <v>85</v>
      </c>
      <c r="B37" t="s">
        <v>86</v>
      </c>
      <c r="C37">
        <v>175</v>
      </c>
      <c r="D37" t="s">
        <v>10</v>
      </c>
      <c r="E37" t="s">
        <v>7</v>
      </c>
      <c r="F37" t="s">
        <v>9</v>
      </c>
      <c r="G37" t="s">
        <v>8</v>
      </c>
      <c r="H37" t="str">
        <f t="shared" si="0"/>
        <v>segment36</v>
      </c>
      <c r="I37">
        <v>36</v>
      </c>
      <c r="J37" t="str">
        <f t="shared" si="1"/>
        <v>getImagesFromGSV('38.7314878,-9.1099077', 'C:\\Projetos\\Mestrado\\masters_thesis\\workspace\\gsv\\images\\survey',175,'segment36')</v>
      </c>
      <c r="K37" t="str">
        <f t="shared" si="2"/>
        <v>INSERT INTO Routes([ImageUrl],[Lat],[Lon]) VALUES ('img/segment36.jpg','38.7314878','-9.1099077')</v>
      </c>
    </row>
    <row r="38" spans="1:11" x14ac:dyDescent="0.3">
      <c r="A38" t="s">
        <v>87</v>
      </c>
      <c r="B38" t="s">
        <v>88</v>
      </c>
      <c r="C38">
        <v>218</v>
      </c>
      <c r="D38" t="s">
        <v>10</v>
      </c>
      <c r="E38" t="s">
        <v>7</v>
      </c>
      <c r="F38" t="s">
        <v>9</v>
      </c>
      <c r="G38" t="s">
        <v>8</v>
      </c>
      <c r="H38" t="str">
        <f t="shared" si="0"/>
        <v>segment37</v>
      </c>
      <c r="I38">
        <v>37</v>
      </c>
      <c r="J38" t="str">
        <f t="shared" si="1"/>
        <v>getImagesFromGSV('38.7254925,-9.1129857', 'C:\\Projetos\\Mestrado\\masters_thesis\\workspace\\gsv\\images\\survey',218,'segment37')</v>
      </c>
      <c r="K38" t="str">
        <f t="shared" si="2"/>
        <v>INSERT INTO Routes([ImageUrl],[Lat],[Lon]) VALUES ('img/segment37.jpg','38.7254925','-9.1129857')</v>
      </c>
    </row>
    <row r="39" spans="1:11" x14ac:dyDescent="0.3">
      <c r="A39" t="s">
        <v>89</v>
      </c>
      <c r="B39" t="s">
        <v>90</v>
      </c>
      <c r="C39">
        <v>62</v>
      </c>
      <c r="D39" t="s">
        <v>10</v>
      </c>
      <c r="E39" t="s">
        <v>7</v>
      </c>
      <c r="F39" t="s">
        <v>9</v>
      </c>
      <c r="G39" t="s">
        <v>8</v>
      </c>
      <c r="H39" t="str">
        <f t="shared" si="0"/>
        <v>segment38</v>
      </c>
      <c r="I39">
        <v>38</v>
      </c>
      <c r="J39" t="str">
        <f t="shared" si="1"/>
        <v>getImagesFromGSV('38.711569,-9.1270784', 'C:\\Projetos\\Mestrado\\masters_thesis\\workspace\\gsv\\images\\survey',62,'segment38')</v>
      </c>
      <c r="K39" t="str">
        <f t="shared" si="2"/>
        <v>INSERT INTO Routes([ImageUrl],[Lat],[Lon]) VALUES ('img/segment38.jpg','38.711569','-9.1270784')</v>
      </c>
    </row>
    <row r="40" spans="1:11" x14ac:dyDescent="0.3">
      <c r="A40" t="s">
        <v>91</v>
      </c>
      <c r="B40" t="s">
        <v>92</v>
      </c>
      <c r="C40">
        <v>150</v>
      </c>
      <c r="D40" t="s">
        <v>10</v>
      </c>
      <c r="E40" t="s">
        <v>7</v>
      </c>
      <c r="F40" t="s">
        <v>9</v>
      </c>
      <c r="G40" t="s">
        <v>8</v>
      </c>
      <c r="H40" t="str">
        <f t="shared" si="0"/>
        <v>segment39</v>
      </c>
      <c r="I40">
        <v>39</v>
      </c>
      <c r="J40" t="str">
        <f t="shared" si="1"/>
        <v>getImagesFromGSV('38.7113037,-9.127432', 'C:\\Projetos\\Mestrado\\masters_thesis\\workspace\\gsv\\images\\survey',150,'segment39')</v>
      </c>
      <c r="K40" t="str">
        <f t="shared" si="2"/>
        <v>INSERT INTO Routes([ImageUrl],[Lat],[Lon]) VALUES ('img/segment39.jpg','38.7113037','-9.127432')</v>
      </c>
    </row>
    <row r="41" spans="1:11" x14ac:dyDescent="0.3">
      <c r="A41" t="s">
        <v>93</v>
      </c>
      <c r="B41" t="s">
        <v>94</v>
      </c>
      <c r="C41">
        <v>65</v>
      </c>
      <c r="D41" t="s">
        <v>111</v>
      </c>
      <c r="E41" t="s">
        <v>7</v>
      </c>
      <c r="F41" t="s">
        <v>9</v>
      </c>
      <c r="G41" t="s">
        <v>9</v>
      </c>
      <c r="H41" t="str">
        <f t="shared" si="0"/>
        <v>segment40</v>
      </c>
      <c r="I41">
        <v>40</v>
      </c>
      <c r="J41" t="str">
        <f t="shared" si="1"/>
        <v>getImagesFromGSV('38.7088393,-9.1302559', 'C:\\Projetos\\Mestrado\\masters_thesis\\workspace\\gsv\\images\\survey',65,'segment40')</v>
      </c>
      <c r="K41" t="str">
        <f t="shared" si="2"/>
        <v>INSERT INTO Routes([ImageUrl],[Lat],[Lon]) VALUES ('img/segment40.jpg','38.7088393','-9.1302559')</v>
      </c>
    </row>
    <row r="42" spans="1:11" x14ac:dyDescent="0.3">
      <c r="A42" t="s">
        <v>95</v>
      </c>
      <c r="B42" t="s">
        <v>96</v>
      </c>
      <c r="C42">
        <v>260</v>
      </c>
      <c r="D42" t="s">
        <v>111</v>
      </c>
      <c r="E42" t="s">
        <v>23</v>
      </c>
      <c r="F42" t="s">
        <v>8</v>
      </c>
      <c r="G42" t="s">
        <v>8</v>
      </c>
      <c r="H42" t="str">
        <f t="shared" si="0"/>
        <v>segment41</v>
      </c>
      <c r="I42">
        <v>41</v>
      </c>
      <c r="J42" t="str">
        <f t="shared" si="1"/>
        <v>getImagesFromGSV('38.7074052,-9.1339226', 'C:\\Projetos\\Mestrado\\masters_thesis\\workspace\\gsv\\images\\survey',260,'segment41')</v>
      </c>
      <c r="K42" t="str">
        <f t="shared" si="2"/>
        <v>INSERT INTO Routes([ImageUrl],[Lat],[Lon]) VALUES ('img/segment41.jpg','38.7074052','-9.1339226')</v>
      </c>
    </row>
    <row r="44" spans="1:11" x14ac:dyDescent="0.3">
      <c r="A44" t="s">
        <v>97</v>
      </c>
      <c r="B44" t="s">
        <v>98</v>
      </c>
      <c r="C44">
        <v>360</v>
      </c>
      <c r="D44" t="s">
        <v>10</v>
      </c>
      <c r="E44" t="s">
        <v>7</v>
      </c>
      <c r="F44" t="s">
        <v>9</v>
      </c>
      <c r="G44" t="s">
        <v>9</v>
      </c>
      <c r="H44" t="str">
        <f t="shared" si="0"/>
        <v>segment43</v>
      </c>
      <c r="I44">
        <v>43</v>
      </c>
      <c r="J44" t="str">
        <f t="shared" si="1"/>
        <v>getImagesFromGSV('38.7578718,-9.0963819', 'C:\\Projetos\\Mestrado\\masters_thesis\\workspace\\gsv\\images\\survey',360,'segment43')</v>
      </c>
      <c r="K44" t="str">
        <f t="shared" si="2"/>
        <v>INSERT INTO Routes([ImageUrl],[Lat],[Lon]) VALUES ('img/segment43.jpg','38.7578718','-9.0963819')</v>
      </c>
    </row>
    <row r="45" spans="1:11" x14ac:dyDescent="0.3">
      <c r="A45" t="s">
        <v>99</v>
      </c>
      <c r="B45" t="s">
        <v>100</v>
      </c>
      <c r="C45">
        <v>360</v>
      </c>
      <c r="D45" t="s">
        <v>10</v>
      </c>
      <c r="E45" t="s">
        <v>23</v>
      </c>
      <c r="F45" t="s">
        <v>8</v>
      </c>
      <c r="G45" t="s">
        <v>9</v>
      </c>
      <c r="H45" t="str">
        <f t="shared" si="0"/>
        <v>segment44</v>
      </c>
      <c r="I45">
        <v>44</v>
      </c>
      <c r="J45" t="str">
        <f t="shared" si="1"/>
        <v>getImagesFromGSV('38.7621486,-9.0960246', 'C:\\Projetos\\Mestrado\\masters_thesis\\workspace\\gsv\\images\\survey',360,'segment44')</v>
      </c>
      <c r="K45" t="str">
        <f t="shared" si="2"/>
        <v>INSERT INTO Routes([ImageUrl],[Lat],[Lon]) VALUES ('img/segment44.jpg','38.7621486','-9.0960246')</v>
      </c>
    </row>
    <row r="46" spans="1:11" x14ac:dyDescent="0.3">
      <c r="A46" t="s">
        <v>101</v>
      </c>
      <c r="B46" t="s">
        <v>102</v>
      </c>
      <c r="C46">
        <v>10</v>
      </c>
      <c r="D46" t="s">
        <v>10</v>
      </c>
      <c r="E46" t="s">
        <v>7</v>
      </c>
      <c r="F46" t="s">
        <v>8</v>
      </c>
      <c r="G46" t="s">
        <v>9</v>
      </c>
      <c r="H46" t="str">
        <f t="shared" si="0"/>
        <v>segment45</v>
      </c>
      <c r="I46">
        <v>45</v>
      </c>
      <c r="J46" t="str">
        <f t="shared" si="1"/>
        <v>getImagesFromGSV('38.7592498,-9.1116086', 'C:\\Projetos\\Mestrado\\masters_thesis\\workspace\\gsv\\images\\survey',10,'segment45')</v>
      </c>
      <c r="K46" t="str">
        <f t="shared" si="2"/>
        <v>INSERT INTO Routes([ImageUrl],[Lat],[Lon]) VALUES ('img/segment45.jpg','38.7592498','-9.1116086')</v>
      </c>
    </row>
    <row r="47" spans="1:11" x14ac:dyDescent="0.3">
      <c r="A47" t="s">
        <v>103</v>
      </c>
      <c r="B47" t="s">
        <v>104</v>
      </c>
      <c r="C47">
        <v>290</v>
      </c>
      <c r="D47" t="s">
        <v>111</v>
      </c>
      <c r="E47" t="s">
        <v>7</v>
      </c>
      <c r="F47" t="s">
        <v>8</v>
      </c>
      <c r="G47" t="s">
        <v>9</v>
      </c>
      <c r="H47" t="str">
        <f t="shared" si="0"/>
        <v>segment46</v>
      </c>
      <c r="I47">
        <v>46</v>
      </c>
      <c r="J47" t="str">
        <f t="shared" si="1"/>
        <v>getImagesFromGSV('38.759694,-9.1158574', 'C:\\Projetos\\Mestrado\\masters_thesis\\workspace\\gsv\\images\\survey',290,'segment46')</v>
      </c>
      <c r="K47" t="str">
        <f t="shared" si="2"/>
        <v>INSERT INTO Routes([ImageUrl],[Lat],[Lon]) VALUES ('img/segment46.jpg','38.759694','-9.1158574')</v>
      </c>
    </row>
    <row r="48" spans="1:11" x14ac:dyDescent="0.3">
      <c r="A48" t="s">
        <v>105</v>
      </c>
      <c r="B48" t="s">
        <v>106</v>
      </c>
      <c r="C48">
        <v>265</v>
      </c>
      <c r="D48" t="s">
        <v>10</v>
      </c>
      <c r="E48" t="s">
        <v>13</v>
      </c>
      <c r="F48" t="s">
        <v>8</v>
      </c>
      <c r="G48" t="s">
        <v>8</v>
      </c>
      <c r="H48" t="str">
        <f t="shared" si="0"/>
        <v>segment47</v>
      </c>
      <c r="I48">
        <v>47</v>
      </c>
      <c r="J48" t="str">
        <f t="shared" si="1"/>
        <v>getImagesFromGSV('38.7124025,-9.218556', 'C:\\Projetos\\Mestrado\\masters_thesis\\workspace\\gsv\\images\\survey',265,'segment47')</v>
      </c>
      <c r="K48" t="str">
        <f t="shared" si="2"/>
        <v>INSERT INTO Routes([ImageUrl],[Lat],[Lon]) VALUES ('img/segment47.jpg','38.7124025','-9.218556')</v>
      </c>
    </row>
    <row r="49" spans="1:11" x14ac:dyDescent="0.3">
      <c r="A49" t="s">
        <v>107</v>
      </c>
      <c r="B49" t="s">
        <v>108</v>
      </c>
      <c r="C49">
        <v>322</v>
      </c>
      <c r="D49" t="s">
        <v>10</v>
      </c>
      <c r="E49" t="s">
        <v>13</v>
      </c>
      <c r="F49" t="s">
        <v>8</v>
      </c>
      <c r="G49" t="s">
        <v>8</v>
      </c>
      <c r="H49" t="str">
        <f t="shared" si="0"/>
        <v>segment48</v>
      </c>
      <c r="I49">
        <v>48</v>
      </c>
      <c r="J49" t="str">
        <f t="shared" si="1"/>
        <v>getImagesFromGSV('38.7126038,-9.2191002', 'C:\\Projetos\\Mestrado\\masters_thesis\\workspace\\gsv\\images\\survey',322,'segment48')</v>
      </c>
      <c r="K49" t="str">
        <f t="shared" si="2"/>
        <v>INSERT INTO Routes([ImageUrl],[Lat],[Lon]) VALUES ('img/segment48.jpg','38.7126038','-9.2191002')</v>
      </c>
    </row>
    <row r="50" spans="1:11" x14ac:dyDescent="0.3">
      <c r="A50" t="s">
        <v>109</v>
      </c>
      <c r="B50" t="s">
        <v>110</v>
      </c>
      <c r="C50">
        <v>138</v>
      </c>
      <c r="D50" t="s">
        <v>10</v>
      </c>
      <c r="E50" t="s">
        <v>13</v>
      </c>
      <c r="F50" t="s">
        <v>8</v>
      </c>
      <c r="G50" t="s">
        <v>8</v>
      </c>
      <c r="H50" t="str">
        <f t="shared" si="0"/>
        <v>segment49</v>
      </c>
      <c r="I50">
        <v>49</v>
      </c>
      <c r="J50" t="str">
        <f t="shared" si="1"/>
        <v>getImagesFromGSV('38.7358662,-9.1801893', 'C:\\Projetos\\Mestrado\\masters_thesis\\workspace\\gsv\\images\\survey',138,'segment49')</v>
      </c>
      <c r="K50" t="str">
        <f t="shared" si="2"/>
        <v>INSERT INTO Routes([ImageUrl],[Lat],[Lon]) VALUES ('img/segment49.jpg','38.7358662','-9.1801893')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EB2D-D253-41CE-A3B6-BFAD042AFDFE}">
  <dimension ref="A1:N49"/>
  <sheetViews>
    <sheetView tabSelected="1" topLeftCell="B1" workbookViewId="0">
      <selection activeCell="J12" sqref="F12:J27"/>
    </sheetView>
  </sheetViews>
  <sheetFormatPr defaultRowHeight="14.4" x14ac:dyDescent="0.3"/>
  <cols>
    <col min="2" max="2" width="17.44140625" bestFit="1" customWidth="1"/>
    <col min="3" max="3" width="17.88671875" bestFit="1" customWidth="1"/>
    <col min="4" max="4" width="18" customWidth="1"/>
    <col min="5" max="5" width="18.44140625" customWidth="1"/>
    <col min="6" max="6" width="17.21875" bestFit="1" customWidth="1"/>
    <col min="7" max="7" width="23.21875" bestFit="1" customWidth="1"/>
    <col min="8" max="8" width="14.6640625" customWidth="1"/>
    <col min="9" max="9" width="18.5546875" bestFit="1" customWidth="1"/>
    <col min="10" max="10" width="15.6640625" bestFit="1" customWidth="1"/>
    <col min="11" max="11" width="9.6640625" bestFit="1" customWidth="1"/>
  </cols>
  <sheetData>
    <row r="1" spans="1:14" x14ac:dyDescent="0.3">
      <c r="A1" t="s">
        <v>142</v>
      </c>
      <c r="B1" t="s">
        <v>197</v>
      </c>
      <c r="C1" t="s">
        <v>143</v>
      </c>
      <c r="D1" t="s">
        <v>0</v>
      </c>
      <c r="E1" t="s">
        <v>1</v>
      </c>
      <c r="F1" t="s">
        <v>144</v>
      </c>
      <c r="G1" t="s">
        <v>193</v>
      </c>
      <c r="H1" t="s">
        <v>194</v>
      </c>
      <c r="I1" t="s">
        <v>195</v>
      </c>
      <c r="J1" t="s">
        <v>196</v>
      </c>
      <c r="K1" t="s">
        <v>198</v>
      </c>
      <c r="L1" t="s">
        <v>201</v>
      </c>
    </row>
    <row r="2" spans="1:14" x14ac:dyDescent="0.3">
      <c r="A2">
        <v>1</v>
      </c>
      <c r="B2">
        <v>5</v>
      </c>
      <c r="C2" t="s">
        <v>145</v>
      </c>
      <c r="D2">
        <v>38.7319946</v>
      </c>
      <c r="E2">
        <v>-9.1049083</v>
      </c>
      <c r="F2">
        <v>7.15</v>
      </c>
      <c r="G2" t="b">
        <v>1</v>
      </c>
      <c r="H2" t="b">
        <v>0</v>
      </c>
      <c r="I2" t="s">
        <v>199</v>
      </c>
      <c r="J2" t="b">
        <v>1</v>
      </c>
      <c r="K2">
        <v>7.1</v>
      </c>
      <c r="L2">
        <f>IF(F2-K2 &gt; 0, F2-K2, (F2-K2)*-1)</f>
        <v>5.0000000000000711E-2</v>
      </c>
      <c r="M2" t="str">
        <f>IF(L2&lt;=2,"Ok",)</f>
        <v>Ok</v>
      </c>
      <c r="N2" t="str">
        <f>_xlfn.CONCAT(A2,"&amp;",F2,"&amp;",K2,"\\\hline")</f>
        <v>1&amp;7.15&amp;7.1\\\hline</v>
      </c>
    </row>
    <row r="3" spans="1:14" x14ac:dyDescent="0.3">
      <c r="A3">
        <v>2</v>
      </c>
      <c r="B3">
        <v>6</v>
      </c>
      <c r="C3" t="s">
        <v>146</v>
      </c>
      <c r="D3">
        <v>38.7380341</v>
      </c>
      <c r="E3">
        <v>-9.1255956000000005</v>
      </c>
      <c r="F3">
        <v>3.67</v>
      </c>
      <c r="G3" t="b">
        <v>0</v>
      </c>
      <c r="H3" t="b">
        <v>0</v>
      </c>
      <c r="I3" t="s">
        <v>199</v>
      </c>
      <c r="J3" t="b">
        <v>0</v>
      </c>
      <c r="K3">
        <v>5.91</v>
      </c>
      <c r="L3">
        <f t="shared" ref="L3:L49" si="0">IF(F3-K3 &gt; 0, F3-K3, (F3-K3)*-1)</f>
        <v>2.2400000000000002</v>
      </c>
      <c r="N3" t="str">
        <f t="shared" ref="N3:N49" si="1">_xlfn.CONCAT(A3,"&amp;",F3,"&amp;",K3,"\\\hline")</f>
        <v>2&amp;3.67&amp;5.91\\\hline</v>
      </c>
    </row>
    <row r="4" spans="1:14" x14ac:dyDescent="0.3">
      <c r="A4">
        <v>3</v>
      </c>
      <c r="B4">
        <v>7</v>
      </c>
      <c r="C4" t="s">
        <v>147</v>
      </c>
      <c r="D4">
        <v>38.736943799999999</v>
      </c>
      <c r="E4">
        <v>-9.1900867000000002</v>
      </c>
      <c r="F4">
        <v>7.38</v>
      </c>
      <c r="G4" t="b">
        <v>1</v>
      </c>
      <c r="H4" t="b">
        <v>0</v>
      </c>
      <c r="I4" t="s">
        <v>125</v>
      </c>
      <c r="J4" t="b">
        <v>0</v>
      </c>
      <c r="K4">
        <v>6.99</v>
      </c>
      <c r="L4">
        <f t="shared" si="0"/>
        <v>0.38999999999999968</v>
      </c>
      <c r="M4" t="str">
        <f t="shared" ref="M3:M49" si="2">IF(L4&lt;=2,"Ok",)</f>
        <v>Ok</v>
      </c>
      <c r="N4" t="str">
        <f t="shared" si="1"/>
        <v>3&amp;7.38&amp;6.99\\\hline</v>
      </c>
    </row>
    <row r="5" spans="1:14" x14ac:dyDescent="0.3">
      <c r="A5">
        <v>4</v>
      </c>
      <c r="B5">
        <v>8</v>
      </c>
      <c r="C5" t="s">
        <v>148</v>
      </c>
      <c r="D5">
        <v>38.7384427</v>
      </c>
      <c r="E5">
        <v>-9.1255362000000009</v>
      </c>
      <c r="F5">
        <v>4.8600000000000003</v>
      </c>
      <c r="G5" t="b">
        <v>0</v>
      </c>
      <c r="H5" t="b">
        <v>0</v>
      </c>
      <c r="I5" t="s">
        <v>199</v>
      </c>
      <c r="J5" t="b">
        <v>0</v>
      </c>
      <c r="K5">
        <v>5.91</v>
      </c>
      <c r="L5">
        <f t="shared" si="0"/>
        <v>1.0499999999999998</v>
      </c>
      <c r="M5" t="str">
        <f t="shared" si="2"/>
        <v>Ok</v>
      </c>
      <c r="N5" t="str">
        <f t="shared" si="1"/>
        <v>4&amp;4.86&amp;5.91\\\hline</v>
      </c>
    </row>
    <row r="6" spans="1:14" x14ac:dyDescent="0.3">
      <c r="A6">
        <v>5</v>
      </c>
      <c r="B6">
        <v>9</v>
      </c>
      <c r="C6" t="s">
        <v>149</v>
      </c>
      <c r="D6">
        <v>38.7386999</v>
      </c>
      <c r="E6">
        <v>-9.1336203000000005</v>
      </c>
      <c r="F6">
        <v>4.75</v>
      </c>
      <c r="G6" t="b">
        <v>0</v>
      </c>
      <c r="H6" t="b">
        <v>0</v>
      </c>
      <c r="I6" t="s">
        <v>125</v>
      </c>
      <c r="J6" t="b">
        <v>1</v>
      </c>
      <c r="K6">
        <v>0</v>
      </c>
      <c r="L6">
        <f t="shared" si="0"/>
        <v>4.75</v>
      </c>
      <c r="N6" t="str">
        <f t="shared" si="1"/>
        <v>5&amp;4.75&amp;0\\\hline</v>
      </c>
    </row>
    <row r="7" spans="1:14" x14ac:dyDescent="0.3">
      <c r="A7">
        <v>6</v>
      </c>
      <c r="B7">
        <v>10</v>
      </c>
      <c r="C7" t="s">
        <v>150</v>
      </c>
      <c r="D7">
        <v>38.7442663</v>
      </c>
      <c r="E7">
        <v>-9.1375878999999998</v>
      </c>
      <c r="F7">
        <v>4.6399999999999997</v>
      </c>
      <c r="G7" t="b">
        <v>0</v>
      </c>
      <c r="H7" t="b">
        <v>0</v>
      </c>
      <c r="I7" t="s">
        <v>200</v>
      </c>
      <c r="J7" t="b">
        <v>0</v>
      </c>
      <c r="K7">
        <v>5.16</v>
      </c>
      <c r="L7">
        <f t="shared" si="0"/>
        <v>0.52000000000000046</v>
      </c>
      <c r="M7" t="str">
        <f t="shared" si="2"/>
        <v>Ok</v>
      </c>
      <c r="N7" t="str">
        <f t="shared" si="1"/>
        <v>6&amp;4.64&amp;5.16\\\hline</v>
      </c>
    </row>
    <row r="8" spans="1:14" x14ac:dyDescent="0.3">
      <c r="A8">
        <v>7</v>
      </c>
      <c r="B8">
        <v>11</v>
      </c>
      <c r="C8" t="s">
        <v>151</v>
      </c>
      <c r="D8">
        <v>38.706513600000001</v>
      </c>
      <c r="E8">
        <v>-9.1376293000000004</v>
      </c>
      <c r="F8">
        <v>4.25</v>
      </c>
      <c r="G8" t="b">
        <v>1</v>
      </c>
      <c r="H8" t="b">
        <v>0</v>
      </c>
      <c r="I8" t="s">
        <v>199</v>
      </c>
      <c r="J8" t="b">
        <v>1</v>
      </c>
      <c r="K8">
        <v>7.1</v>
      </c>
      <c r="L8">
        <f t="shared" si="0"/>
        <v>2.8499999999999996</v>
      </c>
      <c r="N8" t="str">
        <f t="shared" si="1"/>
        <v>7&amp;4.25&amp;7.1\\\hline</v>
      </c>
    </row>
    <row r="9" spans="1:14" x14ac:dyDescent="0.3">
      <c r="A9">
        <v>8</v>
      </c>
      <c r="B9">
        <v>12</v>
      </c>
      <c r="C9" t="s">
        <v>152</v>
      </c>
      <c r="D9">
        <v>38.706550700000001</v>
      </c>
      <c r="E9">
        <v>-9.1487473000000001</v>
      </c>
      <c r="F9">
        <v>5.38</v>
      </c>
      <c r="G9" t="b">
        <v>1</v>
      </c>
      <c r="H9" t="b">
        <v>0</v>
      </c>
      <c r="I9" t="s">
        <v>199</v>
      </c>
      <c r="J9" t="b">
        <v>1</v>
      </c>
      <c r="K9">
        <v>7.1</v>
      </c>
      <c r="L9">
        <f t="shared" si="0"/>
        <v>1.7199999999999998</v>
      </c>
      <c r="M9" t="str">
        <f t="shared" si="2"/>
        <v>Ok</v>
      </c>
      <c r="N9" t="str">
        <f t="shared" si="1"/>
        <v>8&amp;5.38&amp;7.1\\\hline</v>
      </c>
    </row>
    <row r="10" spans="1:14" x14ac:dyDescent="0.3">
      <c r="A10">
        <v>9</v>
      </c>
      <c r="B10">
        <v>13</v>
      </c>
      <c r="C10" t="s">
        <v>153</v>
      </c>
      <c r="D10">
        <v>38.708789400000001</v>
      </c>
      <c r="E10">
        <v>-9.1487912999999992</v>
      </c>
      <c r="F10">
        <v>2.57</v>
      </c>
      <c r="G10" t="b">
        <v>1</v>
      </c>
      <c r="H10" t="b">
        <v>0</v>
      </c>
      <c r="I10" t="s">
        <v>200</v>
      </c>
      <c r="J10" t="b">
        <v>0</v>
      </c>
      <c r="K10">
        <v>9.25</v>
      </c>
      <c r="L10">
        <f t="shared" si="0"/>
        <v>6.68</v>
      </c>
      <c r="N10" t="str">
        <f t="shared" si="1"/>
        <v>9&amp;2.57&amp;9.25\\\hline</v>
      </c>
    </row>
    <row r="11" spans="1:14" x14ac:dyDescent="0.3">
      <c r="A11">
        <v>10</v>
      </c>
      <c r="B11">
        <v>14</v>
      </c>
      <c r="C11" t="s">
        <v>154</v>
      </c>
      <c r="D11">
        <v>38.711138400000003</v>
      </c>
      <c r="E11">
        <v>-9.1459203999999996</v>
      </c>
      <c r="F11">
        <v>4.91</v>
      </c>
      <c r="G11" t="b">
        <v>0</v>
      </c>
      <c r="H11" t="b">
        <v>0</v>
      </c>
      <c r="I11" t="s">
        <v>200</v>
      </c>
      <c r="J11" t="b">
        <v>0</v>
      </c>
      <c r="K11">
        <v>5.16</v>
      </c>
      <c r="L11">
        <f t="shared" si="0"/>
        <v>0.25</v>
      </c>
      <c r="M11" t="str">
        <f t="shared" si="2"/>
        <v>Ok</v>
      </c>
      <c r="N11" t="str">
        <f t="shared" si="1"/>
        <v>10&amp;4.91&amp;5.16\\\hline</v>
      </c>
    </row>
    <row r="12" spans="1:14" x14ac:dyDescent="0.3">
      <c r="A12">
        <v>11</v>
      </c>
      <c r="B12">
        <v>15</v>
      </c>
      <c r="C12" t="s">
        <v>155</v>
      </c>
      <c r="D12">
        <v>38.714818200000003</v>
      </c>
      <c r="E12">
        <v>-9.1409409999999998</v>
      </c>
      <c r="F12">
        <v>4.3</v>
      </c>
      <c r="G12" t="b">
        <v>0</v>
      </c>
      <c r="H12" t="b">
        <v>0</v>
      </c>
      <c r="I12" t="s">
        <v>200</v>
      </c>
      <c r="J12" t="b">
        <v>1</v>
      </c>
      <c r="K12">
        <v>2.2599999999999998</v>
      </c>
      <c r="L12">
        <f t="shared" si="0"/>
        <v>2.04</v>
      </c>
      <c r="N12" t="str">
        <f t="shared" si="1"/>
        <v>11&amp;4.3&amp;2.26\\\hline</v>
      </c>
    </row>
    <row r="13" spans="1:14" x14ac:dyDescent="0.3">
      <c r="A13">
        <v>12</v>
      </c>
      <c r="B13">
        <v>16</v>
      </c>
      <c r="C13" t="s">
        <v>156</v>
      </c>
      <c r="D13">
        <v>38.7155098</v>
      </c>
      <c r="E13">
        <v>-9.1412256000000003</v>
      </c>
      <c r="F13">
        <v>4.1399999999999997</v>
      </c>
      <c r="G13" t="b">
        <v>0</v>
      </c>
      <c r="H13" t="b">
        <v>0</v>
      </c>
      <c r="I13" t="s">
        <v>199</v>
      </c>
      <c r="J13" t="b">
        <v>1</v>
      </c>
      <c r="K13">
        <v>3.01</v>
      </c>
      <c r="L13">
        <f t="shared" si="0"/>
        <v>1.1299999999999999</v>
      </c>
      <c r="M13" t="str">
        <f t="shared" si="2"/>
        <v>Ok</v>
      </c>
      <c r="N13" t="str">
        <f t="shared" si="1"/>
        <v>12&amp;4.14&amp;3.01\\\hline</v>
      </c>
    </row>
    <row r="14" spans="1:14" x14ac:dyDescent="0.3">
      <c r="A14">
        <v>13</v>
      </c>
      <c r="B14">
        <v>17</v>
      </c>
      <c r="C14" t="s">
        <v>157</v>
      </c>
      <c r="D14">
        <v>38.719214000000001</v>
      </c>
      <c r="E14">
        <v>-9.1487905999999999</v>
      </c>
      <c r="F14">
        <v>6.25</v>
      </c>
      <c r="G14" t="b">
        <v>0</v>
      </c>
      <c r="H14" t="b">
        <v>0</v>
      </c>
      <c r="I14" t="s">
        <v>125</v>
      </c>
      <c r="J14" t="b">
        <v>0</v>
      </c>
      <c r="K14">
        <v>2.9</v>
      </c>
      <c r="L14">
        <f t="shared" si="0"/>
        <v>3.35</v>
      </c>
      <c r="N14" t="str">
        <f t="shared" si="1"/>
        <v>13&amp;6.25&amp;2.9\\\hline</v>
      </c>
    </row>
    <row r="15" spans="1:14" x14ac:dyDescent="0.3">
      <c r="A15">
        <v>14</v>
      </c>
      <c r="B15">
        <v>18</v>
      </c>
      <c r="C15" t="s">
        <v>158</v>
      </c>
      <c r="D15">
        <v>38.7233071</v>
      </c>
      <c r="E15">
        <v>-9.1511911999999995</v>
      </c>
      <c r="F15">
        <v>3.71</v>
      </c>
      <c r="G15" t="b">
        <v>1</v>
      </c>
      <c r="H15" t="b">
        <v>0</v>
      </c>
      <c r="I15" t="s">
        <v>199</v>
      </c>
      <c r="J15" t="b">
        <v>0</v>
      </c>
      <c r="K15">
        <v>10</v>
      </c>
      <c r="L15">
        <f t="shared" si="0"/>
        <v>6.29</v>
      </c>
      <c r="N15" t="str">
        <f t="shared" si="1"/>
        <v>14&amp;3.71&amp;10\\\hline</v>
      </c>
    </row>
    <row r="16" spans="1:14" x14ac:dyDescent="0.3">
      <c r="A16">
        <v>15</v>
      </c>
      <c r="B16">
        <v>19</v>
      </c>
      <c r="C16" t="s">
        <v>159</v>
      </c>
      <c r="D16">
        <v>38.734853999999999</v>
      </c>
      <c r="E16">
        <v>-9.1790836999999996</v>
      </c>
      <c r="F16">
        <v>4</v>
      </c>
      <c r="G16" t="b">
        <v>0</v>
      </c>
      <c r="H16" t="b">
        <v>0</v>
      </c>
      <c r="I16" t="s">
        <v>125</v>
      </c>
      <c r="J16" t="b">
        <v>0</v>
      </c>
      <c r="K16">
        <v>2.9</v>
      </c>
      <c r="L16">
        <f t="shared" si="0"/>
        <v>1.1000000000000001</v>
      </c>
      <c r="M16" t="str">
        <f t="shared" si="2"/>
        <v>Ok</v>
      </c>
      <c r="N16" t="str">
        <f t="shared" si="1"/>
        <v>15&amp;4&amp;2.9\\\hline</v>
      </c>
    </row>
    <row r="17" spans="1:14" x14ac:dyDescent="0.3">
      <c r="A17">
        <v>16</v>
      </c>
      <c r="B17">
        <v>20</v>
      </c>
      <c r="C17" t="s">
        <v>160</v>
      </c>
      <c r="D17">
        <v>38.7456788</v>
      </c>
      <c r="E17">
        <v>-9.1476092999999992</v>
      </c>
      <c r="F17">
        <v>2.92</v>
      </c>
      <c r="G17" t="b">
        <v>1</v>
      </c>
      <c r="H17" t="b">
        <v>0</v>
      </c>
      <c r="I17" t="s">
        <v>199</v>
      </c>
      <c r="J17" t="b">
        <v>1</v>
      </c>
      <c r="K17">
        <v>7.1</v>
      </c>
      <c r="L17">
        <f t="shared" si="0"/>
        <v>4.18</v>
      </c>
      <c r="N17" t="str">
        <f t="shared" si="1"/>
        <v>16&amp;2.92&amp;7.1\\\hline</v>
      </c>
    </row>
    <row r="18" spans="1:14" x14ac:dyDescent="0.3">
      <c r="A18">
        <v>17</v>
      </c>
      <c r="B18">
        <v>21</v>
      </c>
      <c r="C18" t="s">
        <v>161</v>
      </c>
      <c r="D18">
        <v>38.727843399999998</v>
      </c>
      <c r="E18">
        <v>-9.1891715999999999</v>
      </c>
      <c r="F18">
        <v>6.11</v>
      </c>
      <c r="G18" t="b">
        <v>0</v>
      </c>
      <c r="H18" t="b">
        <v>0</v>
      </c>
      <c r="I18" t="s">
        <v>199</v>
      </c>
      <c r="J18" t="b">
        <v>0</v>
      </c>
      <c r="K18">
        <v>5.91</v>
      </c>
      <c r="L18">
        <f t="shared" si="0"/>
        <v>0.20000000000000018</v>
      </c>
      <c r="M18" t="str">
        <f t="shared" si="2"/>
        <v>Ok</v>
      </c>
      <c r="N18" t="str">
        <f t="shared" si="1"/>
        <v>17&amp;6.11&amp;5.91\\\hline</v>
      </c>
    </row>
    <row r="19" spans="1:14" x14ac:dyDescent="0.3">
      <c r="A19">
        <v>18</v>
      </c>
      <c r="B19">
        <v>22</v>
      </c>
      <c r="C19" t="s">
        <v>162</v>
      </c>
      <c r="D19">
        <v>38.757672900000003</v>
      </c>
      <c r="E19">
        <v>-9.1092031000000002</v>
      </c>
      <c r="F19">
        <v>8.75</v>
      </c>
      <c r="G19" t="b">
        <v>1</v>
      </c>
      <c r="H19" t="b">
        <v>0</v>
      </c>
      <c r="I19" t="s">
        <v>199</v>
      </c>
      <c r="J19" t="b">
        <v>1</v>
      </c>
      <c r="K19">
        <v>7.1</v>
      </c>
      <c r="L19">
        <f t="shared" si="0"/>
        <v>1.6500000000000004</v>
      </c>
      <c r="M19" t="str">
        <f t="shared" si="2"/>
        <v>Ok</v>
      </c>
      <c r="N19" t="str">
        <f t="shared" si="1"/>
        <v>18&amp;8.75&amp;7.1\\\hline</v>
      </c>
    </row>
    <row r="20" spans="1:14" x14ac:dyDescent="0.3">
      <c r="A20">
        <v>19</v>
      </c>
      <c r="B20">
        <v>23</v>
      </c>
      <c r="C20" t="s">
        <v>163</v>
      </c>
      <c r="D20">
        <v>38.767512600000003</v>
      </c>
      <c r="E20">
        <v>-9.0959366999999993</v>
      </c>
      <c r="F20">
        <v>7.91</v>
      </c>
      <c r="G20" t="b">
        <v>1</v>
      </c>
      <c r="H20" t="b">
        <v>0</v>
      </c>
      <c r="I20" t="s">
        <v>200</v>
      </c>
      <c r="J20" t="b">
        <v>0</v>
      </c>
      <c r="K20">
        <v>9.25</v>
      </c>
      <c r="L20">
        <f t="shared" si="0"/>
        <v>1.3399999999999999</v>
      </c>
      <c r="M20" t="str">
        <f t="shared" si="2"/>
        <v>Ok</v>
      </c>
      <c r="N20" t="str">
        <f t="shared" si="1"/>
        <v>19&amp;7.91&amp;9.25\\\hline</v>
      </c>
    </row>
    <row r="21" spans="1:14" x14ac:dyDescent="0.3">
      <c r="A21">
        <v>20</v>
      </c>
      <c r="B21">
        <v>24</v>
      </c>
      <c r="C21" t="s">
        <v>164</v>
      </c>
      <c r="D21">
        <v>38.762100199999999</v>
      </c>
      <c r="E21">
        <v>-9.1244256000000004</v>
      </c>
      <c r="F21">
        <v>2.5</v>
      </c>
      <c r="G21" t="b">
        <v>0</v>
      </c>
      <c r="H21" t="b">
        <v>0</v>
      </c>
      <c r="I21" t="s">
        <v>125</v>
      </c>
      <c r="J21" t="b">
        <v>1</v>
      </c>
      <c r="K21">
        <v>3.01</v>
      </c>
      <c r="L21">
        <f t="shared" si="0"/>
        <v>0.50999999999999979</v>
      </c>
      <c r="M21" t="str">
        <f t="shared" si="2"/>
        <v>Ok</v>
      </c>
      <c r="N21" t="str">
        <f t="shared" si="1"/>
        <v>20&amp;2.5&amp;3.01\\\hline</v>
      </c>
    </row>
    <row r="22" spans="1:14" x14ac:dyDescent="0.3">
      <c r="A22">
        <v>21</v>
      </c>
      <c r="B22">
        <v>25</v>
      </c>
      <c r="C22" t="s">
        <v>165</v>
      </c>
      <c r="D22">
        <v>38.727823200000003</v>
      </c>
      <c r="E22">
        <v>-9.1347351000000003</v>
      </c>
      <c r="F22">
        <v>5.77</v>
      </c>
      <c r="G22" t="b">
        <v>1</v>
      </c>
      <c r="H22" t="b">
        <v>0</v>
      </c>
      <c r="I22" t="s">
        <v>199</v>
      </c>
      <c r="J22" t="b">
        <v>1</v>
      </c>
      <c r="K22">
        <v>7.1</v>
      </c>
      <c r="L22">
        <f t="shared" si="0"/>
        <v>1.33</v>
      </c>
      <c r="M22" t="str">
        <f t="shared" si="2"/>
        <v>Ok</v>
      </c>
      <c r="N22" t="str">
        <f t="shared" si="1"/>
        <v>21&amp;5.77&amp;7.1\\\hline</v>
      </c>
    </row>
    <row r="23" spans="1:14" x14ac:dyDescent="0.3">
      <c r="A23">
        <v>22</v>
      </c>
      <c r="B23">
        <v>26</v>
      </c>
      <c r="C23" t="s">
        <v>166</v>
      </c>
      <c r="D23">
        <v>38.736588900000001</v>
      </c>
      <c r="E23">
        <v>-9.1338340000000002</v>
      </c>
      <c r="F23">
        <v>6</v>
      </c>
      <c r="G23" t="b">
        <v>1</v>
      </c>
      <c r="H23" t="b">
        <v>0</v>
      </c>
      <c r="I23" t="s">
        <v>199</v>
      </c>
      <c r="J23" t="b">
        <v>0</v>
      </c>
      <c r="K23">
        <v>10</v>
      </c>
      <c r="L23">
        <f t="shared" si="0"/>
        <v>4</v>
      </c>
      <c r="N23" t="str">
        <f t="shared" si="1"/>
        <v>22&amp;6&amp;10\\\hline</v>
      </c>
    </row>
    <row r="24" spans="1:14" x14ac:dyDescent="0.3">
      <c r="A24">
        <v>23</v>
      </c>
      <c r="B24">
        <v>27</v>
      </c>
      <c r="C24" t="s">
        <v>167</v>
      </c>
      <c r="D24">
        <v>38.709541399999999</v>
      </c>
      <c r="E24">
        <v>-9.1497568999999999</v>
      </c>
      <c r="F24">
        <v>4.09</v>
      </c>
      <c r="G24" t="b">
        <v>0</v>
      </c>
      <c r="H24" t="b">
        <v>0</v>
      </c>
      <c r="I24" t="s">
        <v>200</v>
      </c>
      <c r="J24" t="b">
        <v>0</v>
      </c>
      <c r="K24">
        <v>5.16</v>
      </c>
      <c r="L24">
        <f t="shared" si="0"/>
        <v>1.0700000000000003</v>
      </c>
      <c r="M24" t="str">
        <f t="shared" si="2"/>
        <v>Ok</v>
      </c>
      <c r="N24" t="str">
        <f t="shared" si="1"/>
        <v>23&amp;4.09&amp;5.16\\\hline</v>
      </c>
    </row>
    <row r="25" spans="1:14" x14ac:dyDescent="0.3">
      <c r="A25">
        <v>24</v>
      </c>
      <c r="B25">
        <v>28</v>
      </c>
      <c r="C25" t="s">
        <v>168</v>
      </c>
      <c r="D25">
        <v>38.709860300000003</v>
      </c>
      <c r="E25">
        <v>-9.1482612999999997</v>
      </c>
      <c r="F25">
        <v>5.17</v>
      </c>
      <c r="G25" t="b">
        <v>0</v>
      </c>
      <c r="H25" t="b">
        <v>0</v>
      </c>
      <c r="I25" t="s">
        <v>200</v>
      </c>
      <c r="J25" t="b">
        <v>0</v>
      </c>
      <c r="K25">
        <v>5.16</v>
      </c>
      <c r="L25">
        <f t="shared" si="0"/>
        <v>9.9999999999997868E-3</v>
      </c>
      <c r="M25" t="str">
        <f t="shared" si="2"/>
        <v>Ok</v>
      </c>
      <c r="N25" t="str">
        <f t="shared" si="1"/>
        <v>24&amp;5.17&amp;5.16\\\hline</v>
      </c>
    </row>
    <row r="26" spans="1:14" x14ac:dyDescent="0.3">
      <c r="A26">
        <v>25</v>
      </c>
      <c r="B26">
        <v>29</v>
      </c>
      <c r="C26" t="s">
        <v>169</v>
      </c>
      <c r="D26">
        <v>38.703625099999996</v>
      </c>
      <c r="E26">
        <v>-9.1678403999999993</v>
      </c>
      <c r="F26">
        <v>5.56</v>
      </c>
      <c r="G26" t="b">
        <v>0</v>
      </c>
      <c r="H26" t="b">
        <v>0</v>
      </c>
      <c r="I26" t="s">
        <v>199</v>
      </c>
      <c r="J26" t="b">
        <v>1</v>
      </c>
      <c r="K26">
        <v>3.01</v>
      </c>
      <c r="L26">
        <f t="shared" si="0"/>
        <v>2.5499999999999998</v>
      </c>
      <c r="N26" t="str">
        <f t="shared" si="1"/>
        <v>25&amp;5.56&amp;3.01\\\hline</v>
      </c>
    </row>
    <row r="27" spans="1:14" x14ac:dyDescent="0.3">
      <c r="A27">
        <v>26</v>
      </c>
      <c r="B27">
        <v>30</v>
      </c>
      <c r="C27" t="s">
        <v>170</v>
      </c>
      <c r="D27">
        <v>38.704123699999997</v>
      </c>
      <c r="E27">
        <v>-9.1609235000000009</v>
      </c>
      <c r="F27">
        <v>3.73</v>
      </c>
      <c r="G27" t="b">
        <v>1</v>
      </c>
      <c r="H27" t="b">
        <v>0</v>
      </c>
      <c r="I27" t="s">
        <v>199</v>
      </c>
      <c r="J27" t="b">
        <v>1</v>
      </c>
      <c r="K27">
        <v>7.1</v>
      </c>
      <c r="L27">
        <f t="shared" si="0"/>
        <v>3.3699999999999997</v>
      </c>
      <c r="N27" t="str">
        <f t="shared" si="1"/>
        <v>26&amp;3.73&amp;7.1\\\hline</v>
      </c>
    </row>
    <row r="28" spans="1:14" x14ac:dyDescent="0.3">
      <c r="A28">
        <v>27</v>
      </c>
      <c r="B28">
        <v>31</v>
      </c>
      <c r="C28" t="s">
        <v>171</v>
      </c>
      <c r="D28">
        <v>38.706383799999998</v>
      </c>
      <c r="E28">
        <v>-9.1515526000000005</v>
      </c>
      <c r="F28">
        <v>4.09</v>
      </c>
      <c r="G28" t="b">
        <v>0</v>
      </c>
      <c r="H28" t="b">
        <v>0</v>
      </c>
      <c r="I28" t="s">
        <v>125</v>
      </c>
      <c r="J28" t="b">
        <v>1</v>
      </c>
      <c r="K28">
        <v>0</v>
      </c>
      <c r="L28">
        <f t="shared" si="0"/>
        <v>4.09</v>
      </c>
      <c r="N28" t="str">
        <f t="shared" si="1"/>
        <v>27&amp;4.09&amp;0\\\hline</v>
      </c>
    </row>
    <row r="29" spans="1:14" x14ac:dyDescent="0.3">
      <c r="A29">
        <v>28</v>
      </c>
      <c r="B29">
        <v>32</v>
      </c>
      <c r="C29" t="s">
        <v>172</v>
      </c>
      <c r="D29">
        <v>38.736997100000004</v>
      </c>
      <c r="E29">
        <v>-9.1901875000000004</v>
      </c>
      <c r="F29">
        <v>6.73</v>
      </c>
      <c r="G29" t="b">
        <v>0</v>
      </c>
      <c r="H29" t="b">
        <v>0</v>
      </c>
      <c r="I29" t="s">
        <v>125</v>
      </c>
      <c r="J29" t="b">
        <v>0</v>
      </c>
      <c r="K29">
        <v>2.9</v>
      </c>
      <c r="L29">
        <f t="shared" si="0"/>
        <v>3.8300000000000005</v>
      </c>
      <c r="N29" t="str">
        <f t="shared" si="1"/>
        <v>28&amp;6.73&amp;2.9\\\hline</v>
      </c>
    </row>
    <row r="30" spans="1:14" x14ac:dyDescent="0.3">
      <c r="A30">
        <v>29</v>
      </c>
      <c r="B30">
        <v>33</v>
      </c>
      <c r="C30" t="s">
        <v>173</v>
      </c>
      <c r="D30">
        <v>38.711909900000002</v>
      </c>
      <c r="E30">
        <v>-9.2210069000000008</v>
      </c>
      <c r="F30">
        <v>4.75</v>
      </c>
      <c r="G30" t="b">
        <v>0</v>
      </c>
      <c r="H30" t="b">
        <v>0</v>
      </c>
      <c r="I30" t="s">
        <v>125</v>
      </c>
      <c r="J30" t="b">
        <v>0</v>
      </c>
      <c r="K30">
        <v>2.9</v>
      </c>
      <c r="L30">
        <f t="shared" si="0"/>
        <v>1.85</v>
      </c>
      <c r="M30" t="str">
        <f t="shared" si="2"/>
        <v>Ok</v>
      </c>
      <c r="N30" t="str">
        <f t="shared" si="1"/>
        <v>29&amp;4.75&amp;2.9\\\hline</v>
      </c>
    </row>
    <row r="31" spans="1:14" x14ac:dyDescent="0.3">
      <c r="A31">
        <v>30</v>
      </c>
      <c r="B31">
        <v>34</v>
      </c>
      <c r="C31" t="s">
        <v>174</v>
      </c>
      <c r="D31">
        <v>38.704014600000001</v>
      </c>
      <c r="E31">
        <v>-9.2249630000000007</v>
      </c>
      <c r="F31">
        <v>5.62</v>
      </c>
      <c r="G31" t="b">
        <v>0</v>
      </c>
      <c r="H31" t="b">
        <v>0</v>
      </c>
      <c r="I31" t="s">
        <v>125</v>
      </c>
      <c r="J31" t="b">
        <v>1</v>
      </c>
      <c r="K31">
        <v>0</v>
      </c>
      <c r="L31">
        <f t="shared" si="0"/>
        <v>5.62</v>
      </c>
      <c r="N31" t="str">
        <f t="shared" si="1"/>
        <v>30&amp;5.62&amp;0\\\hline</v>
      </c>
    </row>
    <row r="32" spans="1:14" x14ac:dyDescent="0.3">
      <c r="A32">
        <v>31</v>
      </c>
      <c r="B32">
        <v>35</v>
      </c>
      <c r="C32" t="s">
        <v>175</v>
      </c>
      <c r="D32">
        <v>38.774383399999998</v>
      </c>
      <c r="E32">
        <v>-9.0950229</v>
      </c>
      <c r="F32">
        <v>7.73</v>
      </c>
      <c r="G32" t="b">
        <v>1</v>
      </c>
      <c r="H32" t="b">
        <v>0</v>
      </c>
      <c r="I32" t="s">
        <v>200</v>
      </c>
      <c r="J32" t="b">
        <v>0</v>
      </c>
      <c r="K32">
        <v>9.25</v>
      </c>
      <c r="L32">
        <f t="shared" si="0"/>
        <v>1.5199999999999996</v>
      </c>
      <c r="M32" t="str">
        <f t="shared" si="2"/>
        <v>Ok</v>
      </c>
      <c r="N32" t="str">
        <f t="shared" si="1"/>
        <v>31&amp;7.73&amp;9.25\\\hline</v>
      </c>
    </row>
    <row r="33" spans="1:14" x14ac:dyDescent="0.3">
      <c r="A33">
        <v>32</v>
      </c>
      <c r="B33">
        <v>36</v>
      </c>
      <c r="C33" t="s">
        <v>176</v>
      </c>
      <c r="D33">
        <v>38.775935099999998</v>
      </c>
      <c r="E33">
        <v>-9.0950111000000007</v>
      </c>
      <c r="F33">
        <v>6.36</v>
      </c>
      <c r="G33" t="b">
        <v>0</v>
      </c>
      <c r="H33" t="b">
        <v>0</v>
      </c>
      <c r="I33" t="s">
        <v>199</v>
      </c>
      <c r="J33" t="b">
        <v>0</v>
      </c>
      <c r="K33">
        <v>5.91</v>
      </c>
      <c r="L33">
        <f t="shared" si="0"/>
        <v>0.45000000000000018</v>
      </c>
      <c r="M33" t="str">
        <f t="shared" si="2"/>
        <v>Ok</v>
      </c>
      <c r="N33" t="str">
        <f t="shared" si="1"/>
        <v>32&amp;6.36&amp;5.91\\\hline</v>
      </c>
    </row>
    <row r="34" spans="1:14" x14ac:dyDescent="0.3">
      <c r="A34">
        <v>33</v>
      </c>
      <c r="B34">
        <v>37</v>
      </c>
      <c r="C34" t="s">
        <v>177</v>
      </c>
      <c r="D34">
        <v>38.738411200000002</v>
      </c>
      <c r="E34">
        <v>-9.1053148999999998</v>
      </c>
      <c r="F34">
        <v>4.5</v>
      </c>
      <c r="G34" t="b">
        <v>0</v>
      </c>
      <c r="H34" t="b">
        <v>0</v>
      </c>
      <c r="I34" t="s">
        <v>200</v>
      </c>
      <c r="J34" t="b">
        <v>0</v>
      </c>
      <c r="K34">
        <v>5.16</v>
      </c>
      <c r="L34">
        <f t="shared" si="0"/>
        <v>0.66000000000000014</v>
      </c>
      <c r="M34" t="str">
        <f t="shared" si="2"/>
        <v>Ok</v>
      </c>
      <c r="N34" t="str">
        <f t="shared" si="1"/>
        <v>33&amp;4.5&amp;5.16\\\hline</v>
      </c>
    </row>
    <row r="35" spans="1:14" x14ac:dyDescent="0.3">
      <c r="A35">
        <v>34</v>
      </c>
      <c r="B35">
        <v>38</v>
      </c>
      <c r="C35" t="s">
        <v>178</v>
      </c>
      <c r="D35">
        <v>38.740740600000002</v>
      </c>
      <c r="E35">
        <v>-9.1026685000000001</v>
      </c>
      <c r="F35">
        <v>3.78</v>
      </c>
      <c r="G35" t="b">
        <v>0</v>
      </c>
      <c r="H35" t="b">
        <v>0</v>
      </c>
      <c r="I35" t="s">
        <v>125</v>
      </c>
      <c r="J35" t="b">
        <v>0</v>
      </c>
      <c r="K35">
        <v>2.9</v>
      </c>
      <c r="L35">
        <f t="shared" si="0"/>
        <v>0.87999999999999989</v>
      </c>
      <c r="M35" t="str">
        <f t="shared" si="2"/>
        <v>Ok</v>
      </c>
      <c r="N35" t="str">
        <f t="shared" si="1"/>
        <v>34&amp;3.78&amp;2.9\\\hline</v>
      </c>
    </row>
    <row r="36" spans="1:14" x14ac:dyDescent="0.3">
      <c r="A36">
        <v>35</v>
      </c>
      <c r="B36">
        <v>39</v>
      </c>
      <c r="C36" t="s">
        <v>179</v>
      </c>
      <c r="D36">
        <v>38.732275899999998</v>
      </c>
      <c r="E36">
        <v>-9.1062791000000001</v>
      </c>
      <c r="F36">
        <v>5</v>
      </c>
      <c r="G36" t="b">
        <v>0</v>
      </c>
      <c r="H36" t="b">
        <v>0</v>
      </c>
      <c r="I36" t="s">
        <v>199</v>
      </c>
      <c r="J36" t="b">
        <v>0</v>
      </c>
      <c r="K36">
        <v>5.91</v>
      </c>
      <c r="L36">
        <f t="shared" si="0"/>
        <v>0.91000000000000014</v>
      </c>
      <c r="M36" t="str">
        <f t="shared" si="2"/>
        <v>Ok</v>
      </c>
      <c r="N36" t="str">
        <f t="shared" si="1"/>
        <v>35&amp;5&amp;5.91\\\hline</v>
      </c>
    </row>
    <row r="37" spans="1:14" x14ac:dyDescent="0.3">
      <c r="A37">
        <v>36</v>
      </c>
      <c r="B37">
        <v>40</v>
      </c>
      <c r="C37" t="s">
        <v>180</v>
      </c>
      <c r="D37">
        <v>38.731487799999996</v>
      </c>
      <c r="E37">
        <v>-9.1099077000000008</v>
      </c>
      <c r="F37">
        <v>4.63</v>
      </c>
      <c r="G37" t="b">
        <v>0</v>
      </c>
      <c r="H37" t="b">
        <v>0</v>
      </c>
      <c r="I37" t="s">
        <v>199</v>
      </c>
      <c r="J37" t="b">
        <v>0</v>
      </c>
      <c r="K37">
        <v>5.91</v>
      </c>
      <c r="L37">
        <f t="shared" si="0"/>
        <v>1.2800000000000002</v>
      </c>
      <c r="M37" t="str">
        <f t="shared" si="2"/>
        <v>Ok</v>
      </c>
      <c r="N37" t="str">
        <f t="shared" si="1"/>
        <v>36&amp;4.63&amp;5.91\\\hline</v>
      </c>
    </row>
    <row r="38" spans="1:14" x14ac:dyDescent="0.3">
      <c r="A38">
        <v>37</v>
      </c>
      <c r="B38">
        <v>41</v>
      </c>
      <c r="C38" t="s">
        <v>181</v>
      </c>
      <c r="D38">
        <v>38.725492500000001</v>
      </c>
      <c r="E38">
        <v>-9.1129856999999994</v>
      </c>
      <c r="F38">
        <v>4.4000000000000004</v>
      </c>
      <c r="G38" t="b">
        <v>0</v>
      </c>
      <c r="H38" t="b">
        <v>0</v>
      </c>
      <c r="I38" t="s">
        <v>200</v>
      </c>
      <c r="J38" t="b">
        <v>1</v>
      </c>
      <c r="K38">
        <v>2.2599999999999998</v>
      </c>
      <c r="L38">
        <f t="shared" si="0"/>
        <v>2.1400000000000006</v>
      </c>
      <c r="N38" t="str">
        <f t="shared" si="1"/>
        <v>37&amp;4.4&amp;2.26\\\hline</v>
      </c>
    </row>
    <row r="39" spans="1:14" x14ac:dyDescent="0.3">
      <c r="A39">
        <v>38</v>
      </c>
      <c r="B39">
        <v>42</v>
      </c>
      <c r="C39" t="s">
        <v>182</v>
      </c>
      <c r="D39">
        <v>38.711568999999997</v>
      </c>
      <c r="E39">
        <v>-9.1270784000000003</v>
      </c>
      <c r="F39">
        <v>5.2</v>
      </c>
      <c r="G39" t="b">
        <v>0</v>
      </c>
      <c r="H39" t="b">
        <v>0</v>
      </c>
      <c r="I39" t="s">
        <v>199</v>
      </c>
      <c r="J39" t="b">
        <v>1</v>
      </c>
      <c r="K39">
        <v>3.01</v>
      </c>
      <c r="L39">
        <f t="shared" si="0"/>
        <v>2.1900000000000004</v>
      </c>
      <c r="N39" t="str">
        <f t="shared" si="1"/>
        <v>38&amp;5.2&amp;3.01\\\hline</v>
      </c>
    </row>
    <row r="40" spans="1:14" x14ac:dyDescent="0.3">
      <c r="A40">
        <v>39</v>
      </c>
      <c r="B40">
        <v>43</v>
      </c>
      <c r="C40" t="s">
        <v>183</v>
      </c>
      <c r="D40">
        <v>38.711303700000002</v>
      </c>
      <c r="E40">
        <v>-9.1274320000000007</v>
      </c>
      <c r="F40">
        <v>4.2</v>
      </c>
      <c r="G40" t="b">
        <v>0</v>
      </c>
      <c r="H40" t="b">
        <v>0</v>
      </c>
      <c r="I40" t="s">
        <v>200</v>
      </c>
      <c r="J40" t="b">
        <v>1</v>
      </c>
      <c r="K40">
        <v>2.2599999999999998</v>
      </c>
      <c r="L40">
        <f t="shared" si="0"/>
        <v>1.9400000000000004</v>
      </c>
      <c r="M40" t="str">
        <f t="shared" si="2"/>
        <v>Ok</v>
      </c>
      <c r="N40" t="str">
        <f t="shared" si="1"/>
        <v>39&amp;4.2&amp;2.26\\\hline</v>
      </c>
    </row>
    <row r="41" spans="1:14" x14ac:dyDescent="0.3">
      <c r="A41">
        <v>40</v>
      </c>
      <c r="B41">
        <v>44</v>
      </c>
      <c r="C41" t="s">
        <v>184</v>
      </c>
      <c r="D41">
        <v>38.708839300000001</v>
      </c>
      <c r="E41">
        <v>-9.1302558999999999</v>
      </c>
      <c r="F41">
        <v>8.14</v>
      </c>
      <c r="G41" t="b">
        <v>1</v>
      </c>
      <c r="H41" t="b">
        <v>0</v>
      </c>
      <c r="I41" t="s">
        <v>199</v>
      </c>
      <c r="J41" t="b">
        <v>1</v>
      </c>
      <c r="K41">
        <v>7.1</v>
      </c>
      <c r="L41">
        <f t="shared" si="0"/>
        <v>1.0400000000000009</v>
      </c>
      <c r="M41" t="str">
        <f t="shared" si="2"/>
        <v>Ok</v>
      </c>
      <c r="N41" t="str">
        <f t="shared" si="1"/>
        <v>40&amp;8.14&amp;7.1\\\hline</v>
      </c>
    </row>
    <row r="42" spans="1:14" x14ac:dyDescent="0.3">
      <c r="A42">
        <v>41</v>
      </c>
      <c r="B42">
        <v>45</v>
      </c>
      <c r="C42" t="s">
        <v>185</v>
      </c>
      <c r="D42">
        <v>38.707405199999997</v>
      </c>
      <c r="E42">
        <v>-9.1339226</v>
      </c>
      <c r="F42">
        <v>4.67</v>
      </c>
      <c r="G42" t="b">
        <v>0</v>
      </c>
      <c r="H42" t="b">
        <v>0</v>
      </c>
      <c r="I42" t="s">
        <v>199</v>
      </c>
      <c r="J42" t="b">
        <v>1</v>
      </c>
      <c r="K42">
        <v>3.01</v>
      </c>
      <c r="L42">
        <f t="shared" si="0"/>
        <v>1.6600000000000001</v>
      </c>
      <c r="M42" t="str">
        <f t="shared" si="2"/>
        <v>Ok</v>
      </c>
      <c r="N42" t="str">
        <f t="shared" si="1"/>
        <v>41&amp;4.67&amp;3.01\\\hline</v>
      </c>
    </row>
    <row r="43" spans="1:14" x14ac:dyDescent="0.3">
      <c r="A43">
        <v>42</v>
      </c>
      <c r="B43">
        <v>46</v>
      </c>
      <c r="C43" t="s">
        <v>186</v>
      </c>
      <c r="D43">
        <v>38.757871799999997</v>
      </c>
      <c r="E43">
        <v>-9.0963819000000008</v>
      </c>
      <c r="F43">
        <v>8.4</v>
      </c>
      <c r="G43" t="b">
        <v>0</v>
      </c>
      <c r="H43" t="b">
        <v>0</v>
      </c>
      <c r="I43" t="s">
        <v>199</v>
      </c>
      <c r="J43" t="b">
        <v>0</v>
      </c>
      <c r="K43">
        <v>5.91</v>
      </c>
      <c r="L43">
        <f t="shared" si="0"/>
        <v>2.4900000000000002</v>
      </c>
      <c r="N43" t="str">
        <f t="shared" si="1"/>
        <v>42&amp;8.4&amp;5.91\\\hline</v>
      </c>
    </row>
    <row r="44" spans="1:14" x14ac:dyDescent="0.3">
      <c r="A44">
        <v>43</v>
      </c>
      <c r="B44">
        <v>47</v>
      </c>
      <c r="C44" t="s">
        <v>187</v>
      </c>
      <c r="D44">
        <v>38.762148600000003</v>
      </c>
      <c r="E44">
        <v>-9.0960245999999998</v>
      </c>
      <c r="F44">
        <v>8</v>
      </c>
      <c r="G44" t="b">
        <v>1</v>
      </c>
      <c r="H44" t="b">
        <v>0</v>
      </c>
      <c r="I44" t="s">
        <v>200</v>
      </c>
      <c r="J44" t="b">
        <v>0</v>
      </c>
      <c r="K44">
        <v>9.25</v>
      </c>
      <c r="L44">
        <f t="shared" si="0"/>
        <v>1.25</v>
      </c>
      <c r="M44" t="str">
        <f t="shared" si="2"/>
        <v>Ok</v>
      </c>
      <c r="N44" t="str">
        <f t="shared" si="1"/>
        <v>43&amp;8&amp;9.25\\\hline</v>
      </c>
    </row>
    <row r="45" spans="1:14" x14ac:dyDescent="0.3">
      <c r="A45">
        <v>44</v>
      </c>
      <c r="B45">
        <v>48</v>
      </c>
      <c r="C45" t="s">
        <v>188</v>
      </c>
      <c r="D45">
        <v>38.759249799999999</v>
      </c>
      <c r="E45">
        <v>-9.1116086000000003</v>
      </c>
      <c r="F45">
        <v>6.8</v>
      </c>
      <c r="G45" t="b">
        <v>1</v>
      </c>
      <c r="H45" t="b">
        <v>0</v>
      </c>
      <c r="I45" t="s">
        <v>199</v>
      </c>
      <c r="J45" t="b">
        <v>1</v>
      </c>
      <c r="K45">
        <v>7.1</v>
      </c>
      <c r="L45">
        <f t="shared" si="0"/>
        <v>0.29999999999999982</v>
      </c>
      <c r="M45" t="str">
        <f t="shared" si="2"/>
        <v>Ok</v>
      </c>
      <c r="N45" t="str">
        <f t="shared" si="1"/>
        <v>44&amp;6.8&amp;7.1\\\hline</v>
      </c>
    </row>
    <row r="46" spans="1:14" x14ac:dyDescent="0.3">
      <c r="A46">
        <v>45</v>
      </c>
      <c r="B46">
        <v>49</v>
      </c>
      <c r="C46" t="s">
        <v>189</v>
      </c>
      <c r="D46">
        <v>38.759694000000003</v>
      </c>
      <c r="E46">
        <v>-9.1158573999999994</v>
      </c>
      <c r="F46">
        <v>8</v>
      </c>
      <c r="G46" t="b">
        <v>1</v>
      </c>
      <c r="H46" t="b">
        <v>0</v>
      </c>
      <c r="I46" t="s">
        <v>199</v>
      </c>
      <c r="J46" t="b">
        <v>1</v>
      </c>
      <c r="K46">
        <v>7.1</v>
      </c>
      <c r="L46">
        <f t="shared" si="0"/>
        <v>0.90000000000000036</v>
      </c>
      <c r="M46" t="str">
        <f t="shared" si="2"/>
        <v>Ok</v>
      </c>
      <c r="N46" t="str">
        <f t="shared" si="1"/>
        <v>45&amp;8&amp;7.1\\\hline</v>
      </c>
    </row>
    <row r="47" spans="1:14" x14ac:dyDescent="0.3">
      <c r="A47">
        <v>46</v>
      </c>
      <c r="B47">
        <v>50</v>
      </c>
      <c r="C47" t="s">
        <v>190</v>
      </c>
      <c r="D47">
        <v>38.712402500000003</v>
      </c>
      <c r="E47">
        <v>-9.2185559999999995</v>
      </c>
      <c r="F47">
        <v>5.75</v>
      </c>
      <c r="G47" t="b">
        <v>0</v>
      </c>
      <c r="H47" t="b">
        <v>0</v>
      </c>
      <c r="I47" t="s">
        <v>125</v>
      </c>
      <c r="J47" t="b">
        <v>0</v>
      </c>
      <c r="K47">
        <v>2.9</v>
      </c>
      <c r="L47">
        <f t="shared" si="0"/>
        <v>2.85</v>
      </c>
      <c r="N47" t="str">
        <f t="shared" si="1"/>
        <v>46&amp;5.75&amp;2.9\\\hline</v>
      </c>
    </row>
    <row r="48" spans="1:14" x14ac:dyDescent="0.3">
      <c r="A48">
        <v>47</v>
      </c>
      <c r="B48">
        <v>51</v>
      </c>
      <c r="C48" t="s">
        <v>191</v>
      </c>
      <c r="D48">
        <v>38.712603799999997</v>
      </c>
      <c r="E48">
        <v>-9.2191001999999997</v>
      </c>
      <c r="F48">
        <v>5</v>
      </c>
      <c r="G48" t="b">
        <v>0</v>
      </c>
      <c r="H48" t="b">
        <v>0</v>
      </c>
      <c r="I48" t="s">
        <v>125</v>
      </c>
      <c r="J48" t="b">
        <v>0</v>
      </c>
      <c r="K48">
        <v>2.9</v>
      </c>
      <c r="L48">
        <f t="shared" si="0"/>
        <v>2.1</v>
      </c>
      <c r="N48" t="str">
        <f t="shared" si="1"/>
        <v>47&amp;5&amp;2.9\\\hline</v>
      </c>
    </row>
    <row r="49" spans="1:14" x14ac:dyDescent="0.3">
      <c r="A49">
        <v>48</v>
      </c>
      <c r="B49">
        <v>52</v>
      </c>
      <c r="C49" t="s">
        <v>192</v>
      </c>
      <c r="D49">
        <v>38.735866199999997</v>
      </c>
      <c r="E49">
        <v>-9.1801893000000003</v>
      </c>
      <c r="F49">
        <v>5.67</v>
      </c>
      <c r="G49" t="b">
        <v>0</v>
      </c>
      <c r="H49" t="b">
        <v>0</v>
      </c>
      <c r="I49" t="s">
        <v>125</v>
      </c>
      <c r="J49" t="b">
        <v>0</v>
      </c>
      <c r="K49">
        <v>2.9</v>
      </c>
      <c r="L49">
        <f t="shared" si="0"/>
        <v>2.77</v>
      </c>
      <c r="N49" t="str">
        <f t="shared" si="1"/>
        <v>48&amp;5.67&amp;2.9\\\hline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2387-F9A9-4EB3-B502-0AAA3AAB8301}">
  <dimension ref="A1:Q25"/>
  <sheetViews>
    <sheetView topLeftCell="B1" workbookViewId="0">
      <selection activeCell="L2" sqref="L2:Q12"/>
    </sheetView>
  </sheetViews>
  <sheetFormatPr defaultRowHeight="14.4" x14ac:dyDescent="0.3"/>
  <cols>
    <col min="1" max="1" width="21" customWidth="1"/>
    <col min="2" max="2" width="17.6640625" customWidth="1"/>
    <col min="3" max="3" width="16.77734375" bestFit="1" customWidth="1"/>
    <col min="4" max="4" width="9.88671875" bestFit="1" customWidth="1"/>
    <col min="7" max="7" width="11.77734375" customWidth="1"/>
    <col min="9" max="9" width="19.109375" customWidth="1"/>
    <col min="10" max="10" width="12.6640625" customWidth="1"/>
    <col min="12" max="12" width="14" customWidth="1"/>
    <col min="14" max="14" width="21.21875" customWidth="1"/>
    <col min="15" max="15" width="16.21875" customWidth="1"/>
    <col min="18" max="18" width="10.109375" customWidth="1"/>
    <col min="19" max="19" width="17.21875" customWidth="1"/>
    <col min="20" max="20" width="18.5546875" customWidth="1"/>
  </cols>
  <sheetData>
    <row r="1" spans="1:17" x14ac:dyDescent="0.3">
      <c r="A1" t="s">
        <v>3</v>
      </c>
      <c r="B1" t="s">
        <v>113</v>
      </c>
      <c r="C1" t="s">
        <v>114</v>
      </c>
      <c r="D1" t="s">
        <v>115</v>
      </c>
    </row>
    <row r="2" spans="1:17" x14ac:dyDescent="0.3">
      <c r="A2" t="s">
        <v>7</v>
      </c>
      <c r="B2" t="s">
        <v>111</v>
      </c>
      <c r="C2" t="s">
        <v>9</v>
      </c>
      <c r="D2" t="s">
        <v>9</v>
      </c>
      <c r="G2" t="s">
        <v>7</v>
      </c>
      <c r="H2" t="s">
        <v>111</v>
      </c>
      <c r="I2" t="s">
        <v>114</v>
      </c>
      <c r="J2" t="s">
        <v>115</v>
      </c>
      <c r="L2" t="s">
        <v>7</v>
      </c>
      <c r="M2" t="s">
        <v>111</v>
      </c>
      <c r="N2" t="s">
        <v>114</v>
      </c>
      <c r="O2" t="s">
        <v>115</v>
      </c>
      <c r="Q2">
        <v>1</v>
      </c>
    </row>
    <row r="3" spans="1:17" x14ac:dyDescent="0.3">
      <c r="A3" t="s">
        <v>23</v>
      </c>
      <c r="B3" t="s">
        <v>10</v>
      </c>
      <c r="C3" t="s">
        <v>8</v>
      </c>
      <c r="D3" t="s">
        <v>8</v>
      </c>
      <c r="G3" t="s">
        <v>23</v>
      </c>
      <c r="H3" t="s">
        <v>111</v>
      </c>
      <c r="I3" t="s">
        <v>114</v>
      </c>
      <c r="J3" t="s">
        <v>115</v>
      </c>
      <c r="L3" t="s">
        <v>7</v>
      </c>
      <c r="M3" t="s">
        <v>10</v>
      </c>
      <c r="N3" t="s">
        <v>114</v>
      </c>
      <c r="O3" t="s">
        <v>115</v>
      </c>
      <c r="Q3">
        <v>2</v>
      </c>
    </row>
    <row r="4" spans="1:17" x14ac:dyDescent="0.3">
      <c r="A4" t="s">
        <v>13</v>
      </c>
      <c r="G4" t="s">
        <v>13</v>
      </c>
      <c r="H4" t="s">
        <v>111</v>
      </c>
      <c r="I4" t="s">
        <v>114</v>
      </c>
      <c r="J4" t="s">
        <v>115</v>
      </c>
      <c r="L4" t="s">
        <v>7</v>
      </c>
      <c r="M4" t="s">
        <v>111</v>
      </c>
      <c r="N4" t="s">
        <v>116</v>
      </c>
      <c r="O4" t="s">
        <v>115</v>
      </c>
      <c r="Q4">
        <v>3</v>
      </c>
    </row>
    <row r="5" spans="1:17" x14ac:dyDescent="0.3">
      <c r="G5" t="s">
        <v>7</v>
      </c>
      <c r="H5" t="s">
        <v>10</v>
      </c>
      <c r="I5" t="s">
        <v>114</v>
      </c>
      <c r="J5" t="s">
        <v>115</v>
      </c>
      <c r="L5" t="s">
        <v>7</v>
      </c>
      <c r="M5" t="s">
        <v>10</v>
      </c>
      <c r="N5" t="s">
        <v>116</v>
      </c>
      <c r="O5" t="s">
        <v>115</v>
      </c>
      <c r="Q5">
        <v>4</v>
      </c>
    </row>
    <row r="6" spans="1:17" x14ac:dyDescent="0.3">
      <c r="G6" t="s">
        <v>23</v>
      </c>
      <c r="H6" t="s">
        <v>10</v>
      </c>
      <c r="I6" t="s">
        <v>114</v>
      </c>
      <c r="J6" t="s">
        <v>115</v>
      </c>
      <c r="L6" t="s">
        <v>23</v>
      </c>
      <c r="M6" t="s">
        <v>10</v>
      </c>
      <c r="N6" t="s">
        <v>116</v>
      </c>
      <c r="O6" t="s">
        <v>115</v>
      </c>
      <c r="Q6">
        <v>5</v>
      </c>
    </row>
    <row r="7" spans="1:17" x14ac:dyDescent="0.3">
      <c r="G7" t="s">
        <v>13</v>
      </c>
      <c r="H7" t="s">
        <v>10</v>
      </c>
      <c r="I7" t="s">
        <v>114</v>
      </c>
      <c r="J7" t="s">
        <v>115</v>
      </c>
      <c r="L7" t="s">
        <v>7</v>
      </c>
      <c r="M7" t="s">
        <v>111</v>
      </c>
      <c r="N7" t="s">
        <v>114</v>
      </c>
      <c r="O7" t="s">
        <v>117</v>
      </c>
      <c r="Q7">
        <v>6</v>
      </c>
    </row>
    <row r="8" spans="1:17" x14ac:dyDescent="0.3">
      <c r="G8" t="s">
        <v>7</v>
      </c>
      <c r="H8" t="s">
        <v>111</v>
      </c>
      <c r="I8" t="s">
        <v>116</v>
      </c>
      <c r="J8" t="s">
        <v>115</v>
      </c>
      <c r="L8" t="s">
        <v>7</v>
      </c>
      <c r="M8" t="s">
        <v>10</v>
      </c>
      <c r="N8" t="s">
        <v>114</v>
      </c>
      <c r="O8" t="s">
        <v>117</v>
      </c>
      <c r="Q8">
        <v>7</v>
      </c>
    </row>
    <row r="9" spans="1:17" x14ac:dyDescent="0.3">
      <c r="G9" t="s">
        <v>23</v>
      </c>
      <c r="H9" t="s">
        <v>111</v>
      </c>
      <c r="I9" t="s">
        <v>116</v>
      </c>
      <c r="J9" t="s">
        <v>115</v>
      </c>
      <c r="L9" t="s">
        <v>7</v>
      </c>
      <c r="M9" t="s">
        <v>111</v>
      </c>
      <c r="N9" t="s">
        <v>116</v>
      </c>
      <c r="O9" t="s">
        <v>117</v>
      </c>
      <c r="Q9">
        <v>8</v>
      </c>
    </row>
    <row r="10" spans="1:17" x14ac:dyDescent="0.3">
      <c r="G10" t="s">
        <v>13</v>
      </c>
      <c r="H10" t="s">
        <v>111</v>
      </c>
      <c r="I10" t="s">
        <v>116</v>
      </c>
      <c r="J10" t="s">
        <v>115</v>
      </c>
      <c r="L10" t="s">
        <v>7</v>
      </c>
      <c r="M10" t="s">
        <v>10</v>
      </c>
      <c r="N10" t="s">
        <v>116</v>
      </c>
      <c r="O10" t="s">
        <v>117</v>
      </c>
      <c r="Q10">
        <v>9</v>
      </c>
    </row>
    <row r="11" spans="1:17" x14ac:dyDescent="0.3">
      <c r="G11" t="s">
        <v>7</v>
      </c>
      <c r="H11" t="s">
        <v>10</v>
      </c>
      <c r="I11" t="s">
        <v>116</v>
      </c>
      <c r="J11" t="s">
        <v>115</v>
      </c>
      <c r="L11" t="s">
        <v>23</v>
      </c>
      <c r="M11" t="s">
        <v>10</v>
      </c>
      <c r="N11" t="s">
        <v>116</v>
      </c>
      <c r="O11" t="s">
        <v>117</v>
      </c>
      <c r="Q11">
        <v>10</v>
      </c>
    </row>
    <row r="12" spans="1:17" x14ac:dyDescent="0.3">
      <c r="G12" t="s">
        <v>23</v>
      </c>
      <c r="H12" t="s">
        <v>10</v>
      </c>
      <c r="I12" t="s">
        <v>116</v>
      </c>
      <c r="J12" t="s">
        <v>115</v>
      </c>
      <c r="L12" t="s">
        <v>13</v>
      </c>
      <c r="M12" t="s">
        <v>10</v>
      </c>
      <c r="N12" t="s">
        <v>116</v>
      </c>
      <c r="O12" t="s">
        <v>117</v>
      </c>
      <c r="Q12">
        <v>11</v>
      </c>
    </row>
    <row r="13" spans="1:17" x14ac:dyDescent="0.3">
      <c r="G13" t="s">
        <v>13</v>
      </c>
      <c r="H13" t="s">
        <v>10</v>
      </c>
      <c r="I13" t="s">
        <v>116</v>
      </c>
      <c r="J13" t="s">
        <v>115</v>
      </c>
    </row>
    <row r="14" spans="1:17" x14ac:dyDescent="0.3">
      <c r="G14" t="s">
        <v>7</v>
      </c>
      <c r="H14" t="s">
        <v>111</v>
      </c>
      <c r="I14" t="s">
        <v>114</v>
      </c>
      <c r="J14" t="s">
        <v>117</v>
      </c>
    </row>
    <row r="15" spans="1:17" x14ac:dyDescent="0.3">
      <c r="G15" t="s">
        <v>23</v>
      </c>
      <c r="H15" t="s">
        <v>111</v>
      </c>
      <c r="I15" t="s">
        <v>114</v>
      </c>
      <c r="J15" t="s">
        <v>117</v>
      </c>
    </row>
    <row r="16" spans="1:17" x14ac:dyDescent="0.3">
      <c r="G16" t="s">
        <v>13</v>
      </c>
      <c r="H16" t="s">
        <v>111</v>
      </c>
      <c r="I16" t="s">
        <v>114</v>
      </c>
      <c r="J16" t="s">
        <v>117</v>
      </c>
    </row>
    <row r="17" spans="7:10" x14ac:dyDescent="0.3">
      <c r="G17" t="s">
        <v>7</v>
      </c>
      <c r="H17" t="s">
        <v>10</v>
      </c>
      <c r="I17" t="s">
        <v>114</v>
      </c>
      <c r="J17" t="s">
        <v>117</v>
      </c>
    </row>
    <row r="18" spans="7:10" x14ac:dyDescent="0.3">
      <c r="G18" t="s">
        <v>23</v>
      </c>
      <c r="H18" t="s">
        <v>10</v>
      </c>
      <c r="I18" t="s">
        <v>114</v>
      </c>
      <c r="J18" t="s">
        <v>117</v>
      </c>
    </row>
    <row r="19" spans="7:10" x14ac:dyDescent="0.3">
      <c r="G19" t="s">
        <v>13</v>
      </c>
      <c r="H19" t="s">
        <v>10</v>
      </c>
      <c r="I19" t="s">
        <v>114</v>
      </c>
      <c r="J19" t="s">
        <v>117</v>
      </c>
    </row>
    <row r="20" spans="7:10" x14ac:dyDescent="0.3">
      <c r="G20" t="s">
        <v>7</v>
      </c>
      <c r="H20" t="s">
        <v>111</v>
      </c>
      <c r="I20" t="s">
        <v>116</v>
      </c>
      <c r="J20" t="s">
        <v>117</v>
      </c>
    </row>
    <row r="21" spans="7:10" x14ac:dyDescent="0.3">
      <c r="G21" t="s">
        <v>23</v>
      </c>
      <c r="H21" t="s">
        <v>111</v>
      </c>
      <c r="I21" t="s">
        <v>116</v>
      </c>
      <c r="J21" t="s">
        <v>117</v>
      </c>
    </row>
    <row r="22" spans="7:10" x14ac:dyDescent="0.3">
      <c r="G22" t="s">
        <v>13</v>
      </c>
      <c r="H22" t="s">
        <v>111</v>
      </c>
      <c r="I22" t="s">
        <v>116</v>
      </c>
      <c r="J22" t="s">
        <v>117</v>
      </c>
    </row>
    <row r="23" spans="7:10" x14ac:dyDescent="0.3">
      <c r="G23" t="s">
        <v>7</v>
      </c>
      <c r="H23" t="s">
        <v>10</v>
      </c>
      <c r="I23" t="s">
        <v>116</v>
      </c>
      <c r="J23" t="s">
        <v>117</v>
      </c>
    </row>
    <row r="24" spans="7:10" x14ac:dyDescent="0.3">
      <c r="G24" t="s">
        <v>23</v>
      </c>
      <c r="H24" t="s">
        <v>10</v>
      </c>
      <c r="I24" t="s">
        <v>116</v>
      </c>
      <c r="J24" t="s">
        <v>117</v>
      </c>
    </row>
    <row r="25" spans="7:10" x14ac:dyDescent="0.3">
      <c r="G25" t="s">
        <v>13</v>
      </c>
      <c r="H25" t="s">
        <v>10</v>
      </c>
      <c r="I25" t="s">
        <v>116</v>
      </c>
      <c r="J25" t="s">
        <v>117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BAF6-9766-47B7-9B2C-0EB02778BBC5}">
  <dimension ref="A1:H13"/>
  <sheetViews>
    <sheetView zoomScale="115" zoomScaleNormal="115" workbookViewId="0">
      <selection activeCell="H3" sqref="H3:H11"/>
    </sheetView>
  </sheetViews>
  <sheetFormatPr defaultRowHeight="14.4" x14ac:dyDescent="0.3"/>
  <cols>
    <col min="1" max="1" width="17.5546875" customWidth="1"/>
    <col min="2" max="2" width="15.88671875" bestFit="1" customWidth="1"/>
    <col min="3" max="3" width="30.5546875" bestFit="1" customWidth="1"/>
    <col min="4" max="4" width="12.77734375" customWidth="1"/>
    <col min="5" max="5" width="10.5546875" customWidth="1"/>
    <col min="6" max="6" width="18.44140625" bestFit="1" customWidth="1"/>
    <col min="7" max="7" width="13.21875" customWidth="1"/>
    <col min="8" max="8" width="13.77734375" bestFit="1" customWidth="1"/>
  </cols>
  <sheetData>
    <row r="1" spans="1:8" x14ac:dyDescent="0.3">
      <c r="B1" t="s">
        <v>123</v>
      </c>
      <c r="C1" t="s">
        <v>124</v>
      </c>
      <c r="D1" t="s">
        <v>126</v>
      </c>
      <c r="E1" t="s">
        <v>137</v>
      </c>
      <c r="F1" t="s">
        <v>138</v>
      </c>
      <c r="G1" t="s">
        <v>140</v>
      </c>
      <c r="H1" t="s">
        <v>139</v>
      </c>
    </row>
    <row r="3" spans="1:8" x14ac:dyDescent="0.3">
      <c r="B3" t="s">
        <v>119</v>
      </c>
      <c r="C3" t="s">
        <v>128</v>
      </c>
      <c r="D3">
        <v>0.33</v>
      </c>
      <c r="G3">
        <v>1</v>
      </c>
      <c r="H3">
        <f>F4*G3</f>
        <v>3.01</v>
      </c>
    </row>
    <row r="4" spans="1:8" x14ac:dyDescent="0.3">
      <c r="A4" t="s">
        <v>118</v>
      </c>
      <c r="B4" t="s">
        <v>120</v>
      </c>
      <c r="C4" t="s">
        <v>129</v>
      </c>
      <c r="D4">
        <v>0</v>
      </c>
      <c r="E4">
        <v>1.31</v>
      </c>
      <c r="F4">
        <f>ROUND(E4/E13*10,2)</f>
        <v>3.01</v>
      </c>
      <c r="G4">
        <v>0.75</v>
      </c>
      <c r="H4">
        <f>F4*G4</f>
        <v>2.2574999999999998</v>
      </c>
    </row>
    <row r="5" spans="1:8" x14ac:dyDescent="0.3">
      <c r="B5" t="s">
        <v>121</v>
      </c>
      <c r="C5" t="s">
        <v>125</v>
      </c>
      <c r="D5">
        <v>-0.98</v>
      </c>
      <c r="G5">
        <v>0</v>
      </c>
      <c r="H5">
        <f>G5*E4</f>
        <v>0</v>
      </c>
    </row>
    <row r="7" spans="1:8" x14ac:dyDescent="0.3">
      <c r="A7" t="s">
        <v>122</v>
      </c>
      <c r="B7" t="s">
        <v>127</v>
      </c>
      <c r="C7" t="s">
        <v>133</v>
      </c>
      <c r="D7">
        <v>1.78</v>
      </c>
      <c r="E7">
        <v>1.78</v>
      </c>
      <c r="F7">
        <f>ROUND(E7/E13*10,2)</f>
        <v>4.09</v>
      </c>
      <c r="G7">
        <v>1</v>
      </c>
      <c r="H7">
        <f>F7*G7</f>
        <v>4.09</v>
      </c>
    </row>
    <row r="8" spans="1:8" x14ac:dyDescent="0.3">
      <c r="C8" t="s">
        <v>136</v>
      </c>
      <c r="D8">
        <v>0</v>
      </c>
      <c r="G8">
        <v>0</v>
      </c>
      <c r="H8">
        <v>0</v>
      </c>
    </row>
    <row r="10" spans="1:8" x14ac:dyDescent="0.3">
      <c r="A10" t="s">
        <v>130</v>
      </c>
      <c r="B10" t="s">
        <v>131</v>
      </c>
      <c r="C10" t="s">
        <v>132</v>
      </c>
      <c r="D10">
        <v>-1.2649999999999999</v>
      </c>
      <c r="E10">
        <v>1.2649999999999999</v>
      </c>
      <c r="F10">
        <f>ROUND(E10/E13*10,2)</f>
        <v>2.9</v>
      </c>
      <c r="G10">
        <v>0</v>
      </c>
      <c r="H10">
        <v>2.9</v>
      </c>
    </row>
    <row r="11" spans="1:8" x14ac:dyDescent="0.3">
      <c r="B11" t="s">
        <v>135</v>
      </c>
      <c r="C11" t="s">
        <v>134</v>
      </c>
      <c r="D11">
        <v>0</v>
      </c>
      <c r="G11">
        <v>1</v>
      </c>
      <c r="H11">
        <v>0</v>
      </c>
    </row>
    <row r="13" spans="1:8" x14ac:dyDescent="0.3">
      <c r="D13" t="s">
        <v>141</v>
      </c>
      <c r="E13">
        <v>4.3550000000000004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Perceptions database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Nunes Caetano</dc:creator>
  <cp:lastModifiedBy>Alan Nunes Caetano</cp:lastModifiedBy>
  <dcterms:created xsi:type="dcterms:W3CDTF">2023-04-10T21:14:10Z</dcterms:created>
  <dcterms:modified xsi:type="dcterms:W3CDTF">2023-05-01T21:45:33Z</dcterms:modified>
</cp:coreProperties>
</file>