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8_{1F334977-35C5-4025-A32C-D048833553F3}" xr6:coauthVersionLast="47" xr6:coauthVersionMax="47" xr10:uidLastSave="{00000000-0000-0000-0000-000000000000}"/>
  <bookViews>
    <workbookView xWindow="-98" yWindow="-98" windowWidth="38596" windowHeight="21075" tabRatio="972" activeTab="7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r:id="rId36"/>
    <sheet name="RPS Course" sheetId="37" r:id="rId37"/>
    <sheet name="Master Classes" sheetId="38" r:id="rId38"/>
    <sheet name="Intentions Nov 2018" sheetId="39" r:id="rId39"/>
    <sheet name="Intentions Feb 2018" sheetId="40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Workshops!$B$2:$S$596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9" l="1"/>
  <c r="W273" i="33"/>
  <c r="D2" i="6"/>
  <c r="D38" i="40"/>
  <c r="D35" i="40"/>
  <c r="D34" i="40"/>
  <c r="D30" i="40"/>
  <c r="C30" i="40"/>
  <c r="D27" i="40"/>
  <c r="C27" i="40"/>
  <c r="D39" i="40" s="1"/>
  <c r="B27" i="40"/>
  <c r="D37" i="40" s="1"/>
  <c r="D38" i="39"/>
  <c r="D35" i="39"/>
  <c r="D34" i="39"/>
  <c r="E30" i="39"/>
  <c r="D30" i="39"/>
  <c r="C30" i="39"/>
  <c r="D27" i="39"/>
  <c r="C27" i="39"/>
  <c r="D39" i="39" s="1"/>
  <c r="B27" i="39"/>
  <c r="D37" i="39" s="1"/>
  <c r="H115" i="38"/>
  <c r="G109" i="38"/>
  <c r="G115" i="38" s="1"/>
  <c r="G108" i="38"/>
  <c r="G97" i="38"/>
  <c r="G84" i="38"/>
  <c r="G83" i="38"/>
  <c r="G35" i="38"/>
  <c r="G19" i="38"/>
  <c r="G18" i="38"/>
  <c r="G14" i="38"/>
  <c r="D74" i="37"/>
  <c r="D72" i="37"/>
  <c r="D71" i="37"/>
  <c r="D70" i="37"/>
  <c r="D66" i="37"/>
  <c r="E66" i="37" s="1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O28" i="37" s="1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R273" i="33"/>
  <c r="Q273" i="33"/>
  <c r="O273" i="33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F59" i="7" s="1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01" i="32"/>
  <c r="F590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165" i="30" s="1"/>
  <c r="D9" i="30"/>
  <c r="I51" i="28"/>
  <c r="H51" i="28"/>
  <c r="G51" i="28"/>
  <c r="F51" i="28"/>
  <c r="E51" i="28"/>
  <c r="K51" i="28" s="1"/>
  <c r="I27" i="28"/>
  <c r="H27" i="28"/>
  <c r="G27" i="28"/>
  <c r="F27" i="28"/>
  <c r="E27" i="28"/>
  <c r="K27" i="28" s="1"/>
  <c r="I191" i="27"/>
  <c r="H191" i="27"/>
  <c r="H30" i="27"/>
  <c r="A173" i="26"/>
  <c r="D161" i="26"/>
  <c r="C161" i="26"/>
  <c r="G155" i="26"/>
  <c r="H154" i="26"/>
  <c r="H155" i="26" s="1"/>
  <c r="G154" i="26"/>
  <c r="A82" i="26"/>
  <c r="A83" i="26" s="1"/>
  <c r="A84" i="26" s="1"/>
  <c r="A85" i="26" s="1"/>
  <c r="A86" i="26" s="1"/>
  <c r="A87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I39" i="24"/>
  <c r="H39" i="24"/>
  <c r="G39" i="24"/>
  <c r="F39" i="24"/>
  <c r="D39" i="24"/>
  <c r="C39" i="24"/>
  <c r="E39" i="24" s="1"/>
  <c r="N31" i="24"/>
  <c r="R31" i="24" s="1"/>
  <c r="M31" i="24"/>
  <c r="Q31" i="24" s="1"/>
  <c r="C31" i="24"/>
  <c r="S29" i="24"/>
  <c r="R29" i="24"/>
  <c r="Q29" i="24"/>
  <c r="P29" i="24"/>
  <c r="O29" i="24"/>
  <c r="N29" i="24"/>
  <c r="C29" i="24"/>
  <c r="S27" i="24"/>
  <c r="R27" i="24"/>
  <c r="Q27" i="24"/>
  <c r="P27" i="24"/>
  <c r="O27" i="24"/>
  <c r="N27" i="24"/>
  <c r="M27" i="24"/>
  <c r="C27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R19" i="24"/>
  <c r="Q19" i="24"/>
  <c r="M19" i="24"/>
  <c r="F19" i="24"/>
  <c r="C19" i="24"/>
  <c r="R17" i="24"/>
  <c r="Q17" i="24"/>
  <c r="N17" i="24"/>
  <c r="I17" i="24"/>
  <c r="F17" i="24"/>
  <c r="E17" i="24"/>
  <c r="S16" i="24"/>
  <c r="R16" i="24"/>
  <c r="Q16" i="24"/>
  <c r="H16" i="24"/>
  <c r="H17" i="24" s="1"/>
  <c r="G16" i="24"/>
  <c r="F16" i="24"/>
  <c r="E16" i="24"/>
  <c r="S15" i="24"/>
  <c r="R15" i="24"/>
  <c r="Q15" i="24"/>
  <c r="P15" i="24"/>
  <c r="O15" i="24"/>
  <c r="O16" i="24" s="1"/>
  <c r="N15" i="24"/>
  <c r="N16" i="24" s="1"/>
  <c r="I15" i="24"/>
  <c r="I16" i="24" s="1"/>
  <c r="H15" i="24"/>
  <c r="G15" i="24"/>
  <c r="F15" i="24"/>
  <c r="E15" i="24"/>
  <c r="D15" i="24"/>
  <c r="D16" i="24" s="1"/>
  <c r="G65" i="23"/>
  <c r="F65" i="23"/>
  <c r="E65" i="23"/>
  <c r="G64" i="23"/>
  <c r="F64" i="23"/>
  <c r="E64" i="23"/>
  <c r="D50" i="23"/>
  <c r="D53" i="23" s="1"/>
  <c r="E47" i="23"/>
  <c r="I43" i="23"/>
  <c r="G43" i="23"/>
  <c r="F43" i="23"/>
  <c r="E43" i="23"/>
  <c r="I39" i="23"/>
  <c r="I47" i="23" s="1"/>
  <c r="G39" i="23"/>
  <c r="G47" i="23" s="1"/>
  <c r="F39" i="23"/>
  <c r="F47" i="23" s="1"/>
  <c r="E39" i="23"/>
  <c r="I33" i="23"/>
  <c r="G24" i="23"/>
  <c r="F24" i="23"/>
  <c r="E24" i="23"/>
  <c r="I23" i="23"/>
  <c r="G23" i="23"/>
  <c r="F23" i="23"/>
  <c r="E23" i="23"/>
  <c r="I22" i="23"/>
  <c r="I25" i="23" s="1"/>
  <c r="G22" i="23"/>
  <c r="F22" i="23"/>
  <c r="F25" i="23" s="1"/>
  <c r="E22" i="23"/>
  <c r="I21" i="23"/>
  <c r="G21" i="23"/>
  <c r="F21" i="23"/>
  <c r="E21" i="23"/>
  <c r="I20" i="23"/>
  <c r="G20" i="23"/>
  <c r="F20" i="23"/>
  <c r="E20" i="23"/>
  <c r="I19" i="23"/>
  <c r="G19" i="23"/>
  <c r="F19" i="23"/>
  <c r="F35" i="23" s="1"/>
  <c r="E19" i="23"/>
  <c r="I17" i="23"/>
  <c r="F17" i="23"/>
  <c r="E17" i="23"/>
  <c r="I16" i="23"/>
  <c r="G16" i="23"/>
  <c r="G17" i="23" s="1"/>
  <c r="F16" i="23"/>
  <c r="E16" i="23"/>
  <c r="D194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D177" i="22"/>
  <c r="DC177" i="22"/>
  <c r="DB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J177" i="22" s="1"/>
  <c r="DV176" i="22"/>
  <c r="DV178" i="22" s="1"/>
  <c r="DU176" i="22"/>
  <c r="DU178" i="22" s="1"/>
  <c r="DT176" i="22"/>
  <c r="DT178" i="22" s="1"/>
  <c r="DS176" i="22"/>
  <c r="DS178" i="22" s="1"/>
  <c r="DR176" i="22"/>
  <c r="DR178" i="22" s="1"/>
  <c r="DQ176" i="22"/>
  <c r="DQ178" i="22" s="1"/>
  <c r="DP176" i="22"/>
  <c r="DP178" i="22" s="1"/>
  <c r="DO176" i="22"/>
  <c r="DO178" i="22" s="1"/>
  <c r="DN176" i="22"/>
  <c r="DN178" i="22" s="1"/>
  <c r="DM176" i="22"/>
  <c r="DM178" i="22" s="1"/>
  <c r="DL176" i="22"/>
  <c r="DL178" i="22" s="1"/>
  <c r="DK176" i="22"/>
  <c r="DK178" i="22" s="1"/>
  <c r="DJ176" i="22"/>
  <c r="DJ178" i="22" s="1"/>
  <c r="DI176" i="22"/>
  <c r="DI178" i="22" s="1"/>
  <c r="DH176" i="22"/>
  <c r="DH178" i="22" s="1"/>
  <c r="DG176" i="22"/>
  <c r="DG178" i="22" s="1"/>
  <c r="DF176" i="22"/>
  <c r="DF178" i="22" s="1"/>
  <c r="DE176" i="22"/>
  <c r="DE178" i="22" s="1"/>
  <c r="DD176" i="22"/>
  <c r="DD178" i="22" s="1"/>
  <c r="DC176" i="22"/>
  <c r="DC178" i="22" s="1"/>
  <c r="DB176" i="22"/>
  <c r="DB178" i="22" s="1"/>
  <c r="DA176" i="22"/>
  <c r="DA178" i="22" s="1"/>
  <c r="CZ176" i="22"/>
  <c r="CZ178" i="22" s="1"/>
  <c r="CY176" i="22"/>
  <c r="CY178" i="22" s="1"/>
  <c r="CX176" i="22"/>
  <c r="CX178" i="22" s="1"/>
  <c r="CW176" i="22"/>
  <c r="CW178" i="22" s="1"/>
  <c r="CV176" i="22"/>
  <c r="CV178" i="22" s="1"/>
  <c r="CU176" i="22"/>
  <c r="CU178" i="22" s="1"/>
  <c r="CT176" i="22"/>
  <c r="CT178" i="22" s="1"/>
  <c r="CS176" i="22"/>
  <c r="CS178" i="22" s="1"/>
  <c r="CR176" i="22"/>
  <c r="CR178" i="22" s="1"/>
  <c r="CQ176" i="22"/>
  <c r="CQ178" i="22" s="1"/>
  <c r="CP176" i="22"/>
  <c r="CP178" i="22" s="1"/>
  <c r="CO176" i="22"/>
  <c r="CO178" i="22" s="1"/>
  <c r="CN176" i="22"/>
  <c r="CN178" i="22" s="1"/>
  <c r="CM176" i="22"/>
  <c r="CM178" i="22" s="1"/>
  <c r="CL176" i="22"/>
  <c r="CL178" i="22" s="1"/>
  <c r="CK176" i="22"/>
  <c r="CK178" i="22" s="1"/>
  <c r="CJ176" i="22"/>
  <c r="CJ178" i="22" s="1"/>
  <c r="CI176" i="22"/>
  <c r="CI178" i="22" s="1"/>
  <c r="CH176" i="22"/>
  <c r="CH178" i="22" s="1"/>
  <c r="CG176" i="22"/>
  <c r="CG178" i="22" s="1"/>
  <c r="CF176" i="22"/>
  <c r="CF178" i="22" s="1"/>
  <c r="CE176" i="22"/>
  <c r="CE178" i="22" s="1"/>
  <c r="CD176" i="22"/>
  <c r="CD178" i="22" s="1"/>
  <c r="CC176" i="22"/>
  <c r="CC178" i="22" s="1"/>
  <c r="CB176" i="22"/>
  <c r="CB178" i="22" s="1"/>
  <c r="CA176" i="22"/>
  <c r="CA178" i="22" s="1"/>
  <c r="BZ176" i="22"/>
  <c r="BZ178" i="22" s="1"/>
  <c r="BY176" i="22"/>
  <c r="BY178" i="22" s="1"/>
  <c r="BX176" i="22"/>
  <c r="BX178" i="22" s="1"/>
  <c r="BW176" i="22"/>
  <c r="BW178" i="22" s="1"/>
  <c r="BV176" i="22"/>
  <c r="BV178" i="22" s="1"/>
  <c r="BU176" i="22"/>
  <c r="BU178" i="22" s="1"/>
  <c r="BT176" i="22"/>
  <c r="BT178" i="22" s="1"/>
  <c r="BS176" i="22"/>
  <c r="BS178" i="22" s="1"/>
  <c r="BR176" i="22"/>
  <c r="BR178" i="22" s="1"/>
  <c r="BQ176" i="22"/>
  <c r="BQ178" i="22" s="1"/>
  <c r="BP176" i="22"/>
  <c r="BP178" i="22" s="1"/>
  <c r="BO176" i="22"/>
  <c r="BO178" i="22" s="1"/>
  <c r="BN176" i="22"/>
  <c r="BN178" i="22" s="1"/>
  <c r="BM176" i="22"/>
  <c r="BM178" i="22" s="1"/>
  <c r="BL176" i="22"/>
  <c r="BL178" i="22" s="1"/>
  <c r="BK176" i="22"/>
  <c r="BK178" i="22" s="1"/>
  <c r="BJ176" i="22"/>
  <c r="BJ178" i="22" s="1"/>
  <c r="BI176" i="22"/>
  <c r="BI178" i="22" s="1"/>
  <c r="BH176" i="22"/>
  <c r="BH178" i="22" s="1"/>
  <c r="BG176" i="22"/>
  <c r="BG178" i="22" s="1"/>
  <c r="BF176" i="22"/>
  <c r="BF178" i="22" s="1"/>
  <c r="BE176" i="22"/>
  <c r="BE178" i="22" s="1"/>
  <c r="BD176" i="22"/>
  <c r="BD178" i="22" s="1"/>
  <c r="BC176" i="22"/>
  <c r="BC178" i="22" s="1"/>
  <c r="BB176" i="22"/>
  <c r="BB178" i="22" s="1"/>
  <c r="BA176" i="22"/>
  <c r="BA178" i="22" s="1"/>
  <c r="AZ176" i="22"/>
  <c r="AZ178" i="22" s="1"/>
  <c r="AY176" i="22"/>
  <c r="AY178" i="22" s="1"/>
  <c r="AX176" i="22"/>
  <c r="AX178" i="22" s="1"/>
  <c r="AW176" i="22"/>
  <c r="AW178" i="22" s="1"/>
  <c r="AV176" i="22"/>
  <c r="AV178" i="22" s="1"/>
  <c r="AU176" i="22"/>
  <c r="AU178" i="22" s="1"/>
  <c r="AT176" i="22"/>
  <c r="AT178" i="22" s="1"/>
  <c r="AS176" i="22"/>
  <c r="AS178" i="22" s="1"/>
  <c r="AR176" i="22"/>
  <c r="AR178" i="22" s="1"/>
  <c r="AQ176" i="22"/>
  <c r="AQ178" i="22" s="1"/>
  <c r="AP176" i="22"/>
  <c r="AP178" i="22" s="1"/>
  <c r="AO176" i="22"/>
  <c r="AO178" i="22" s="1"/>
  <c r="AN176" i="22"/>
  <c r="AN178" i="22" s="1"/>
  <c r="AM176" i="22"/>
  <c r="AM178" i="22" s="1"/>
  <c r="AL176" i="22"/>
  <c r="AL178" i="22" s="1"/>
  <c r="AK176" i="22"/>
  <c r="AK178" i="22" s="1"/>
  <c r="AJ176" i="22"/>
  <c r="AJ178" i="22" s="1"/>
  <c r="AI176" i="22"/>
  <c r="AI178" i="22" s="1"/>
  <c r="AH176" i="22"/>
  <c r="AH178" i="22" s="1"/>
  <c r="AG176" i="22"/>
  <c r="AG178" i="22" s="1"/>
  <c r="AF176" i="22"/>
  <c r="AF178" i="22" s="1"/>
  <c r="AE176" i="22"/>
  <c r="AE178" i="22" s="1"/>
  <c r="AD176" i="22"/>
  <c r="AD178" i="22" s="1"/>
  <c r="AC176" i="22"/>
  <c r="AC178" i="22" s="1"/>
  <c r="EK171" i="22"/>
  <c r="EI171" i="22"/>
  <c r="EF171" i="22"/>
  <c r="EB171" i="22"/>
  <c r="DX171" i="22"/>
  <c r="DV171" i="22"/>
  <c r="DU171" i="22"/>
  <c r="DM171" i="22"/>
  <c r="DL171" i="22"/>
  <c r="DH171" i="22"/>
  <c r="DG171" i="22"/>
  <c r="DE171" i="22"/>
  <c r="CW171" i="22"/>
  <c r="CR171" i="22"/>
  <c r="CQ171" i="22"/>
  <c r="CP171" i="22"/>
  <c r="CO171" i="22"/>
  <c r="CA171" i="22"/>
  <c r="BY171" i="22"/>
  <c r="BX171" i="22"/>
  <c r="BW171" i="22"/>
  <c r="BP171" i="22"/>
  <c r="BL171" i="22"/>
  <c r="BJ171" i="22"/>
  <c r="BH171" i="22"/>
  <c r="AZ171" i="22"/>
  <c r="AW171" i="22"/>
  <c r="AV171" i="22"/>
  <c r="AU171" i="22"/>
  <c r="AR171" i="22"/>
  <c r="AD171" i="22"/>
  <c r="AB171" i="22"/>
  <c r="AA171" i="22"/>
  <c r="X171" i="22"/>
  <c r="O171" i="22"/>
  <c r="N171" i="22"/>
  <c r="EK168" i="22"/>
  <c r="EJ168" i="22"/>
  <c r="EJ171" i="22" s="1"/>
  <c r="EI168" i="22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A168" i="22"/>
  <c r="EA171" i="22" s="1"/>
  <c r="DZ168" i="22"/>
  <c r="DZ171" i="22" s="1"/>
  <c r="DY168" i="22"/>
  <c r="DY171" i="22" s="1"/>
  <c r="DX168" i="22"/>
  <c r="DW168" i="22"/>
  <c r="DV168" i="22"/>
  <c r="DU168" i="22"/>
  <c r="DT168" i="22"/>
  <c r="DT171" i="22" s="1"/>
  <c r="DS168" i="22"/>
  <c r="DR168" i="22"/>
  <c r="DR171" i="22" s="1"/>
  <c r="DQ168" i="22"/>
  <c r="DQ171" i="22" s="1"/>
  <c r="DP168" i="22"/>
  <c r="DO168" i="22"/>
  <c r="DO171" i="22" s="1"/>
  <c r="DN168" i="22"/>
  <c r="DM168" i="22"/>
  <c r="DL168" i="22"/>
  <c r="DK168" i="22"/>
  <c r="DJ168" i="22"/>
  <c r="DI168" i="22"/>
  <c r="DH168" i="22"/>
  <c r="DG168" i="22"/>
  <c r="DF168" i="22"/>
  <c r="DE168" i="22"/>
  <c r="DD168" i="22"/>
  <c r="DD171" i="22" s="1"/>
  <c r="DC168" i="22"/>
  <c r="DB168" i="22"/>
  <c r="DB171" i="22" s="1"/>
  <c r="DA168" i="22"/>
  <c r="DA171" i="22" s="1"/>
  <c r="CZ168" i="22"/>
  <c r="CY168" i="22"/>
  <c r="CY171" i="22" s="1"/>
  <c r="CX168" i="22"/>
  <c r="CW168" i="22"/>
  <c r="CV168" i="22"/>
  <c r="CV171" i="22" s="1"/>
  <c r="CU168" i="22"/>
  <c r="CT168" i="22"/>
  <c r="CS168" i="22"/>
  <c r="CR168" i="22"/>
  <c r="CQ168" i="22"/>
  <c r="CP168" i="22"/>
  <c r="CO168" i="22"/>
  <c r="CN168" i="22"/>
  <c r="CN171" i="22" s="1"/>
  <c r="CM168" i="22"/>
  <c r="CL168" i="22"/>
  <c r="CL171" i="22" s="1"/>
  <c r="CK168" i="22"/>
  <c r="CK171" i="22" s="1"/>
  <c r="CJ168" i="22"/>
  <c r="CI168" i="22"/>
  <c r="CI171" i="22" s="1"/>
  <c r="CH168" i="22"/>
  <c r="CG168" i="22"/>
  <c r="CG171" i="22" s="1"/>
  <c r="CF168" i="22"/>
  <c r="CF171" i="22" s="1"/>
  <c r="CE168" i="22"/>
  <c r="CD168" i="22"/>
  <c r="CC168" i="22"/>
  <c r="CB168" i="22"/>
  <c r="CA168" i="22"/>
  <c r="BZ168" i="22"/>
  <c r="BY168" i="22"/>
  <c r="BX168" i="22"/>
  <c r="BW168" i="22"/>
  <c r="BV168" i="22"/>
  <c r="BV171" i="22" s="1"/>
  <c r="BU168" i="22"/>
  <c r="BU171" i="22" s="1"/>
  <c r="BT168" i="22"/>
  <c r="BS168" i="22"/>
  <c r="BS171" i="22" s="1"/>
  <c r="BR168" i="22"/>
  <c r="BQ168" i="22"/>
  <c r="BQ171" i="22" s="1"/>
  <c r="BP168" i="22"/>
  <c r="BO168" i="22"/>
  <c r="BN168" i="22"/>
  <c r="BM168" i="22"/>
  <c r="BL168" i="22"/>
  <c r="BK168" i="22"/>
  <c r="BJ168" i="22"/>
  <c r="BI168" i="22"/>
  <c r="BI171" i="22" s="1"/>
  <c r="BH168" i="22"/>
  <c r="BG168" i="22"/>
  <c r="BF168" i="22"/>
  <c r="BF171" i="22" s="1"/>
  <c r="BE168" i="22"/>
  <c r="BE171" i="22" s="1"/>
  <c r="BC168" i="22"/>
  <c r="BB168" i="22"/>
  <c r="BB171" i="22" s="1"/>
  <c r="BA168" i="22"/>
  <c r="BA171" i="22" s="1"/>
  <c r="AZ168" i="22"/>
  <c r="AY168" i="22"/>
  <c r="AX168" i="22"/>
  <c r="AW168" i="22"/>
  <c r="AV168" i="22"/>
  <c r="AU168" i="22"/>
  <c r="AT168" i="22"/>
  <c r="AS168" i="22"/>
  <c r="AS171" i="22" s="1"/>
  <c r="AR168" i="22"/>
  <c r="AQ168" i="22"/>
  <c r="AP168" i="22"/>
  <c r="AP171" i="22" s="1"/>
  <c r="AO168" i="22"/>
  <c r="AO171" i="22" s="1"/>
  <c r="AN168" i="22"/>
  <c r="AM168" i="22"/>
  <c r="AL168" i="22"/>
  <c r="AL171" i="22" s="1"/>
  <c r="AK168" i="22"/>
  <c r="AK171" i="22" s="1"/>
  <c r="AJ168" i="22"/>
  <c r="AJ171" i="22" s="1"/>
  <c r="AI168" i="22"/>
  <c r="AH168" i="22"/>
  <c r="AG168" i="22"/>
  <c r="AF168" i="22"/>
  <c r="AE168" i="22"/>
  <c r="AD168" i="22"/>
  <c r="AC168" i="22"/>
  <c r="AC171" i="22" s="1"/>
  <c r="AB168" i="22"/>
  <c r="AA168" i="22"/>
  <c r="Z168" i="22"/>
  <c r="Z171" i="22" s="1"/>
  <c r="Y168" i="22"/>
  <c r="Y171" i="22" s="1"/>
  <c r="X168" i="22"/>
  <c r="W168" i="22"/>
  <c r="V168" i="22"/>
  <c r="V171" i="22" s="1"/>
  <c r="U168" i="22"/>
  <c r="U171" i="22" s="1"/>
  <c r="T168" i="22"/>
  <c r="T171" i="22" s="1"/>
  <c r="S168" i="22"/>
  <c r="R168" i="22"/>
  <c r="Q168" i="22"/>
  <c r="P168" i="22"/>
  <c r="O168" i="22"/>
  <c r="N168" i="22"/>
  <c r="M168" i="22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K140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K94" i="22"/>
  <c r="K93" i="22"/>
  <c r="K92" i="22"/>
  <c r="DX88" i="22"/>
  <c r="DW88" i="22"/>
  <c r="DW171" i="22" s="1"/>
  <c r="DV88" i="22"/>
  <c r="DU88" i="22"/>
  <c r="DT88" i="22"/>
  <c r="DS88" i="22"/>
  <c r="DS171" i="22" s="1"/>
  <c r="DR88" i="22"/>
  <c r="DQ88" i="22"/>
  <c r="DP88" i="22"/>
  <c r="DP171" i="22" s="1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C171" i="22" s="1"/>
  <c r="DB88" i="22"/>
  <c r="DA88" i="22"/>
  <c r="CZ88" i="22"/>
  <c r="CZ171" i="22" s="1"/>
  <c r="CY88" i="22"/>
  <c r="CX88" i="22"/>
  <c r="CW88" i="22"/>
  <c r="CV88" i="22"/>
  <c r="CU88" i="22"/>
  <c r="CU171" i="22" s="1"/>
  <c r="CT88" i="22"/>
  <c r="CT171" i="22" s="1"/>
  <c r="CS88" i="22"/>
  <c r="CR88" i="22"/>
  <c r="CQ88" i="22"/>
  <c r="CP88" i="22"/>
  <c r="CO88" i="22"/>
  <c r="CN88" i="22"/>
  <c r="CM88" i="22"/>
  <c r="CM171" i="22" s="1"/>
  <c r="CL88" i="22"/>
  <c r="CK88" i="22"/>
  <c r="CJ88" i="22"/>
  <c r="CJ171" i="22" s="1"/>
  <c r="CI88" i="22"/>
  <c r="CH88" i="22"/>
  <c r="CH171" i="22" s="1"/>
  <c r="CG88" i="22"/>
  <c r="CF88" i="22"/>
  <c r="CE88" i="22"/>
  <c r="CD88" i="22"/>
  <c r="CC88" i="22"/>
  <c r="CB88" i="22"/>
  <c r="CA88" i="22"/>
  <c r="BZ88" i="22"/>
  <c r="BZ171" i="22" s="1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G171" i="22" s="1"/>
  <c r="BF88" i="22"/>
  <c r="BE88" i="22"/>
  <c r="BD88" i="22"/>
  <c r="BD171" i="22" s="1"/>
  <c r="BC88" i="22"/>
  <c r="BB88" i="22"/>
  <c r="BA88" i="22"/>
  <c r="AZ88" i="22"/>
  <c r="AY88" i="22"/>
  <c r="AX88" i="22"/>
  <c r="AX171" i="22" s="1"/>
  <c r="AW88" i="22"/>
  <c r="AV88" i="22"/>
  <c r="AU88" i="22"/>
  <c r="AT88" i="22"/>
  <c r="AS88" i="22"/>
  <c r="AR88" i="22"/>
  <c r="AQ88" i="22"/>
  <c r="AQ171" i="22" s="1"/>
  <c r="AP88" i="22"/>
  <c r="AO88" i="22"/>
  <c r="AN88" i="22"/>
  <c r="AN171" i="22" s="1"/>
  <c r="AM88" i="22"/>
  <c r="AL88" i="22"/>
  <c r="AK88" i="22"/>
  <c r="AJ88" i="22"/>
  <c r="AI88" i="22"/>
  <c r="AH88" i="22"/>
  <c r="AG88" i="22"/>
  <c r="AG171" i="22" s="1"/>
  <c r="AF88" i="22"/>
  <c r="AF171" i="22" s="1"/>
  <c r="AE88" i="22"/>
  <c r="AE171" i="22" s="1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Q88" i="22"/>
  <c r="P88" i="22"/>
  <c r="P171" i="22" s="1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6" i="21"/>
  <c r="F276" i="21"/>
  <c r="F277" i="21" s="1"/>
  <c r="F279" i="21" s="1"/>
  <c r="D276" i="21"/>
  <c r="D277" i="21" s="1"/>
  <c r="D279" i="21" s="1"/>
  <c r="G275" i="21"/>
  <c r="F275" i="21"/>
  <c r="E275" i="21"/>
  <c r="E276" i="21" s="1"/>
  <c r="D275" i="2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4" i="21"/>
  <c r="G246" i="21" s="1"/>
  <c r="G243" i="21"/>
  <c r="G242" i="21"/>
  <c r="F242" i="21"/>
  <c r="F243" i="21" s="1"/>
  <c r="E242" i="21"/>
  <c r="D242" i="2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E212" i="21"/>
  <c r="E213" i="21" s="1"/>
  <c r="G211" i="21"/>
  <c r="F211" i="21"/>
  <c r="E211" i="2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G182" i="21"/>
  <c r="E182" i="21"/>
  <c r="F181" i="21"/>
  <c r="E181" i="21"/>
  <c r="G180" i="21"/>
  <c r="G181" i="21" s="1"/>
  <c r="F180" i="21"/>
  <c r="C180" i="21"/>
  <c r="E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C149" i="21"/>
  <c r="G139" i="21"/>
  <c r="F139" i="21"/>
  <c r="E139" i="21"/>
  <c r="D139" i="21"/>
  <c r="E120" i="21"/>
  <c r="G119" i="21"/>
  <c r="G120" i="21" s="1"/>
  <c r="G121" i="21" s="1"/>
  <c r="C119" i="21"/>
  <c r="E119" i="21" s="1"/>
  <c r="Q118" i="21"/>
  <c r="T118" i="21" s="1"/>
  <c r="K117" i="21"/>
  <c r="P115" i="21"/>
  <c r="W114" i="21"/>
  <c r="P112" i="21"/>
  <c r="T110" i="21"/>
  <c r="G110" i="21"/>
  <c r="F110" i="21"/>
  <c r="E110" i="21"/>
  <c r="D110" i="21"/>
  <c r="T109" i="21"/>
  <c r="Q108" i="21"/>
  <c r="T108" i="21" s="1"/>
  <c r="T107" i="21"/>
  <c r="Q107" i="21"/>
  <c r="K107" i="21"/>
  <c r="T106" i="21"/>
  <c r="Q106" i="21"/>
  <c r="T105" i="21"/>
  <c r="Q105" i="21"/>
  <c r="K105" i="21"/>
  <c r="T104" i="21"/>
  <c r="Q104" i="21"/>
  <c r="T103" i="21"/>
  <c r="Q103" i="21"/>
  <c r="K103" i="21"/>
  <c r="T102" i="21"/>
  <c r="T112" i="21" s="1"/>
  <c r="Q102" i="21"/>
  <c r="Q97" i="21"/>
  <c r="Q96" i="21"/>
  <c r="P95" i="21"/>
  <c r="P98" i="21" s="1"/>
  <c r="P118" i="21" s="1"/>
  <c r="J95" i="21"/>
  <c r="Q94" i="21"/>
  <c r="J94" i="21"/>
  <c r="Q93" i="21"/>
  <c r="T93" i="21" s="1"/>
  <c r="J93" i="21"/>
  <c r="T92" i="21"/>
  <c r="P92" i="21"/>
  <c r="T91" i="21"/>
  <c r="P91" i="21"/>
  <c r="T90" i="21"/>
  <c r="Q90" i="21"/>
  <c r="G90" i="21"/>
  <c r="F90" i="21"/>
  <c r="E90" i="21"/>
  <c r="D90" i="21"/>
  <c r="C90" i="21"/>
  <c r="Q89" i="21"/>
  <c r="T89" i="21" s="1"/>
  <c r="Q88" i="21"/>
  <c r="T88" i="21" s="1"/>
  <c r="Q87" i="21"/>
  <c r="T87" i="21" s="1"/>
  <c r="T86" i="21"/>
  <c r="Q86" i="21"/>
  <c r="Q85" i="21"/>
  <c r="T85" i="21" s="1"/>
  <c r="Q84" i="21"/>
  <c r="T84" i="21" s="1"/>
  <c r="M84" i="21"/>
  <c r="L84" i="21"/>
  <c r="K84" i="21"/>
  <c r="T83" i="21"/>
  <c r="P83" i="21"/>
  <c r="Q82" i="21"/>
  <c r="T82" i="21" s="1"/>
  <c r="G82" i="21"/>
  <c r="F82" i="21"/>
  <c r="E82" i="21"/>
  <c r="D82" i="21"/>
  <c r="T81" i="21"/>
  <c r="Q81" i="21"/>
  <c r="Q80" i="21"/>
  <c r="T80" i="21" s="1"/>
  <c r="T79" i="21"/>
  <c r="Q79" i="21"/>
  <c r="T78" i="21"/>
  <c r="Q78" i="21"/>
  <c r="T77" i="21"/>
  <c r="Q77" i="21"/>
  <c r="Q76" i="21"/>
  <c r="T76" i="21" s="1"/>
  <c r="T75" i="21"/>
  <c r="Q75" i="21"/>
  <c r="T74" i="21"/>
  <c r="Q74" i="21"/>
  <c r="L74" i="21"/>
  <c r="Q73" i="21"/>
  <c r="T73" i="21" s="1"/>
  <c r="T72" i="21"/>
  <c r="Q72" i="21"/>
  <c r="L72" i="21"/>
  <c r="F72" i="21"/>
  <c r="E72" i="21"/>
  <c r="G72" i="21" s="1"/>
  <c r="T71" i="21"/>
  <c r="Q70" i="21"/>
  <c r="T70" i="21" s="1"/>
  <c r="L70" i="21"/>
  <c r="Q69" i="21"/>
  <c r="T69" i="21" s="1"/>
  <c r="T68" i="21"/>
  <c r="Q68" i="21"/>
  <c r="Q67" i="21"/>
  <c r="T67" i="21" s="1"/>
  <c r="T66" i="21"/>
  <c r="Q66" i="21"/>
  <c r="Q65" i="21"/>
  <c r="K65" i="21"/>
  <c r="K66" i="21" s="1"/>
  <c r="L64" i="21"/>
  <c r="G64" i="21"/>
  <c r="F64" i="21"/>
  <c r="J63" i="21"/>
  <c r="F63" i="21"/>
  <c r="D63" i="21"/>
  <c r="D64" i="21" s="1"/>
  <c r="D66" i="21" s="1"/>
  <c r="Y62" i="21"/>
  <c r="J62" i="21"/>
  <c r="K64" i="21" s="1"/>
  <c r="G62" i="21"/>
  <c r="G63" i="21" s="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L39" i="21"/>
  <c r="K39" i="21"/>
  <c r="F38" i="21"/>
  <c r="L36" i="21"/>
  <c r="L37" i="21" s="1"/>
  <c r="K36" i="21"/>
  <c r="K35" i="21"/>
  <c r="K37" i="21" s="1"/>
  <c r="F35" i="21"/>
  <c r="F36" i="21" s="1"/>
  <c r="D35" i="21"/>
  <c r="D36" i="21" s="1"/>
  <c r="J34" i="21"/>
  <c r="L35" i="21" s="1"/>
  <c r="G34" i="21"/>
  <c r="F34" i="21"/>
  <c r="E34" i="21"/>
  <c r="D34" i="21"/>
  <c r="J33" i="21"/>
  <c r="M25" i="21"/>
  <c r="L25" i="2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E9" i="21"/>
  <c r="D9" i="21"/>
  <c r="G7" i="21"/>
  <c r="G9" i="21" s="1"/>
  <c r="E7" i="21"/>
  <c r="D7" i="21"/>
  <c r="G6" i="21"/>
  <c r="E6" i="21"/>
  <c r="D6" i="21"/>
  <c r="G5" i="21"/>
  <c r="F5" i="21"/>
  <c r="E5" i="21"/>
  <c r="D5" i="21"/>
  <c r="J4" i="21"/>
  <c r="L5" i="21" s="1"/>
  <c r="J3" i="21"/>
  <c r="K5" i="21" s="1"/>
  <c r="D186" i="20"/>
  <c r="B186" i="20"/>
  <c r="C180" i="20"/>
  <c r="D179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F141" i="20"/>
  <c r="E141" i="20"/>
  <c r="B141" i="20"/>
  <c r="E140" i="20"/>
  <c r="B140" i="20"/>
  <c r="B154" i="20" s="1"/>
  <c r="F139" i="20"/>
  <c r="E139" i="20"/>
  <c r="B139" i="20"/>
  <c r="C133" i="20"/>
  <c r="D131" i="20"/>
  <c r="C131" i="20"/>
  <c r="E129" i="20"/>
  <c r="E128" i="20"/>
  <c r="E127" i="20"/>
  <c r="E126" i="20"/>
  <c r="E125" i="20"/>
  <c r="E124" i="20"/>
  <c r="E123" i="20"/>
  <c r="AC95" i="20"/>
  <c r="AB95" i="20"/>
  <c r="Y95" i="20"/>
  <c r="W95" i="20"/>
  <c r="U95" i="20"/>
  <c r="T95" i="20"/>
  <c r="Q95" i="20"/>
  <c r="O95" i="20"/>
  <c r="M95" i="20"/>
  <c r="L95" i="20"/>
  <c r="F95" i="20"/>
  <c r="J94" i="20"/>
  <c r="J93" i="20"/>
  <c r="AD92" i="20"/>
  <c r="AD95" i="20" s="1"/>
  <c r="AC92" i="20"/>
  <c r="AB92" i="20"/>
  <c r="AA92" i="20"/>
  <c r="AA95" i="20" s="1"/>
  <c r="Z92" i="20"/>
  <c r="Z95" i="20" s="1"/>
  <c r="Y92" i="20"/>
  <c r="X92" i="20"/>
  <c r="X95" i="20" s="1"/>
  <c r="W92" i="20"/>
  <c r="V92" i="20"/>
  <c r="V95" i="20" s="1"/>
  <c r="U92" i="20"/>
  <c r="T92" i="20"/>
  <c r="S92" i="20"/>
  <c r="S95" i="20" s="1"/>
  <c r="R92" i="20"/>
  <c r="R95" i="20" s="1"/>
  <c r="Q92" i="20"/>
  <c r="P92" i="20"/>
  <c r="P95" i="20" s="1"/>
  <c r="O92" i="20"/>
  <c r="N92" i="20"/>
  <c r="N95" i="20" s="1"/>
  <c r="M92" i="20"/>
  <c r="L92" i="20"/>
  <c r="K92" i="20"/>
  <c r="K95" i="20" s="1"/>
  <c r="J92" i="20"/>
  <c r="E92" i="20"/>
  <c r="D92" i="20"/>
  <c r="J91" i="20"/>
  <c r="F87" i="20"/>
  <c r="F86" i="20"/>
  <c r="F85" i="20"/>
  <c r="F92" i="20" s="1"/>
  <c r="AD84" i="20"/>
  <c r="AC84" i="20"/>
  <c r="AC86" i="20" s="1"/>
  <c r="AB84" i="20"/>
  <c r="AA84" i="20"/>
  <c r="Z84" i="20"/>
  <c r="Y84" i="20"/>
  <c r="X84" i="20"/>
  <c r="W84" i="20"/>
  <c r="V84" i="20"/>
  <c r="U84" i="20"/>
  <c r="T84" i="20"/>
  <c r="S84" i="20"/>
  <c r="R84" i="20"/>
  <c r="Q84" i="20"/>
  <c r="Q86" i="20" s="1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I75" i="20"/>
  <c r="D75" i="20"/>
  <c r="J74" i="20"/>
  <c r="E74" i="20"/>
  <c r="J73" i="20"/>
  <c r="E73" i="20"/>
  <c r="J72" i="20"/>
  <c r="E72" i="20"/>
  <c r="K71" i="20"/>
  <c r="J71" i="20" s="1"/>
  <c r="E71" i="20"/>
  <c r="J70" i="20"/>
  <c r="E70" i="20"/>
  <c r="J69" i="20"/>
  <c r="E69" i="20"/>
  <c r="J68" i="20"/>
  <c r="E68" i="20"/>
  <c r="J67" i="20"/>
  <c r="E67" i="20"/>
  <c r="E66" i="20"/>
  <c r="AC65" i="20"/>
  <c r="P65" i="20"/>
  <c r="P86" i="20" s="1"/>
  <c r="O65" i="20"/>
  <c r="L65" i="20"/>
  <c r="L86" i="20" s="1"/>
  <c r="K65" i="20"/>
  <c r="E65" i="20"/>
  <c r="E64" i="20"/>
  <c r="AD63" i="20"/>
  <c r="AC63" i="20"/>
  <c r="AB63" i="20"/>
  <c r="AA63" i="20"/>
  <c r="X63" i="20"/>
  <c r="X65" i="20" s="1"/>
  <c r="X86" i="20" s="1"/>
  <c r="T63" i="20"/>
  <c r="T65" i="20" s="1"/>
  <c r="T86" i="20" s="1"/>
  <c r="S63" i="20"/>
  <c r="S65" i="20" s="1"/>
  <c r="R63" i="20"/>
  <c r="R65" i="20" s="1"/>
  <c r="P63" i="20"/>
  <c r="O63" i="20"/>
  <c r="N63" i="20"/>
  <c r="N65" i="20" s="1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E52" i="20" s="1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B33" i="20"/>
  <c r="AA33" i="20"/>
  <c r="Z33" i="20"/>
  <c r="Z63" i="20" s="1"/>
  <c r="Z65" i="20" s="1"/>
  <c r="Z86" i="20" s="1"/>
  <c r="Y33" i="20"/>
  <c r="Y63" i="20" s="1"/>
  <c r="Y65" i="20" s="1"/>
  <c r="X33" i="20"/>
  <c r="W33" i="20"/>
  <c r="W63" i="20" s="1"/>
  <c r="W65" i="20" s="1"/>
  <c r="V33" i="20"/>
  <c r="V63" i="20" s="1"/>
  <c r="V65" i="20" s="1"/>
  <c r="U33" i="20"/>
  <c r="T33" i="20"/>
  <c r="S33" i="20"/>
  <c r="J32" i="20"/>
  <c r="J31" i="20"/>
  <c r="J30" i="20"/>
  <c r="J29" i="20"/>
  <c r="J28" i="20"/>
  <c r="J27" i="20"/>
  <c r="J26" i="20"/>
  <c r="J25" i="20"/>
  <c r="J24" i="20"/>
  <c r="R23" i="20"/>
  <c r="Q23" i="20"/>
  <c r="Q63" i="20" s="1"/>
  <c r="P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B65" i="20" s="1"/>
  <c r="AB86" i="20" s="1"/>
  <c r="AA12" i="20"/>
  <c r="AA65" i="20" s="1"/>
  <c r="AA86" i="20" s="1"/>
  <c r="Z12" i="20"/>
  <c r="Y12" i="20"/>
  <c r="X12" i="20"/>
  <c r="W12" i="20"/>
  <c r="V12" i="20"/>
  <c r="U12" i="20"/>
  <c r="T12" i="20"/>
  <c r="S12" i="20"/>
  <c r="Q12" i="20"/>
  <c r="Q65" i="20" s="1"/>
  <c r="P12" i="20"/>
  <c r="O12" i="20"/>
  <c r="N12" i="20"/>
  <c r="M12" i="20"/>
  <c r="L12" i="20"/>
  <c r="K12" i="20"/>
  <c r="J11" i="20"/>
  <c r="J10" i="20"/>
  <c r="J9" i="20"/>
  <c r="Q8" i="20"/>
  <c r="J8" i="20" s="1"/>
  <c r="J7" i="20"/>
  <c r="J6" i="20"/>
  <c r="C6" i="20"/>
  <c r="J5" i="20"/>
  <c r="J4" i="20"/>
  <c r="C4" i="20"/>
  <c r="W2" i="20"/>
  <c r="X2" i="20" s="1"/>
  <c r="Y2" i="20" s="1"/>
  <c r="Z2" i="20" s="1"/>
  <c r="AA2" i="20" s="1"/>
  <c r="AB2" i="20" s="1"/>
  <c r="AC2" i="20" s="1"/>
  <c r="AD2" i="20" s="1"/>
  <c r="V2" i="20"/>
  <c r="U2" i="20"/>
  <c r="T2" i="20"/>
  <c r="L2" i="20"/>
  <c r="M2" i="20" s="1"/>
  <c r="N2" i="20" s="1"/>
  <c r="O2" i="20" s="1"/>
  <c r="P2" i="20" s="1"/>
  <c r="Q2" i="20" s="1"/>
  <c r="R2" i="20" s="1"/>
  <c r="G39" i="19"/>
  <c r="H24" i="19"/>
  <c r="H23" i="19"/>
  <c r="H22" i="19"/>
  <c r="H21" i="19"/>
  <c r="H20" i="19"/>
  <c r="H16" i="19"/>
  <c r="H15" i="19"/>
  <c r="H14" i="19"/>
  <c r="H13" i="19"/>
  <c r="H12" i="19"/>
  <c r="H11" i="19"/>
  <c r="G8" i="19"/>
  <c r="H8" i="19" s="1"/>
  <c r="H7" i="19"/>
  <c r="H6" i="19"/>
  <c r="H5" i="19"/>
  <c r="H4" i="19"/>
  <c r="I17" i="18"/>
  <c r="H15" i="18"/>
  <c r="H7" i="18"/>
  <c r="E7" i="18"/>
  <c r="E6" i="18"/>
  <c r="E15" i="18" s="1"/>
  <c r="C6" i="18"/>
  <c r="F4" i="18"/>
  <c r="E622" i="17"/>
  <c r="E586" i="17"/>
  <c r="E371" i="17"/>
  <c r="E136" i="17"/>
  <c r="T88" i="17"/>
  <c r="O88" i="17"/>
  <c r="J88" i="17"/>
  <c r="T87" i="17"/>
  <c r="T86" i="17" s="1"/>
  <c r="S87" i="17"/>
  <c r="S86" i="17" s="1"/>
  <c r="S88" i="17" s="1"/>
  <c r="R87" i="17"/>
  <c r="Q87" i="17"/>
  <c r="Q86" i="17" s="1"/>
  <c r="Q88" i="17" s="1"/>
  <c r="P87" i="17"/>
  <c r="O87" i="17"/>
  <c r="O86" i="17" s="1"/>
  <c r="N87" i="17"/>
  <c r="M87" i="17"/>
  <c r="L87" i="17"/>
  <c r="K87" i="17"/>
  <c r="J87" i="17"/>
  <c r="I87" i="17"/>
  <c r="U87" i="17" s="1"/>
  <c r="R86" i="17"/>
  <c r="R88" i="17" s="1"/>
  <c r="P86" i="17"/>
  <c r="P88" i="17" s="1"/>
  <c r="N86" i="17"/>
  <c r="N88" i="17" s="1"/>
  <c r="M86" i="17"/>
  <c r="M88" i="17" s="1"/>
  <c r="L86" i="17"/>
  <c r="L88" i="17" s="1"/>
  <c r="K86" i="17"/>
  <c r="K88" i="17" s="1"/>
  <c r="J86" i="17"/>
  <c r="I86" i="17"/>
  <c r="S82" i="17"/>
  <c r="S92" i="17" s="1"/>
  <c r="R82" i="17"/>
  <c r="R92" i="17" s="1"/>
  <c r="Q82" i="17"/>
  <c r="Q92" i="17" s="1"/>
  <c r="M82" i="17"/>
  <c r="M92" i="17" s="1"/>
  <c r="T78" i="17"/>
  <c r="S78" i="17"/>
  <c r="S81" i="17" s="1"/>
  <c r="U77" i="17"/>
  <c r="W77" i="17" s="1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M78" i="17" s="1"/>
  <c r="M81" i="17" s="1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L78" i="17" s="1"/>
  <c r="L81" i="17" s="1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K78" i="17" s="1"/>
  <c r="K81" i="17" s="1"/>
  <c r="J73" i="17"/>
  <c r="I73" i="17"/>
  <c r="U73" i="17" s="1"/>
  <c r="W73" i="17" s="1"/>
  <c r="T72" i="17"/>
  <c r="T82" i="17" s="1"/>
  <c r="S72" i="17"/>
  <c r="R72" i="17"/>
  <c r="Q72" i="17"/>
  <c r="P72" i="17"/>
  <c r="P82" i="17" s="1"/>
  <c r="P92" i="17" s="1"/>
  <c r="O72" i="17"/>
  <c r="O82" i="17" s="1"/>
  <c r="O92" i="17" s="1"/>
  <c r="N72" i="17"/>
  <c r="N82" i="17" s="1"/>
  <c r="N92" i="17" s="1"/>
  <c r="M72" i="17"/>
  <c r="L72" i="17"/>
  <c r="L82" i="17" s="1"/>
  <c r="L92" i="17" s="1"/>
  <c r="K72" i="17"/>
  <c r="K82" i="17" s="1"/>
  <c r="K92" i="17" s="1"/>
  <c r="I72" i="17"/>
  <c r="AF71" i="17"/>
  <c r="T71" i="17"/>
  <c r="S71" i="17"/>
  <c r="R71" i="17"/>
  <c r="R78" i="17" s="1"/>
  <c r="R81" i="17" s="1"/>
  <c r="Q71" i="17"/>
  <c r="P71" i="17"/>
  <c r="O71" i="17"/>
  <c r="N71" i="17"/>
  <c r="M71" i="17"/>
  <c r="L71" i="17"/>
  <c r="K71" i="17"/>
  <c r="J71" i="17"/>
  <c r="I71" i="17"/>
  <c r="K67" i="17"/>
  <c r="U66" i="17"/>
  <c r="W66" i="17" s="1"/>
  <c r="J65" i="17"/>
  <c r="K64" i="17"/>
  <c r="J64" i="17"/>
  <c r="I64" i="17"/>
  <c r="L63" i="17"/>
  <c r="K63" i="17"/>
  <c r="K65" i="17" s="1"/>
  <c r="J63" i="17"/>
  <c r="J62" i="17"/>
  <c r="I62" i="17"/>
  <c r="K59" i="17"/>
  <c r="E59" i="17"/>
  <c r="T58" i="17"/>
  <c r="T64" i="17" s="1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L64" i="17" s="1"/>
  <c r="K58" i="17"/>
  <c r="J58" i="17"/>
  <c r="I58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T53" i="17"/>
  <c r="T63" i="17" s="1"/>
  <c r="S53" i="17"/>
  <c r="S63" i="17" s="1"/>
  <c r="R53" i="17"/>
  <c r="R63" i="17" s="1"/>
  <c r="Q53" i="17"/>
  <c r="Q63" i="17" s="1"/>
  <c r="P53" i="17"/>
  <c r="P63" i="17" s="1"/>
  <c r="O53" i="17"/>
  <c r="O63" i="17" s="1"/>
  <c r="N53" i="17"/>
  <c r="N63" i="17" s="1"/>
  <c r="M53" i="17"/>
  <c r="M63" i="17" s="1"/>
  <c r="L53" i="17"/>
  <c r="K53" i="17"/>
  <c r="J53" i="17"/>
  <c r="I53" i="17"/>
  <c r="T52" i="17"/>
  <c r="T62" i="17" s="1"/>
  <c r="S52" i="17"/>
  <c r="S62" i="17" s="1"/>
  <c r="R52" i="17"/>
  <c r="Q52" i="17"/>
  <c r="P52" i="17"/>
  <c r="O52" i="17"/>
  <c r="N52" i="17"/>
  <c r="M52" i="17"/>
  <c r="L52" i="17"/>
  <c r="L62" i="17" s="1"/>
  <c r="K52" i="17"/>
  <c r="K62" i="17" s="1"/>
  <c r="J52" i="17"/>
  <c r="I52" i="17"/>
  <c r="K48" i="17"/>
  <c r="J48" i="17"/>
  <c r="I48" i="17"/>
  <c r="H48" i="17"/>
  <c r="W48" i="17" s="1"/>
  <c r="L47" i="17"/>
  <c r="K47" i="17"/>
  <c r="J47" i="17"/>
  <c r="I47" i="17"/>
  <c r="H47" i="17"/>
  <c r="W47" i="17" s="1"/>
  <c r="J46" i="17"/>
  <c r="H46" i="17"/>
  <c r="W46" i="17" s="1"/>
  <c r="L45" i="17"/>
  <c r="K45" i="17"/>
  <c r="I45" i="17"/>
  <c r="H45" i="17"/>
  <c r="W45" i="17" s="1"/>
  <c r="L44" i="17"/>
  <c r="K44" i="17"/>
  <c r="J44" i="17"/>
  <c r="I44" i="17"/>
  <c r="H44" i="17"/>
  <c r="W44" i="17" s="1"/>
  <c r="H43" i="17"/>
  <c r="K35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L37" i="17" s="1"/>
  <c r="K28" i="17"/>
  <c r="J28" i="17"/>
  <c r="I28" i="17"/>
  <c r="U28" i="17" s="1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T26" i="17"/>
  <c r="S26" i="17"/>
  <c r="R26" i="17"/>
  <c r="U26" i="17" s="1"/>
  <c r="Q26" i="17"/>
  <c r="P26" i="17"/>
  <c r="O26" i="17"/>
  <c r="N26" i="17"/>
  <c r="M26" i="17"/>
  <c r="L26" i="17"/>
  <c r="K26" i="17"/>
  <c r="J26" i="17"/>
  <c r="I26" i="17"/>
  <c r="T25" i="17"/>
  <c r="S25" i="17"/>
  <c r="R25" i="17"/>
  <c r="R30" i="17" s="1"/>
  <c r="Q25" i="17"/>
  <c r="Q30" i="17" s="1"/>
  <c r="P25" i="17"/>
  <c r="O25" i="17"/>
  <c r="N25" i="17"/>
  <c r="M25" i="17"/>
  <c r="L25" i="17"/>
  <c r="K25" i="17"/>
  <c r="J25" i="17"/>
  <c r="I25" i="17"/>
  <c r="E25" i="17"/>
  <c r="T24" i="17"/>
  <c r="T30" i="17" s="1"/>
  <c r="S24" i="17"/>
  <c r="S30" i="17" s="1"/>
  <c r="R24" i="17"/>
  <c r="Q24" i="17"/>
  <c r="P24" i="17"/>
  <c r="O24" i="17"/>
  <c r="N24" i="17"/>
  <c r="M24" i="17"/>
  <c r="M30" i="17" s="1"/>
  <c r="L24" i="17"/>
  <c r="L30" i="17" s="1"/>
  <c r="K24" i="17"/>
  <c r="K30" i="17" s="1"/>
  <c r="J24" i="17"/>
  <c r="I24" i="17"/>
  <c r="E21" i="17"/>
  <c r="E31" i="17" s="1"/>
  <c r="H15" i="17" s="1"/>
  <c r="E17" i="17"/>
  <c r="T13" i="17"/>
  <c r="S13" i="17"/>
  <c r="AD6" i="17" s="1"/>
  <c r="AC6" i="17" s="1"/>
  <c r="V12" i="17"/>
  <c r="U12" i="17"/>
  <c r="M12" i="17"/>
  <c r="L12" i="17"/>
  <c r="K12" i="17"/>
  <c r="J12" i="17"/>
  <c r="I12" i="17"/>
  <c r="AE6" i="17" s="1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AD3" i="17" s="1"/>
  <c r="K10" i="17"/>
  <c r="J10" i="17"/>
  <c r="V10" i="17" s="1"/>
  <c r="H9" i="17"/>
  <c r="Y8" i="17"/>
  <c r="H8" i="17"/>
  <c r="Y7" i="17"/>
  <c r="T7" i="17"/>
  <c r="T48" i="17" s="1"/>
  <c r="S7" i="17"/>
  <c r="S48" i="17" s="1"/>
  <c r="R7" i="17"/>
  <c r="R38" i="17" s="1"/>
  <c r="Q7" i="17"/>
  <c r="P7" i="17"/>
  <c r="P38" i="17" s="1"/>
  <c r="O7" i="17"/>
  <c r="O38" i="17" s="1"/>
  <c r="N7" i="17"/>
  <c r="N38" i="17" s="1"/>
  <c r="M7" i="17"/>
  <c r="M38" i="17" s="1"/>
  <c r="L7" i="17"/>
  <c r="K7" i="17"/>
  <c r="K38" i="17" s="1"/>
  <c r="J7" i="17"/>
  <c r="J38" i="17" s="1"/>
  <c r="I7" i="17"/>
  <c r="I38" i="17" s="1"/>
  <c r="Y6" i="17"/>
  <c r="T6" i="17"/>
  <c r="S6" i="17"/>
  <c r="S47" i="17" s="1"/>
  <c r="R6" i="17"/>
  <c r="Q6" i="17"/>
  <c r="P6" i="17"/>
  <c r="P47" i="17" s="1"/>
  <c r="O6" i="17"/>
  <c r="O37" i="17" s="1"/>
  <c r="N6" i="17"/>
  <c r="N37" i="17" s="1"/>
  <c r="M6" i="17"/>
  <c r="M47" i="17" s="1"/>
  <c r="L6" i="17"/>
  <c r="K6" i="17"/>
  <c r="J6" i="17"/>
  <c r="I6" i="17"/>
  <c r="AE5" i="17"/>
  <c r="AD5" i="17"/>
  <c r="AC5" i="17" s="1"/>
  <c r="Y5" i="17"/>
  <c r="T5" i="17"/>
  <c r="T46" i="17" s="1"/>
  <c r="S5" i="17"/>
  <c r="S46" i="17" s="1"/>
  <c r="R5" i="17"/>
  <c r="R46" i="17" s="1"/>
  <c r="Q5" i="17"/>
  <c r="Q46" i="17" s="1"/>
  <c r="P5" i="17"/>
  <c r="P46" i="17" s="1"/>
  <c r="O5" i="17"/>
  <c r="O36" i="17" s="1"/>
  <c r="N5" i="17"/>
  <c r="N46" i="17" s="1"/>
  <c r="M5" i="17"/>
  <c r="M36" i="17" s="1"/>
  <c r="L5" i="17"/>
  <c r="L36" i="17" s="1"/>
  <c r="K5" i="17"/>
  <c r="K46" i="17" s="1"/>
  <c r="J5" i="17"/>
  <c r="J36" i="17" s="1"/>
  <c r="I5" i="17"/>
  <c r="AE4" i="17"/>
  <c r="Y4" i="17"/>
  <c r="T4" i="17"/>
  <c r="T35" i="17" s="1"/>
  <c r="S4" i="17"/>
  <c r="U30" i="15" s="1"/>
  <c r="R4" i="17"/>
  <c r="Q4" i="17"/>
  <c r="P4" i="17"/>
  <c r="O4" i="17"/>
  <c r="Q30" i="15" s="1"/>
  <c r="N4" i="17"/>
  <c r="P30" i="15" s="1"/>
  <c r="M4" i="17"/>
  <c r="M35" i="17" s="1"/>
  <c r="L4" i="17"/>
  <c r="L35" i="17" s="1"/>
  <c r="K4" i="17"/>
  <c r="I4" i="17"/>
  <c r="I35" i="17" s="1"/>
  <c r="Y3" i="17"/>
  <c r="T3" i="17"/>
  <c r="T44" i="17" s="1"/>
  <c r="S3" i="17"/>
  <c r="S44" i="17" s="1"/>
  <c r="R3" i="17"/>
  <c r="R44" i="17" s="1"/>
  <c r="Q3" i="17"/>
  <c r="Q34" i="17" s="1"/>
  <c r="P3" i="17"/>
  <c r="P34" i="17" s="1"/>
  <c r="O3" i="17"/>
  <c r="N3" i="17"/>
  <c r="P29" i="15" s="1"/>
  <c r="M3" i="17"/>
  <c r="M34" i="17" s="1"/>
  <c r="L3" i="17"/>
  <c r="L34" i="17" s="1"/>
  <c r="K3" i="17"/>
  <c r="K34" i="17" s="1"/>
  <c r="J3" i="17"/>
  <c r="J34" i="17" s="1"/>
  <c r="I3" i="17"/>
  <c r="I34" i="17" s="1"/>
  <c r="Y2" i="17"/>
  <c r="T2" i="17"/>
  <c r="T43" i="17" s="1"/>
  <c r="S2" i="17"/>
  <c r="S33" i="17" s="1"/>
  <c r="R2" i="17"/>
  <c r="R43" i="17" s="1"/>
  <c r="Q2" i="17"/>
  <c r="Q43" i="17" s="1"/>
  <c r="P2" i="17"/>
  <c r="P43" i="17" s="1"/>
  <c r="O2" i="17"/>
  <c r="O43" i="17" s="1"/>
  <c r="N2" i="17"/>
  <c r="N43" i="17" s="1"/>
  <c r="M2" i="17"/>
  <c r="M33" i="17" s="1"/>
  <c r="L2" i="17"/>
  <c r="K2" i="17"/>
  <c r="J2" i="17"/>
  <c r="I2" i="17"/>
  <c r="E527" i="15"/>
  <c r="L73" i="15" s="1"/>
  <c r="E473" i="15"/>
  <c r="E467" i="15"/>
  <c r="E352" i="15"/>
  <c r="E195" i="15"/>
  <c r="U90" i="15" s="1"/>
  <c r="U100" i="15" s="1"/>
  <c r="E179" i="15"/>
  <c r="V106" i="15"/>
  <c r="S106" i="15"/>
  <c r="R106" i="15"/>
  <c r="M106" i="15"/>
  <c r="V105" i="15"/>
  <c r="V104" i="15" s="1"/>
  <c r="U105" i="15"/>
  <c r="W105" i="15" s="1"/>
  <c r="T105" i="15"/>
  <c r="S105" i="15"/>
  <c r="R105" i="15"/>
  <c r="Q105" i="15"/>
  <c r="P105" i="15"/>
  <c r="O105" i="15"/>
  <c r="N105" i="15"/>
  <c r="M105" i="15"/>
  <c r="L105" i="15"/>
  <c r="K105" i="15"/>
  <c r="K104" i="15" s="1"/>
  <c r="U104" i="15"/>
  <c r="U106" i="15" s="1"/>
  <c r="T104" i="15"/>
  <c r="T106" i="15" s="1"/>
  <c r="S104" i="15"/>
  <c r="R104" i="15"/>
  <c r="Q104" i="15"/>
  <c r="Q106" i="15" s="1"/>
  <c r="P104" i="15"/>
  <c r="P106" i="15" s="1"/>
  <c r="O104" i="15"/>
  <c r="O106" i="15" s="1"/>
  <c r="N104" i="15"/>
  <c r="N106" i="15" s="1"/>
  <c r="M104" i="15"/>
  <c r="L104" i="15"/>
  <c r="L106" i="15" s="1"/>
  <c r="S100" i="15"/>
  <c r="S110" i="15" s="1"/>
  <c r="O100" i="15"/>
  <c r="O110" i="15" s="1"/>
  <c r="N100" i="15"/>
  <c r="N110" i="15" s="1"/>
  <c r="V95" i="15"/>
  <c r="U95" i="15"/>
  <c r="T95" i="15"/>
  <c r="T96" i="15" s="1"/>
  <c r="T99" i="15" s="1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R96" i="15" s="1"/>
  <c r="R99" i="15" s="1"/>
  <c r="Q93" i="15"/>
  <c r="P93" i="15"/>
  <c r="O93" i="15"/>
  <c r="N93" i="15"/>
  <c r="M93" i="15"/>
  <c r="L93" i="15"/>
  <c r="W93" i="15" s="1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V90" i="15"/>
  <c r="V100" i="15" s="1"/>
  <c r="T90" i="15"/>
  <c r="T100" i="15" s="1"/>
  <c r="T110" i="15" s="1"/>
  <c r="S90" i="15"/>
  <c r="R90" i="15"/>
  <c r="R100" i="15" s="1"/>
  <c r="R110" i="15" s="1"/>
  <c r="Q90" i="15"/>
  <c r="Q100" i="15" s="1"/>
  <c r="Q110" i="15" s="1"/>
  <c r="O90" i="15"/>
  <c r="N90" i="15"/>
  <c r="M90" i="15"/>
  <c r="M100" i="15" s="1"/>
  <c r="M110" i="15" s="1"/>
  <c r="K90" i="15"/>
  <c r="K100" i="15" s="1"/>
  <c r="V89" i="15"/>
  <c r="V96" i="15" s="1"/>
  <c r="V99" i="15" s="1"/>
  <c r="U89" i="15"/>
  <c r="T89" i="15"/>
  <c r="S89" i="15"/>
  <c r="R89" i="15"/>
  <c r="Q89" i="15"/>
  <c r="P89" i="15"/>
  <c r="O89" i="15"/>
  <c r="N89" i="15"/>
  <c r="N96" i="15" s="1"/>
  <c r="N99" i="15" s="1"/>
  <c r="N109" i="15" s="1"/>
  <c r="N111" i="15" s="1"/>
  <c r="L89" i="15"/>
  <c r="K89" i="15"/>
  <c r="W84" i="15"/>
  <c r="N82" i="15"/>
  <c r="N81" i="15"/>
  <c r="M81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M76" i="15"/>
  <c r="M82" i="15" s="1"/>
  <c r="K76" i="15"/>
  <c r="V75" i="15"/>
  <c r="U75" i="15"/>
  <c r="T75" i="15"/>
  <c r="S75" i="15"/>
  <c r="R75" i="15"/>
  <c r="Q75" i="15"/>
  <c r="P75" i="15"/>
  <c r="O75" i="15"/>
  <c r="N75" i="15"/>
  <c r="M75" i="15"/>
  <c r="K75" i="15"/>
  <c r="V74" i="15"/>
  <c r="T74" i="15"/>
  <c r="S74" i="15"/>
  <c r="R74" i="15"/>
  <c r="Q74" i="15"/>
  <c r="P74" i="15"/>
  <c r="O74" i="15"/>
  <c r="N74" i="15"/>
  <c r="M74" i="15"/>
  <c r="K74" i="15"/>
  <c r="V73" i="15"/>
  <c r="T73" i="15"/>
  <c r="S73" i="15"/>
  <c r="R73" i="15"/>
  <c r="Q73" i="15"/>
  <c r="O73" i="15"/>
  <c r="N73" i="15"/>
  <c r="N77" i="15" s="1"/>
  <c r="M73" i="15"/>
  <c r="K73" i="15"/>
  <c r="V72" i="15"/>
  <c r="U72" i="15"/>
  <c r="T72" i="15"/>
  <c r="S72" i="15"/>
  <c r="R72" i="15"/>
  <c r="Q72" i="15"/>
  <c r="O72" i="15"/>
  <c r="N72" i="15"/>
  <c r="M72" i="15"/>
  <c r="L72" i="15"/>
  <c r="K72" i="15"/>
  <c r="V71" i="15"/>
  <c r="V82" i="15" s="1"/>
  <c r="T71" i="15"/>
  <c r="S71" i="15"/>
  <c r="R71" i="15"/>
  <c r="Q71" i="15"/>
  <c r="P71" i="15"/>
  <c r="O71" i="15"/>
  <c r="N71" i="15"/>
  <c r="M71" i="15"/>
  <c r="L71" i="15"/>
  <c r="K71" i="15"/>
  <c r="V70" i="15"/>
  <c r="V81" i="15" s="1"/>
  <c r="U70" i="15"/>
  <c r="U81" i="15" s="1"/>
  <c r="T70" i="15"/>
  <c r="T81" i="15" s="1"/>
  <c r="S70" i="15"/>
  <c r="S81" i="15" s="1"/>
  <c r="R70" i="15"/>
  <c r="R81" i="15" s="1"/>
  <c r="Q70" i="15"/>
  <c r="Q81" i="15" s="1"/>
  <c r="P70" i="15"/>
  <c r="P81" i="15" s="1"/>
  <c r="O70" i="15"/>
  <c r="O81" i="15" s="1"/>
  <c r="N70" i="15"/>
  <c r="M70" i="15"/>
  <c r="L70" i="15"/>
  <c r="L81" i="15" s="1"/>
  <c r="K70" i="15"/>
  <c r="V69" i="15"/>
  <c r="U69" i="15"/>
  <c r="T69" i="15"/>
  <c r="S69" i="15"/>
  <c r="S80" i="15" s="1"/>
  <c r="R69" i="15"/>
  <c r="R80" i="15" s="1"/>
  <c r="Q69" i="15"/>
  <c r="Q80" i="15" s="1"/>
  <c r="P69" i="15"/>
  <c r="P80" i="15" s="1"/>
  <c r="O69" i="15"/>
  <c r="O80" i="15" s="1"/>
  <c r="N69" i="15"/>
  <c r="N80" i="15" s="1"/>
  <c r="K69" i="15"/>
  <c r="Y66" i="15"/>
  <c r="Y65" i="15"/>
  <c r="J65" i="15"/>
  <c r="AH64" i="15"/>
  <c r="Y64" i="15"/>
  <c r="T64" i="15"/>
  <c r="O64" i="15"/>
  <c r="K64" i="15"/>
  <c r="J64" i="15"/>
  <c r="Y63" i="15"/>
  <c r="J63" i="15"/>
  <c r="J66" i="15" s="1"/>
  <c r="V62" i="15"/>
  <c r="U62" i="15"/>
  <c r="T62" i="15"/>
  <c r="Y61" i="15"/>
  <c r="V61" i="15"/>
  <c r="U61" i="15"/>
  <c r="T61" i="15"/>
  <c r="S61" i="15"/>
  <c r="J61" i="15"/>
  <c r="Y60" i="15"/>
  <c r="V60" i="15"/>
  <c r="T60" i="15"/>
  <c r="O60" i="15"/>
  <c r="N60" i="15"/>
  <c r="J60" i="15"/>
  <c r="Y59" i="15"/>
  <c r="V59" i="15"/>
  <c r="U59" i="15"/>
  <c r="T59" i="15"/>
  <c r="S59" i="15"/>
  <c r="J59" i="15"/>
  <c r="P54" i="15"/>
  <c r="O54" i="15"/>
  <c r="N54" i="15"/>
  <c r="M54" i="15"/>
  <c r="K54" i="15"/>
  <c r="L53" i="15"/>
  <c r="K53" i="15"/>
  <c r="U52" i="15"/>
  <c r="T52" i="15"/>
  <c r="Q52" i="15"/>
  <c r="U51" i="15"/>
  <c r="T51" i="15"/>
  <c r="S51" i="15"/>
  <c r="R51" i="15"/>
  <c r="Q51" i="15"/>
  <c r="Q50" i="15"/>
  <c r="P50" i="15"/>
  <c r="O50" i="15"/>
  <c r="N50" i="15"/>
  <c r="O49" i="15"/>
  <c r="N49" i="15"/>
  <c r="M49" i="15"/>
  <c r="L49" i="15"/>
  <c r="K49" i="15"/>
  <c r="U48" i="15"/>
  <c r="L48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V43" i="15"/>
  <c r="U43" i="15"/>
  <c r="T43" i="15"/>
  <c r="S43" i="15"/>
  <c r="R43" i="15"/>
  <c r="Q43" i="15"/>
  <c r="P43" i="15"/>
  <c r="O43" i="15"/>
  <c r="N43" i="15"/>
  <c r="M43" i="15"/>
  <c r="M53" i="15" s="1"/>
  <c r="L43" i="15"/>
  <c r="K43" i="15"/>
  <c r="W43" i="15" s="1"/>
  <c r="V42" i="15"/>
  <c r="U42" i="15"/>
  <c r="T42" i="15"/>
  <c r="S42" i="15"/>
  <c r="R42" i="15"/>
  <c r="Q42" i="15"/>
  <c r="P42" i="15"/>
  <c r="O42" i="15"/>
  <c r="N42" i="15"/>
  <c r="M42" i="15"/>
  <c r="M52" i="15" s="1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W41" i="15" s="1"/>
  <c r="V40" i="15"/>
  <c r="W40" i="15" s="1"/>
  <c r="U40" i="15"/>
  <c r="T40" i="15"/>
  <c r="S40" i="15"/>
  <c r="R40" i="15"/>
  <c r="Q40" i="15"/>
  <c r="P40" i="15"/>
  <c r="O40" i="15"/>
  <c r="N40" i="15"/>
  <c r="M40" i="15"/>
  <c r="L40" i="15"/>
  <c r="K40" i="15"/>
  <c r="V39" i="15"/>
  <c r="V45" i="15" s="1"/>
  <c r="U39" i="15"/>
  <c r="U45" i="15" s="1"/>
  <c r="T39" i="15"/>
  <c r="S39" i="15"/>
  <c r="W39" i="15" s="1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N45" i="15" s="1"/>
  <c r="M38" i="15"/>
  <c r="M45" i="15" s="1"/>
  <c r="L38" i="15"/>
  <c r="K38" i="15"/>
  <c r="M34" i="15"/>
  <c r="K34" i="15"/>
  <c r="N33" i="15"/>
  <c r="M33" i="15"/>
  <c r="L33" i="15"/>
  <c r="K33" i="15"/>
  <c r="N32" i="15"/>
  <c r="M32" i="15"/>
  <c r="L32" i="15"/>
  <c r="V31" i="15"/>
  <c r="T31" i="15"/>
  <c r="S31" i="15"/>
  <c r="R31" i="15"/>
  <c r="K31" i="15"/>
  <c r="N29" i="15"/>
  <c r="L28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2" i="15"/>
  <c r="AA11" i="15"/>
  <c r="J11" i="15"/>
  <c r="AA10" i="15"/>
  <c r="V10" i="15"/>
  <c r="U10" i="15"/>
  <c r="T10" i="15"/>
  <c r="S10" i="15"/>
  <c r="R10" i="15"/>
  <c r="R65" i="15" s="1"/>
  <c r="Q10" i="15"/>
  <c r="Q65" i="15" s="1"/>
  <c r="P10" i="15"/>
  <c r="P65" i="15" s="1"/>
  <c r="O10" i="15"/>
  <c r="O65" i="15" s="1"/>
  <c r="N10" i="15"/>
  <c r="N65" i="15" s="1"/>
  <c r="M10" i="15"/>
  <c r="M65" i="15" s="1"/>
  <c r="L10" i="15"/>
  <c r="L54" i="15" s="1"/>
  <c r="K10" i="15"/>
  <c r="K65" i="15" s="1"/>
  <c r="AA9" i="15"/>
  <c r="V9" i="15"/>
  <c r="U9" i="15"/>
  <c r="T9" i="15"/>
  <c r="T53" i="15" s="1"/>
  <c r="S9" i="15"/>
  <c r="S64" i="15" s="1"/>
  <c r="R9" i="15"/>
  <c r="R64" i="15" s="1"/>
  <c r="Q9" i="15"/>
  <c r="Q64" i="15" s="1"/>
  <c r="P9" i="15"/>
  <c r="O9" i="15"/>
  <c r="N9" i="15"/>
  <c r="N64" i="15" s="1"/>
  <c r="M9" i="15"/>
  <c r="M64" i="15" s="1"/>
  <c r="L9" i="15"/>
  <c r="L64" i="15" s="1"/>
  <c r="K9" i="15"/>
  <c r="AA8" i="15"/>
  <c r="X8" i="15"/>
  <c r="W8" i="15"/>
  <c r="V8" i="15"/>
  <c r="V52" i="15" s="1"/>
  <c r="U8" i="15"/>
  <c r="U63" i="15" s="1"/>
  <c r="T8" i="15"/>
  <c r="T63" i="15" s="1"/>
  <c r="S8" i="15"/>
  <c r="S52" i="15" s="1"/>
  <c r="R8" i="15"/>
  <c r="Q8" i="15"/>
  <c r="Q63" i="15" s="1"/>
  <c r="P8" i="15"/>
  <c r="P52" i="15" s="1"/>
  <c r="O8" i="15"/>
  <c r="O52" i="15" s="1"/>
  <c r="N8" i="15"/>
  <c r="N52" i="15" s="1"/>
  <c r="M8" i="15"/>
  <c r="M63" i="15" s="1"/>
  <c r="L8" i="15"/>
  <c r="L52" i="15" s="1"/>
  <c r="K8" i="15"/>
  <c r="AG7" i="15"/>
  <c r="AA7" i="15"/>
  <c r="X7" i="15"/>
  <c r="V7" i="15"/>
  <c r="V51" i="15" s="1"/>
  <c r="U7" i="15"/>
  <c r="U31" i="15" s="1"/>
  <c r="T7" i="15"/>
  <c r="S7" i="15"/>
  <c r="S62" i="15" s="1"/>
  <c r="R7" i="15"/>
  <c r="R62" i="15" s="1"/>
  <c r="Q7" i="15"/>
  <c r="Q62" i="15" s="1"/>
  <c r="P7" i="15"/>
  <c r="O7" i="15"/>
  <c r="N7" i="15"/>
  <c r="M7" i="15"/>
  <c r="L7" i="15"/>
  <c r="K7" i="15"/>
  <c r="K51" i="15" s="1"/>
  <c r="AG6" i="15"/>
  <c r="AF6" i="15"/>
  <c r="AE6" i="15"/>
  <c r="AA6" i="15"/>
  <c r="V6" i="15"/>
  <c r="U6" i="15"/>
  <c r="U50" i="15" s="1"/>
  <c r="T6" i="15"/>
  <c r="S6" i="15"/>
  <c r="R6" i="15"/>
  <c r="R50" i="15" s="1"/>
  <c r="Q6" i="15"/>
  <c r="Q61" i="15" s="1"/>
  <c r="P6" i="15"/>
  <c r="P61" i="15" s="1"/>
  <c r="O6" i="15"/>
  <c r="O61" i="15" s="1"/>
  <c r="N6" i="15"/>
  <c r="N61" i="15" s="1"/>
  <c r="M6" i="15"/>
  <c r="L6" i="15"/>
  <c r="L50" i="15" s="1"/>
  <c r="K6" i="15"/>
  <c r="K50" i="15" s="1"/>
  <c r="AA5" i="15"/>
  <c r="X5" i="15"/>
  <c r="V5" i="15"/>
  <c r="V49" i="15" s="1"/>
  <c r="U5" i="15"/>
  <c r="U60" i="15" s="1"/>
  <c r="T5" i="15"/>
  <c r="S5" i="15"/>
  <c r="S60" i="15" s="1"/>
  <c r="R5" i="15"/>
  <c r="R60" i="15" s="1"/>
  <c r="Q5" i="15"/>
  <c r="Q60" i="15" s="1"/>
  <c r="P5" i="15"/>
  <c r="P60" i="15" s="1"/>
  <c r="O5" i="15"/>
  <c r="N5" i="15"/>
  <c r="M5" i="15"/>
  <c r="M60" i="15" s="1"/>
  <c r="L5" i="15"/>
  <c r="K5" i="15"/>
  <c r="AG4" i="15"/>
  <c r="AA4" i="15"/>
  <c r="V4" i="15"/>
  <c r="V48" i="15" s="1"/>
  <c r="U4" i="15"/>
  <c r="T4" i="15"/>
  <c r="T48" i="15" s="1"/>
  <c r="S4" i="15"/>
  <c r="S48" i="15" s="1"/>
  <c r="R4" i="15"/>
  <c r="Q4" i="15"/>
  <c r="P4" i="15"/>
  <c r="O4" i="15"/>
  <c r="N4" i="15"/>
  <c r="M4" i="15"/>
  <c r="M59" i="15" s="1"/>
  <c r="L4" i="15"/>
  <c r="L11" i="15" s="1"/>
  <c r="K4" i="15"/>
  <c r="AF3" i="15"/>
  <c r="E580" i="13"/>
  <c r="E532" i="13"/>
  <c r="E260" i="13"/>
  <c r="E124" i="13"/>
  <c r="S116" i="13"/>
  <c r="R116" i="13"/>
  <c r="M116" i="13"/>
  <c r="Q115" i="13"/>
  <c r="Q117" i="13" s="1"/>
  <c r="P115" i="13"/>
  <c r="P117" i="13" s="1"/>
  <c r="R112" i="13"/>
  <c r="Q112" i="13"/>
  <c r="V111" i="13"/>
  <c r="V110" i="13" s="1"/>
  <c r="V112" i="13" s="1"/>
  <c r="U111" i="13"/>
  <c r="T111" i="13"/>
  <c r="S111" i="13"/>
  <c r="R111" i="13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L111" i="13"/>
  <c r="K111" i="13"/>
  <c r="K110" i="13" s="1"/>
  <c r="U110" i="13"/>
  <c r="U112" i="13" s="1"/>
  <c r="T110" i="13"/>
  <c r="T112" i="13" s="1"/>
  <c r="S110" i="13"/>
  <c r="S112" i="13" s="1"/>
  <c r="R110" i="13"/>
  <c r="Q110" i="13"/>
  <c r="M110" i="13"/>
  <c r="M112" i="13" s="1"/>
  <c r="L110" i="13"/>
  <c r="L112" i="13" s="1"/>
  <c r="Q107" i="13"/>
  <c r="V106" i="13"/>
  <c r="V116" i="13" s="1"/>
  <c r="P106" i="13"/>
  <c r="P116" i="13" s="1"/>
  <c r="O106" i="13"/>
  <c r="O116" i="13" s="1"/>
  <c r="R105" i="13"/>
  <c r="O105" i="13"/>
  <c r="M105" i="13"/>
  <c r="M107" i="13" s="1"/>
  <c r="M102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W99" i="13" s="1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W98" i="13" s="1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O102" i="13" s="1"/>
  <c r="N97" i="13"/>
  <c r="W97" i="13" s="1"/>
  <c r="M97" i="13"/>
  <c r="L97" i="13"/>
  <c r="K97" i="13"/>
  <c r="V96" i="13"/>
  <c r="V102" i="13" s="1"/>
  <c r="V105" i="13" s="1"/>
  <c r="V115" i="13" s="1"/>
  <c r="V117" i="13" s="1"/>
  <c r="U96" i="13"/>
  <c r="U106" i="13" s="1"/>
  <c r="U116" i="13" s="1"/>
  <c r="T96" i="13"/>
  <c r="T106" i="13" s="1"/>
  <c r="T116" i="13" s="1"/>
  <c r="S96" i="13"/>
  <c r="S106" i="13" s="1"/>
  <c r="R96" i="13"/>
  <c r="R106" i="13" s="1"/>
  <c r="Q96" i="13"/>
  <c r="Q106" i="13" s="1"/>
  <c r="Q116" i="13" s="1"/>
  <c r="P96" i="13"/>
  <c r="O96" i="13"/>
  <c r="N96" i="13"/>
  <c r="N106" i="13" s="1"/>
  <c r="M96" i="13"/>
  <c r="M106" i="13" s="1"/>
  <c r="L96" i="13"/>
  <c r="L106" i="13" s="1"/>
  <c r="L116" i="13" s="1"/>
  <c r="K96" i="13"/>
  <c r="K106" i="13" s="1"/>
  <c r="K116" i="13" s="1"/>
  <c r="V95" i="13"/>
  <c r="U95" i="13"/>
  <c r="T95" i="13"/>
  <c r="S95" i="13"/>
  <c r="S102" i="13" s="1"/>
  <c r="S105" i="13" s="1"/>
  <c r="R95" i="13"/>
  <c r="R102" i="13" s="1"/>
  <c r="Q95" i="13"/>
  <c r="Q102" i="13" s="1"/>
  <c r="Q105" i="13" s="1"/>
  <c r="P95" i="13"/>
  <c r="P102" i="13" s="1"/>
  <c r="P105" i="13" s="1"/>
  <c r="P107" i="13" s="1"/>
  <c r="O95" i="13"/>
  <c r="N95" i="13"/>
  <c r="M95" i="13"/>
  <c r="L95" i="13"/>
  <c r="K95" i="13"/>
  <c r="W90" i="13"/>
  <c r="P88" i="13"/>
  <c r="N88" i="13"/>
  <c r="K88" i="13"/>
  <c r="N86" i="13"/>
  <c r="M86" i="13"/>
  <c r="K83" i="13"/>
  <c r="V82" i="13"/>
  <c r="V88" i="13" s="1"/>
  <c r="U82" i="13"/>
  <c r="U88" i="13" s="1"/>
  <c r="T82" i="13"/>
  <c r="T88" i="13" s="1"/>
  <c r="S82" i="13"/>
  <c r="R82" i="13"/>
  <c r="R88" i="13" s="1"/>
  <c r="Q82" i="13"/>
  <c r="Q88" i="13" s="1"/>
  <c r="P82" i="13"/>
  <c r="O82" i="13"/>
  <c r="O88" i="13" s="1"/>
  <c r="N82" i="13"/>
  <c r="M82" i="13"/>
  <c r="M88" i="13" s="1"/>
  <c r="L82" i="13"/>
  <c r="L88" i="13" s="1"/>
  <c r="K82" i="13"/>
  <c r="V81" i="13"/>
  <c r="U81" i="13"/>
  <c r="T81" i="13"/>
  <c r="S81" i="13"/>
  <c r="R81" i="13"/>
  <c r="Q81" i="13"/>
  <c r="P81" i="13"/>
  <c r="O81" i="13"/>
  <c r="N81" i="13"/>
  <c r="M81" i="13"/>
  <c r="L81" i="13"/>
  <c r="K81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AH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L76" i="13"/>
  <c r="K76" i="13"/>
  <c r="K87" i="13" s="1"/>
  <c r="V75" i="13"/>
  <c r="V86" i="13" s="1"/>
  <c r="U75" i="13"/>
  <c r="U86" i="13" s="1"/>
  <c r="T75" i="13"/>
  <c r="T86" i="13" s="1"/>
  <c r="S75" i="13"/>
  <c r="S86" i="13" s="1"/>
  <c r="R75" i="13"/>
  <c r="R86" i="13" s="1"/>
  <c r="Q75" i="13"/>
  <c r="Q86" i="13" s="1"/>
  <c r="P75" i="13"/>
  <c r="P86" i="13" s="1"/>
  <c r="O75" i="13"/>
  <c r="O86" i="13" s="1"/>
  <c r="N75" i="13"/>
  <c r="M75" i="13"/>
  <c r="L75" i="13"/>
  <c r="L86" i="13" s="1"/>
  <c r="K75" i="13"/>
  <c r="U71" i="13"/>
  <c r="T71" i="13"/>
  <c r="S71" i="13"/>
  <c r="R71" i="13"/>
  <c r="J71" i="13"/>
  <c r="Y71" i="13" s="1"/>
  <c r="R70" i="13"/>
  <c r="Q70" i="13"/>
  <c r="P70" i="13"/>
  <c r="O70" i="13"/>
  <c r="T69" i="13"/>
  <c r="S69" i="13"/>
  <c r="R69" i="13"/>
  <c r="O69" i="13"/>
  <c r="N69" i="13"/>
  <c r="J69" i="13"/>
  <c r="Y69" i="13" s="1"/>
  <c r="O68" i="13"/>
  <c r="N68" i="13"/>
  <c r="M68" i="13"/>
  <c r="L68" i="13"/>
  <c r="U67" i="13"/>
  <c r="T67" i="13"/>
  <c r="S67" i="13"/>
  <c r="J67" i="13"/>
  <c r="Y67" i="13" s="1"/>
  <c r="Y66" i="13"/>
  <c r="V66" i="13"/>
  <c r="T66" i="13"/>
  <c r="S66" i="13"/>
  <c r="R66" i="13"/>
  <c r="Q66" i="13"/>
  <c r="R65" i="13"/>
  <c r="Q65" i="13"/>
  <c r="P65" i="13"/>
  <c r="O65" i="13"/>
  <c r="U60" i="13"/>
  <c r="L60" i="13"/>
  <c r="K60" i="13"/>
  <c r="R59" i="13"/>
  <c r="P59" i="13"/>
  <c r="O59" i="13"/>
  <c r="N59" i="13"/>
  <c r="S58" i="13"/>
  <c r="K58" i="13"/>
  <c r="V57" i="13"/>
  <c r="U57" i="13"/>
  <c r="R56" i="13"/>
  <c r="Q56" i="13"/>
  <c r="P56" i="13"/>
  <c r="O56" i="13"/>
  <c r="M55" i="13"/>
  <c r="K55" i="13"/>
  <c r="T51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V47" i="13"/>
  <c r="U47" i="13"/>
  <c r="W47" i="13" s="1"/>
  <c r="T47" i="13"/>
  <c r="S47" i="13"/>
  <c r="R47" i="13"/>
  <c r="Q47" i="13"/>
  <c r="P47" i="13"/>
  <c r="O47" i="13"/>
  <c r="N47" i="13"/>
  <c r="M47" i="13"/>
  <c r="L47" i="13"/>
  <c r="K47" i="13"/>
  <c r="V46" i="13"/>
  <c r="U46" i="13"/>
  <c r="U56" i="13" s="1"/>
  <c r="T46" i="13"/>
  <c r="T56" i="13" s="1"/>
  <c r="S46" i="13"/>
  <c r="S51" i="13" s="1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1" i="13" s="1"/>
  <c r="Q45" i="13"/>
  <c r="P45" i="13"/>
  <c r="P55" i="13" s="1"/>
  <c r="O45" i="13"/>
  <c r="N45" i="13"/>
  <c r="M45" i="13"/>
  <c r="L45" i="13"/>
  <c r="K45" i="13"/>
  <c r="V44" i="13"/>
  <c r="U44" i="13"/>
  <c r="T44" i="13"/>
  <c r="S44" i="13"/>
  <c r="R44" i="13"/>
  <c r="Q44" i="13"/>
  <c r="P44" i="13"/>
  <c r="P51" i="13" s="1"/>
  <c r="O44" i="13"/>
  <c r="O51" i="13" s="1"/>
  <c r="N44" i="13"/>
  <c r="N51" i="13" s="1"/>
  <c r="M44" i="13"/>
  <c r="L44" i="13"/>
  <c r="K44" i="13"/>
  <c r="Q40" i="13"/>
  <c r="L40" i="13"/>
  <c r="K40" i="13"/>
  <c r="R39" i="13"/>
  <c r="Q39" i="13"/>
  <c r="P39" i="13"/>
  <c r="O39" i="13"/>
  <c r="N39" i="13"/>
  <c r="L39" i="13"/>
  <c r="K39" i="13"/>
  <c r="U38" i="13"/>
  <c r="N38" i="13"/>
  <c r="O37" i="13"/>
  <c r="N37" i="13"/>
  <c r="M37" i="13"/>
  <c r="L37" i="13"/>
  <c r="V35" i="13"/>
  <c r="U35" i="13"/>
  <c r="L34" i="13"/>
  <c r="J26" i="13"/>
  <c r="J25" i="13"/>
  <c r="V23" i="13"/>
  <c r="U23" i="13"/>
  <c r="AF8" i="13" s="1"/>
  <c r="O22" i="13"/>
  <c r="N22" i="13"/>
  <c r="M22" i="13"/>
  <c r="L22" i="13"/>
  <c r="K22" i="13"/>
  <c r="W22" i="13" s="1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W19" i="13"/>
  <c r="W18" i="13"/>
  <c r="X18" i="13" s="1"/>
  <c r="Y18" i="13" s="1"/>
  <c r="W17" i="13"/>
  <c r="X17" i="13" s="1"/>
  <c r="Y17" i="13" s="1"/>
  <c r="M14" i="13"/>
  <c r="K14" i="13"/>
  <c r="J14" i="13"/>
  <c r="AA13" i="13"/>
  <c r="V13" i="13"/>
  <c r="V60" i="13" s="1"/>
  <c r="U13" i="13"/>
  <c r="U40" i="13" s="1"/>
  <c r="T13" i="13"/>
  <c r="T60" i="13" s="1"/>
  <c r="S13" i="13"/>
  <c r="S60" i="13" s="1"/>
  <c r="R13" i="13"/>
  <c r="R60" i="13" s="1"/>
  <c r="Q13" i="13"/>
  <c r="Q71" i="13" s="1"/>
  <c r="P13" i="13"/>
  <c r="O13" i="13"/>
  <c r="N13" i="13"/>
  <c r="M13" i="13"/>
  <c r="L13" i="13"/>
  <c r="L71" i="13" s="1"/>
  <c r="K13" i="13"/>
  <c r="K71" i="13" s="1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AA11" i="13"/>
  <c r="V11" i="13"/>
  <c r="U11" i="13"/>
  <c r="X11" i="13" s="1"/>
  <c r="T11" i="13"/>
  <c r="S11" i="13"/>
  <c r="R11" i="13"/>
  <c r="Q11" i="13"/>
  <c r="Q43" i="12" s="1"/>
  <c r="P11" i="13"/>
  <c r="O11" i="13"/>
  <c r="N11" i="13"/>
  <c r="M11" i="13"/>
  <c r="L11" i="13"/>
  <c r="K11" i="13"/>
  <c r="J11" i="13"/>
  <c r="X10" i="13"/>
  <c r="V10" i="13"/>
  <c r="U10" i="13"/>
  <c r="T10" i="13"/>
  <c r="S10" i="13"/>
  <c r="R10" i="13"/>
  <c r="Q10" i="13"/>
  <c r="W10" i="13" s="1"/>
  <c r="P10" i="13"/>
  <c r="O10" i="13"/>
  <c r="N10" i="13"/>
  <c r="M10" i="13"/>
  <c r="L10" i="13"/>
  <c r="K10" i="13"/>
  <c r="J10" i="13"/>
  <c r="AA10" i="13" s="1"/>
  <c r="V9" i="13"/>
  <c r="U9" i="13"/>
  <c r="T9" i="13"/>
  <c r="S9" i="13"/>
  <c r="S59" i="13" s="1"/>
  <c r="R9" i="13"/>
  <c r="Q9" i="13"/>
  <c r="P9" i="13"/>
  <c r="O9" i="13"/>
  <c r="N9" i="13"/>
  <c r="N70" i="13" s="1"/>
  <c r="M9" i="13"/>
  <c r="M59" i="13" s="1"/>
  <c r="L9" i="13"/>
  <c r="L70" i="13" s="1"/>
  <c r="K9" i="13"/>
  <c r="K70" i="13" s="1"/>
  <c r="J9" i="13"/>
  <c r="J70" i="13" s="1"/>
  <c r="Y70" i="13" s="1"/>
  <c r="AG8" i="13"/>
  <c r="AE8" i="13"/>
  <c r="AA8" i="13"/>
  <c r="V8" i="13"/>
  <c r="V38" i="13" s="1"/>
  <c r="U8" i="13"/>
  <c r="X8" i="13" s="1"/>
  <c r="T8" i="13"/>
  <c r="T38" i="13" s="1"/>
  <c r="S8" i="13"/>
  <c r="S38" i="13" s="1"/>
  <c r="R8" i="13"/>
  <c r="R58" i="13" s="1"/>
  <c r="Q8" i="13"/>
  <c r="Q38" i="13" s="1"/>
  <c r="P8" i="13"/>
  <c r="P58" i="13" s="1"/>
  <c r="O8" i="13"/>
  <c r="O38" i="13" s="1"/>
  <c r="N8" i="13"/>
  <c r="M8" i="13"/>
  <c r="L8" i="13"/>
  <c r="L69" i="13" s="1"/>
  <c r="K8" i="13"/>
  <c r="K38" i="13" s="1"/>
  <c r="AH7" i="13"/>
  <c r="AG7" i="13"/>
  <c r="AF7" i="13"/>
  <c r="AE7" i="13"/>
  <c r="AA7" i="13"/>
  <c r="V7" i="13"/>
  <c r="V68" i="13" s="1"/>
  <c r="U7" i="13"/>
  <c r="U68" i="13" s="1"/>
  <c r="T7" i="13"/>
  <c r="T57" i="13" s="1"/>
  <c r="S7" i="13"/>
  <c r="R7" i="13"/>
  <c r="Q7" i="13"/>
  <c r="P7" i="13"/>
  <c r="O7" i="13"/>
  <c r="O57" i="13" s="1"/>
  <c r="N7" i="13"/>
  <c r="N57" i="13" s="1"/>
  <c r="M7" i="13"/>
  <c r="L7" i="13"/>
  <c r="L57" i="13" s="1"/>
  <c r="K7" i="13"/>
  <c r="K37" i="13" s="1"/>
  <c r="AG6" i="13"/>
  <c r="AA6" i="13"/>
  <c r="X6" i="13"/>
  <c r="W6" i="13"/>
  <c r="V6" i="13"/>
  <c r="V56" i="13" s="1"/>
  <c r="U6" i="13"/>
  <c r="U36" i="13" s="1"/>
  <c r="T6" i="13"/>
  <c r="T36" i="13" s="1"/>
  <c r="S6" i="13"/>
  <c r="S36" i="13" s="1"/>
  <c r="R6" i="13"/>
  <c r="R67" i="13" s="1"/>
  <c r="Q6" i="13"/>
  <c r="Q67" i="13" s="1"/>
  <c r="P6" i="13"/>
  <c r="P67" i="13" s="1"/>
  <c r="O6" i="13"/>
  <c r="O67" i="13" s="1"/>
  <c r="N6" i="13"/>
  <c r="N56" i="13" s="1"/>
  <c r="M6" i="13"/>
  <c r="M56" i="13" s="1"/>
  <c r="L6" i="13"/>
  <c r="L56" i="13" s="1"/>
  <c r="K6" i="13"/>
  <c r="K67" i="13" s="1"/>
  <c r="AG5" i="13"/>
  <c r="V5" i="13"/>
  <c r="V55" i="13" s="1"/>
  <c r="U5" i="13"/>
  <c r="U66" i="13" s="1"/>
  <c r="T5" i="13"/>
  <c r="T35" i="13" s="1"/>
  <c r="S5" i="13"/>
  <c r="S35" i="13" s="1"/>
  <c r="R5" i="13"/>
  <c r="R35" i="13" s="1"/>
  <c r="Q5" i="13"/>
  <c r="Q35" i="13" s="1"/>
  <c r="P5" i="13"/>
  <c r="P66" i="13" s="1"/>
  <c r="O5" i="13"/>
  <c r="N5" i="13"/>
  <c r="M5" i="13"/>
  <c r="L5" i="13"/>
  <c r="L55" i="13" s="1"/>
  <c r="K5" i="13"/>
  <c r="K66" i="13" s="1"/>
  <c r="J5" i="13"/>
  <c r="J66" i="13" s="1"/>
  <c r="AG4" i="13"/>
  <c r="AF4" i="13"/>
  <c r="AE4" i="13"/>
  <c r="V4" i="13"/>
  <c r="U4" i="13"/>
  <c r="T4" i="13"/>
  <c r="S4" i="13"/>
  <c r="R4" i="13"/>
  <c r="R34" i="13" s="1"/>
  <c r="Q4" i="13"/>
  <c r="Q54" i="13" s="1"/>
  <c r="P4" i="13"/>
  <c r="P34" i="13" s="1"/>
  <c r="O4" i="13"/>
  <c r="O34" i="13" s="1"/>
  <c r="N4" i="13"/>
  <c r="N65" i="13" s="1"/>
  <c r="M4" i="13"/>
  <c r="M65" i="13" s="1"/>
  <c r="L4" i="13"/>
  <c r="L65" i="13" s="1"/>
  <c r="K4" i="13"/>
  <c r="K65" i="13" s="1"/>
  <c r="J4" i="13"/>
  <c r="J65" i="13" s="1"/>
  <c r="AH3" i="13"/>
  <c r="AF3" i="13"/>
  <c r="E486" i="12"/>
  <c r="E143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Q121" i="12"/>
  <c r="Q124" i="12" s="1"/>
  <c r="P121" i="12"/>
  <c r="P124" i="12" s="1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W117" i="12" s="1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W116" i="12" s="1"/>
  <c r="V115" i="12"/>
  <c r="V125" i="12" s="1"/>
  <c r="V135" i="12" s="1"/>
  <c r="U115" i="12"/>
  <c r="U125" i="12" s="1"/>
  <c r="U135" i="12" s="1"/>
  <c r="T115" i="12"/>
  <c r="T125" i="12" s="1"/>
  <c r="T135" i="12" s="1"/>
  <c r="S115" i="12"/>
  <c r="S125" i="12" s="1"/>
  <c r="S135" i="12" s="1"/>
  <c r="R115" i="12"/>
  <c r="R125" i="12" s="1"/>
  <c r="R135" i="12" s="1"/>
  <c r="Q115" i="12"/>
  <c r="Q125" i="12" s="1"/>
  <c r="Q135" i="12" s="1"/>
  <c r="P115" i="12"/>
  <c r="P125" i="12" s="1"/>
  <c r="P135" i="12" s="1"/>
  <c r="O115" i="12"/>
  <c r="O125" i="12" s="1"/>
  <c r="O135" i="12" s="1"/>
  <c r="N115" i="12"/>
  <c r="N125" i="12" s="1"/>
  <c r="N135" i="12" s="1"/>
  <c r="M115" i="12"/>
  <c r="M125" i="12" s="1"/>
  <c r="M135" i="12" s="1"/>
  <c r="L115" i="12"/>
  <c r="L125" i="12" s="1"/>
  <c r="L135" i="12" s="1"/>
  <c r="K115" i="12"/>
  <c r="K125" i="12" s="1"/>
  <c r="K135" i="12" s="1"/>
  <c r="V114" i="12"/>
  <c r="U114" i="12"/>
  <c r="U121" i="12" s="1"/>
  <c r="U124" i="12" s="1"/>
  <c r="T114" i="12"/>
  <c r="T121" i="12" s="1"/>
  <c r="T124" i="12" s="1"/>
  <c r="S114" i="12"/>
  <c r="S121" i="12" s="1"/>
  <c r="S124" i="12" s="1"/>
  <c r="R114" i="12"/>
  <c r="Q114" i="12"/>
  <c r="P114" i="12"/>
  <c r="O114" i="12"/>
  <c r="N114" i="12"/>
  <c r="N121" i="12" s="1"/>
  <c r="N124" i="12" s="1"/>
  <c r="M114" i="12"/>
  <c r="L114" i="12"/>
  <c r="K114" i="12"/>
  <c r="W109" i="12"/>
  <c r="O108" i="12"/>
  <c r="T107" i="12"/>
  <c r="S107" i="12"/>
  <c r="R107" i="12"/>
  <c r="Q107" i="12"/>
  <c r="O107" i="12"/>
  <c r="M107" i="12"/>
  <c r="L106" i="12"/>
  <c r="T105" i="12"/>
  <c r="T108" i="12" s="1"/>
  <c r="V101" i="12"/>
  <c r="V107" i="12" s="1"/>
  <c r="U101" i="12"/>
  <c r="U107" i="12" s="1"/>
  <c r="T101" i="12"/>
  <c r="S101" i="12"/>
  <c r="R101" i="12"/>
  <c r="Q101" i="12"/>
  <c r="P101" i="12"/>
  <c r="P107" i="12" s="1"/>
  <c r="O101" i="12"/>
  <c r="N101" i="12"/>
  <c r="N107" i="12" s="1"/>
  <c r="M101" i="12"/>
  <c r="L101" i="12"/>
  <c r="L107" i="12" s="1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W99" i="12" s="1"/>
  <c r="V98" i="12"/>
  <c r="U98" i="12"/>
  <c r="T98" i="12"/>
  <c r="S98" i="12"/>
  <c r="R98" i="12"/>
  <c r="Q98" i="12"/>
  <c r="P98" i="12"/>
  <c r="O98" i="12"/>
  <c r="N98" i="12"/>
  <c r="M98" i="12"/>
  <c r="L98" i="12"/>
  <c r="K98" i="12"/>
  <c r="W98" i="12" s="1"/>
  <c r="AH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W94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W106" i="12" s="1"/>
  <c r="M94" i="12"/>
  <c r="M106" i="12" s="1"/>
  <c r="L94" i="12"/>
  <c r="K94" i="12"/>
  <c r="K106" i="12" s="1"/>
  <c r="W93" i="12"/>
  <c r="V93" i="12"/>
  <c r="V105" i="12" s="1"/>
  <c r="V108" i="12" s="1"/>
  <c r="U93" i="12"/>
  <c r="U102" i="12" s="1"/>
  <c r="T93" i="12"/>
  <c r="T102" i="12" s="1"/>
  <c r="T122" i="12" s="1"/>
  <c r="S93" i="12"/>
  <c r="R93" i="12"/>
  <c r="Q93" i="12"/>
  <c r="P93" i="12"/>
  <c r="O93" i="12"/>
  <c r="O105" i="12" s="1"/>
  <c r="N93" i="12"/>
  <c r="M93" i="12"/>
  <c r="M105" i="12" s="1"/>
  <c r="M108" i="12" s="1"/>
  <c r="L93" i="12"/>
  <c r="L105" i="12" s="1"/>
  <c r="K93" i="12"/>
  <c r="K105" i="12" s="1"/>
  <c r="S89" i="12"/>
  <c r="Q89" i="12"/>
  <c r="P89" i="12"/>
  <c r="J89" i="12"/>
  <c r="V88" i="12"/>
  <c r="Q88" i="12"/>
  <c r="O88" i="12"/>
  <c r="N88" i="12"/>
  <c r="M88" i="12"/>
  <c r="N87" i="12"/>
  <c r="M87" i="12"/>
  <c r="L87" i="12"/>
  <c r="K87" i="12"/>
  <c r="J86" i="12"/>
  <c r="L85" i="12"/>
  <c r="K85" i="12"/>
  <c r="J85" i="12"/>
  <c r="Y85" i="12" s="1"/>
  <c r="M84" i="12"/>
  <c r="L84" i="12"/>
  <c r="K84" i="12"/>
  <c r="J84" i="12"/>
  <c r="Y84" i="12" s="1"/>
  <c r="Y83" i="12"/>
  <c r="N83" i="12"/>
  <c r="M83" i="12"/>
  <c r="L83" i="12"/>
  <c r="J83" i="12"/>
  <c r="J82" i="12"/>
  <c r="M81" i="12"/>
  <c r="L81" i="12"/>
  <c r="K81" i="12"/>
  <c r="J81" i="12"/>
  <c r="Y81" i="12" s="1"/>
  <c r="Y80" i="12"/>
  <c r="N80" i="12"/>
  <c r="L80" i="12"/>
  <c r="J80" i="12"/>
  <c r="J79" i="12"/>
  <c r="Y79" i="12" s="1"/>
  <c r="V73" i="12"/>
  <c r="T72" i="12"/>
  <c r="S72" i="12"/>
  <c r="R72" i="12"/>
  <c r="Q72" i="12"/>
  <c r="Q71" i="12"/>
  <c r="P71" i="12"/>
  <c r="O71" i="12"/>
  <c r="N71" i="12"/>
  <c r="N70" i="12"/>
  <c r="M70" i="12"/>
  <c r="L70" i="12"/>
  <c r="K70" i="12"/>
  <c r="K69" i="12"/>
  <c r="U67" i="12"/>
  <c r="T67" i="12"/>
  <c r="S67" i="12"/>
  <c r="R67" i="12"/>
  <c r="O66" i="12"/>
  <c r="O65" i="12"/>
  <c r="N65" i="12"/>
  <c r="M65" i="12"/>
  <c r="L65" i="12"/>
  <c r="K64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W60" i="12" s="1"/>
  <c r="V59" i="12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W57" i="12" s="1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V55" i="12"/>
  <c r="U55" i="12"/>
  <c r="W55" i="12" s="1"/>
  <c r="T55" i="12"/>
  <c r="S55" i="12"/>
  <c r="R55" i="12"/>
  <c r="Q55" i="12"/>
  <c r="P55" i="12"/>
  <c r="O55" i="12"/>
  <c r="N55" i="12"/>
  <c r="M55" i="12"/>
  <c r="L55" i="12"/>
  <c r="K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W51" i="12" s="1"/>
  <c r="V50" i="12"/>
  <c r="V61" i="12" s="1"/>
  <c r="U50" i="12"/>
  <c r="T50" i="12"/>
  <c r="T61" i="12" s="1"/>
  <c r="S50" i="12"/>
  <c r="S61" i="12" s="1"/>
  <c r="R50" i="12"/>
  <c r="R61" i="12" s="1"/>
  <c r="Q50" i="12"/>
  <c r="P50" i="12"/>
  <c r="P61" i="12" s="1"/>
  <c r="O50" i="12"/>
  <c r="O61" i="12" s="1"/>
  <c r="N50" i="12"/>
  <c r="M50" i="12"/>
  <c r="L50" i="12"/>
  <c r="K50" i="12"/>
  <c r="S46" i="12"/>
  <c r="Q46" i="12"/>
  <c r="N46" i="12"/>
  <c r="L46" i="12"/>
  <c r="V45" i="12"/>
  <c r="S45" i="12"/>
  <c r="R45" i="12"/>
  <c r="N45" i="12"/>
  <c r="T44" i="12"/>
  <c r="S44" i="12"/>
  <c r="R44" i="12"/>
  <c r="Q44" i="12"/>
  <c r="O44" i="12"/>
  <c r="M44" i="12"/>
  <c r="S43" i="12"/>
  <c r="R43" i="12"/>
  <c r="P43" i="12"/>
  <c r="N43" i="12"/>
  <c r="R42" i="12"/>
  <c r="U41" i="12"/>
  <c r="S41" i="12"/>
  <c r="Q41" i="12"/>
  <c r="P41" i="12"/>
  <c r="O41" i="12"/>
  <c r="N41" i="12"/>
  <c r="P40" i="12"/>
  <c r="O40" i="12"/>
  <c r="N40" i="12"/>
  <c r="M40" i="12"/>
  <c r="O39" i="12"/>
  <c r="N39" i="12"/>
  <c r="N38" i="12"/>
  <c r="M38" i="12"/>
  <c r="L38" i="12"/>
  <c r="K38" i="12"/>
  <c r="L37" i="12"/>
  <c r="K37" i="12"/>
  <c r="K36" i="12"/>
  <c r="S27" i="12"/>
  <c r="Q27" i="12"/>
  <c r="P27" i="12"/>
  <c r="O27" i="12"/>
  <c r="N27" i="12"/>
  <c r="M27" i="12"/>
  <c r="W25" i="12"/>
  <c r="V25" i="12"/>
  <c r="AF9" i="12" s="1"/>
  <c r="U25" i="12"/>
  <c r="O24" i="12"/>
  <c r="N24" i="12"/>
  <c r="AF8" i="12" s="1"/>
  <c r="AH8" i="12" s="1"/>
  <c r="M24" i="12"/>
  <c r="L24" i="12"/>
  <c r="L27" i="12" s="1"/>
  <c r="K24" i="12"/>
  <c r="V23" i="12"/>
  <c r="U23" i="12"/>
  <c r="T23" i="12"/>
  <c r="S23" i="12"/>
  <c r="R23" i="12"/>
  <c r="Q23" i="12"/>
  <c r="P23" i="12"/>
  <c r="O23" i="12"/>
  <c r="W23" i="12" s="1"/>
  <c r="N23" i="12"/>
  <c r="V22" i="12"/>
  <c r="V27" i="12" s="1"/>
  <c r="U22" i="12"/>
  <c r="U27" i="12" s="1"/>
  <c r="T22" i="12"/>
  <c r="S22" i="12"/>
  <c r="R22" i="12"/>
  <c r="R27" i="12" s="1"/>
  <c r="Q22" i="12"/>
  <c r="P22" i="12"/>
  <c r="O22" i="12"/>
  <c r="N22" i="12"/>
  <c r="M22" i="12"/>
  <c r="L22" i="12"/>
  <c r="E22" i="12"/>
  <c r="J27" i="12" s="1"/>
  <c r="W21" i="12"/>
  <c r="W20" i="12"/>
  <c r="X19" i="12"/>
  <c r="Y19" i="12" s="1"/>
  <c r="W19" i="12"/>
  <c r="Q16" i="12"/>
  <c r="V15" i="12"/>
  <c r="U15" i="12"/>
  <c r="T15" i="12"/>
  <c r="T74" i="12" s="1"/>
  <c r="S15" i="12"/>
  <c r="S74" i="12" s="1"/>
  <c r="R15" i="12"/>
  <c r="R89" i="12" s="1"/>
  <c r="Q15" i="12"/>
  <c r="Q74" i="12" s="1"/>
  <c r="P15" i="12"/>
  <c r="P46" i="12" s="1"/>
  <c r="O15" i="12"/>
  <c r="O89" i="12" s="1"/>
  <c r="N15" i="12"/>
  <c r="N89" i="12" s="1"/>
  <c r="M15" i="12"/>
  <c r="M89" i="12" s="1"/>
  <c r="L15" i="12"/>
  <c r="L89" i="12" s="1"/>
  <c r="K15" i="12"/>
  <c r="K89" i="12" s="1"/>
  <c r="U14" i="12"/>
  <c r="U88" i="12" s="1"/>
  <c r="T14" i="12"/>
  <c r="S14" i="12"/>
  <c r="S73" i="12" s="1"/>
  <c r="R14" i="12"/>
  <c r="R73" i="12" s="1"/>
  <c r="Q14" i="12"/>
  <c r="Q45" i="12" s="1"/>
  <c r="P14" i="12"/>
  <c r="P88" i="12" s="1"/>
  <c r="O14" i="12"/>
  <c r="O45" i="12" s="1"/>
  <c r="N14" i="12"/>
  <c r="N73" i="12" s="1"/>
  <c r="M14" i="12"/>
  <c r="M45" i="12" s="1"/>
  <c r="L14" i="12"/>
  <c r="L88" i="12" s="1"/>
  <c r="K14" i="12"/>
  <c r="K88" i="12" s="1"/>
  <c r="J14" i="12"/>
  <c r="J88" i="12" s="1"/>
  <c r="W13" i="12"/>
  <c r="V13" i="12"/>
  <c r="V87" i="12" s="1"/>
  <c r="U13" i="12"/>
  <c r="U87" i="12" s="1"/>
  <c r="T13" i="12"/>
  <c r="T87" i="12" s="1"/>
  <c r="S13" i="12"/>
  <c r="S87" i="12" s="1"/>
  <c r="R13" i="12"/>
  <c r="R87" i="12" s="1"/>
  <c r="Q13" i="12"/>
  <c r="Q87" i="12" s="1"/>
  <c r="P13" i="12"/>
  <c r="P72" i="12" s="1"/>
  <c r="O13" i="12"/>
  <c r="O72" i="12" s="1"/>
  <c r="N13" i="12"/>
  <c r="N72" i="12" s="1"/>
  <c r="M13" i="12"/>
  <c r="M72" i="12" s="1"/>
  <c r="L13" i="12"/>
  <c r="L72" i="12" s="1"/>
  <c r="K13" i="12"/>
  <c r="K72" i="12" s="1"/>
  <c r="J13" i="12"/>
  <c r="V12" i="12"/>
  <c r="V86" i="12" s="1"/>
  <c r="U12" i="12"/>
  <c r="U86" i="12" s="1"/>
  <c r="T12" i="12"/>
  <c r="T86" i="12" s="1"/>
  <c r="S12" i="12"/>
  <c r="S86" i="12" s="1"/>
  <c r="R12" i="12"/>
  <c r="R86" i="12" s="1"/>
  <c r="Q12" i="12"/>
  <c r="Q86" i="12" s="1"/>
  <c r="P12" i="12"/>
  <c r="P86" i="12" s="1"/>
  <c r="O12" i="12"/>
  <c r="O43" i="12" s="1"/>
  <c r="N12" i="12"/>
  <c r="N86" i="12" s="1"/>
  <c r="M12" i="12"/>
  <c r="L12" i="12"/>
  <c r="K12" i="12"/>
  <c r="J12" i="12"/>
  <c r="J16" i="12" s="1"/>
  <c r="V11" i="12"/>
  <c r="V85" i="12" s="1"/>
  <c r="U11" i="12"/>
  <c r="U85" i="12" s="1"/>
  <c r="T11" i="12"/>
  <c r="T85" i="12" s="1"/>
  <c r="S11" i="12"/>
  <c r="S85" i="12" s="1"/>
  <c r="R11" i="12"/>
  <c r="R85" i="12" s="1"/>
  <c r="Q11" i="12"/>
  <c r="Q85" i="12" s="1"/>
  <c r="P11" i="12"/>
  <c r="O11" i="12"/>
  <c r="O42" i="12" s="1"/>
  <c r="N11" i="12"/>
  <c r="M11" i="12"/>
  <c r="L11" i="12"/>
  <c r="L42" i="12" s="1"/>
  <c r="K11" i="12"/>
  <c r="K42" i="12" s="1"/>
  <c r="V10" i="12"/>
  <c r="V69" i="12" s="1"/>
  <c r="U10" i="12"/>
  <c r="T10" i="12"/>
  <c r="T69" i="12" s="1"/>
  <c r="S10" i="12"/>
  <c r="S69" i="12" s="1"/>
  <c r="R10" i="12"/>
  <c r="Q10" i="12"/>
  <c r="P10" i="12"/>
  <c r="O10" i="12"/>
  <c r="N10" i="12"/>
  <c r="N69" i="12" s="1"/>
  <c r="M10" i="12"/>
  <c r="M41" i="12" s="1"/>
  <c r="L10" i="12"/>
  <c r="L41" i="12" s="1"/>
  <c r="K10" i="12"/>
  <c r="K41" i="12" s="1"/>
  <c r="V9" i="12"/>
  <c r="V68" i="12" s="1"/>
  <c r="U9" i="12"/>
  <c r="T9" i="12"/>
  <c r="T16" i="12" s="1"/>
  <c r="S9" i="12"/>
  <c r="S68" i="12" s="1"/>
  <c r="R9" i="12"/>
  <c r="Q9" i="12"/>
  <c r="Q68" i="12" s="1"/>
  <c r="P9" i="12"/>
  <c r="P68" i="12" s="1"/>
  <c r="O9" i="12"/>
  <c r="O68" i="12" s="1"/>
  <c r="N9" i="12"/>
  <c r="N68" i="12" s="1"/>
  <c r="M9" i="12"/>
  <c r="M68" i="12" s="1"/>
  <c r="L9" i="12"/>
  <c r="L40" i="12" s="1"/>
  <c r="K9" i="12"/>
  <c r="K40" i="12" s="1"/>
  <c r="AG8" i="12"/>
  <c r="V8" i="12"/>
  <c r="U8" i="12"/>
  <c r="U82" i="12" s="1"/>
  <c r="T8" i="12"/>
  <c r="T82" i="12" s="1"/>
  <c r="S8" i="12"/>
  <c r="S82" i="12" s="1"/>
  <c r="R8" i="12"/>
  <c r="R82" i="12" s="1"/>
  <c r="Q8" i="12"/>
  <c r="P8" i="12"/>
  <c r="P67" i="12" s="1"/>
  <c r="O8" i="12"/>
  <c r="N8" i="12"/>
  <c r="M8" i="12"/>
  <c r="L8" i="12"/>
  <c r="K8" i="12"/>
  <c r="AG7" i="12"/>
  <c r="AF7" i="12"/>
  <c r="AE7" i="12" s="1"/>
  <c r="W7" i="12"/>
  <c r="V7" i="12"/>
  <c r="V81" i="12" s="1"/>
  <c r="U7" i="12"/>
  <c r="U81" i="12" s="1"/>
  <c r="T7" i="12"/>
  <c r="T81" i="12" s="1"/>
  <c r="S7" i="12"/>
  <c r="R7" i="12"/>
  <c r="R66" i="12" s="1"/>
  <c r="Q7" i="12"/>
  <c r="Q66" i="12" s="1"/>
  <c r="P7" i="12"/>
  <c r="P66" i="12" s="1"/>
  <c r="O7" i="12"/>
  <c r="O81" i="12" s="1"/>
  <c r="N7" i="12"/>
  <c r="M7" i="12"/>
  <c r="L7" i="12"/>
  <c r="L66" i="12" s="1"/>
  <c r="K7" i="12"/>
  <c r="K66" i="12" s="1"/>
  <c r="AG6" i="12"/>
  <c r="V6" i="12"/>
  <c r="U6" i="12"/>
  <c r="U37" i="12" s="1"/>
  <c r="T6" i="12"/>
  <c r="T37" i="12" s="1"/>
  <c r="S6" i="12"/>
  <c r="S37" i="12" s="1"/>
  <c r="R6" i="12"/>
  <c r="R37" i="12" s="1"/>
  <c r="Q6" i="12"/>
  <c r="Q37" i="12" s="1"/>
  <c r="P6" i="12"/>
  <c r="P37" i="12" s="1"/>
  <c r="O6" i="12"/>
  <c r="O37" i="12" s="1"/>
  <c r="N6" i="12"/>
  <c r="N37" i="12" s="1"/>
  <c r="M6" i="12"/>
  <c r="L6" i="12"/>
  <c r="K6" i="12"/>
  <c r="AG5" i="12"/>
  <c r="AF5" i="12"/>
  <c r="AE5" i="12"/>
  <c r="V5" i="12"/>
  <c r="U5" i="12"/>
  <c r="U64" i="12" s="1"/>
  <c r="T5" i="12"/>
  <c r="T64" i="12" s="1"/>
  <c r="S5" i="12"/>
  <c r="S16" i="12" s="1"/>
  <c r="R5" i="12"/>
  <c r="R64" i="12" s="1"/>
  <c r="Q5" i="12"/>
  <c r="Q64" i="12" s="1"/>
  <c r="P5" i="12"/>
  <c r="O5" i="12"/>
  <c r="N5" i="12"/>
  <c r="M5" i="12"/>
  <c r="M79" i="12" s="1"/>
  <c r="L5" i="12"/>
  <c r="K5" i="12"/>
  <c r="K79" i="12" s="1"/>
  <c r="AG4" i="12"/>
  <c r="AF4" i="12"/>
  <c r="AH4" i="12" s="1"/>
  <c r="AG3" i="12"/>
  <c r="AF3" i="12"/>
  <c r="AH3" i="12" s="1"/>
  <c r="AE3" i="12"/>
  <c r="E537" i="11"/>
  <c r="E453" i="11"/>
  <c r="E214" i="11"/>
  <c r="U117" i="11" s="1"/>
  <c r="E209" i="11"/>
  <c r="E208" i="11"/>
  <c r="E146" i="11" s="1"/>
  <c r="E203" i="11"/>
  <c r="V138" i="11"/>
  <c r="S138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W133" i="11" s="1"/>
  <c r="S128" i="11"/>
  <c r="S127" i="11"/>
  <c r="K124" i="11"/>
  <c r="K127" i="11" s="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W122" i="11" s="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W121" i="11" s="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L124" i="11" s="1"/>
  <c r="L127" i="11" s="1"/>
  <c r="K119" i="11"/>
  <c r="V118" i="11"/>
  <c r="V128" i="11" s="1"/>
  <c r="T118" i="11"/>
  <c r="T128" i="11" s="1"/>
  <c r="T138" i="11" s="1"/>
  <c r="S118" i="11"/>
  <c r="R118" i="11"/>
  <c r="R128" i="11" s="1"/>
  <c r="R138" i="11" s="1"/>
  <c r="Q118" i="11"/>
  <c r="Q128" i="11" s="1"/>
  <c r="Q138" i="11" s="1"/>
  <c r="P118" i="11"/>
  <c r="P128" i="11" s="1"/>
  <c r="P138" i="11" s="1"/>
  <c r="O118" i="11"/>
  <c r="O128" i="11" s="1"/>
  <c r="O138" i="11" s="1"/>
  <c r="N118" i="11"/>
  <c r="N128" i="11" s="1"/>
  <c r="N138" i="11" s="1"/>
  <c r="M118" i="11"/>
  <c r="M128" i="11" s="1"/>
  <c r="M138" i="11" s="1"/>
  <c r="L118" i="11"/>
  <c r="L128" i="11" s="1"/>
  <c r="K118" i="11"/>
  <c r="V117" i="11"/>
  <c r="V124" i="11" s="1"/>
  <c r="V127" i="11" s="1"/>
  <c r="T117" i="11"/>
  <c r="T124" i="11" s="1"/>
  <c r="T127" i="11" s="1"/>
  <c r="S117" i="11"/>
  <c r="S124" i="11" s="1"/>
  <c r="R117" i="11"/>
  <c r="R124" i="11" s="1"/>
  <c r="R127" i="11" s="1"/>
  <c r="Q117" i="11"/>
  <c r="P117" i="11"/>
  <c r="P124" i="11" s="1"/>
  <c r="P127" i="11" s="1"/>
  <c r="O117" i="11"/>
  <c r="N117" i="11"/>
  <c r="N124" i="11" s="1"/>
  <c r="N127" i="11" s="1"/>
  <c r="M117" i="11"/>
  <c r="L117" i="11"/>
  <c r="K117" i="11"/>
  <c r="W112" i="11"/>
  <c r="T110" i="11"/>
  <c r="S110" i="11"/>
  <c r="Q110" i="11"/>
  <c r="P110" i="11"/>
  <c r="N110" i="11"/>
  <c r="L110" i="11"/>
  <c r="R109" i="11"/>
  <c r="T108" i="11"/>
  <c r="R108" i="11"/>
  <c r="R111" i="11" s="1"/>
  <c r="T105" i="11"/>
  <c r="V104" i="11"/>
  <c r="V110" i="11" s="1"/>
  <c r="U104" i="11"/>
  <c r="U110" i="11" s="1"/>
  <c r="T104" i="11"/>
  <c r="S104" i="11"/>
  <c r="R104" i="11"/>
  <c r="R110" i="11" s="1"/>
  <c r="Q104" i="11"/>
  <c r="P104" i="11"/>
  <c r="O104" i="11"/>
  <c r="O110" i="11" s="1"/>
  <c r="N104" i="11"/>
  <c r="M104" i="11"/>
  <c r="L104" i="11"/>
  <c r="K104" i="11"/>
  <c r="K110" i="11" s="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W103" i="11" s="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W101" i="11" s="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W100" i="11" s="1"/>
  <c r="V99" i="11"/>
  <c r="U99" i="11"/>
  <c r="T99" i="11"/>
  <c r="S99" i="11"/>
  <c r="S105" i="11" s="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V97" i="11"/>
  <c r="V109" i="11" s="1"/>
  <c r="U97" i="11"/>
  <c r="U109" i="11" s="1"/>
  <c r="T97" i="11"/>
  <c r="T109" i="11" s="1"/>
  <c r="S97" i="11"/>
  <c r="S109" i="11" s="1"/>
  <c r="R97" i="1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L109" i="11" s="1"/>
  <c r="K97" i="11"/>
  <c r="W97" i="11" s="1"/>
  <c r="V96" i="11"/>
  <c r="V105" i="11" s="1"/>
  <c r="T96" i="11"/>
  <c r="S96" i="11"/>
  <c r="S108" i="11" s="1"/>
  <c r="R96" i="11"/>
  <c r="Q96" i="11"/>
  <c r="Q108" i="11" s="1"/>
  <c r="P96" i="11"/>
  <c r="P108" i="11" s="1"/>
  <c r="P111" i="11" s="1"/>
  <c r="O96" i="11"/>
  <c r="N96" i="11"/>
  <c r="M96" i="11"/>
  <c r="L96" i="11"/>
  <c r="L108" i="11" s="1"/>
  <c r="K96" i="11"/>
  <c r="K108" i="11" s="1"/>
  <c r="J92" i="11"/>
  <c r="J91" i="11"/>
  <c r="U90" i="11"/>
  <c r="T90" i="11"/>
  <c r="R89" i="11"/>
  <c r="Q89" i="11"/>
  <c r="J89" i="11"/>
  <c r="S88" i="11"/>
  <c r="R88" i="11"/>
  <c r="J88" i="11"/>
  <c r="Y88" i="11" s="1"/>
  <c r="Y87" i="11"/>
  <c r="S87" i="11"/>
  <c r="J87" i="11"/>
  <c r="U86" i="11"/>
  <c r="T86" i="11"/>
  <c r="J86" i="11"/>
  <c r="Y86" i="11" s="1"/>
  <c r="S85" i="11"/>
  <c r="R85" i="11"/>
  <c r="J85" i="11"/>
  <c r="J93" i="11" s="1"/>
  <c r="Y93" i="11" s="1"/>
  <c r="Y84" i="11"/>
  <c r="T84" i="11"/>
  <c r="S84" i="11"/>
  <c r="J84" i="11"/>
  <c r="T83" i="11"/>
  <c r="J83" i="11"/>
  <c r="Y83" i="11" s="1"/>
  <c r="V82" i="11"/>
  <c r="U82" i="11"/>
  <c r="J82" i="11"/>
  <c r="Y82" i="11" s="1"/>
  <c r="Q77" i="11"/>
  <c r="P77" i="11"/>
  <c r="N76" i="11"/>
  <c r="M76" i="11"/>
  <c r="K75" i="11"/>
  <c r="U73" i="11"/>
  <c r="T73" i="11"/>
  <c r="R72" i="11"/>
  <c r="Q72" i="11"/>
  <c r="O71" i="11"/>
  <c r="N71" i="11"/>
  <c r="L70" i="11"/>
  <c r="K70" i="11"/>
  <c r="V68" i="11"/>
  <c r="P64" i="11"/>
  <c r="O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W63" i="11" s="1"/>
  <c r="V62" i="11"/>
  <c r="U62" i="11"/>
  <c r="T62" i="11"/>
  <c r="S62" i="11"/>
  <c r="R62" i="11"/>
  <c r="Q62" i="11"/>
  <c r="P62" i="11"/>
  <c r="O62" i="11"/>
  <c r="N62" i="11"/>
  <c r="M62" i="11"/>
  <c r="L62" i="11"/>
  <c r="K62" i="11"/>
  <c r="W62" i="11" s="1"/>
  <c r="V61" i="11"/>
  <c r="W61" i="11" s="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V58" i="11"/>
  <c r="U58" i="11"/>
  <c r="T58" i="11"/>
  <c r="S58" i="11"/>
  <c r="R58" i="11"/>
  <c r="Q58" i="11"/>
  <c r="P58" i="11"/>
  <c r="O58" i="11"/>
  <c r="N58" i="11"/>
  <c r="M58" i="11"/>
  <c r="W58" i="11" s="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W57" i="11" s="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W55" i="11" s="1"/>
  <c r="V54" i="11"/>
  <c r="U54" i="11"/>
  <c r="T54" i="11"/>
  <c r="S54" i="11"/>
  <c r="R54" i="11"/>
  <c r="Q54" i="11"/>
  <c r="P54" i="11"/>
  <c r="O54" i="11"/>
  <c r="N54" i="11"/>
  <c r="M54" i="11"/>
  <c r="L54" i="11"/>
  <c r="K54" i="11"/>
  <c r="W54" i="11" s="1"/>
  <c r="V53" i="11"/>
  <c r="U53" i="11"/>
  <c r="U64" i="11" s="1"/>
  <c r="T53" i="11"/>
  <c r="T64" i="11" s="1"/>
  <c r="S53" i="11"/>
  <c r="S64" i="11" s="1"/>
  <c r="R53" i="11"/>
  <c r="R64" i="11" s="1"/>
  <c r="Q53" i="11"/>
  <c r="P53" i="11"/>
  <c r="O53" i="11"/>
  <c r="N53" i="11"/>
  <c r="M53" i="11"/>
  <c r="L53" i="11"/>
  <c r="L64" i="11" s="1"/>
  <c r="K53" i="11"/>
  <c r="K64" i="11" s="1"/>
  <c r="U49" i="11"/>
  <c r="N49" i="11"/>
  <c r="M49" i="11"/>
  <c r="L49" i="11"/>
  <c r="S48" i="11"/>
  <c r="L48" i="11"/>
  <c r="K48" i="11"/>
  <c r="S47" i="11"/>
  <c r="L47" i="11"/>
  <c r="K47" i="11"/>
  <c r="T45" i="11"/>
  <c r="R45" i="11"/>
  <c r="Q45" i="11"/>
  <c r="V43" i="11"/>
  <c r="P43" i="11"/>
  <c r="O43" i="11"/>
  <c r="N43" i="11"/>
  <c r="V42" i="11"/>
  <c r="U42" i="11"/>
  <c r="U41" i="11"/>
  <c r="T41" i="11"/>
  <c r="T40" i="11"/>
  <c r="S40" i="11"/>
  <c r="O40" i="11"/>
  <c r="E34" i="11"/>
  <c r="J31" i="11"/>
  <c r="P30" i="11"/>
  <c r="W28" i="11"/>
  <c r="V28" i="11"/>
  <c r="U28" i="11"/>
  <c r="E28" i="11"/>
  <c r="O27" i="11"/>
  <c r="W27" i="11" s="1"/>
  <c r="N27" i="11"/>
  <c r="M27" i="11"/>
  <c r="M30" i="11" s="1"/>
  <c r="L27" i="11"/>
  <c r="K27" i="11"/>
  <c r="K30" i="11" s="1"/>
  <c r="V26" i="11"/>
  <c r="V30" i="11" s="1"/>
  <c r="U26" i="11"/>
  <c r="T26" i="11"/>
  <c r="S26" i="11"/>
  <c r="R26" i="11"/>
  <c r="Q26" i="11"/>
  <c r="Q30" i="11" s="1"/>
  <c r="P26" i="11"/>
  <c r="O26" i="11"/>
  <c r="O30" i="11" s="1"/>
  <c r="N26" i="11"/>
  <c r="E26" i="11"/>
  <c r="J30" i="11" s="1"/>
  <c r="V25" i="11"/>
  <c r="U25" i="11"/>
  <c r="T25" i="11"/>
  <c r="T30" i="11" s="1"/>
  <c r="S25" i="11"/>
  <c r="S30" i="11" s="1"/>
  <c r="R25" i="11"/>
  <c r="R30" i="11" s="1"/>
  <c r="Q25" i="11"/>
  <c r="P25" i="11"/>
  <c r="O25" i="11"/>
  <c r="N25" i="11"/>
  <c r="N30" i="11" s="1"/>
  <c r="M25" i="11"/>
  <c r="L25" i="11"/>
  <c r="L30" i="11" s="1"/>
  <c r="W24" i="11"/>
  <c r="W23" i="11"/>
  <c r="X23" i="11" s="1"/>
  <c r="Y23" i="11" s="1"/>
  <c r="W22" i="11"/>
  <c r="X22" i="11" s="1"/>
  <c r="Y22" i="11" s="1"/>
  <c r="X21" i="11"/>
  <c r="Y21" i="11" s="1"/>
  <c r="W21" i="11"/>
  <c r="J18" i="11"/>
  <c r="J17" i="11"/>
  <c r="V16" i="11"/>
  <c r="V92" i="11" s="1"/>
  <c r="U16" i="11"/>
  <c r="U92" i="11" s="1"/>
  <c r="T16" i="11"/>
  <c r="T92" i="11" s="1"/>
  <c r="S16" i="11"/>
  <c r="R16" i="11"/>
  <c r="Q16" i="11"/>
  <c r="Q92" i="11" s="1"/>
  <c r="P16" i="11"/>
  <c r="P92" i="11" s="1"/>
  <c r="O16" i="11"/>
  <c r="O92" i="11" s="1"/>
  <c r="N16" i="11"/>
  <c r="N77" i="11" s="1"/>
  <c r="M16" i="11"/>
  <c r="M77" i="11" s="1"/>
  <c r="L16" i="11"/>
  <c r="L77" i="11" s="1"/>
  <c r="K16" i="11"/>
  <c r="K77" i="11" s="1"/>
  <c r="V15" i="11"/>
  <c r="V48" i="11" s="1"/>
  <c r="U15" i="11"/>
  <c r="T15" i="11"/>
  <c r="S15" i="11"/>
  <c r="S91" i="11" s="1"/>
  <c r="R15" i="11"/>
  <c r="R91" i="11" s="1"/>
  <c r="Q15" i="11"/>
  <c r="Q91" i="11" s="1"/>
  <c r="P15" i="11"/>
  <c r="P91" i="11" s="1"/>
  <c r="O15" i="11"/>
  <c r="O91" i="11" s="1"/>
  <c r="N15" i="11"/>
  <c r="N91" i="11" s="1"/>
  <c r="M15" i="11"/>
  <c r="M91" i="11" s="1"/>
  <c r="L15" i="11"/>
  <c r="L91" i="11" s="1"/>
  <c r="K15" i="11"/>
  <c r="K76" i="11" s="1"/>
  <c r="V14" i="11"/>
  <c r="U14" i="11"/>
  <c r="U75" i="11" s="1"/>
  <c r="T14" i="11"/>
  <c r="T75" i="11" s="1"/>
  <c r="S14" i="11"/>
  <c r="S75" i="11" s="1"/>
  <c r="R14" i="11"/>
  <c r="R90" i="11" s="1"/>
  <c r="Q14" i="11"/>
  <c r="Q90" i="11" s="1"/>
  <c r="P14" i="11"/>
  <c r="P90" i="11" s="1"/>
  <c r="O14" i="11"/>
  <c r="O90" i="11" s="1"/>
  <c r="N14" i="11"/>
  <c r="N90" i="11" s="1"/>
  <c r="M14" i="11"/>
  <c r="M90" i="11" s="1"/>
  <c r="L14" i="11"/>
  <c r="L90" i="11" s="1"/>
  <c r="K14" i="11"/>
  <c r="K90" i="11" s="1"/>
  <c r="J14" i="11"/>
  <c r="J90" i="11" s="1"/>
  <c r="V13" i="11"/>
  <c r="V46" i="11" s="1"/>
  <c r="U13" i="11"/>
  <c r="U74" i="11" s="1"/>
  <c r="T13" i="11"/>
  <c r="T74" i="11" s="1"/>
  <c r="S13" i="11"/>
  <c r="S74" i="11" s="1"/>
  <c r="R13" i="11"/>
  <c r="R74" i="11" s="1"/>
  <c r="Q13" i="11"/>
  <c r="Q74" i="11" s="1"/>
  <c r="P13" i="11"/>
  <c r="P74" i="11" s="1"/>
  <c r="O13" i="11"/>
  <c r="O89" i="11" s="1"/>
  <c r="N13" i="11"/>
  <c r="N89" i="11" s="1"/>
  <c r="M13" i="11"/>
  <c r="M89" i="11" s="1"/>
  <c r="L13" i="11"/>
  <c r="L89" i="11" s="1"/>
  <c r="K13" i="11"/>
  <c r="W13" i="11" s="1"/>
  <c r="AG12" i="11"/>
  <c r="AF12" i="11"/>
  <c r="AE12" i="11" s="1"/>
  <c r="V12" i="11"/>
  <c r="V45" i="11" s="1"/>
  <c r="U12" i="11"/>
  <c r="U45" i="11" s="1"/>
  <c r="T12" i="11"/>
  <c r="T88" i="11" s="1"/>
  <c r="S12" i="11"/>
  <c r="S45" i="11" s="1"/>
  <c r="R12" i="11"/>
  <c r="R73" i="11" s="1"/>
  <c r="Q12" i="11"/>
  <c r="Q73" i="11" s="1"/>
  <c r="P12" i="11"/>
  <c r="P88" i="11" s="1"/>
  <c r="O12" i="11"/>
  <c r="N12" i="11"/>
  <c r="M12" i="11"/>
  <c r="M88" i="11" s="1"/>
  <c r="L12" i="11"/>
  <c r="L88" i="11" s="1"/>
  <c r="K12" i="11"/>
  <c r="K88" i="11" s="1"/>
  <c r="AG11" i="11"/>
  <c r="V11" i="11"/>
  <c r="V72" i="11" s="1"/>
  <c r="U11" i="11"/>
  <c r="T11" i="11"/>
  <c r="S11" i="11"/>
  <c r="S44" i="11" s="1"/>
  <c r="R11" i="11"/>
  <c r="R44" i="11" s="1"/>
  <c r="Q11" i="11"/>
  <c r="Q87" i="11" s="1"/>
  <c r="P11" i="11"/>
  <c r="P87" i="11" s="1"/>
  <c r="O11" i="11"/>
  <c r="O72" i="11" s="1"/>
  <c r="N11" i="11"/>
  <c r="N72" i="11" s="1"/>
  <c r="M11" i="11"/>
  <c r="M72" i="11" s="1"/>
  <c r="L11" i="11"/>
  <c r="L72" i="11" s="1"/>
  <c r="K11" i="11"/>
  <c r="K72" i="11" s="1"/>
  <c r="AG10" i="11"/>
  <c r="V10" i="11"/>
  <c r="U10" i="11"/>
  <c r="U71" i="11" s="1"/>
  <c r="T10" i="11"/>
  <c r="T43" i="11" s="1"/>
  <c r="S10" i="11"/>
  <c r="R10" i="11"/>
  <c r="R86" i="11" s="1"/>
  <c r="Q10" i="11"/>
  <c r="Q86" i="11" s="1"/>
  <c r="P10" i="11"/>
  <c r="P86" i="11" s="1"/>
  <c r="O10" i="11"/>
  <c r="O86" i="11" s="1"/>
  <c r="N10" i="11"/>
  <c r="N86" i="11" s="1"/>
  <c r="M10" i="11"/>
  <c r="M86" i="11" s="1"/>
  <c r="L10" i="11"/>
  <c r="L71" i="11" s="1"/>
  <c r="K10" i="11"/>
  <c r="AG9" i="11"/>
  <c r="AF9" i="11"/>
  <c r="AE9" i="11" s="1"/>
  <c r="V9" i="11"/>
  <c r="V70" i="11" s="1"/>
  <c r="U9" i="11"/>
  <c r="U70" i="11" s="1"/>
  <c r="T9" i="11"/>
  <c r="T70" i="11" s="1"/>
  <c r="S9" i="11"/>
  <c r="S42" i="11" s="1"/>
  <c r="R9" i="11"/>
  <c r="Q9" i="11"/>
  <c r="P9" i="11"/>
  <c r="P17" i="11" s="1"/>
  <c r="O9" i="11"/>
  <c r="O85" i="11" s="1"/>
  <c r="N9" i="11"/>
  <c r="N85" i="11" s="1"/>
  <c r="M9" i="11"/>
  <c r="M85" i="11" s="1"/>
  <c r="L9" i="11"/>
  <c r="L85" i="11" s="1"/>
  <c r="K9" i="11"/>
  <c r="K85" i="11" s="1"/>
  <c r="AG8" i="11"/>
  <c r="AF8" i="11"/>
  <c r="AE8" i="11" s="1"/>
  <c r="AH8" i="11" s="1"/>
  <c r="V8" i="11"/>
  <c r="U8" i="11"/>
  <c r="U69" i="11" s="1"/>
  <c r="T8" i="11"/>
  <c r="T69" i="11" s="1"/>
  <c r="S8" i="11"/>
  <c r="S69" i="11" s="1"/>
  <c r="R8" i="11"/>
  <c r="R41" i="11" s="1"/>
  <c r="Q8" i="11"/>
  <c r="Q84" i="11" s="1"/>
  <c r="P8" i="11"/>
  <c r="P84" i="11" s="1"/>
  <c r="O8" i="11"/>
  <c r="O17" i="11" s="1"/>
  <c r="N8" i="11"/>
  <c r="N84" i="11" s="1"/>
  <c r="M8" i="11"/>
  <c r="M84" i="11" s="1"/>
  <c r="L8" i="11"/>
  <c r="L84" i="11" s="1"/>
  <c r="K8" i="11"/>
  <c r="K84" i="11" s="1"/>
  <c r="AG7" i="11"/>
  <c r="AF7" i="11"/>
  <c r="AE7" i="11" s="1"/>
  <c r="AH7" i="11" s="1"/>
  <c r="V7" i="11"/>
  <c r="U7" i="11"/>
  <c r="T7" i="11"/>
  <c r="T68" i="11" s="1"/>
  <c r="S7" i="11"/>
  <c r="S68" i="11" s="1"/>
  <c r="R7" i="11"/>
  <c r="R83" i="11" s="1"/>
  <c r="Q7" i="11"/>
  <c r="Q40" i="11" s="1"/>
  <c r="P7" i="11"/>
  <c r="P40" i="11" s="1"/>
  <c r="O7" i="11"/>
  <c r="O83" i="11" s="1"/>
  <c r="N7" i="11"/>
  <c r="M7" i="11"/>
  <c r="L7" i="11"/>
  <c r="K7" i="11"/>
  <c r="AG6" i="11"/>
  <c r="AF6" i="11"/>
  <c r="AE6" i="11" s="1"/>
  <c r="V6" i="11"/>
  <c r="V17" i="11" s="1"/>
  <c r="U6" i="11"/>
  <c r="T6" i="11"/>
  <c r="S6" i="11"/>
  <c r="R6" i="11"/>
  <c r="Q6" i="11"/>
  <c r="Q82" i="11" s="1"/>
  <c r="P6" i="11"/>
  <c r="P67" i="11" s="1"/>
  <c r="O6" i="11"/>
  <c r="O67" i="11" s="1"/>
  <c r="N6" i="11"/>
  <c r="N67" i="11" s="1"/>
  <c r="M6" i="11"/>
  <c r="L6" i="11"/>
  <c r="K6" i="11"/>
  <c r="AF5" i="11"/>
  <c r="W1" i="11"/>
  <c r="E149" i="10"/>
  <c r="L141" i="10"/>
  <c r="V136" i="10"/>
  <c r="U136" i="10"/>
  <c r="T136" i="10"/>
  <c r="S136" i="10"/>
  <c r="R136" i="10"/>
  <c r="Q136" i="10"/>
  <c r="P136" i="10"/>
  <c r="O136" i="10"/>
  <c r="W136" i="10" s="1"/>
  <c r="N136" i="10"/>
  <c r="M136" i="10"/>
  <c r="L136" i="10"/>
  <c r="K136" i="10"/>
  <c r="O131" i="10"/>
  <c r="L131" i="10"/>
  <c r="K131" i="10"/>
  <c r="K141" i="10" s="1"/>
  <c r="O130" i="10"/>
  <c r="V126" i="10"/>
  <c r="W126" i="10" s="1"/>
  <c r="U126" i="10"/>
  <c r="T126" i="10"/>
  <c r="S126" i="10"/>
  <c r="R126" i="10"/>
  <c r="Q126" i="10"/>
  <c r="P126" i="10"/>
  <c r="O126" i="10"/>
  <c r="N126" i="10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W122" i="10" s="1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W121" i="10" s="1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W120" i="10" s="1"/>
  <c r="V119" i="10"/>
  <c r="V13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Q127" i="10" s="1"/>
  <c r="Q130" i="10" s="1"/>
  <c r="P119" i="10"/>
  <c r="P131" i="10" s="1"/>
  <c r="P141" i="10" s="1"/>
  <c r="O119" i="10"/>
  <c r="N119" i="10"/>
  <c r="N131" i="10" s="1"/>
  <c r="N141" i="10" s="1"/>
  <c r="M119" i="10"/>
  <c r="M131" i="10" s="1"/>
  <c r="M141" i="10" s="1"/>
  <c r="L119" i="10"/>
  <c r="K119" i="10"/>
  <c r="V118" i="10"/>
  <c r="U118" i="10"/>
  <c r="T118" i="10"/>
  <c r="S118" i="10"/>
  <c r="R118" i="10"/>
  <c r="Q118" i="10"/>
  <c r="P118" i="10"/>
  <c r="P127" i="10" s="1"/>
  <c r="P130" i="10" s="1"/>
  <c r="O118" i="10"/>
  <c r="O127" i="10" s="1"/>
  <c r="N118" i="10"/>
  <c r="M118" i="10"/>
  <c r="L118" i="10"/>
  <c r="K118" i="10"/>
  <c r="W113" i="10"/>
  <c r="V111" i="10"/>
  <c r="S111" i="10"/>
  <c r="P111" i="10"/>
  <c r="O111" i="10"/>
  <c r="S110" i="10"/>
  <c r="M110" i="10"/>
  <c r="L110" i="10"/>
  <c r="K110" i="10"/>
  <c r="V109" i="10"/>
  <c r="Q109" i="10"/>
  <c r="Q112" i="10" s="1"/>
  <c r="P109" i="10"/>
  <c r="P112" i="10" s="1"/>
  <c r="V105" i="10"/>
  <c r="U105" i="10"/>
  <c r="U111" i="10" s="1"/>
  <c r="T105" i="10"/>
  <c r="T111" i="10" s="1"/>
  <c r="S105" i="10"/>
  <c r="R105" i="10"/>
  <c r="R111" i="10" s="1"/>
  <c r="Q105" i="10"/>
  <c r="Q111" i="10" s="1"/>
  <c r="P105" i="10"/>
  <c r="O105" i="10"/>
  <c r="N105" i="10"/>
  <c r="N111" i="10" s="1"/>
  <c r="M105" i="10"/>
  <c r="M111" i="10" s="1"/>
  <c r="L105" i="10"/>
  <c r="L111" i="10" s="1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W102" i="10" s="1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U98" i="10"/>
  <c r="U110" i="10" s="1"/>
  <c r="T98" i="10"/>
  <c r="T110" i="10" s="1"/>
  <c r="S98" i="10"/>
  <c r="R98" i="10"/>
  <c r="R110" i="10" s="1"/>
  <c r="Q98" i="10"/>
  <c r="Q110" i="10" s="1"/>
  <c r="P98" i="10"/>
  <c r="P110" i="10" s="1"/>
  <c r="O98" i="10"/>
  <c r="O110" i="10" s="1"/>
  <c r="N98" i="10"/>
  <c r="N110" i="10" s="1"/>
  <c r="M98" i="10"/>
  <c r="L98" i="10"/>
  <c r="K98" i="10"/>
  <c r="V97" i="10"/>
  <c r="U97" i="10"/>
  <c r="U109" i="10" s="1"/>
  <c r="T97" i="10"/>
  <c r="S97" i="10"/>
  <c r="R97" i="10"/>
  <c r="Q97" i="10"/>
  <c r="P97" i="10"/>
  <c r="O97" i="10"/>
  <c r="N97" i="10"/>
  <c r="N109" i="10" s="1"/>
  <c r="N112" i="10" s="1"/>
  <c r="M97" i="10"/>
  <c r="L97" i="10"/>
  <c r="L109" i="10" s="1"/>
  <c r="L112" i="10" s="1"/>
  <c r="K97" i="10"/>
  <c r="K106" i="10" s="1"/>
  <c r="K107" i="10" s="1"/>
  <c r="J93" i="10"/>
  <c r="T92" i="10"/>
  <c r="Q92" i="10"/>
  <c r="J92" i="10"/>
  <c r="V91" i="10"/>
  <c r="N91" i="10"/>
  <c r="M91" i="10"/>
  <c r="J91" i="10"/>
  <c r="S90" i="10"/>
  <c r="Q90" i="10"/>
  <c r="J90" i="10"/>
  <c r="Y89" i="10"/>
  <c r="R89" i="10"/>
  <c r="P89" i="10"/>
  <c r="J89" i="10"/>
  <c r="P88" i="10"/>
  <c r="L88" i="10"/>
  <c r="Y87" i="10"/>
  <c r="M87" i="10"/>
  <c r="L87" i="10"/>
  <c r="K87" i="10"/>
  <c r="J87" i="10"/>
  <c r="J86" i="10"/>
  <c r="Y85" i="10"/>
  <c r="J85" i="10"/>
  <c r="Y84" i="10"/>
  <c r="Y83" i="10"/>
  <c r="V83" i="10"/>
  <c r="J83" i="10"/>
  <c r="O78" i="10"/>
  <c r="M78" i="10"/>
  <c r="Q77" i="10"/>
  <c r="T76" i="10"/>
  <c r="S76" i="10"/>
  <c r="M76" i="10"/>
  <c r="P75" i="10"/>
  <c r="O75" i="10"/>
  <c r="N75" i="10"/>
  <c r="U74" i="10"/>
  <c r="R72" i="10"/>
  <c r="Q72" i="10"/>
  <c r="K72" i="10"/>
  <c r="N71" i="10"/>
  <c r="M71" i="10"/>
  <c r="U69" i="10"/>
  <c r="T69" i="10"/>
  <c r="Q68" i="10"/>
  <c r="O68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R77" i="10" s="1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W61" i="10" s="1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W60" i="10" s="1"/>
  <c r="V59" i="10"/>
  <c r="W59" i="10" s="1"/>
  <c r="U59" i="10"/>
  <c r="T59" i="10"/>
  <c r="S59" i="10"/>
  <c r="R59" i="10"/>
  <c r="Q59" i="10"/>
  <c r="P59" i="10"/>
  <c r="P73" i="10" s="1"/>
  <c r="O59" i="10"/>
  <c r="N59" i="10"/>
  <c r="M59" i="10"/>
  <c r="L59" i="10"/>
  <c r="K59" i="10"/>
  <c r="V58" i="10"/>
  <c r="U58" i="10"/>
  <c r="T58" i="10"/>
  <c r="S58" i="10"/>
  <c r="S72" i="10" s="1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V65" i="10" s="1"/>
  <c r="U55" i="10"/>
  <c r="T55" i="10"/>
  <c r="T65" i="10" s="1"/>
  <c r="S55" i="10"/>
  <c r="R55" i="10"/>
  <c r="Q55" i="10"/>
  <c r="P55" i="10"/>
  <c r="O55" i="10"/>
  <c r="N55" i="10"/>
  <c r="M55" i="10"/>
  <c r="L55" i="10"/>
  <c r="K55" i="10"/>
  <c r="W55" i="10" s="1"/>
  <c r="W54" i="10"/>
  <c r="V54" i="10"/>
  <c r="U54" i="10"/>
  <c r="U65" i="10" s="1"/>
  <c r="T54" i="10"/>
  <c r="S54" i="10"/>
  <c r="S65" i="10" s="1"/>
  <c r="R54" i="10"/>
  <c r="Q54" i="10"/>
  <c r="Q65" i="10" s="1"/>
  <c r="P54" i="10"/>
  <c r="P65" i="10" s="1"/>
  <c r="O54" i="10"/>
  <c r="O65" i="10" s="1"/>
  <c r="N54" i="10"/>
  <c r="M54" i="10"/>
  <c r="L54" i="10"/>
  <c r="K54" i="10"/>
  <c r="E51" i="10"/>
  <c r="V50" i="10"/>
  <c r="R50" i="10"/>
  <c r="Q50" i="10"/>
  <c r="P50" i="10"/>
  <c r="O50" i="10"/>
  <c r="V49" i="10"/>
  <c r="U49" i="10"/>
  <c r="Q49" i="10"/>
  <c r="M49" i="10"/>
  <c r="L49" i="10"/>
  <c r="V48" i="10"/>
  <c r="U48" i="10"/>
  <c r="T48" i="10"/>
  <c r="O48" i="10"/>
  <c r="N48" i="10"/>
  <c r="M48" i="10"/>
  <c r="U47" i="10"/>
  <c r="S47" i="10"/>
  <c r="P47" i="10"/>
  <c r="O47" i="10"/>
  <c r="M47" i="10"/>
  <c r="V46" i="10"/>
  <c r="T46" i="10"/>
  <c r="S46" i="10"/>
  <c r="R46" i="10"/>
  <c r="N46" i="10"/>
  <c r="L46" i="10"/>
  <c r="K46" i="10"/>
  <c r="S45" i="10"/>
  <c r="R45" i="10"/>
  <c r="Q45" i="10"/>
  <c r="K45" i="10"/>
  <c r="R44" i="10"/>
  <c r="Q44" i="10"/>
  <c r="P44" i="10"/>
  <c r="Q43" i="10"/>
  <c r="P43" i="10"/>
  <c r="O43" i="10"/>
  <c r="P42" i="10"/>
  <c r="O42" i="10"/>
  <c r="N42" i="10"/>
  <c r="O41" i="10"/>
  <c r="N41" i="10"/>
  <c r="M41" i="10"/>
  <c r="U40" i="10"/>
  <c r="L40" i="10"/>
  <c r="J32" i="10"/>
  <c r="T31" i="10"/>
  <c r="R31" i="10"/>
  <c r="Q31" i="10"/>
  <c r="P31" i="10"/>
  <c r="L31" i="10"/>
  <c r="J31" i="10"/>
  <c r="V29" i="10"/>
  <c r="W29" i="10" s="1"/>
  <c r="U29" i="10"/>
  <c r="W28" i="10"/>
  <c r="O28" i="10"/>
  <c r="N28" i="10"/>
  <c r="AF12" i="10" s="1"/>
  <c r="AE12" i="10" s="1"/>
  <c r="M28" i="10"/>
  <c r="L28" i="10"/>
  <c r="K28" i="10"/>
  <c r="K31" i="10" s="1"/>
  <c r="V27" i="10"/>
  <c r="U27" i="10"/>
  <c r="T27" i="10"/>
  <c r="S27" i="10"/>
  <c r="R27" i="10"/>
  <c r="Q27" i="10"/>
  <c r="P27" i="10"/>
  <c r="O27" i="10"/>
  <c r="AF11" i="10" s="1"/>
  <c r="N27" i="10"/>
  <c r="W27" i="10" s="1"/>
  <c r="X27" i="10" s="1"/>
  <c r="Y27" i="10" s="1"/>
  <c r="V26" i="10"/>
  <c r="V31" i="10" s="1"/>
  <c r="U26" i="10"/>
  <c r="U31" i="10" s="1"/>
  <c r="T26" i="10"/>
  <c r="S26" i="10"/>
  <c r="S31" i="10" s="1"/>
  <c r="R26" i="10"/>
  <c r="Q26" i="10"/>
  <c r="P26" i="10"/>
  <c r="O26" i="10"/>
  <c r="N26" i="10"/>
  <c r="N31" i="10" s="1"/>
  <c r="M26" i="10"/>
  <c r="M31" i="10" s="1"/>
  <c r="L26" i="10"/>
  <c r="W26" i="10" s="1"/>
  <c r="X25" i="10"/>
  <c r="Y25" i="10" s="1"/>
  <c r="W25" i="10"/>
  <c r="X24" i="10"/>
  <c r="Y24" i="10" s="1"/>
  <c r="W24" i="10"/>
  <c r="Y23" i="10"/>
  <c r="X23" i="10"/>
  <c r="W23" i="10"/>
  <c r="W22" i="10"/>
  <c r="X22" i="10" s="1"/>
  <c r="Y22" i="10" s="1"/>
  <c r="X21" i="10"/>
  <c r="Y21" i="10" s="1"/>
  <c r="W21" i="10"/>
  <c r="K17" i="10"/>
  <c r="J17" i="10"/>
  <c r="J18" i="10" s="1"/>
  <c r="V16" i="10"/>
  <c r="U16" i="10"/>
  <c r="U93" i="10" s="1"/>
  <c r="T16" i="10"/>
  <c r="T93" i="10" s="1"/>
  <c r="S16" i="10"/>
  <c r="S93" i="10" s="1"/>
  <c r="R16" i="10"/>
  <c r="R93" i="10" s="1"/>
  <c r="Q16" i="10"/>
  <c r="Q93" i="10" s="1"/>
  <c r="P16" i="10"/>
  <c r="P93" i="10" s="1"/>
  <c r="O16" i="10"/>
  <c r="O93" i="10" s="1"/>
  <c r="N16" i="10"/>
  <c r="N93" i="10" s="1"/>
  <c r="M16" i="10"/>
  <c r="M50" i="10" s="1"/>
  <c r="L16" i="10"/>
  <c r="K16" i="10"/>
  <c r="K78" i="10" s="1"/>
  <c r="V15" i="10"/>
  <c r="V77" i="10" s="1"/>
  <c r="U15" i="10"/>
  <c r="U77" i="10" s="1"/>
  <c r="T15" i="10"/>
  <c r="T49" i="10" s="1"/>
  <c r="S15" i="10"/>
  <c r="S92" i="10" s="1"/>
  <c r="R15" i="10"/>
  <c r="R92" i="10" s="1"/>
  <c r="Q15" i="10"/>
  <c r="P15" i="10"/>
  <c r="O15" i="10"/>
  <c r="O49" i="10" s="1"/>
  <c r="N15" i="10"/>
  <c r="M15" i="10"/>
  <c r="M92" i="10" s="1"/>
  <c r="L15" i="10"/>
  <c r="L92" i="10" s="1"/>
  <c r="K15" i="10"/>
  <c r="K49" i="10" s="1"/>
  <c r="V14" i="10"/>
  <c r="V76" i="10" s="1"/>
  <c r="U14" i="10"/>
  <c r="U76" i="10" s="1"/>
  <c r="T14" i="10"/>
  <c r="T91" i="10" s="1"/>
  <c r="S14" i="10"/>
  <c r="S48" i="10" s="1"/>
  <c r="R14" i="10"/>
  <c r="Q14" i="10"/>
  <c r="Q91" i="10" s="1"/>
  <c r="P14" i="10"/>
  <c r="O14" i="10"/>
  <c r="O76" i="10" s="1"/>
  <c r="N14" i="10"/>
  <c r="N76" i="10" s="1"/>
  <c r="M14" i="10"/>
  <c r="L14" i="10"/>
  <c r="L76" i="10" s="1"/>
  <c r="K14" i="10"/>
  <c r="K76" i="10" s="1"/>
  <c r="V13" i="10"/>
  <c r="V75" i="10" s="1"/>
  <c r="U13" i="10"/>
  <c r="U75" i="10" s="1"/>
  <c r="T13" i="10"/>
  <c r="S13" i="10"/>
  <c r="S75" i="10" s="1"/>
  <c r="R13" i="10"/>
  <c r="Q13" i="10"/>
  <c r="Q47" i="10" s="1"/>
  <c r="P13" i="10"/>
  <c r="P90" i="10" s="1"/>
  <c r="O13" i="10"/>
  <c r="O90" i="10" s="1"/>
  <c r="N13" i="10"/>
  <c r="N90" i="10" s="1"/>
  <c r="M13" i="10"/>
  <c r="M90" i="10" s="1"/>
  <c r="L13" i="10"/>
  <c r="L75" i="10" s="1"/>
  <c r="K13" i="10"/>
  <c r="K75" i="10" s="1"/>
  <c r="AG12" i="10"/>
  <c r="W12" i="10"/>
  <c r="V12" i="10"/>
  <c r="V74" i="10" s="1"/>
  <c r="U12" i="10"/>
  <c r="U89" i="10" s="1"/>
  <c r="T12" i="10"/>
  <c r="T74" i="10" s="1"/>
  <c r="S12" i="10"/>
  <c r="S74" i="10" s="1"/>
  <c r="R12" i="10"/>
  <c r="R74" i="10" s="1"/>
  <c r="Q12" i="10"/>
  <c r="Q46" i="10" s="1"/>
  <c r="P12" i="10"/>
  <c r="P74" i="10" s="1"/>
  <c r="O12" i="10"/>
  <c r="N12" i="10"/>
  <c r="N89" i="10" s="1"/>
  <c r="M12" i="10"/>
  <c r="M89" i="10" s="1"/>
  <c r="L12" i="10"/>
  <c r="L89" i="10" s="1"/>
  <c r="K12" i="10"/>
  <c r="K89" i="10" s="1"/>
  <c r="AG11" i="10"/>
  <c r="AE11" i="10"/>
  <c r="AH11" i="10" s="1"/>
  <c r="V11" i="10"/>
  <c r="U11" i="10"/>
  <c r="U73" i="10" s="1"/>
  <c r="T11" i="10"/>
  <c r="T73" i="10" s="1"/>
  <c r="S11" i="10"/>
  <c r="S73" i="10" s="1"/>
  <c r="R11" i="10"/>
  <c r="R73" i="10" s="1"/>
  <c r="Q11" i="10"/>
  <c r="Q73" i="10" s="1"/>
  <c r="P11" i="10"/>
  <c r="P45" i="10" s="1"/>
  <c r="O11" i="10"/>
  <c r="N11" i="10"/>
  <c r="N88" i="10" s="1"/>
  <c r="M11" i="10"/>
  <c r="L11" i="10"/>
  <c r="L73" i="10" s="1"/>
  <c r="K11" i="10"/>
  <c r="K88" i="10" s="1"/>
  <c r="J11" i="10"/>
  <c r="J88" i="10" s="1"/>
  <c r="Y88" i="10" s="1"/>
  <c r="AG10" i="10"/>
  <c r="AF10" i="10"/>
  <c r="AE10" i="10" s="1"/>
  <c r="V10" i="10"/>
  <c r="U10" i="10"/>
  <c r="U87" i="10" s="1"/>
  <c r="T10" i="10"/>
  <c r="S10" i="10"/>
  <c r="S87" i="10" s="1"/>
  <c r="R10" i="10"/>
  <c r="R87" i="10" s="1"/>
  <c r="Q10" i="10"/>
  <c r="Q87" i="10" s="1"/>
  <c r="P10" i="10"/>
  <c r="P87" i="10" s="1"/>
  <c r="O10" i="10"/>
  <c r="O87" i="10" s="1"/>
  <c r="N10" i="10"/>
  <c r="N44" i="10" s="1"/>
  <c r="M10" i="10"/>
  <c r="M44" i="10" s="1"/>
  <c r="L10" i="10"/>
  <c r="L44" i="10" s="1"/>
  <c r="K10" i="10"/>
  <c r="K44" i="10" s="1"/>
  <c r="AG9" i="10"/>
  <c r="AF9" i="10"/>
  <c r="AE9" i="10" s="1"/>
  <c r="V9" i="10"/>
  <c r="V71" i="10" s="1"/>
  <c r="U9" i="10"/>
  <c r="U86" i="10" s="1"/>
  <c r="T9" i="10"/>
  <c r="T86" i="10" s="1"/>
  <c r="S9" i="10"/>
  <c r="S86" i="10" s="1"/>
  <c r="R9" i="10"/>
  <c r="R86" i="10" s="1"/>
  <c r="Q9" i="10"/>
  <c r="Q86" i="10" s="1"/>
  <c r="P9" i="10"/>
  <c r="P86" i="10" s="1"/>
  <c r="O9" i="10"/>
  <c r="O86" i="10" s="1"/>
  <c r="N9" i="10"/>
  <c r="N86" i="10" s="1"/>
  <c r="M9" i="10"/>
  <c r="M86" i="10" s="1"/>
  <c r="L9" i="10"/>
  <c r="K9" i="10"/>
  <c r="K71" i="10" s="1"/>
  <c r="AH8" i="10"/>
  <c r="AG8" i="10"/>
  <c r="AF8" i="10"/>
  <c r="AE8" i="10"/>
  <c r="V8" i="10"/>
  <c r="V85" i="10" s="1"/>
  <c r="U8" i="10"/>
  <c r="U85" i="10" s="1"/>
  <c r="T8" i="10"/>
  <c r="T70" i="10" s="1"/>
  <c r="S8" i="10"/>
  <c r="S70" i="10" s="1"/>
  <c r="R8" i="10"/>
  <c r="Q8" i="10"/>
  <c r="P8" i="10"/>
  <c r="O8" i="10"/>
  <c r="O85" i="10" s="1"/>
  <c r="N8" i="10"/>
  <c r="N85" i="10" s="1"/>
  <c r="M8" i="10"/>
  <c r="M42" i="10" s="1"/>
  <c r="L8" i="10"/>
  <c r="L42" i="10" s="1"/>
  <c r="K8" i="10"/>
  <c r="K42" i="10" s="1"/>
  <c r="AG7" i="10"/>
  <c r="AF7" i="10"/>
  <c r="AE7" i="10" s="1"/>
  <c r="AH7" i="10" s="1"/>
  <c r="V7" i="10"/>
  <c r="U7" i="10"/>
  <c r="U84" i="10" s="1"/>
  <c r="T7" i="10"/>
  <c r="T84" i="10" s="1"/>
  <c r="S7" i="10"/>
  <c r="S69" i="10" s="1"/>
  <c r="R7" i="10"/>
  <c r="R69" i="10" s="1"/>
  <c r="Q7" i="10"/>
  <c r="Q69" i="10" s="1"/>
  <c r="P7" i="10"/>
  <c r="P41" i="10" s="1"/>
  <c r="O7" i="10"/>
  <c r="O84" i="10" s="1"/>
  <c r="N7" i="10"/>
  <c r="N69" i="10" s="1"/>
  <c r="M7" i="10"/>
  <c r="M69" i="10" s="1"/>
  <c r="L7" i="10"/>
  <c r="L41" i="10" s="1"/>
  <c r="K7" i="10"/>
  <c r="K41" i="10" s="1"/>
  <c r="J7" i="10"/>
  <c r="J84" i="10" s="1"/>
  <c r="J94" i="10" s="1"/>
  <c r="Y94" i="10" s="1"/>
  <c r="AG6" i="10"/>
  <c r="AF6" i="10"/>
  <c r="AE6" i="10" s="1"/>
  <c r="AH6" i="10" s="1"/>
  <c r="V6" i="10"/>
  <c r="V17" i="10" s="1"/>
  <c r="U6" i="10"/>
  <c r="U83" i="10" s="1"/>
  <c r="T6" i="10"/>
  <c r="T83" i="10" s="1"/>
  <c r="S6" i="10"/>
  <c r="S83" i="10" s="1"/>
  <c r="R6" i="10"/>
  <c r="R83" i="10" s="1"/>
  <c r="Q6" i="10"/>
  <c r="Q83" i="10" s="1"/>
  <c r="P6" i="10"/>
  <c r="P83" i="10" s="1"/>
  <c r="O6" i="10"/>
  <c r="N6" i="10"/>
  <c r="M6" i="10"/>
  <c r="L6" i="10"/>
  <c r="L68" i="10" s="1"/>
  <c r="K6" i="10"/>
  <c r="K40" i="10" s="1"/>
  <c r="AF5" i="10"/>
  <c r="W1" i="10"/>
  <c r="E273" i="9"/>
  <c r="E161" i="9"/>
  <c r="M153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P147" i="9"/>
  <c r="P149" i="9" s="1"/>
  <c r="U143" i="9"/>
  <c r="U153" i="9" s="1"/>
  <c r="M143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W135" i="9" s="1"/>
  <c r="V134" i="9"/>
  <c r="U134" i="9"/>
  <c r="T134" i="9"/>
  <c r="S134" i="9"/>
  <c r="R134" i="9"/>
  <c r="Q134" i="9"/>
  <c r="P134" i="9"/>
  <c r="O134" i="9"/>
  <c r="N134" i="9"/>
  <c r="M134" i="9"/>
  <c r="L134" i="9"/>
  <c r="K134" i="9"/>
  <c r="W134" i="9" s="1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V139" i="9" s="1"/>
  <c r="V142" i="9" s="1"/>
  <c r="U131" i="9"/>
  <c r="U139" i="9" s="1"/>
  <c r="U142" i="9" s="1"/>
  <c r="T131" i="9"/>
  <c r="S131" i="9"/>
  <c r="R131" i="9"/>
  <c r="Q131" i="9"/>
  <c r="P131" i="9"/>
  <c r="O131" i="9"/>
  <c r="N131" i="9"/>
  <c r="N139" i="9" s="1"/>
  <c r="N142" i="9" s="1"/>
  <c r="M131" i="9"/>
  <c r="M139" i="9" s="1"/>
  <c r="M142" i="9" s="1"/>
  <c r="L131" i="9"/>
  <c r="W131" i="9" s="1"/>
  <c r="K131" i="9"/>
  <c r="V130" i="9"/>
  <c r="V143" i="9" s="1"/>
  <c r="V153" i="9" s="1"/>
  <c r="U130" i="9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N153" i="9" s="1"/>
  <c r="M130" i="9"/>
  <c r="L130" i="9"/>
  <c r="L143" i="9" s="1"/>
  <c r="L153" i="9" s="1"/>
  <c r="K130" i="9"/>
  <c r="V129" i="9"/>
  <c r="U129" i="9"/>
  <c r="T129" i="9"/>
  <c r="S129" i="9"/>
  <c r="S139" i="9" s="1"/>
  <c r="S142" i="9" s="1"/>
  <c r="R129" i="9"/>
  <c r="Q129" i="9"/>
  <c r="P129" i="9"/>
  <c r="O129" i="9"/>
  <c r="N129" i="9"/>
  <c r="M129" i="9"/>
  <c r="L129" i="9"/>
  <c r="L139" i="9" s="1"/>
  <c r="L142" i="9" s="1"/>
  <c r="K129" i="9"/>
  <c r="W124" i="9"/>
  <c r="R122" i="9"/>
  <c r="Q122" i="9"/>
  <c r="P122" i="9"/>
  <c r="N122" i="9"/>
  <c r="U121" i="9"/>
  <c r="T121" i="9"/>
  <c r="T123" i="9" s="1"/>
  <c r="O121" i="9"/>
  <c r="N121" i="9"/>
  <c r="T120" i="9"/>
  <c r="M117" i="9"/>
  <c r="K117" i="9"/>
  <c r="V116" i="9"/>
  <c r="V122" i="9" s="1"/>
  <c r="U116" i="9"/>
  <c r="U122" i="9" s="1"/>
  <c r="T116" i="9"/>
  <c r="T122" i="9" s="1"/>
  <c r="S116" i="9"/>
  <c r="S122" i="9" s="1"/>
  <c r="R116" i="9"/>
  <c r="Q116" i="9"/>
  <c r="P116" i="9"/>
  <c r="O116" i="9"/>
  <c r="O122" i="9" s="1"/>
  <c r="N116" i="9"/>
  <c r="M116" i="9"/>
  <c r="M122" i="9" s="1"/>
  <c r="L116" i="9"/>
  <c r="K116" i="9"/>
  <c r="V115" i="9"/>
  <c r="U115" i="9"/>
  <c r="T115" i="9"/>
  <c r="T22" i="9" s="1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W114" i="9" s="1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W113" i="9" s="1"/>
  <c r="N113" i="9"/>
  <c r="M113" i="9"/>
  <c r="L113" i="9"/>
  <c r="K113" i="9"/>
  <c r="V112" i="9"/>
  <c r="U112" i="9"/>
  <c r="T112" i="9"/>
  <c r="S112" i="9"/>
  <c r="R112" i="9"/>
  <c r="Q112" i="9"/>
  <c r="P112" i="9"/>
  <c r="O112" i="9"/>
  <c r="N112" i="9"/>
  <c r="N22" i="9" s="1"/>
  <c r="M112" i="9"/>
  <c r="L112" i="9"/>
  <c r="K112" i="9"/>
  <c r="W112" i="9" s="1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W110" i="9" s="1"/>
  <c r="V109" i="9"/>
  <c r="U109" i="9"/>
  <c r="T109" i="9"/>
  <c r="S109" i="9"/>
  <c r="S121" i="9" s="1"/>
  <c r="R109" i="9"/>
  <c r="R121" i="9" s="1"/>
  <c r="Q109" i="9"/>
  <c r="Q121" i="9" s="1"/>
  <c r="P109" i="9"/>
  <c r="P121" i="9" s="1"/>
  <c r="O109" i="9"/>
  <c r="N109" i="9"/>
  <c r="M109" i="9"/>
  <c r="M121" i="9" s="1"/>
  <c r="L109" i="9"/>
  <c r="L121" i="9" s="1"/>
  <c r="K109" i="9"/>
  <c r="V108" i="9"/>
  <c r="V120" i="9" s="1"/>
  <c r="U108" i="9"/>
  <c r="T108" i="9"/>
  <c r="S108" i="9"/>
  <c r="S117" i="9" s="1"/>
  <c r="R108" i="9"/>
  <c r="Q108" i="9"/>
  <c r="P108" i="9"/>
  <c r="O108" i="9"/>
  <c r="O120" i="9" s="1"/>
  <c r="N108" i="9"/>
  <c r="N120" i="9" s="1"/>
  <c r="M108" i="9"/>
  <c r="M120" i="9" s="1"/>
  <c r="M123" i="9" s="1"/>
  <c r="L108" i="9"/>
  <c r="L120" i="9" s="1"/>
  <c r="K108" i="9"/>
  <c r="K120" i="9" s="1"/>
  <c r="V103" i="9"/>
  <c r="U103" i="9"/>
  <c r="T103" i="9"/>
  <c r="P102" i="9"/>
  <c r="O102" i="9"/>
  <c r="N102" i="9"/>
  <c r="O99" i="9"/>
  <c r="M99" i="9"/>
  <c r="V97" i="9"/>
  <c r="S97" i="9"/>
  <c r="O96" i="9"/>
  <c r="V94" i="9"/>
  <c r="O93" i="9"/>
  <c r="V88" i="9"/>
  <c r="S87" i="9"/>
  <c r="R87" i="9"/>
  <c r="Q87" i="9"/>
  <c r="N86" i="9"/>
  <c r="M86" i="9"/>
  <c r="L86" i="9"/>
  <c r="V84" i="9"/>
  <c r="U84" i="9"/>
  <c r="T84" i="9"/>
  <c r="Q83" i="9"/>
  <c r="O83" i="9"/>
  <c r="S80" i="9"/>
  <c r="Q80" i="9"/>
  <c r="N79" i="9"/>
  <c r="K79" i="9"/>
  <c r="U77" i="9"/>
  <c r="S77" i="9"/>
  <c r="V73" i="9"/>
  <c r="U73" i="9"/>
  <c r="T73" i="9"/>
  <c r="S73" i="9"/>
  <c r="R73" i="9"/>
  <c r="Q73" i="9"/>
  <c r="P73" i="9"/>
  <c r="O73" i="9"/>
  <c r="N73" i="9"/>
  <c r="M73" i="9"/>
  <c r="L73" i="9"/>
  <c r="K73" i="9"/>
  <c r="W73" i="9" s="1"/>
  <c r="V72" i="9"/>
  <c r="U72" i="9"/>
  <c r="T72" i="9"/>
  <c r="S72" i="9"/>
  <c r="R72" i="9"/>
  <c r="Q72" i="9"/>
  <c r="P72" i="9"/>
  <c r="O72" i="9"/>
  <c r="N72" i="9"/>
  <c r="M72" i="9"/>
  <c r="L72" i="9"/>
  <c r="K72" i="9"/>
  <c r="W72" i="9" s="1"/>
  <c r="V71" i="9"/>
  <c r="U71" i="9"/>
  <c r="W71" i="9" s="1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W69" i="9" s="1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P74" i="9" s="1"/>
  <c r="O63" i="9"/>
  <c r="N63" i="9"/>
  <c r="W63" i="9" s="1"/>
  <c r="M63" i="9"/>
  <c r="L63" i="9"/>
  <c r="K63" i="9"/>
  <c r="V62" i="9"/>
  <c r="U62" i="9"/>
  <c r="U74" i="9" s="1"/>
  <c r="T62" i="9"/>
  <c r="S62" i="9"/>
  <c r="S74" i="9" s="1"/>
  <c r="R62" i="9"/>
  <c r="Q62" i="9"/>
  <c r="P62" i="9"/>
  <c r="O62" i="9"/>
  <c r="N62" i="9"/>
  <c r="M62" i="9"/>
  <c r="M74" i="9" s="1"/>
  <c r="L62" i="9"/>
  <c r="K62" i="9"/>
  <c r="S58" i="9"/>
  <c r="O58" i="9"/>
  <c r="N58" i="9"/>
  <c r="M58" i="9"/>
  <c r="K58" i="9"/>
  <c r="V57" i="9"/>
  <c r="U57" i="9"/>
  <c r="U56" i="9"/>
  <c r="Q56" i="9"/>
  <c r="O56" i="9"/>
  <c r="U55" i="9"/>
  <c r="T55" i="9"/>
  <c r="S55" i="9"/>
  <c r="R55" i="9"/>
  <c r="Q55" i="9"/>
  <c r="Q54" i="9"/>
  <c r="P54" i="9"/>
  <c r="O54" i="9"/>
  <c r="U53" i="9"/>
  <c r="O53" i="9"/>
  <c r="N53" i="9"/>
  <c r="M53" i="9"/>
  <c r="R52" i="9"/>
  <c r="Q52" i="9"/>
  <c r="M52" i="9"/>
  <c r="L52" i="9"/>
  <c r="K52" i="9"/>
  <c r="V49" i="9"/>
  <c r="U49" i="9"/>
  <c r="U48" i="9"/>
  <c r="T48" i="9"/>
  <c r="S47" i="9"/>
  <c r="V38" i="9"/>
  <c r="U38" i="9"/>
  <c r="M38" i="9"/>
  <c r="L38" i="9"/>
  <c r="V36" i="9"/>
  <c r="U36" i="9"/>
  <c r="O35" i="9"/>
  <c r="N35" i="9"/>
  <c r="M35" i="9"/>
  <c r="L35" i="9"/>
  <c r="K35" i="9"/>
  <c r="W35" i="9" s="1"/>
  <c r="V34" i="9"/>
  <c r="U34" i="9"/>
  <c r="T34" i="9"/>
  <c r="S34" i="9"/>
  <c r="R34" i="9"/>
  <c r="AG14" i="9" s="1"/>
  <c r="AF14" i="9" s="1"/>
  <c r="AI14" i="9" s="1"/>
  <c r="Q34" i="9"/>
  <c r="P34" i="9"/>
  <c r="O34" i="9"/>
  <c r="N34" i="9"/>
  <c r="W34" i="9" s="1"/>
  <c r="V33" i="9"/>
  <c r="U33" i="9"/>
  <c r="T33" i="9"/>
  <c r="T38" i="9" s="1"/>
  <c r="S33" i="9"/>
  <c r="S38" i="9" s="1"/>
  <c r="R33" i="9"/>
  <c r="R38" i="9" s="1"/>
  <c r="Q33" i="9"/>
  <c r="Q38" i="9" s="1"/>
  <c r="P33" i="9"/>
  <c r="P38" i="9" s="1"/>
  <c r="O33" i="9"/>
  <c r="O38" i="9" s="1"/>
  <c r="N33" i="9"/>
  <c r="M33" i="9"/>
  <c r="L33" i="9"/>
  <c r="W32" i="9"/>
  <c r="W31" i="9"/>
  <c r="X31" i="9" s="1"/>
  <c r="Y31" i="9" s="1"/>
  <c r="W30" i="9"/>
  <c r="X29" i="9"/>
  <c r="Y29" i="9" s="1"/>
  <c r="W29" i="9"/>
  <c r="W28" i="9"/>
  <c r="X28" i="9" s="1"/>
  <c r="Y28" i="9" s="1"/>
  <c r="W27" i="9"/>
  <c r="X27" i="9" s="1"/>
  <c r="Y27" i="9" s="1"/>
  <c r="S22" i="9"/>
  <c r="R22" i="9"/>
  <c r="Q22" i="9"/>
  <c r="P22" i="9"/>
  <c r="P23" i="9" s="1"/>
  <c r="O22" i="9"/>
  <c r="O23" i="9" s="1"/>
  <c r="M22" i="9"/>
  <c r="K22" i="9"/>
  <c r="J19" i="9"/>
  <c r="P18" i="9"/>
  <c r="O18" i="9"/>
  <c r="V17" i="9"/>
  <c r="U17" i="9"/>
  <c r="T17" i="9"/>
  <c r="S17" i="9"/>
  <c r="S88" i="9" s="1"/>
  <c r="R17" i="9"/>
  <c r="R88" i="9" s="1"/>
  <c r="Q17" i="9"/>
  <c r="Q104" i="9" s="1"/>
  <c r="P17" i="9"/>
  <c r="P88" i="9" s="1"/>
  <c r="O17" i="9"/>
  <c r="O104" i="9" s="1"/>
  <c r="N17" i="9"/>
  <c r="N88" i="9" s="1"/>
  <c r="M17" i="9"/>
  <c r="M88" i="9" s="1"/>
  <c r="L17" i="9"/>
  <c r="L88" i="9" s="1"/>
  <c r="K17" i="9"/>
  <c r="K88" i="9" s="1"/>
  <c r="AH16" i="9"/>
  <c r="V16" i="9"/>
  <c r="V87" i="9" s="1"/>
  <c r="U16" i="9"/>
  <c r="U87" i="9" s="1"/>
  <c r="T16" i="9"/>
  <c r="T87" i="9" s="1"/>
  <c r="S16" i="9"/>
  <c r="S57" i="9" s="1"/>
  <c r="R16" i="9"/>
  <c r="R103" i="9" s="1"/>
  <c r="Q16" i="9"/>
  <c r="Q103" i="9" s="1"/>
  <c r="P16" i="9"/>
  <c r="P103" i="9" s="1"/>
  <c r="O16" i="9"/>
  <c r="O87" i="9" s="1"/>
  <c r="N16" i="9"/>
  <c r="N103" i="9" s="1"/>
  <c r="M16" i="9"/>
  <c r="L16" i="9"/>
  <c r="K16" i="9"/>
  <c r="AH15" i="9"/>
  <c r="AG15" i="9"/>
  <c r="AF15" i="9" s="1"/>
  <c r="V15" i="9"/>
  <c r="V86" i="9" s="1"/>
  <c r="U15" i="9"/>
  <c r="T15" i="9"/>
  <c r="S15" i="9"/>
  <c r="R15" i="9"/>
  <c r="Q15" i="9"/>
  <c r="Q86" i="9" s="1"/>
  <c r="P15" i="9"/>
  <c r="P56" i="9" s="1"/>
  <c r="O15" i="9"/>
  <c r="O86" i="9" s="1"/>
  <c r="N15" i="9"/>
  <c r="N56" i="9" s="1"/>
  <c r="M15" i="9"/>
  <c r="M56" i="9" s="1"/>
  <c r="L15" i="9"/>
  <c r="L102" i="9" s="1"/>
  <c r="K15" i="9"/>
  <c r="K102" i="9" s="1"/>
  <c r="AH14" i="9"/>
  <c r="V14" i="9"/>
  <c r="V101" i="9" s="1"/>
  <c r="U14" i="9"/>
  <c r="U101" i="9" s="1"/>
  <c r="T14" i="9"/>
  <c r="T101" i="9" s="1"/>
  <c r="S14" i="9"/>
  <c r="S101" i="9" s="1"/>
  <c r="R14" i="9"/>
  <c r="R101" i="9" s="1"/>
  <c r="Q14" i="9"/>
  <c r="P14" i="9"/>
  <c r="P101" i="9" s="1"/>
  <c r="O14" i="9"/>
  <c r="O85" i="9" s="1"/>
  <c r="N14" i="9"/>
  <c r="N55" i="9" s="1"/>
  <c r="M14" i="9"/>
  <c r="M55" i="9" s="1"/>
  <c r="L14" i="9"/>
  <c r="K14" i="9"/>
  <c r="AH13" i="9"/>
  <c r="V13" i="9"/>
  <c r="V54" i="9" s="1"/>
  <c r="U13" i="9"/>
  <c r="U100" i="9" s="1"/>
  <c r="T13" i="9"/>
  <c r="T54" i="9" s="1"/>
  <c r="S13" i="9"/>
  <c r="R13" i="9"/>
  <c r="Q13" i="9"/>
  <c r="Q100" i="9" s="1"/>
  <c r="P13" i="9"/>
  <c r="P100" i="9" s="1"/>
  <c r="O13" i="9"/>
  <c r="O100" i="9" s="1"/>
  <c r="N13" i="9"/>
  <c r="N54" i="9" s="1"/>
  <c r="M13" i="9"/>
  <c r="M54" i="9" s="1"/>
  <c r="L13" i="9"/>
  <c r="L84" i="9" s="1"/>
  <c r="K13" i="9"/>
  <c r="K54" i="9" s="1"/>
  <c r="AH12" i="9"/>
  <c r="AG12" i="9"/>
  <c r="AF12" i="9" s="1"/>
  <c r="V12" i="9"/>
  <c r="V53" i="9" s="1"/>
  <c r="U12" i="9"/>
  <c r="T12" i="9"/>
  <c r="T53" i="9" s="1"/>
  <c r="S12" i="9"/>
  <c r="S53" i="9" s="1"/>
  <c r="R12" i="9"/>
  <c r="R99" i="9" s="1"/>
  <c r="Q12" i="9"/>
  <c r="Q53" i="9" s="1"/>
  <c r="P12" i="9"/>
  <c r="P99" i="9" s="1"/>
  <c r="O12" i="9"/>
  <c r="N12" i="9"/>
  <c r="N99" i="9" s="1"/>
  <c r="M12" i="9"/>
  <c r="M83" i="9" s="1"/>
  <c r="L12" i="9"/>
  <c r="K12" i="9"/>
  <c r="J12" i="9"/>
  <c r="AH11" i="9"/>
  <c r="AF11" i="9" s="1"/>
  <c r="AI11" i="9" s="1"/>
  <c r="AG11" i="9"/>
  <c r="V11" i="9"/>
  <c r="V82" i="9" s="1"/>
  <c r="U11" i="9"/>
  <c r="T11" i="9"/>
  <c r="S11" i="9"/>
  <c r="R11" i="9"/>
  <c r="R98" i="9" s="1"/>
  <c r="Q11" i="9"/>
  <c r="Q98" i="9" s="1"/>
  <c r="P11" i="9"/>
  <c r="P98" i="9" s="1"/>
  <c r="O11" i="9"/>
  <c r="O98" i="9" s="1"/>
  <c r="N11" i="9"/>
  <c r="N98" i="9" s="1"/>
  <c r="M11" i="9"/>
  <c r="M98" i="9" s="1"/>
  <c r="L11" i="9"/>
  <c r="L98" i="9" s="1"/>
  <c r="K11" i="9"/>
  <c r="K98" i="9" s="1"/>
  <c r="AH10" i="9"/>
  <c r="AG10" i="9"/>
  <c r="AF10" i="9"/>
  <c r="AI10" i="9" s="1"/>
  <c r="V10" i="9"/>
  <c r="V51" i="9" s="1"/>
  <c r="U10" i="9"/>
  <c r="T10" i="9"/>
  <c r="T81" i="9" s="1"/>
  <c r="S10" i="9"/>
  <c r="S81" i="9" s="1"/>
  <c r="R10" i="9"/>
  <c r="R81" i="9" s="1"/>
  <c r="Q10" i="9"/>
  <c r="Q97" i="9" s="1"/>
  <c r="P10" i="9"/>
  <c r="P97" i="9" s="1"/>
  <c r="O10" i="9"/>
  <c r="O97" i="9" s="1"/>
  <c r="N10" i="9"/>
  <c r="N97" i="9" s="1"/>
  <c r="M10" i="9"/>
  <c r="L10" i="9"/>
  <c r="K10" i="9"/>
  <c r="K51" i="9" s="1"/>
  <c r="J10" i="9"/>
  <c r="AH9" i="9"/>
  <c r="AG9" i="9"/>
  <c r="AF9" i="9"/>
  <c r="V9" i="9"/>
  <c r="U9" i="9"/>
  <c r="T9" i="9"/>
  <c r="S9" i="9"/>
  <c r="S50" i="9" s="1"/>
  <c r="R9" i="9"/>
  <c r="R50" i="9" s="1"/>
  <c r="Q9" i="9"/>
  <c r="Q50" i="9" s="1"/>
  <c r="P9" i="9"/>
  <c r="P80" i="9" s="1"/>
  <c r="O9" i="9"/>
  <c r="O50" i="9" s="1"/>
  <c r="N9" i="9"/>
  <c r="N80" i="9" s="1"/>
  <c r="M9" i="9"/>
  <c r="L9" i="9"/>
  <c r="L80" i="9" s="1"/>
  <c r="K9" i="9"/>
  <c r="K96" i="9" s="1"/>
  <c r="J9" i="9"/>
  <c r="J18" i="9" s="1"/>
  <c r="V8" i="9"/>
  <c r="V95" i="9" s="1"/>
  <c r="U8" i="9"/>
  <c r="U95" i="9" s="1"/>
  <c r="T8" i="9"/>
  <c r="T95" i="9" s="1"/>
  <c r="S8" i="9"/>
  <c r="S49" i="9" s="1"/>
  <c r="R8" i="9"/>
  <c r="Q8" i="9"/>
  <c r="P8" i="9"/>
  <c r="P49" i="9" s="1"/>
  <c r="O8" i="9"/>
  <c r="O79" i="9" s="1"/>
  <c r="N8" i="9"/>
  <c r="N49" i="9" s="1"/>
  <c r="M8" i="9"/>
  <c r="M79" i="9" s="1"/>
  <c r="L8" i="9"/>
  <c r="L49" i="9" s="1"/>
  <c r="K8" i="9"/>
  <c r="AH7" i="9"/>
  <c r="AG7" i="9"/>
  <c r="AF7" i="9"/>
  <c r="AI7" i="9" s="1"/>
  <c r="V7" i="9"/>
  <c r="V78" i="9" s="1"/>
  <c r="U7" i="9"/>
  <c r="T7" i="9"/>
  <c r="T78" i="9" s="1"/>
  <c r="S7" i="9"/>
  <c r="R7" i="9"/>
  <c r="Q7" i="9"/>
  <c r="P7" i="9"/>
  <c r="P94" i="9" s="1"/>
  <c r="O7" i="9"/>
  <c r="O94" i="9" s="1"/>
  <c r="N7" i="9"/>
  <c r="N94" i="9" s="1"/>
  <c r="M7" i="9"/>
  <c r="M94" i="9" s="1"/>
  <c r="L7" i="9"/>
  <c r="L78" i="9" s="1"/>
  <c r="K7" i="9"/>
  <c r="K94" i="9" s="1"/>
  <c r="AG6" i="9"/>
  <c r="V6" i="9"/>
  <c r="V18" i="9" s="1"/>
  <c r="V24" i="9" s="1"/>
  <c r="U6" i="9"/>
  <c r="T6" i="9"/>
  <c r="T18" i="9" s="1"/>
  <c r="S6" i="9"/>
  <c r="S18" i="9" s="1"/>
  <c r="R6" i="9"/>
  <c r="Q6" i="9"/>
  <c r="Q47" i="9" s="1"/>
  <c r="P6" i="9"/>
  <c r="P93" i="9" s="1"/>
  <c r="O6" i="9"/>
  <c r="O47" i="9" s="1"/>
  <c r="N6" i="9"/>
  <c r="N93" i="9" s="1"/>
  <c r="M6" i="9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W155" i="8" s="1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W151" i="8" s="1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S172" i="8" s="1"/>
  <c r="R149" i="8"/>
  <c r="R162" i="8" s="1"/>
  <c r="Q149" i="8"/>
  <c r="Q162" i="8" s="1"/>
  <c r="Q172" i="8" s="1"/>
  <c r="P149" i="8"/>
  <c r="P162" i="8" s="1"/>
  <c r="P172" i="8" s="1"/>
  <c r="O149" i="8"/>
  <c r="O162" i="8" s="1"/>
  <c r="O172" i="8" s="1"/>
  <c r="N149" i="8"/>
  <c r="N162" i="8" s="1"/>
  <c r="N172" i="8" s="1"/>
  <c r="M149" i="8"/>
  <c r="M162" i="8" s="1"/>
  <c r="M172" i="8" s="1"/>
  <c r="L149" i="8"/>
  <c r="L162" i="8" s="1"/>
  <c r="L172" i="8" s="1"/>
  <c r="K149" i="8"/>
  <c r="K162" i="8" s="1"/>
  <c r="V148" i="8"/>
  <c r="U148" i="8"/>
  <c r="T148" i="8"/>
  <c r="T158" i="8" s="1"/>
  <c r="T161" i="8" s="1"/>
  <c r="S148" i="8"/>
  <c r="R148" i="8"/>
  <c r="Q148" i="8"/>
  <c r="Q158" i="8" s="1"/>
  <c r="Q161" i="8" s="1"/>
  <c r="P148" i="8"/>
  <c r="P158" i="8" s="1"/>
  <c r="P161" i="8" s="1"/>
  <c r="O148" i="8"/>
  <c r="O158" i="8" s="1"/>
  <c r="O161" i="8" s="1"/>
  <c r="N148" i="8"/>
  <c r="N158" i="8" s="1"/>
  <c r="N161" i="8" s="1"/>
  <c r="N163" i="8" s="1"/>
  <c r="M148" i="8"/>
  <c r="M158" i="8" s="1"/>
  <c r="M161" i="8" s="1"/>
  <c r="L148" i="8"/>
  <c r="K148" i="8"/>
  <c r="W143" i="8"/>
  <c r="S141" i="8"/>
  <c r="R141" i="8"/>
  <c r="Q141" i="8"/>
  <c r="O141" i="8"/>
  <c r="L141" i="8"/>
  <c r="V139" i="8"/>
  <c r="R139" i="8"/>
  <c r="Q139" i="8"/>
  <c r="V135" i="8"/>
  <c r="V141" i="8" s="1"/>
  <c r="U135" i="8"/>
  <c r="U141" i="8" s="1"/>
  <c r="T135" i="8"/>
  <c r="T141" i="8" s="1"/>
  <c r="S135" i="8"/>
  <c r="R135" i="8"/>
  <c r="Q135" i="8"/>
  <c r="P135" i="8"/>
  <c r="P141" i="8" s="1"/>
  <c r="O135" i="8"/>
  <c r="N135" i="8"/>
  <c r="N141" i="8" s="1"/>
  <c r="M135" i="8"/>
  <c r="M141" i="8" s="1"/>
  <c r="L135" i="8"/>
  <c r="K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W134" i="8" s="1"/>
  <c r="V133" i="8"/>
  <c r="U133" i="8"/>
  <c r="U22" i="8" s="1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S22" i="8" s="1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R22" i="8" s="1"/>
  <c r="Q131" i="8"/>
  <c r="Q22" i="8" s="1"/>
  <c r="Q23" i="8" s="1"/>
  <c r="P131" i="8"/>
  <c r="O131" i="8"/>
  <c r="N131" i="8"/>
  <c r="M131" i="8"/>
  <c r="L131" i="8"/>
  <c r="K131" i="8"/>
  <c r="V130" i="8"/>
  <c r="U130" i="8"/>
  <c r="T130" i="8"/>
  <c r="S130" i="8"/>
  <c r="R130" i="8"/>
  <c r="Q130" i="8"/>
  <c r="P130" i="8"/>
  <c r="P22" i="8" s="1"/>
  <c r="O130" i="8"/>
  <c r="O22" i="8" s="1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N22" i="8" s="1"/>
  <c r="M129" i="8"/>
  <c r="L129" i="8"/>
  <c r="K129" i="8"/>
  <c r="V128" i="8"/>
  <c r="V22" i="8" s="1"/>
  <c r="U128" i="8"/>
  <c r="U140" i="8" s="1"/>
  <c r="T128" i="8"/>
  <c r="T140" i="8" s="1"/>
  <c r="S128" i="8"/>
  <c r="S140" i="8" s="1"/>
  <c r="R128" i="8"/>
  <c r="R140" i="8" s="1"/>
  <c r="R142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K128" i="8"/>
  <c r="V127" i="8"/>
  <c r="U127" i="8"/>
  <c r="U136" i="8" s="1"/>
  <c r="T127" i="8"/>
  <c r="S127" i="8"/>
  <c r="S139" i="8" s="1"/>
  <c r="S142" i="8" s="1"/>
  <c r="R127" i="8"/>
  <c r="Q127" i="8"/>
  <c r="P127" i="8"/>
  <c r="P139" i="8" s="1"/>
  <c r="P142" i="8" s="1"/>
  <c r="O127" i="8"/>
  <c r="O139" i="8" s="1"/>
  <c r="N127" i="8"/>
  <c r="N139" i="8" s="1"/>
  <c r="N142" i="8" s="1"/>
  <c r="M127" i="8"/>
  <c r="M139" i="8" s="1"/>
  <c r="L127" i="8"/>
  <c r="L139" i="8" s="1"/>
  <c r="K127" i="8"/>
  <c r="K139" i="8" s="1"/>
  <c r="S123" i="8"/>
  <c r="R123" i="8"/>
  <c r="P123" i="8"/>
  <c r="M123" i="8"/>
  <c r="P122" i="8"/>
  <c r="V119" i="8"/>
  <c r="U118" i="8"/>
  <c r="S118" i="8"/>
  <c r="P118" i="8"/>
  <c r="R116" i="8"/>
  <c r="Q116" i="8"/>
  <c r="M114" i="8"/>
  <c r="V113" i="8"/>
  <c r="K113" i="8"/>
  <c r="T112" i="8"/>
  <c r="U107" i="8"/>
  <c r="P107" i="8"/>
  <c r="S106" i="8"/>
  <c r="R106" i="8"/>
  <c r="P106" i="8"/>
  <c r="P105" i="8"/>
  <c r="M104" i="8"/>
  <c r="L104" i="8"/>
  <c r="T103" i="8"/>
  <c r="V102" i="8"/>
  <c r="T102" i="8"/>
  <c r="Q102" i="8"/>
  <c r="Q100" i="8"/>
  <c r="P100" i="8"/>
  <c r="N100" i="8"/>
  <c r="N99" i="8"/>
  <c r="M99" i="8"/>
  <c r="K99" i="8"/>
  <c r="U98" i="8"/>
  <c r="K98" i="8"/>
  <c r="U97" i="8"/>
  <c r="T96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W90" i="8" s="1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R93" i="8" s="1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O93" i="8" s="1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W85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W84" i="8" s="1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W82" i="8" s="1"/>
  <c r="V81" i="8"/>
  <c r="U81" i="8"/>
  <c r="T81" i="8"/>
  <c r="S81" i="8"/>
  <c r="R81" i="8"/>
  <c r="Q81" i="8"/>
  <c r="P81" i="8"/>
  <c r="O81" i="8"/>
  <c r="N81" i="8"/>
  <c r="M81" i="8"/>
  <c r="L81" i="8"/>
  <c r="K81" i="8"/>
  <c r="L77" i="8"/>
  <c r="K77" i="8"/>
  <c r="T76" i="8"/>
  <c r="S76" i="8"/>
  <c r="R76" i="8"/>
  <c r="U75" i="8"/>
  <c r="S75" i="8"/>
  <c r="P75" i="8"/>
  <c r="V74" i="8"/>
  <c r="T74" i="8"/>
  <c r="S74" i="8"/>
  <c r="R74" i="8"/>
  <c r="Q74" i="8"/>
  <c r="P74" i="8"/>
  <c r="O74" i="8"/>
  <c r="V73" i="8"/>
  <c r="T73" i="8"/>
  <c r="Q73" i="8"/>
  <c r="L73" i="8"/>
  <c r="T72" i="8"/>
  <c r="R72" i="8"/>
  <c r="Q72" i="8"/>
  <c r="P72" i="8"/>
  <c r="N72" i="8"/>
  <c r="K71" i="8"/>
  <c r="P70" i="8"/>
  <c r="N70" i="8"/>
  <c r="L70" i="8"/>
  <c r="K70" i="8"/>
  <c r="T69" i="8"/>
  <c r="L69" i="8"/>
  <c r="K69" i="8"/>
  <c r="V67" i="8"/>
  <c r="T66" i="8"/>
  <c r="S66" i="8"/>
  <c r="Q66" i="8"/>
  <c r="N66" i="8"/>
  <c r="L62" i="8"/>
  <c r="K62" i="8"/>
  <c r="M62" i="8" s="1"/>
  <c r="M61" i="8"/>
  <c r="L61" i="8"/>
  <c r="K61" i="8"/>
  <c r="L60" i="8"/>
  <c r="M60" i="8" s="1"/>
  <c r="K60" i="8"/>
  <c r="L59" i="8"/>
  <c r="M59" i="8" s="1"/>
  <c r="K59" i="8"/>
  <c r="L58" i="8"/>
  <c r="K58" i="8"/>
  <c r="M57" i="8"/>
  <c r="L57" i="8"/>
  <c r="K57" i="8"/>
  <c r="L56" i="8"/>
  <c r="M56" i="8" s="1"/>
  <c r="K56" i="8"/>
  <c r="L55" i="8"/>
  <c r="M55" i="8" s="1"/>
  <c r="K55" i="8"/>
  <c r="L54" i="8"/>
  <c r="K54" i="8"/>
  <c r="M54" i="8" s="1"/>
  <c r="M53" i="8"/>
  <c r="L53" i="8"/>
  <c r="K53" i="8"/>
  <c r="L52" i="8"/>
  <c r="K52" i="8"/>
  <c r="M52" i="8" s="1"/>
  <c r="L51" i="8"/>
  <c r="M51" i="8" s="1"/>
  <c r="K51" i="8"/>
  <c r="J43" i="8"/>
  <c r="P42" i="8"/>
  <c r="M42" i="8"/>
  <c r="K42" i="8"/>
  <c r="V40" i="8"/>
  <c r="U40" i="8"/>
  <c r="O39" i="8"/>
  <c r="N39" i="8"/>
  <c r="AG15" i="8" s="1"/>
  <c r="M39" i="8"/>
  <c r="L39" i="8"/>
  <c r="L42" i="8" s="1"/>
  <c r="K39" i="8"/>
  <c r="V38" i="8"/>
  <c r="V42" i="8" s="1"/>
  <c r="U38" i="8"/>
  <c r="T38" i="8"/>
  <c r="S38" i="8"/>
  <c r="W38" i="8" s="1"/>
  <c r="R38" i="8"/>
  <c r="Q38" i="8"/>
  <c r="P38" i="8"/>
  <c r="O38" i="8"/>
  <c r="N38" i="8"/>
  <c r="Y37" i="8"/>
  <c r="W37" i="8"/>
  <c r="X37" i="8" s="1"/>
  <c r="V37" i="8"/>
  <c r="U37" i="8"/>
  <c r="U42" i="8" s="1"/>
  <c r="T37" i="8"/>
  <c r="T42" i="8" s="1"/>
  <c r="S37" i="8"/>
  <c r="R37" i="8"/>
  <c r="R42" i="8" s="1"/>
  <c r="Q37" i="8"/>
  <c r="Q42" i="8" s="1"/>
  <c r="P37" i="8"/>
  <c r="O37" i="8"/>
  <c r="O42" i="8" s="1"/>
  <c r="N37" i="8"/>
  <c r="M37" i="8"/>
  <c r="L37" i="8"/>
  <c r="X36" i="8"/>
  <c r="Y36" i="8" s="1"/>
  <c r="W36" i="8"/>
  <c r="X35" i="8"/>
  <c r="Y35" i="8" s="1"/>
  <c r="W35" i="8"/>
  <c r="AB34" i="8"/>
  <c r="W34" i="8"/>
  <c r="Y33" i="8"/>
  <c r="W33" i="8"/>
  <c r="X33" i="8" s="1"/>
  <c r="W32" i="8"/>
  <c r="X32" i="8" s="1"/>
  <c r="Y32" i="8" s="1"/>
  <c r="W31" i="8"/>
  <c r="X31" i="8" s="1"/>
  <c r="Y31" i="8" s="1"/>
  <c r="X30" i="8"/>
  <c r="Y30" i="8" s="1"/>
  <c r="W30" i="8"/>
  <c r="V17" i="8"/>
  <c r="U17" i="8"/>
  <c r="U77" i="8" s="1"/>
  <c r="T17" i="8"/>
  <c r="S17" i="8"/>
  <c r="R17" i="8"/>
  <c r="R107" i="8" s="1"/>
  <c r="Q17" i="8"/>
  <c r="P17" i="8"/>
  <c r="P77" i="8" s="1"/>
  <c r="O17" i="8"/>
  <c r="O123" i="8" s="1"/>
  <c r="N17" i="8"/>
  <c r="M17" i="8"/>
  <c r="M107" i="8" s="1"/>
  <c r="L17" i="8"/>
  <c r="L123" i="8" s="1"/>
  <c r="K17" i="8"/>
  <c r="K123" i="8" s="1"/>
  <c r="V16" i="8"/>
  <c r="U16" i="8"/>
  <c r="T16" i="8"/>
  <c r="T122" i="8" s="1"/>
  <c r="S16" i="8"/>
  <c r="S122" i="8" s="1"/>
  <c r="R16" i="8"/>
  <c r="R122" i="8" s="1"/>
  <c r="Q16" i="8"/>
  <c r="Q76" i="8" s="1"/>
  <c r="P16" i="8"/>
  <c r="P76" i="8" s="1"/>
  <c r="O16" i="8"/>
  <c r="N16" i="8"/>
  <c r="N106" i="8" s="1"/>
  <c r="M16" i="8"/>
  <c r="L16" i="8"/>
  <c r="L122" i="8" s="1"/>
  <c r="K16" i="8"/>
  <c r="AH15" i="8"/>
  <c r="AF15" i="8" s="1"/>
  <c r="V15" i="8"/>
  <c r="U15" i="8"/>
  <c r="U121" i="8" s="1"/>
  <c r="T15" i="8"/>
  <c r="S15" i="8"/>
  <c r="R15" i="8"/>
  <c r="Q15" i="8"/>
  <c r="P15" i="8"/>
  <c r="P121" i="8" s="1"/>
  <c r="O15" i="8"/>
  <c r="O105" i="8" s="1"/>
  <c r="N15" i="8"/>
  <c r="N75" i="8" s="1"/>
  <c r="M15" i="8"/>
  <c r="L15" i="8"/>
  <c r="K15" i="8"/>
  <c r="K105" i="8" s="1"/>
  <c r="AH14" i="8"/>
  <c r="AG14" i="8"/>
  <c r="AF14" i="8" s="1"/>
  <c r="V14" i="8"/>
  <c r="V120" i="8" s="1"/>
  <c r="U14" i="8"/>
  <c r="U120" i="8" s="1"/>
  <c r="T14" i="8"/>
  <c r="S14" i="8"/>
  <c r="S120" i="8" s="1"/>
  <c r="R14" i="8"/>
  <c r="R120" i="8" s="1"/>
  <c r="Q14" i="8"/>
  <c r="Q120" i="8" s="1"/>
  <c r="P14" i="8"/>
  <c r="P120" i="8" s="1"/>
  <c r="O14" i="8"/>
  <c r="O120" i="8" s="1"/>
  <c r="N14" i="8"/>
  <c r="M14" i="8"/>
  <c r="M74" i="8" s="1"/>
  <c r="L14" i="8"/>
  <c r="K14" i="8"/>
  <c r="AH13" i="8"/>
  <c r="AG13" i="8"/>
  <c r="AF13" i="8" s="1"/>
  <c r="AI13" i="8" s="1"/>
  <c r="V13" i="8"/>
  <c r="V103" i="8" s="1"/>
  <c r="U13" i="8"/>
  <c r="T13" i="8"/>
  <c r="T119" i="8" s="1"/>
  <c r="S13" i="8"/>
  <c r="S119" i="8" s="1"/>
  <c r="R13" i="8"/>
  <c r="Q13" i="8"/>
  <c r="Q119" i="8" s="1"/>
  <c r="P13" i="8"/>
  <c r="O13" i="8"/>
  <c r="N13" i="8"/>
  <c r="M13" i="8"/>
  <c r="L13" i="8"/>
  <c r="L119" i="8" s="1"/>
  <c r="K13" i="8"/>
  <c r="K73" i="8" s="1"/>
  <c r="AH12" i="8"/>
  <c r="AF12" i="8" s="1"/>
  <c r="AI12" i="8" s="1"/>
  <c r="AG12" i="8"/>
  <c r="V12" i="8"/>
  <c r="V72" i="8" s="1"/>
  <c r="U12" i="8"/>
  <c r="T12" i="8"/>
  <c r="T118" i="8" s="1"/>
  <c r="S12" i="8"/>
  <c r="S102" i="8" s="1"/>
  <c r="R12" i="8"/>
  <c r="R118" i="8" s="1"/>
  <c r="Q12" i="8"/>
  <c r="Q118" i="8" s="1"/>
  <c r="P12" i="8"/>
  <c r="P102" i="8" s="1"/>
  <c r="O12" i="8"/>
  <c r="N12" i="8"/>
  <c r="N118" i="8" s="1"/>
  <c r="M12" i="8"/>
  <c r="M72" i="8" s="1"/>
  <c r="L12" i="8"/>
  <c r="W12" i="8" s="1"/>
  <c r="K12" i="8"/>
  <c r="AH11" i="8"/>
  <c r="AG11" i="8"/>
  <c r="AF11" i="8"/>
  <c r="AI11" i="8" s="1"/>
  <c r="V11" i="8"/>
  <c r="V71" i="8" s="1"/>
  <c r="U11" i="8"/>
  <c r="T11" i="8"/>
  <c r="T117" i="8" s="1"/>
  <c r="S11" i="8"/>
  <c r="S71" i="8" s="1"/>
  <c r="R11" i="8"/>
  <c r="Q11" i="8"/>
  <c r="Q117" i="8" s="1"/>
  <c r="P11" i="8"/>
  <c r="P71" i="8" s="1"/>
  <c r="O11" i="8"/>
  <c r="N11" i="8"/>
  <c r="N117" i="8" s="1"/>
  <c r="M11" i="8"/>
  <c r="M71" i="8" s="1"/>
  <c r="L11" i="8"/>
  <c r="L117" i="8" s="1"/>
  <c r="K11" i="8"/>
  <c r="K117" i="8" s="1"/>
  <c r="AH10" i="8"/>
  <c r="AG10" i="8"/>
  <c r="AF10" i="8"/>
  <c r="AI10" i="8" s="1"/>
  <c r="W10" i="8"/>
  <c r="V10" i="8"/>
  <c r="U10" i="8"/>
  <c r="T10" i="8"/>
  <c r="T70" i="8" s="1"/>
  <c r="S10" i="8"/>
  <c r="S70" i="8" s="1"/>
  <c r="R10" i="8"/>
  <c r="R70" i="8" s="1"/>
  <c r="Q10" i="8"/>
  <c r="Q70" i="8" s="1"/>
  <c r="P10" i="8"/>
  <c r="P116" i="8" s="1"/>
  <c r="O10" i="8"/>
  <c r="N10" i="8"/>
  <c r="N116" i="8" s="1"/>
  <c r="M10" i="8"/>
  <c r="L10" i="8"/>
  <c r="L100" i="8" s="1"/>
  <c r="K10" i="8"/>
  <c r="K116" i="8" s="1"/>
  <c r="J10" i="8"/>
  <c r="AI9" i="8"/>
  <c r="AH9" i="8"/>
  <c r="AF9" i="8" s="1"/>
  <c r="AG9" i="8"/>
  <c r="V9" i="8"/>
  <c r="U9" i="8"/>
  <c r="T9" i="8"/>
  <c r="S9" i="8"/>
  <c r="R9" i="8"/>
  <c r="Q9" i="8"/>
  <c r="P9" i="8"/>
  <c r="O9" i="8"/>
  <c r="N9" i="8"/>
  <c r="N69" i="8" s="1"/>
  <c r="M9" i="8"/>
  <c r="M115" i="8" s="1"/>
  <c r="L9" i="8"/>
  <c r="L115" i="8" s="1"/>
  <c r="K9" i="8"/>
  <c r="K115" i="8" s="1"/>
  <c r="V8" i="8"/>
  <c r="U8" i="8"/>
  <c r="U114" i="8" s="1"/>
  <c r="T8" i="8"/>
  <c r="S8" i="8"/>
  <c r="S68" i="8" s="1"/>
  <c r="R8" i="8"/>
  <c r="Q8" i="8"/>
  <c r="Q68" i="8" s="1"/>
  <c r="P8" i="8"/>
  <c r="P68" i="8" s="1"/>
  <c r="O8" i="8"/>
  <c r="O68" i="8" s="1"/>
  <c r="N8" i="8"/>
  <c r="M8" i="8"/>
  <c r="M68" i="8" s="1"/>
  <c r="L8" i="8"/>
  <c r="K8" i="8"/>
  <c r="W8" i="8" s="1"/>
  <c r="AH7" i="8"/>
  <c r="AG7" i="8"/>
  <c r="AF7" i="8" s="1"/>
  <c r="AI7" i="8" s="1"/>
  <c r="V7" i="8"/>
  <c r="U7" i="8"/>
  <c r="T7" i="8"/>
  <c r="S7" i="8"/>
  <c r="S67" i="8" s="1"/>
  <c r="R7" i="8"/>
  <c r="R97" i="8" s="1"/>
  <c r="Q7" i="8"/>
  <c r="Q18" i="8" s="1"/>
  <c r="P7" i="8"/>
  <c r="P67" i="8" s="1"/>
  <c r="O7" i="8"/>
  <c r="N7" i="8"/>
  <c r="M7" i="8"/>
  <c r="L7" i="8"/>
  <c r="L113" i="8" s="1"/>
  <c r="K7" i="8"/>
  <c r="AH6" i="8"/>
  <c r="AG6" i="8"/>
  <c r="AF6" i="8"/>
  <c r="AI6" i="8" s="1"/>
  <c r="V6" i="8"/>
  <c r="V66" i="8" s="1"/>
  <c r="U6" i="8"/>
  <c r="T6" i="8"/>
  <c r="S6" i="8"/>
  <c r="S18" i="8" s="1"/>
  <c r="R6" i="8"/>
  <c r="R112" i="8" s="1"/>
  <c r="Q6" i="8"/>
  <c r="Q96" i="8" s="1"/>
  <c r="P6" i="8"/>
  <c r="P66" i="8" s="1"/>
  <c r="O6" i="8"/>
  <c r="N6" i="8"/>
  <c r="N96" i="8" s="1"/>
  <c r="M6" i="8"/>
  <c r="L6" i="8"/>
  <c r="K6" i="8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D3" i="8" s="1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U150" i="7"/>
  <c r="U163" i="7" s="1"/>
  <c r="U173" i="7" s="1"/>
  <c r="T150" i="7"/>
  <c r="T16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N173" i="7" s="1"/>
  <c r="M150" i="7"/>
  <c r="M163" i="7" s="1"/>
  <c r="M173" i="7" s="1"/>
  <c r="L150" i="7"/>
  <c r="L163" i="7" s="1"/>
  <c r="K150" i="7"/>
  <c r="K163" i="7" s="1"/>
  <c r="V149" i="7"/>
  <c r="U149" i="7"/>
  <c r="T149" i="7"/>
  <c r="S149" i="7"/>
  <c r="R149" i="7"/>
  <c r="Q149" i="7"/>
  <c r="P149" i="7"/>
  <c r="O149" i="7"/>
  <c r="N149" i="7"/>
  <c r="M149" i="7"/>
  <c r="L149" i="7"/>
  <c r="K149" i="7"/>
  <c r="W144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Q142" i="7" s="1"/>
  <c r="P136" i="7"/>
  <c r="P142" i="7" s="1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41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N141" i="7" s="1"/>
  <c r="M129" i="7"/>
  <c r="M141" i="7" s="1"/>
  <c r="L129" i="7"/>
  <c r="L141" i="7" s="1"/>
  <c r="K129" i="7"/>
  <c r="K141" i="7" s="1"/>
  <c r="V128" i="7"/>
  <c r="U128" i="7"/>
  <c r="U140" i="7" s="1"/>
  <c r="T128" i="7"/>
  <c r="T140" i="7" s="1"/>
  <c r="S128" i="7"/>
  <c r="S140" i="7" s="1"/>
  <c r="R128" i="7"/>
  <c r="R140" i="7" s="1"/>
  <c r="Q128" i="7"/>
  <c r="Q140" i="7" s="1"/>
  <c r="P128" i="7"/>
  <c r="P140" i="7" s="1"/>
  <c r="O128" i="7"/>
  <c r="N128" i="7"/>
  <c r="M128" i="7"/>
  <c r="L128" i="7"/>
  <c r="K128" i="7"/>
  <c r="V93" i="7"/>
  <c r="U93" i="7"/>
  <c r="T93" i="7"/>
  <c r="S93" i="7"/>
  <c r="R93" i="7"/>
  <c r="Q93" i="7"/>
  <c r="P93" i="7"/>
  <c r="O93" i="7"/>
  <c r="N93" i="7"/>
  <c r="M93" i="7"/>
  <c r="L93" i="7"/>
  <c r="K93" i="7"/>
  <c r="V92" i="7"/>
  <c r="U92" i="7"/>
  <c r="T92" i="7"/>
  <c r="S92" i="7"/>
  <c r="R92" i="7"/>
  <c r="Q92" i="7"/>
  <c r="P92" i="7"/>
  <c r="O92" i="7"/>
  <c r="N92" i="7"/>
  <c r="M92" i="7"/>
  <c r="L92" i="7"/>
  <c r="K92" i="7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V87" i="7"/>
  <c r="U87" i="7"/>
  <c r="T87" i="7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L82" i="7"/>
  <c r="K82" i="7"/>
  <c r="E63" i="7"/>
  <c r="L62" i="7"/>
  <c r="K62" i="7"/>
  <c r="L61" i="7"/>
  <c r="K61" i="7"/>
  <c r="L60" i="7"/>
  <c r="K60" i="7"/>
  <c r="F60" i="7"/>
  <c r="D60" i="7"/>
  <c r="L59" i="7"/>
  <c r="K59" i="7"/>
  <c r="M59" i="7" s="1"/>
  <c r="L58" i="7"/>
  <c r="K58" i="7"/>
  <c r="L57" i="7"/>
  <c r="K57" i="7"/>
  <c r="M57" i="7" s="1"/>
  <c r="E57" i="7"/>
  <c r="L56" i="7"/>
  <c r="K56" i="7"/>
  <c r="M56" i="7" s="1"/>
  <c r="F56" i="7"/>
  <c r="L55" i="7"/>
  <c r="K55" i="7"/>
  <c r="M55" i="7" s="1"/>
  <c r="L54" i="7"/>
  <c r="K54" i="7"/>
  <c r="D54" i="7"/>
  <c r="L53" i="7"/>
  <c r="K53" i="7"/>
  <c r="E53" i="7"/>
  <c r="L52" i="7"/>
  <c r="K52" i="7"/>
  <c r="L51" i="7"/>
  <c r="K51" i="7"/>
  <c r="F50" i="7"/>
  <c r="D50" i="7"/>
  <c r="E49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M38" i="7"/>
  <c r="L38" i="7"/>
  <c r="W37" i="7"/>
  <c r="W36" i="7"/>
  <c r="AB35" i="7"/>
  <c r="W35" i="7"/>
  <c r="W34" i="7"/>
  <c r="X34" i="7" s="1"/>
  <c r="Y34" i="7" s="1"/>
  <c r="W33" i="7"/>
  <c r="W32" i="7"/>
  <c r="W31" i="7"/>
  <c r="W30" i="7"/>
  <c r="Y42" i="7" s="1"/>
  <c r="Z42" i="7" s="1"/>
  <c r="U22" i="7"/>
  <c r="T22" i="7"/>
  <c r="Q22" i="7"/>
  <c r="M22" i="7"/>
  <c r="J18" i="7"/>
  <c r="J19" i="7" s="1"/>
  <c r="V17" i="7"/>
  <c r="U17" i="7"/>
  <c r="T17" i="7"/>
  <c r="S17" i="7"/>
  <c r="S124" i="7" s="1"/>
  <c r="R17" i="7"/>
  <c r="Q17" i="7"/>
  <c r="Q78" i="7" s="1"/>
  <c r="P17" i="7"/>
  <c r="P108" i="7" s="1"/>
  <c r="O17" i="7"/>
  <c r="N17" i="7"/>
  <c r="N78" i="7" s="1"/>
  <c r="M17" i="7"/>
  <c r="M124" i="7" s="1"/>
  <c r="L17" i="7"/>
  <c r="L108" i="7" s="1"/>
  <c r="K17" i="7"/>
  <c r="K78" i="7" s="1"/>
  <c r="V16" i="7"/>
  <c r="U16" i="7"/>
  <c r="T16" i="7"/>
  <c r="S16" i="7"/>
  <c r="R16" i="7"/>
  <c r="Q16" i="7"/>
  <c r="Q107" i="7" s="1"/>
  <c r="P16" i="7"/>
  <c r="P123" i="7" s="1"/>
  <c r="O16" i="7"/>
  <c r="N16" i="7"/>
  <c r="M16" i="7"/>
  <c r="M107" i="7" s="1"/>
  <c r="L16" i="7"/>
  <c r="K16" i="7"/>
  <c r="AH15" i="7"/>
  <c r="V15" i="7"/>
  <c r="V76" i="7" s="1"/>
  <c r="U15" i="7"/>
  <c r="T15" i="7"/>
  <c r="S15" i="7"/>
  <c r="R15" i="7"/>
  <c r="Q15" i="7"/>
  <c r="P15" i="7"/>
  <c r="O15" i="7"/>
  <c r="N15" i="7"/>
  <c r="M15" i="7"/>
  <c r="L15" i="7"/>
  <c r="L106" i="7" s="1"/>
  <c r="K15" i="7"/>
  <c r="V14" i="7"/>
  <c r="U14" i="7"/>
  <c r="T14" i="7"/>
  <c r="T121" i="7" s="1"/>
  <c r="S14" i="7"/>
  <c r="R14" i="7"/>
  <c r="Q14" i="7"/>
  <c r="Q105" i="7" s="1"/>
  <c r="P14" i="7"/>
  <c r="P121" i="7" s="1"/>
  <c r="O14" i="7"/>
  <c r="N14" i="7"/>
  <c r="M14" i="7"/>
  <c r="L14" i="7"/>
  <c r="K14" i="7"/>
  <c r="AH13" i="7"/>
  <c r="V13" i="7"/>
  <c r="U13" i="7"/>
  <c r="U74" i="7" s="1"/>
  <c r="T13" i="7"/>
  <c r="T120" i="7" s="1"/>
  <c r="S13" i="7"/>
  <c r="S74" i="7" s="1"/>
  <c r="R13" i="7"/>
  <c r="R74" i="7" s="1"/>
  <c r="Q13" i="7"/>
  <c r="P13" i="7"/>
  <c r="O13" i="7"/>
  <c r="N13" i="7"/>
  <c r="M13" i="7"/>
  <c r="L13" i="7"/>
  <c r="L74" i="7" s="1"/>
  <c r="K13" i="7"/>
  <c r="AH12" i="7"/>
  <c r="AG12" i="7"/>
  <c r="V12" i="7"/>
  <c r="V73" i="7" s="1"/>
  <c r="U12" i="7"/>
  <c r="T12" i="7"/>
  <c r="T103" i="7" s="1"/>
  <c r="S12" i="7"/>
  <c r="S103" i="7" s="1"/>
  <c r="R12" i="7"/>
  <c r="Q12" i="7"/>
  <c r="Q103" i="7" s="1"/>
  <c r="P12" i="7"/>
  <c r="P73" i="7" s="1"/>
  <c r="O12" i="7"/>
  <c r="N12" i="7"/>
  <c r="M12" i="7"/>
  <c r="M103" i="7" s="1"/>
  <c r="L12" i="7"/>
  <c r="K12" i="7"/>
  <c r="AH11" i="7"/>
  <c r="AG11" i="7"/>
  <c r="V11" i="7"/>
  <c r="U11" i="7"/>
  <c r="U72" i="7" s="1"/>
  <c r="T11" i="7"/>
  <c r="T72" i="7" s="1"/>
  <c r="S11" i="7"/>
  <c r="R11" i="7"/>
  <c r="R72" i="7" s="1"/>
  <c r="Q11" i="7"/>
  <c r="Q102" i="7" s="1"/>
  <c r="P11" i="7"/>
  <c r="O11" i="7"/>
  <c r="O72" i="7" s="1"/>
  <c r="N11" i="7"/>
  <c r="M11" i="7"/>
  <c r="L11" i="7"/>
  <c r="K11" i="7"/>
  <c r="K102" i="7" s="1"/>
  <c r="AH10" i="7"/>
  <c r="AG10" i="7"/>
  <c r="V10" i="7"/>
  <c r="U10" i="7"/>
  <c r="T10" i="7"/>
  <c r="S10" i="7"/>
  <c r="S71" i="7" s="1"/>
  <c r="R10" i="7"/>
  <c r="Q10" i="7"/>
  <c r="Q71" i="7" s="1"/>
  <c r="P10" i="7"/>
  <c r="P71" i="7" s="1"/>
  <c r="O10" i="7"/>
  <c r="O71" i="7" s="1"/>
  <c r="N10" i="7"/>
  <c r="N117" i="7" s="1"/>
  <c r="M10" i="7"/>
  <c r="L10" i="7"/>
  <c r="K10" i="7"/>
  <c r="AH9" i="7"/>
  <c r="AG9" i="7"/>
  <c r="AF9" i="7" s="1"/>
  <c r="V9" i="7"/>
  <c r="U9" i="7"/>
  <c r="U116" i="7" s="1"/>
  <c r="T9" i="7"/>
  <c r="S9" i="7"/>
  <c r="R9" i="7"/>
  <c r="Q9" i="7"/>
  <c r="P9" i="7"/>
  <c r="O9" i="7"/>
  <c r="N9" i="7"/>
  <c r="M9" i="7"/>
  <c r="M70" i="7" s="1"/>
  <c r="L9" i="7"/>
  <c r="K9" i="7"/>
  <c r="V8" i="7"/>
  <c r="U8" i="7"/>
  <c r="T8" i="7"/>
  <c r="S8" i="7"/>
  <c r="R8" i="7"/>
  <c r="Q8" i="7"/>
  <c r="P8" i="7"/>
  <c r="O8" i="7"/>
  <c r="O115" i="7" s="1"/>
  <c r="N8" i="7"/>
  <c r="N69" i="7" s="1"/>
  <c r="M8" i="7"/>
  <c r="M69" i="7" s="1"/>
  <c r="L8" i="7"/>
  <c r="L69" i="7" s="1"/>
  <c r="K8" i="7"/>
  <c r="AH7" i="7"/>
  <c r="AG7" i="7"/>
  <c r="V7" i="7"/>
  <c r="V68" i="7" s="1"/>
  <c r="U7" i="7"/>
  <c r="T7" i="7"/>
  <c r="S7" i="7"/>
  <c r="R7" i="7"/>
  <c r="Q7" i="7"/>
  <c r="P7" i="7"/>
  <c r="O7" i="7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D2" i="7"/>
  <c r="D3" i="7" s="1"/>
  <c r="W1" i="7"/>
  <c r="C1" i="7"/>
  <c r="N38" i="5"/>
  <c r="J38" i="5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J31" i="4"/>
  <c r="E30" i="4"/>
  <c r="D29" i="4"/>
  <c r="D34" i="4" s="1"/>
  <c r="D47" i="4" s="1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G55" i="3"/>
  <c r="H55" i="3" s="1"/>
  <c r="I55" i="3" s="1"/>
  <c r="F55" i="3"/>
  <c r="D51" i="3"/>
  <c r="E51" i="3" s="1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C51" i="3"/>
  <c r="E47" i="3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I46" i="3"/>
  <c r="C47" i="3" s="1"/>
  <c r="D47" i="3" s="1"/>
  <c r="H46" i="3"/>
  <c r="G42" i="3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F42" i="3"/>
  <c r="E42" i="3"/>
  <c r="I38" i="3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E38" i="3"/>
  <c r="F38" i="3" s="1"/>
  <c r="G38" i="3" s="1"/>
  <c r="H38" i="3" s="1"/>
  <c r="D38" i="3"/>
  <c r="C38" i="3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D29" i="3"/>
  <c r="E29" i="3" s="1"/>
  <c r="F29" i="3" s="1"/>
  <c r="G29" i="3" s="1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D25" i="3"/>
  <c r="C25" i="3"/>
  <c r="I24" i="3"/>
  <c r="H20" i="3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G20" i="3"/>
  <c r="F20" i="3"/>
  <c r="E16" i="3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D16" i="3"/>
  <c r="I11" i="3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H11" i="3"/>
  <c r="D9" i="3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F8" i="3"/>
  <c r="G8" i="3" s="1"/>
  <c r="H8" i="3" s="1"/>
  <c r="I8" i="3" s="1"/>
  <c r="C9" i="3" s="1"/>
  <c r="E8" i="3"/>
  <c r="I7" i="3"/>
  <c r="C8" i="3" s="1"/>
  <c r="D8" i="3" s="1"/>
  <c r="H7" i="3"/>
  <c r="I3" i="3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H3" i="3"/>
  <c r="G3" i="3"/>
  <c r="D3" i="3"/>
  <c r="E3" i="3" s="1"/>
  <c r="F3" i="3" s="1"/>
  <c r="AQ56" i="2"/>
  <c r="AR56" i="2" s="1"/>
  <c r="AP56" i="2"/>
  <c r="AO56" i="2"/>
  <c r="AN56" i="2"/>
  <c r="AE56" i="2"/>
  <c r="AF56" i="2" s="1"/>
  <c r="AG56" i="2" s="1"/>
  <c r="AH56" i="2" s="1"/>
  <c r="AD56" i="2"/>
  <c r="AH55" i="2"/>
  <c r="AB56" i="2" s="1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R51" i="2"/>
  <c r="AH51" i="2"/>
  <c r="AB52" i="2" s="1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B48" i="2" s="1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F43" i="2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C43" i="2"/>
  <c r="AD43" i="2" s="1"/>
  <c r="AE43" i="2" s="1"/>
  <c r="AM42" i="2"/>
  <c r="AN42" i="2" s="1"/>
  <c r="AO42" i="2" s="1"/>
  <c r="AP42" i="2" s="1"/>
  <c r="AQ42" i="2" s="1"/>
  <c r="AR42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H38" i="2"/>
  <c r="AB39" i="2" s="1"/>
  <c r="AC39" i="2" s="1"/>
  <c r="AD39" i="2" s="1"/>
  <c r="AE39" i="2" s="1"/>
  <c r="AF39" i="2" s="1"/>
  <c r="AG39" i="2" s="1"/>
  <c r="AH39" i="2" s="1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F37" i="2"/>
  <c r="AG37" i="2" s="1"/>
  <c r="AH37" i="2" s="1"/>
  <c r="AB38" i="2" s="1"/>
  <c r="AC38" i="2" s="1"/>
  <c r="AD38" i="2" s="1"/>
  <c r="AE38" i="2" s="1"/>
  <c r="AF38" i="2" s="1"/>
  <c r="AR34" i="2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P34" i="2"/>
  <c r="AQ34" i="2" s="1"/>
  <c r="AO34" i="2"/>
  <c r="AG34" i="2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4" i="2"/>
  <c r="AE34" i="2"/>
  <c r="AB32" i="2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M30" i="2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L30" i="2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0" i="2"/>
  <c r="AR25" i="2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Q25" i="2"/>
  <c r="AH25" i="2"/>
  <c r="AB26" i="2" s="1"/>
  <c r="AC26" i="2" s="1"/>
  <c r="AD26" i="2" s="1"/>
  <c r="AE26" i="2" s="1"/>
  <c r="AF26" i="2" s="1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G25" i="2"/>
  <c r="AL24" i="2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R21" i="2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N21" i="2"/>
  <c r="AO21" i="2" s="1"/>
  <c r="AP21" i="2" s="1"/>
  <c r="AQ21" i="2" s="1"/>
  <c r="AE21" i="2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D21" i="2"/>
  <c r="AN19" i="2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M17" i="2"/>
  <c r="AN17" i="2" s="1"/>
  <c r="AO17" i="2" s="1"/>
  <c r="AP17" i="2" s="1"/>
  <c r="AL17" i="2"/>
  <c r="AD17" i="2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C17" i="2"/>
  <c r="AB17" i="2"/>
  <c r="AN14" i="2"/>
  <c r="AO14" i="2" s="1"/>
  <c r="AP14" i="2" s="1"/>
  <c r="AQ14" i="2" s="1"/>
  <c r="AR14" i="2" s="1"/>
  <c r="AL15" i="2" s="1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L13" i="2"/>
  <c r="AM13" i="2" s="1"/>
  <c r="AN13" i="2" s="1"/>
  <c r="AO13" i="2" s="1"/>
  <c r="AP13" i="2" s="1"/>
  <c r="AQ13" i="2" s="1"/>
  <c r="AR13" i="2" s="1"/>
  <c r="AL14" i="2" s="1"/>
  <c r="AM14" i="2" s="1"/>
  <c r="AP12" i="2"/>
  <c r="AQ12" i="2" s="1"/>
  <c r="AR12" i="2" s="1"/>
  <c r="AF12" i="2"/>
  <c r="AG12" i="2" s="1"/>
  <c r="AH12" i="2" s="1"/>
  <c r="AB13" i="2" s="1"/>
  <c r="AC13" i="2" s="1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Q11" i="2"/>
  <c r="AR11" i="2" s="1"/>
  <c r="AL12" i="2" s="1"/>
  <c r="AM12" i="2" s="1"/>
  <c r="AN12" i="2" s="1"/>
  <c r="AL9" i="2"/>
  <c r="AM9" i="2" s="1"/>
  <c r="AN9" i="2" s="1"/>
  <c r="AO9" i="2" s="1"/>
  <c r="AP9" i="2" s="1"/>
  <c r="AQ9" i="2" s="1"/>
  <c r="AR9" i="2" s="1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P8" i="2"/>
  <c r="AQ8" i="2" s="1"/>
  <c r="AR8" i="2" s="1"/>
  <c r="AH8" i="2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G8" i="2"/>
  <c r="AF8" i="2"/>
  <c r="AM4" i="2"/>
  <c r="AN4" i="2" s="1"/>
  <c r="AO4" i="2" s="1"/>
  <c r="AP4" i="2" s="1"/>
  <c r="AQ4" i="2" s="1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G4" i="2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AD4" i="2"/>
  <c r="AE4" i="2" s="1"/>
  <c r="AF4" i="2" s="1"/>
  <c r="AC4" i="2"/>
  <c r="P55" i="1"/>
  <c r="Q55" i="1" s="1"/>
  <c r="R55" i="1" s="1"/>
  <c r="S55" i="1" s="1"/>
  <c r="T55" i="1" s="1"/>
  <c r="F55" i="1"/>
  <c r="G55" i="1" s="1"/>
  <c r="H55" i="1" s="1"/>
  <c r="I55" i="1" s="1"/>
  <c r="AC52" i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Z52" i="1"/>
  <c r="AA52" i="1" s="1"/>
  <c r="AB52" i="1" s="1"/>
  <c r="AE51" i="1"/>
  <c r="Y52" i="1" s="1"/>
  <c r="AD51" i="1"/>
  <c r="F51" i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E51" i="1"/>
  <c r="C51" i="1"/>
  <c r="D51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E48" i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D47" i="1"/>
  <c r="AE47" i="1" s="1"/>
  <c r="Y48" i="1" s="1"/>
  <c r="Z48" i="1" s="1"/>
  <c r="AA48" i="1" s="1"/>
  <c r="AB48" i="1" s="1"/>
  <c r="AC48" i="1" s="1"/>
  <c r="AD48" i="1" s="1"/>
  <c r="AB47" i="1"/>
  <c r="AC47" i="1" s="1"/>
  <c r="Q47" i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S46" i="1"/>
  <c r="T46" i="1" s="1"/>
  <c r="N47" i="1" s="1"/>
  <c r="O47" i="1" s="1"/>
  <c r="P47" i="1" s="1"/>
  <c r="R46" i="1"/>
  <c r="H46" i="1"/>
  <c r="I46" i="1" s="1"/>
  <c r="C47" i="1" s="1"/>
  <c r="D47" i="1" s="1"/>
  <c r="E47" i="1" s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AB45" i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N44" i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AC43" i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Z43" i="1"/>
  <c r="AA43" i="1" s="1"/>
  <c r="AB43" i="1" s="1"/>
  <c r="Y43" i="1"/>
  <c r="O42" i="1"/>
  <c r="P42" i="1" s="1"/>
  <c r="Q42" i="1" s="1"/>
  <c r="R42" i="1" s="1"/>
  <c r="S42" i="1" s="1"/>
  <c r="T42" i="1" s="1"/>
  <c r="N43" i="1" s="1"/>
  <c r="O43" i="1" s="1"/>
  <c r="P43" i="1" s="1"/>
  <c r="Q43" i="1" s="1"/>
  <c r="R43" i="1" s="1"/>
  <c r="S43" i="1" s="1"/>
  <c r="T43" i="1" s="1"/>
  <c r="E42" i="1"/>
  <c r="F42" i="1" s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T39" i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N38" i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C38" i="1"/>
  <c r="D38" i="1" s="1"/>
  <c r="E38" i="1" s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T37" i="1"/>
  <c r="R36" i="1"/>
  <c r="S36" i="1" s="1"/>
  <c r="T36" i="1" s="1"/>
  <c r="N37" i="1" s="1"/>
  <c r="O37" i="1" s="1"/>
  <c r="P37" i="1" s="1"/>
  <c r="Q37" i="1" s="1"/>
  <c r="R37" i="1" s="1"/>
  <c r="AC34" i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AB34" i="1"/>
  <c r="AA34" i="1"/>
  <c r="F34" i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C34" i="1"/>
  <c r="D34" i="1" s="1"/>
  <c r="E34" i="1" s="1"/>
  <c r="Q33" i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G33" i="1"/>
  <c r="H33" i="1" s="1"/>
  <c r="I33" i="1" s="1"/>
  <c r="F32" i="1"/>
  <c r="G32" i="1" s="1"/>
  <c r="H32" i="1" s="1"/>
  <c r="I32" i="1" s="1"/>
  <c r="C33" i="1" s="1"/>
  <c r="D33" i="1" s="1"/>
  <c r="Z30" i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Y30" i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R30" i="1" s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N29" i="1"/>
  <c r="I29" i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E29" i="1"/>
  <c r="F29" i="1" s="1"/>
  <c r="G29" i="1" s="1"/>
  <c r="H29" i="1" s="1"/>
  <c r="D29" i="1"/>
  <c r="AC25" i="1"/>
  <c r="AD25" i="1" s="1"/>
  <c r="AE25" i="1" s="1"/>
  <c r="Y26" i="1" s="1"/>
  <c r="Z26" i="1" s="1"/>
  <c r="AA26" i="1" s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E25" i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D25" i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Y23" i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AA21" i="1"/>
  <c r="Z21" i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AE16" i="1"/>
  <c r="Y17" i="1" s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T16" i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R16" i="1"/>
  <c r="S16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A13" i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AC12" i="1" s="1"/>
  <c r="AD12" i="1" s="1"/>
  <c r="AE12" i="1" s="1"/>
  <c r="Y13" i="1" s="1"/>
  <c r="Z13" i="1" s="1"/>
  <c r="Q12" i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N12" i="1"/>
  <c r="O12" i="1" s="1"/>
  <c r="P12" i="1" s="1"/>
  <c r="R11" i="1"/>
  <c r="S11" i="1" s="1"/>
  <c r="T11" i="1" s="1"/>
  <c r="I11" i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H11" i="1"/>
  <c r="Y9" i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C8" i="1"/>
  <c r="AD8" i="1" s="1"/>
  <c r="AE8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I7" i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H7" i="1"/>
  <c r="AD4" i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Z4" i="1"/>
  <c r="AA4" i="1" s="1"/>
  <c r="AB4" i="1" s="1"/>
  <c r="AC4" i="1" s="1"/>
  <c r="Q3" i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P3" i="1" s="1"/>
  <c r="G3" i="1"/>
  <c r="H3" i="1" s="1"/>
  <c r="I3" i="1" s="1"/>
  <c r="C4" i="1" s="1"/>
  <c r="D4" i="1" s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F3" i="1"/>
  <c r="E3" i="1"/>
  <c r="D3" i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T151" i="6"/>
  <c r="T165" i="6" s="1"/>
  <c r="S151" i="6"/>
  <c r="S165" i="6" s="1"/>
  <c r="R151" i="6"/>
  <c r="R165" i="6" s="1"/>
  <c r="Q151" i="6"/>
  <c r="Q165" i="6" s="1"/>
  <c r="P151" i="6"/>
  <c r="P165" i="6" s="1"/>
  <c r="O151" i="6"/>
  <c r="O165" i="6" s="1"/>
  <c r="N151" i="6"/>
  <c r="N165" i="6" s="1"/>
  <c r="M151" i="6"/>
  <c r="M165" i="6" s="1"/>
  <c r="L151" i="6"/>
  <c r="L165" i="6" s="1"/>
  <c r="K151" i="6"/>
  <c r="K165" i="6" s="1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R130" i="6"/>
  <c r="R142" i="6" s="1"/>
  <c r="Q130" i="6"/>
  <c r="Q142" i="6" s="1"/>
  <c r="P130" i="6"/>
  <c r="P142" i="6" s="1"/>
  <c r="O130" i="6"/>
  <c r="O142" i="6" s="1"/>
  <c r="N130" i="6"/>
  <c r="N142" i="6" s="1"/>
  <c r="M130" i="6"/>
  <c r="M142" i="6" s="1"/>
  <c r="L130" i="6"/>
  <c r="L142" i="6" s="1"/>
  <c r="K130" i="6"/>
  <c r="K142" i="6" s="1"/>
  <c r="V129" i="6"/>
  <c r="U129" i="6"/>
  <c r="T129" i="6"/>
  <c r="T141" i="6" s="1"/>
  <c r="S129" i="6"/>
  <c r="R129" i="6"/>
  <c r="Q129" i="6"/>
  <c r="P129" i="6"/>
  <c r="O129" i="6"/>
  <c r="N129" i="6"/>
  <c r="N141" i="6" s="1"/>
  <c r="M129" i="6"/>
  <c r="L129" i="6"/>
  <c r="K129" i="6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L63" i="6"/>
  <c r="K63" i="6"/>
  <c r="L62" i="6"/>
  <c r="K62" i="6"/>
  <c r="E62" i="6"/>
  <c r="D62" i="6"/>
  <c r="L61" i="6"/>
  <c r="K61" i="6"/>
  <c r="L60" i="6"/>
  <c r="K60" i="6"/>
  <c r="L59" i="6"/>
  <c r="K59" i="6"/>
  <c r="F59" i="6"/>
  <c r="D59" i="6"/>
  <c r="L58" i="6"/>
  <c r="K58" i="6"/>
  <c r="F58" i="6"/>
  <c r="E58" i="6"/>
  <c r="L57" i="6"/>
  <c r="K57" i="6"/>
  <c r="L56" i="6"/>
  <c r="K56" i="6"/>
  <c r="E56" i="6"/>
  <c r="L55" i="6"/>
  <c r="K55" i="6"/>
  <c r="F55" i="6"/>
  <c r="E55" i="6"/>
  <c r="D55" i="6"/>
  <c r="L54" i="6"/>
  <c r="K54" i="6"/>
  <c r="L53" i="6"/>
  <c r="K53" i="6"/>
  <c r="D53" i="6"/>
  <c r="L52" i="6"/>
  <c r="K52" i="6"/>
  <c r="F52" i="6"/>
  <c r="E52" i="6"/>
  <c r="D52" i="6"/>
  <c r="F51" i="6"/>
  <c r="F50" i="6"/>
  <c r="E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U17" i="6"/>
  <c r="T17" i="6"/>
  <c r="T79" i="6" s="1"/>
  <c r="S17" i="6"/>
  <c r="S79" i="6" s="1"/>
  <c r="R17" i="6"/>
  <c r="R125" i="6" s="1"/>
  <c r="Q17" i="6"/>
  <c r="P17" i="6"/>
  <c r="P125" i="6" s="1"/>
  <c r="O17" i="6"/>
  <c r="O125" i="6" s="1"/>
  <c r="N17" i="6"/>
  <c r="N125" i="6" s="1"/>
  <c r="M17" i="6"/>
  <c r="L17" i="6"/>
  <c r="K17" i="6"/>
  <c r="J17" i="6"/>
  <c r="V16" i="6"/>
  <c r="U16" i="6"/>
  <c r="T16" i="6"/>
  <c r="S16" i="6"/>
  <c r="S78" i="6" s="1"/>
  <c r="R16" i="6"/>
  <c r="Q16" i="6"/>
  <c r="Q78" i="6" s="1"/>
  <c r="P16" i="6"/>
  <c r="P78" i="6" s="1"/>
  <c r="O16" i="6"/>
  <c r="O124" i="6" s="1"/>
  <c r="N16" i="6"/>
  <c r="M16" i="6"/>
  <c r="L16" i="6"/>
  <c r="L78" i="6" s="1"/>
  <c r="K16" i="6"/>
  <c r="K124" i="6" s="1"/>
  <c r="J16" i="6"/>
  <c r="AH15" i="6"/>
  <c r="V15" i="6"/>
  <c r="V107" i="6" s="1"/>
  <c r="U15" i="6"/>
  <c r="T15" i="6"/>
  <c r="S15" i="6"/>
  <c r="R15" i="6"/>
  <c r="Q15" i="6"/>
  <c r="P15" i="6"/>
  <c r="O15" i="6"/>
  <c r="O77" i="6" s="1"/>
  <c r="N15" i="6"/>
  <c r="N77" i="6" s="1"/>
  <c r="M15" i="6"/>
  <c r="M77" i="6" s="1"/>
  <c r="L15" i="6"/>
  <c r="L123" i="6" s="1"/>
  <c r="K15" i="6"/>
  <c r="V14" i="6"/>
  <c r="V76" i="6" s="1"/>
  <c r="U14" i="6"/>
  <c r="U122" i="6" s="1"/>
  <c r="T14" i="6"/>
  <c r="T76" i="6" s="1"/>
  <c r="S14" i="6"/>
  <c r="S76" i="6" s="1"/>
  <c r="R14" i="6"/>
  <c r="R122" i="6" s="1"/>
  <c r="Q14" i="6"/>
  <c r="Q122" i="6" s="1"/>
  <c r="P14" i="6"/>
  <c r="P76" i="6" s="1"/>
  <c r="O14" i="6"/>
  <c r="N14" i="6"/>
  <c r="M14" i="6"/>
  <c r="L14" i="6"/>
  <c r="K14" i="6"/>
  <c r="AH13" i="6"/>
  <c r="V13" i="6"/>
  <c r="U13" i="6"/>
  <c r="T13" i="6"/>
  <c r="T121" i="6" s="1"/>
  <c r="S13" i="6"/>
  <c r="R13" i="6"/>
  <c r="R121" i="6" s="1"/>
  <c r="Q13" i="6"/>
  <c r="Q121" i="6" s="1"/>
  <c r="P13" i="6"/>
  <c r="P121" i="6" s="1"/>
  <c r="O13" i="6"/>
  <c r="N13" i="6"/>
  <c r="N121" i="6" s="1"/>
  <c r="M13" i="6"/>
  <c r="M121" i="6" s="1"/>
  <c r="L13" i="6"/>
  <c r="K13" i="6"/>
  <c r="AH12" i="6"/>
  <c r="AG12" i="6"/>
  <c r="V12" i="6"/>
  <c r="U12" i="6"/>
  <c r="T12" i="6"/>
  <c r="S12" i="6"/>
  <c r="R12" i="6"/>
  <c r="Q12" i="6"/>
  <c r="P12" i="6"/>
  <c r="P120" i="6" s="1"/>
  <c r="O12" i="6"/>
  <c r="O120" i="6" s="1"/>
  <c r="N12" i="6"/>
  <c r="N120" i="6" s="1"/>
  <c r="M12" i="6"/>
  <c r="L12" i="6"/>
  <c r="L74" i="6" s="1"/>
  <c r="K12" i="6"/>
  <c r="K74" i="6" s="1"/>
  <c r="AH11" i="6"/>
  <c r="AG11" i="6"/>
  <c r="V11" i="6"/>
  <c r="U11" i="6"/>
  <c r="T11" i="6"/>
  <c r="S11" i="6"/>
  <c r="R11" i="6"/>
  <c r="Q11" i="6"/>
  <c r="P11" i="6"/>
  <c r="O11" i="6"/>
  <c r="N11" i="6"/>
  <c r="M11" i="6"/>
  <c r="L11" i="6"/>
  <c r="L119" i="6" s="1"/>
  <c r="K11" i="6"/>
  <c r="AH10" i="6"/>
  <c r="AG10" i="6"/>
  <c r="V10" i="6"/>
  <c r="U10" i="6"/>
  <c r="U72" i="6" s="1"/>
  <c r="T10" i="6"/>
  <c r="S10" i="6"/>
  <c r="R10" i="6"/>
  <c r="Q10" i="6"/>
  <c r="P10" i="6"/>
  <c r="O10" i="6"/>
  <c r="N10" i="6"/>
  <c r="M10" i="6"/>
  <c r="L10" i="6"/>
  <c r="K10" i="6"/>
  <c r="AH9" i="6"/>
  <c r="AG9" i="6"/>
  <c r="V9" i="6"/>
  <c r="V117" i="6" s="1"/>
  <c r="U9" i="6"/>
  <c r="U71" i="6" s="1"/>
  <c r="T9" i="6"/>
  <c r="S9" i="6"/>
  <c r="S71" i="6" s="1"/>
  <c r="R9" i="6"/>
  <c r="Q9" i="6"/>
  <c r="P9" i="6"/>
  <c r="O9" i="6"/>
  <c r="O117" i="6" s="1"/>
  <c r="N9" i="6"/>
  <c r="M9" i="6"/>
  <c r="L9" i="6"/>
  <c r="K9" i="6"/>
  <c r="V8" i="6"/>
  <c r="U8" i="6"/>
  <c r="T8" i="6"/>
  <c r="T70" i="6" s="1"/>
  <c r="S8" i="6"/>
  <c r="S116" i="6" s="1"/>
  <c r="R8" i="6"/>
  <c r="R70" i="6" s="1"/>
  <c r="Q8" i="6"/>
  <c r="Q70" i="6" s="1"/>
  <c r="P8" i="6"/>
  <c r="O8" i="6"/>
  <c r="O70" i="6" s="1"/>
  <c r="N8" i="6"/>
  <c r="M8" i="6"/>
  <c r="L8" i="6"/>
  <c r="K8" i="6"/>
  <c r="K116" i="6" s="1"/>
  <c r="J8" i="6"/>
  <c r="AH7" i="6"/>
  <c r="AG7" i="6"/>
  <c r="V7" i="6"/>
  <c r="U7" i="6"/>
  <c r="T7" i="6"/>
  <c r="S7" i="6"/>
  <c r="R7" i="6"/>
  <c r="Q7" i="6"/>
  <c r="P7" i="6"/>
  <c r="P115" i="6" s="1"/>
  <c r="O7" i="6"/>
  <c r="O69" i="6" s="1"/>
  <c r="N7" i="6"/>
  <c r="M7" i="6"/>
  <c r="L7" i="6"/>
  <c r="K7" i="6"/>
  <c r="J7" i="6"/>
  <c r="AH6" i="6"/>
  <c r="AG6" i="6"/>
  <c r="V6" i="6"/>
  <c r="U6" i="6"/>
  <c r="T6" i="6"/>
  <c r="T114" i="6" s="1"/>
  <c r="S6" i="6"/>
  <c r="R6" i="6"/>
  <c r="Q6" i="6"/>
  <c r="P6" i="6"/>
  <c r="P68" i="6" s="1"/>
  <c r="O6" i="6"/>
  <c r="N6" i="6"/>
  <c r="M6" i="6"/>
  <c r="M114" i="6" s="1"/>
  <c r="L6" i="6"/>
  <c r="K6" i="6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W1" i="6"/>
  <c r="C1" i="6"/>
  <c r="D61" i="16"/>
  <c r="C61" i="16"/>
  <c r="D60" i="16"/>
  <c r="C60" i="16"/>
  <c r="D59" i="16"/>
  <c r="C59" i="16"/>
  <c r="D58" i="16"/>
  <c r="C58" i="16"/>
  <c r="D57" i="16"/>
  <c r="C62" i="16"/>
  <c r="C59" i="14"/>
  <c r="C57" i="16"/>
  <c r="D58" i="14"/>
  <c r="D57" i="14"/>
  <c r="D62" i="14"/>
  <c r="C62" i="14"/>
  <c r="D61" i="14"/>
  <c r="C61" i="14"/>
  <c r="D60" i="14"/>
  <c r="C60" i="14"/>
  <c r="D59" i="14"/>
  <c r="C58" i="14"/>
  <c r="D62" i="16"/>
  <c r="C57" i="14"/>
  <c r="R107" i="6" l="1"/>
  <c r="N106" i="6"/>
  <c r="F49" i="7"/>
  <c r="G49" i="7" s="1"/>
  <c r="F53" i="7"/>
  <c r="D63" i="7"/>
  <c r="T273" i="33"/>
  <c r="D48" i="6"/>
  <c r="D56" i="6"/>
  <c r="E59" i="6"/>
  <c r="F62" i="6"/>
  <c r="G62" i="6" s="1"/>
  <c r="E50" i="7"/>
  <c r="D57" i="7"/>
  <c r="E60" i="7"/>
  <c r="F63" i="7"/>
  <c r="F56" i="6"/>
  <c r="G56" i="6" s="1"/>
  <c r="D51" i="7"/>
  <c r="E54" i="7"/>
  <c r="F57" i="7"/>
  <c r="F48" i="6"/>
  <c r="D63" i="6"/>
  <c r="E51" i="7"/>
  <c r="F54" i="7"/>
  <c r="E53" i="6"/>
  <c r="D60" i="6"/>
  <c r="D61" i="7"/>
  <c r="D49" i="6"/>
  <c r="E63" i="6"/>
  <c r="F49" i="6"/>
  <c r="E60" i="6"/>
  <c r="D58" i="7"/>
  <c r="F53" i="6"/>
  <c r="G53" i="6" s="1"/>
  <c r="D57" i="6"/>
  <c r="F63" i="6"/>
  <c r="E61" i="7"/>
  <c r="D50" i="6"/>
  <c r="D54" i="6"/>
  <c r="E57" i="6"/>
  <c r="F60" i="6"/>
  <c r="D47" i="7"/>
  <c r="D55" i="7"/>
  <c r="E58" i="7"/>
  <c r="F61" i="7"/>
  <c r="E49" i="6"/>
  <c r="F51" i="7"/>
  <c r="G51" i="7" s="1"/>
  <c r="E50" i="6"/>
  <c r="G50" i="6" s="1"/>
  <c r="E54" i="6"/>
  <c r="F57" i="6"/>
  <c r="G57" i="6" s="1"/>
  <c r="E47" i="7"/>
  <c r="D52" i="7"/>
  <c r="E55" i="7"/>
  <c r="F58" i="7"/>
  <c r="G58" i="7" s="1"/>
  <c r="F47" i="7"/>
  <c r="G47" i="7" s="1"/>
  <c r="D64" i="6"/>
  <c r="F55" i="7"/>
  <c r="D51" i="6"/>
  <c r="D61" i="6"/>
  <c r="E64" i="6"/>
  <c r="D48" i="7"/>
  <c r="F52" i="7"/>
  <c r="D62" i="7"/>
  <c r="F54" i="6"/>
  <c r="G54" i="6" s="1"/>
  <c r="E52" i="7"/>
  <c r="E51" i="6"/>
  <c r="G51" i="6" s="1"/>
  <c r="D58" i="6"/>
  <c r="E61" i="6"/>
  <c r="F64" i="6"/>
  <c r="E48" i="7"/>
  <c r="D59" i="7"/>
  <c r="D65" i="7" s="1"/>
  <c r="E62" i="7"/>
  <c r="F61" i="6"/>
  <c r="F48" i="7"/>
  <c r="D56" i="7"/>
  <c r="E59" i="7"/>
  <c r="F62" i="7"/>
  <c r="D49" i="7"/>
  <c r="D53" i="7"/>
  <c r="E56" i="7"/>
  <c r="G56" i="7" s="1"/>
  <c r="O75" i="6"/>
  <c r="N22" i="7"/>
  <c r="AH16" i="7"/>
  <c r="T173" i="7"/>
  <c r="AG15" i="7"/>
  <c r="W157" i="7"/>
  <c r="N102" i="7"/>
  <c r="AG16" i="7"/>
  <c r="O22" i="7"/>
  <c r="R159" i="7"/>
  <c r="R162" i="7" s="1"/>
  <c r="K100" i="7"/>
  <c r="M69" i="6"/>
  <c r="N70" i="6"/>
  <c r="R71" i="6"/>
  <c r="T72" i="6"/>
  <c r="Q77" i="6"/>
  <c r="V104" i="7"/>
  <c r="X36" i="7"/>
  <c r="Y36" i="7" s="1"/>
  <c r="V22" i="7"/>
  <c r="R22" i="7"/>
  <c r="T78" i="6"/>
  <c r="G53" i="7"/>
  <c r="W149" i="7"/>
  <c r="AF12" i="7"/>
  <c r="S22" i="7"/>
  <c r="X32" i="7"/>
  <c r="Y32" i="7" s="1"/>
  <c r="X33" i="7"/>
  <c r="Y33" i="7" s="1"/>
  <c r="W89" i="7"/>
  <c r="AF16" i="7"/>
  <c r="R78" i="6"/>
  <c r="V79" i="6"/>
  <c r="N69" i="6"/>
  <c r="AF6" i="7"/>
  <c r="X35" i="7"/>
  <c r="Y35" i="7" s="1"/>
  <c r="G52" i="7"/>
  <c r="M61" i="7"/>
  <c r="P77" i="6"/>
  <c r="AF7" i="7"/>
  <c r="AI7" i="7" s="1"/>
  <c r="P70" i="6"/>
  <c r="T71" i="6"/>
  <c r="V72" i="6"/>
  <c r="S77" i="6"/>
  <c r="R143" i="7"/>
  <c r="Q69" i="6"/>
  <c r="G62" i="7"/>
  <c r="P22" i="7"/>
  <c r="V159" i="7"/>
  <c r="V162" i="7" s="1"/>
  <c r="V164" i="7" s="1"/>
  <c r="K73" i="6"/>
  <c r="M74" i="6"/>
  <c r="AF11" i="7"/>
  <c r="AI11" i="7" s="1"/>
  <c r="W168" i="7"/>
  <c r="W83" i="7"/>
  <c r="L173" i="7"/>
  <c r="W158" i="7"/>
  <c r="U70" i="6"/>
  <c r="AF10" i="7"/>
  <c r="M53" i="7"/>
  <c r="N103" i="7"/>
  <c r="L159" i="7"/>
  <c r="L162" i="7" s="1"/>
  <c r="S143" i="7"/>
  <c r="N159" i="7"/>
  <c r="N162" i="7" s="1"/>
  <c r="W141" i="7"/>
  <c r="L22" i="7"/>
  <c r="O68" i="6"/>
  <c r="W41" i="7"/>
  <c r="M60" i="7"/>
  <c r="T94" i="7"/>
  <c r="R69" i="6"/>
  <c r="N72" i="7"/>
  <c r="W155" i="7"/>
  <c r="Q68" i="6"/>
  <c r="S69" i="6"/>
  <c r="W129" i="7"/>
  <c r="T143" i="7"/>
  <c r="W130" i="7"/>
  <c r="W154" i="7"/>
  <c r="L76" i="7"/>
  <c r="O107" i="7"/>
  <c r="W38" i="7"/>
  <c r="P78" i="7"/>
  <c r="X30" i="7"/>
  <c r="Y30" i="7" s="1"/>
  <c r="X31" i="7"/>
  <c r="Y31" i="7" s="1"/>
  <c r="AG13" i="7"/>
  <c r="AF13" i="7" s="1"/>
  <c r="W86" i="7"/>
  <c r="Q137" i="7"/>
  <c r="L94" i="7"/>
  <c r="L167" i="7" s="1"/>
  <c r="L169" i="7" s="1"/>
  <c r="L170" i="7" s="1"/>
  <c r="S137" i="7"/>
  <c r="K77" i="6"/>
  <c r="M78" i="6"/>
  <c r="S74" i="6"/>
  <c r="N78" i="6"/>
  <c r="Q79" i="6"/>
  <c r="G59" i="7"/>
  <c r="W88" i="7"/>
  <c r="T137" i="7"/>
  <c r="P159" i="7"/>
  <c r="P162" i="7" s="1"/>
  <c r="P164" i="7" s="1"/>
  <c r="M62" i="7"/>
  <c r="O94" i="7"/>
  <c r="W85" i="7"/>
  <c r="W152" i="7"/>
  <c r="K69" i="6"/>
  <c r="M137" i="7"/>
  <c r="AI9" i="7"/>
  <c r="L69" i="6"/>
  <c r="V173" i="7"/>
  <c r="Q71" i="6"/>
  <c r="N68" i="6"/>
  <c r="W43" i="7"/>
  <c r="V94" i="7"/>
  <c r="V167" i="7" s="1"/>
  <c r="V169" i="7" s="1"/>
  <c r="V170" i="7" s="1"/>
  <c r="O137" i="7"/>
  <c r="T159" i="7"/>
  <c r="T162" i="7" s="1"/>
  <c r="W150" i="7"/>
  <c r="W84" i="7"/>
  <c r="U159" i="7"/>
  <c r="U162" i="7" s="1"/>
  <c r="U164" i="7" s="1"/>
  <c r="W151" i="7"/>
  <c r="J590" i="32"/>
  <c r="I590" i="32"/>
  <c r="I601" i="32" s="1"/>
  <c r="H28" i="19"/>
  <c r="V104" i="6"/>
  <c r="V100" i="6"/>
  <c r="M102" i="6"/>
  <c r="N102" i="6"/>
  <c r="R103" i="6"/>
  <c r="V108" i="6"/>
  <c r="R98" i="6"/>
  <c r="V99" i="6"/>
  <c r="Q104" i="6"/>
  <c r="V103" i="6"/>
  <c r="N101" i="6"/>
  <c r="R102" i="6"/>
  <c r="X37" i="6"/>
  <c r="Y37" i="6" s="1"/>
  <c r="X36" i="6"/>
  <c r="Y36" i="6" s="1"/>
  <c r="L175" i="6"/>
  <c r="Q175" i="6"/>
  <c r="W42" i="6"/>
  <c r="M100" i="6"/>
  <c r="W41" i="6"/>
  <c r="T175" i="6"/>
  <c r="AF12" i="6"/>
  <c r="X30" i="6"/>
  <c r="Y30" i="6" s="1"/>
  <c r="U175" i="6"/>
  <c r="AH16" i="6"/>
  <c r="X32" i="6"/>
  <c r="Y32" i="6" s="1"/>
  <c r="K101" i="6"/>
  <c r="W44" i="6"/>
  <c r="N2" i="6" s="1"/>
  <c r="AF6" i="6"/>
  <c r="S103" i="6"/>
  <c r="AH14" i="6"/>
  <c r="K105" i="6"/>
  <c r="O106" i="6"/>
  <c r="AF10" i="6"/>
  <c r="AF9" i="6"/>
  <c r="K109" i="6"/>
  <c r="W40" i="6"/>
  <c r="J18" i="6"/>
  <c r="J19" i="6" s="1"/>
  <c r="Q102" i="6"/>
  <c r="U103" i="6"/>
  <c r="AF11" i="6"/>
  <c r="W39" i="6"/>
  <c r="P102" i="6"/>
  <c r="L105" i="6"/>
  <c r="AG13" i="6"/>
  <c r="AF13" i="6" s="1"/>
  <c r="T107" i="6"/>
  <c r="AG14" i="6"/>
  <c r="U107" i="6"/>
  <c r="AG16" i="6"/>
  <c r="X31" i="6"/>
  <c r="Y31" i="6" s="1"/>
  <c r="U99" i="6"/>
  <c r="T103" i="6"/>
  <c r="W4" i="6"/>
  <c r="AF7" i="6"/>
  <c r="L101" i="6"/>
  <c r="L109" i="6"/>
  <c r="X34" i="6"/>
  <c r="Y34" i="6" s="1"/>
  <c r="AG15" i="6"/>
  <c r="AF15" i="6" s="1"/>
  <c r="M101" i="6"/>
  <c r="M109" i="6"/>
  <c r="X35" i="6"/>
  <c r="Y35" i="6" s="1"/>
  <c r="G59" i="6"/>
  <c r="G50" i="7"/>
  <c r="G52" i="6"/>
  <c r="G54" i="7"/>
  <c r="G60" i="7"/>
  <c r="G63" i="7"/>
  <c r="G58" i="6"/>
  <c r="G55" i="6"/>
  <c r="G30" i="19"/>
  <c r="P175" i="6"/>
  <c r="M22" i="6"/>
  <c r="T99" i="6"/>
  <c r="M103" i="6"/>
  <c r="U105" i="6"/>
  <c r="U109" i="6"/>
  <c r="U108" i="6"/>
  <c r="S175" i="6"/>
  <c r="V175" i="6"/>
  <c r="P101" i="6"/>
  <c r="D3" i="6"/>
  <c r="M61" i="6"/>
  <c r="N103" i="6"/>
  <c r="R104" i="6"/>
  <c r="M52" i="6"/>
  <c r="M55" i="6"/>
  <c r="Q103" i="6"/>
  <c r="V105" i="6"/>
  <c r="U104" i="6"/>
  <c r="M56" i="6"/>
  <c r="M106" i="6"/>
  <c r="M60" i="6"/>
  <c r="M95" i="6"/>
  <c r="M169" i="6" s="1"/>
  <c r="M171" i="6" s="1"/>
  <c r="M172" i="6" s="1"/>
  <c r="T104" i="6"/>
  <c r="P22" i="6"/>
  <c r="L106" i="6"/>
  <c r="W85" i="6"/>
  <c r="L79" i="6"/>
  <c r="V32" i="15"/>
  <c r="M62" i="6"/>
  <c r="R34" i="15"/>
  <c r="O175" i="6"/>
  <c r="Q161" i="6"/>
  <c r="Q164" i="6" s="1"/>
  <c r="Q166" i="6" s="1"/>
  <c r="M54" i="6"/>
  <c r="L161" i="6"/>
  <c r="L164" i="6" s="1"/>
  <c r="L166" i="6" s="1"/>
  <c r="M59" i="6"/>
  <c r="Q22" i="6"/>
  <c r="T144" i="6"/>
  <c r="U22" i="6"/>
  <c r="V22" i="6"/>
  <c r="N22" i="6"/>
  <c r="R22" i="6"/>
  <c r="W136" i="6"/>
  <c r="W129" i="6"/>
  <c r="T22" i="6"/>
  <c r="L22" i="6"/>
  <c r="S98" i="6"/>
  <c r="M63" i="6"/>
  <c r="M57" i="6"/>
  <c r="W84" i="6"/>
  <c r="W88" i="6"/>
  <c r="W92" i="6"/>
  <c r="R68" i="6"/>
  <c r="M58" i="6"/>
  <c r="V78" i="6"/>
  <c r="M99" i="6"/>
  <c r="S102" i="6"/>
  <c r="L64" i="6"/>
  <c r="M119" i="6"/>
  <c r="Q120" i="6"/>
  <c r="W14" i="6"/>
  <c r="M53" i="6"/>
  <c r="M79" i="6"/>
  <c r="U121" i="6"/>
  <c r="W134" i="6"/>
  <c r="S161" i="6"/>
  <c r="S164" i="6" s="1"/>
  <c r="S166" i="6" s="1"/>
  <c r="W156" i="6"/>
  <c r="W9" i="6"/>
  <c r="AB9" i="6" s="1"/>
  <c r="U79" i="6"/>
  <c r="W86" i="6"/>
  <c r="M123" i="6"/>
  <c r="K95" i="6"/>
  <c r="V95" i="6"/>
  <c r="V169" i="6" s="1"/>
  <c r="V171" i="6" s="1"/>
  <c r="V172" i="6" s="1"/>
  <c r="R124" i="6"/>
  <c r="U161" i="6"/>
  <c r="U164" i="6" s="1"/>
  <c r="Q100" i="6"/>
  <c r="W165" i="6"/>
  <c r="K70" i="6"/>
  <c r="W87" i="6"/>
  <c r="W17" i="6"/>
  <c r="AB17" i="6" s="1"/>
  <c r="M71" i="6"/>
  <c r="N95" i="6"/>
  <c r="N169" i="6" s="1"/>
  <c r="N171" i="6" s="1"/>
  <c r="N172" i="6" s="1"/>
  <c r="U101" i="6"/>
  <c r="W155" i="6"/>
  <c r="V18" i="6"/>
  <c r="V24" i="6" s="1"/>
  <c r="W10" i="6"/>
  <c r="R18" i="6"/>
  <c r="R24" i="6" s="1"/>
  <c r="Q73" i="6"/>
  <c r="O95" i="6"/>
  <c r="O169" i="6" s="1"/>
  <c r="O171" i="6" s="1"/>
  <c r="O172" i="6" s="1"/>
  <c r="L103" i="6"/>
  <c r="N144" i="6"/>
  <c r="M175" i="6"/>
  <c r="L102" i="6"/>
  <c r="W15" i="6"/>
  <c r="AB15" i="6" s="1"/>
  <c r="R74" i="6"/>
  <c r="P95" i="6"/>
  <c r="P169" i="6" s="1"/>
  <c r="P171" i="6" s="1"/>
  <c r="P172" i="6" s="1"/>
  <c r="W90" i="6"/>
  <c r="W94" i="6"/>
  <c r="P104" i="6"/>
  <c r="S22" i="6"/>
  <c r="N175" i="6"/>
  <c r="W91" i="6"/>
  <c r="U18" i="6"/>
  <c r="O103" i="6"/>
  <c r="S105" i="6"/>
  <c r="Q95" i="6"/>
  <c r="T105" i="6"/>
  <c r="P138" i="6"/>
  <c r="K175" i="6"/>
  <c r="W8" i="6"/>
  <c r="AB8" i="6" s="1"/>
  <c r="P103" i="6"/>
  <c r="U75" i="6"/>
  <c r="R95" i="6"/>
  <c r="R169" i="6" s="1"/>
  <c r="R171" i="6" s="1"/>
  <c r="R172" i="6" s="1"/>
  <c r="K107" i="6"/>
  <c r="W154" i="6"/>
  <c r="K18" i="6"/>
  <c r="K24" i="6" s="1"/>
  <c r="S104" i="6"/>
  <c r="O22" i="6"/>
  <c r="Q76" i="6"/>
  <c r="S95" i="6"/>
  <c r="S169" i="6" s="1"/>
  <c r="S171" i="6" s="1"/>
  <c r="S172" i="6" s="1"/>
  <c r="S109" i="6"/>
  <c r="M161" i="6"/>
  <c r="M164" i="6" s="1"/>
  <c r="M166" i="6" s="1"/>
  <c r="L18" i="6"/>
  <c r="R76" i="6"/>
  <c r="W89" i="6"/>
  <c r="W93" i="6"/>
  <c r="M115" i="6"/>
  <c r="W131" i="6"/>
  <c r="W135" i="6"/>
  <c r="R175" i="6"/>
  <c r="W13" i="6"/>
  <c r="AB13" i="6" s="1"/>
  <c r="U77" i="6"/>
  <c r="U95" i="6"/>
  <c r="U169" i="6" s="1"/>
  <c r="U171" i="6" s="1"/>
  <c r="Q116" i="6"/>
  <c r="W157" i="6"/>
  <c r="L95" i="6"/>
  <c r="L169" i="6" s="1"/>
  <c r="L171" i="6" s="1"/>
  <c r="K22" i="6"/>
  <c r="K78" i="6"/>
  <c r="U117" i="6"/>
  <c r="P161" i="6"/>
  <c r="P164" i="6" s="1"/>
  <c r="P166" i="6" s="1"/>
  <c r="S28" i="15"/>
  <c r="V30" i="15"/>
  <c r="J27" i="13"/>
  <c r="U28" i="15"/>
  <c r="J33" i="10"/>
  <c r="J21" i="15"/>
  <c r="R28" i="15"/>
  <c r="T38" i="17"/>
  <c r="O29" i="15"/>
  <c r="T29" i="15"/>
  <c r="U29" i="15"/>
  <c r="N33" i="17"/>
  <c r="W82" i="13"/>
  <c r="T28" i="15"/>
  <c r="W81" i="13"/>
  <c r="U32" i="15"/>
  <c r="W79" i="13"/>
  <c r="M46" i="17"/>
  <c r="P37" i="17"/>
  <c r="O46" i="17"/>
  <c r="W80" i="13"/>
  <c r="S38" i="17"/>
  <c r="S83" i="15"/>
  <c r="O83" i="15"/>
  <c r="Q83" i="15"/>
  <c r="V89" i="13"/>
  <c r="R83" i="15"/>
  <c r="U89" i="13"/>
  <c r="V2" i="17"/>
  <c r="V28" i="15"/>
  <c r="J176" i="22"/>
  <c r="S88" i="13"/>
  <c r="S89" i="13" s="1"/>
  <c r="Q33" i="17"/>
  <c r="R33" i="17"/>
  <c r="N47" i="17"/>
  <c r="V7" i="17"/>
  <c r="T33" i="17"/>
  <c r="O47" i="17"/>
  <c r="S65" i="17"/>
  <c r="W70" i="15"/>
  <c r="S34" i="17"/>
  <c r="M44" i="17"/>
  <c r="O33" i="15"/>
  <c r="V5" i="17"/>
  <c r="Q77" i="15"/>
  <c r="V4" i="17"/>
  <c r="N36" i="17"/>
  <c r="U64" i="17"/>
  <c r="W64" i="17" s="1"/>
  <c r="J32" i="11"/>
  <c r="W77" i="13"/>
  <c r="Q28" i="15"/>
  <c r="O34" i="15"/>
  <c r="P48" i="17"/>
  <c r="P34" i="15"/>
  <c r="P83" i="15"/>
  <c r="O77" i="15"/>
  <c r="U5" i="17"/>
  <c r="M37" i="17"/>
  <c r="M39" i="17" s="1"/>
  <c r="Q34" i="15"/>
  <c r="M18" i="6"/>
  <c r="T69" i="6"/>
  <c r="V70" i="6"/>
  <c r="L73" i="6"/>
  <c r="N74" i="6"/>
  <c r="P75" i="6"/>
  <c r="T77" i="6"/>
  <c r="T98" i="6"/>
  <c r="K100" i="6"/>
  <c r="O101" i="6"/>
  <c r="T102" i="6"/>
  <c r="K104" i="6"/>
  <c r="O105" i="6"/>
  <c r="S106" i="6"/>
  <c r="N109" i="6"/>
  <c r="U114" i="6"/>
  <c r="L116" i="6"/>
  <c r="P117" i="6"/>
  <c r="T118" i="6"/>
  <c r="K120" i="6"/>
  <c r="O121" i="6"/>
  <c r="S122" i="6"/>
  <c r="L124" i="6"/>
  <c r="Q125" i="6"/>
  <c r="L141" i="6"/>
  <c r="L144" i="6" s="1"/>
  <c r="W159" i="6"/>
  <c r="N18" i="6"/>
  <c r="K64" i="6"/>
  <c r="S68" i="6"/>
  <c r="U69" i="6"/>
  <c r="K72" i="6"/>
  <c r="M73" i="6"/>
  <c r="O74" i="6"/>
  <c r="Q75" i="6"/>
  <c r="U98" i="6"/>
  <c r="L100" i="6"/>
  <c r="Q101" i="6"/>
  <c r="U102" i="6"/>
  <c r="L104" i="6"/>
  <c r="P105" i="6"/>
  <c r="T106" i="6"/>
  <c r="K108" i="6"/>
  <c r="O109" i="6"/>
  <c r="V114" i="6"/>
  <c r="M116" i="6"/>
  <c r="Q117" i="6"/>
  <c r="U118" i="6"/>
  <c r="L120" i="6"/>
  <c r="T122" i="6"/>
  <c r="M124" i="6"/>
  <c r="S125" i="6"/>
  <c r="M138" i="6"/>
  <c r="M141" i="6"/>
  <c r="M144" i="6" s="1"/>
  <c r="W133" i="6"/>
  <c r="S142" i="6"/>
  <c r="W142" i="6" s="1"/>
  <c r="W158" i="6"/>
  <c r="O18" i="6"/>
  <c r="T68" i="6"/>
  <c r="V69" i="6"/>
  <c r="L72" i="6"/>
  <c r="N73" i="6"/>
  <c r="P74" i="6"/>
  <c r="R75" i="6"/>
  <c r="V77" i="6"/>
  <c r="V98" i="6"/>
  <c r="N100" i="6"/>
  <c r="R101" i="6"/>
  <c r="V102" i="6"/>
  <c r="M104" i="6"/>
  <c r="Q105" i="6"/>
  <c r="U106" i="6"/>
  <c r="L108" i="6"/>
  <c r="P109" i="6"/>
  <c r="N116" i="6"/>
  <c r="R117" i="6"/>
  <c r="V118" i="6"/>
  <c r="M120" i="6"/>
  <c r="V122" i="6"/>
  <c r="N124" i="6"/>
  <c r="T125" i="6"/>
  <c r="N161" i="6"/>
  <c r="N164" i="6" s="1"/>
  <c r="P18" i="6"/>
  <c r="U68" i="6"/>
  <c r="K71" i="6"/>
  <c r="M72" i="6"/>
  <c r="O73" i="6"/>
  <c r="Q74" i="6"/>
  <c r="S75" i="6"/>
  <c r="U76" i="6"/>
  <c r="K79" i="6"/>
  <c r="K99" i="6"/>
  <c r="O100" i="6"/>
  <c r="S101" i="6"/>
  <c r="N104" i="6"/>
  <c r="R105" i="6"/>
  <c r="V106" i="6"/>
  <c r="M108" i="6"/>
  <c r="Q109" i="6"/>
  <c r="K115" i="6"/>
  <c r="O116" i="6"/>
  <c r="S117" i="6"/>
  <c r="S121" i="6"/>
  <c r="P124" i="6"/>
  <c r="U125" i="6"/>
  <c r="O138" i="6"/>
  <c r="O141" i="6"/>
  <c r="O144" i="6" s="1"/>
  <c r="W153" i="6"/>
  <c r="V19" i="10"/>
  <c r="V79" i="10"/>
  <c r="V20" i="10"/>
  <c r="Q18" i="6"/>
  <c r="Y43" i="6"/>
  <c r="Z43" i="6" s="1"/>
  <c r="V68" i="6"/>
  <c r="L71" i="6"/>
  <c r="N72" i="6"/>
  <c r="P73" i="6"/>
  <c r="T75" i="6"/>
  <c r="L99" i="6"/>
  <c r="P100" i="6"/>
  <c r="T101" i="6"/>
  <c r="K103" i="6"/>
  <c r="O104" i="6"/>
  <c r="N108" i="6"/>
  <c r="R109" i="6"/>
  <c r="L115" i="6"/>
  <c r="P116" i="6"/>
  <c r="T117" i="6"/>
  <c r="K119" i="6"/>
  <c r="K123" i="6"/>
  <c r="Q124" i="6"/>
  <c r="V125" i="6"/>
  <c r="R68" i="7"/>
  <c r="R98" i="7"/>
  <c r="R114" i="7"/>
  <c r="L70" i="6"/>
  <c r="N71" i="6"/>
  <c r="P72" i="6"/>
  <c r="R73" i="6"/>
  <c r="T74" i="6"/>
  <c r="V75" i="6"/>
  <c r="N79" i="6"/>
  <c r="N99" i="6"/>
  <c r="R100" i="6"/>
  <c r="V101" i="6"/>
  <c r="L107" i="6"/>
  <c r="P108" i="6"/>
  <c r="T109" i="6"/>
  <c r="N115" i="6"/>
  <c r="R116" i="6"/>
  <c r="N119" i="6"/>
  <c r="R120" i="6"/>
  <c r="V121" i="6"/>
  <c r="N123" i="6"/>
  <c r="S124" i="6"/>
  <c r="R138" i="6"/>
  <c r="R161" i="6"/>
  <c r="R164" i="6" s="1"/>
  <c r="W7" i="6"/>
  <c r="S18" i="6"/>
  <c r="T18" i="6"/>
  <c r="M70" i="6"/>
  <c r="O71" i="6"/>
  <c r="Q72" i="6"/>
  <c r="S73" i="6"/>
  <c r="U74" i="6"/>
  <c r="O79" i="6"/>
  <c r="K98" i="6"/>
  <c r="O99" i="6"/>
  <c r="S100" i="6"/>
  <c r="M107" i="6"/>
  <c r="Q108" i="6"/>
  <c r="K114" i="6"/>
  <c r="O115" i="6"/>
  <c r="T116" i="6"/>
  <c r="K118" i="6"/>
  <c r="O119" i="6"/>
  <c r="S120" i="6"/>
  <c r="O123" i="6"/>
  <c r="T124" i="6"/>
  <c r="S138" i="6"/>
  <c r="S141" i="6"/>
  <c r="W152" i="6"/>
  <c r="O108" i="6"/>
  <c r="P71" i="6"/>
  <c r="R72" i="6"/>
  <c r="T73" i="6"/>
  <c r="V74" i="6"/>
  <c r="L77" i="6"/>
  <c r="P79" i="6"/>
  <c r="T95" i="6"/>
  <c r="L98" i="6"/>
  <c r="P99" i="6"/>
  <c r="T100" i="6"/>
  <c r="K102" i="6"/>
  <c r="N107" i="6"/>
  <c r="R108" i="6"/>
  <c r="V109" i="6"/>
  <c r="L114" i="6"/>
  <c r="Q115" i="6"/>
  <c r="U116" i="6"/>
  <c r="L118" i="6"/>
  <c r="P119" i="6"/>
  <c r="T120" i="6"/>
  <c r="K122" i="6"/>
  <c r="P123" i="6"/>
  <c r="U124" i="6"/>
  <c r="T138" i="6"/>
  <c r="W132" i="6"/>
  <c r="T161" i="6"/>
  <c r="T164" i="6" s="1"/>
  <c r="W11" i="6"/>
  <c r="K68" i="6"/>
  <c r="S72" i="6"/>
  <c r="U73" i="6"/>
  <c r="K76" i="6"/>
  <c r="O78" i="6"/>
  <c r="M98" i="6"/>
  <c r="Q99" i="6"/>
  <c r="U100" i="6"/>
  <c r="K106" i="6"/>
  <c r="O107" i="6"/>
  <c r="S108" i="6"/>
  <c r="N114" i="6"/>
  <c r="R115" i="6"/>
  <c r="V116" i="6"/>
  <c r="M118" i="6"/>
  <c r="Q119" i="6"/>
  <c r="U120" i="6"/>
  <c r="L122" i="6"/>
  <c r="Q123" i="6"/>
  <c r="V124" i="6"/>
  <c r="U138" i="6"/>
  <c r="U141" i="6"/>
  <c r="U144" i="6" s="1"/>
  <c r="L138" i="6"/>
  <c r="X134" i="6" s="1"/>
  <c r="F38" i="5"/>
  <c r="V67" i="7"/>
  <c r="V97" i="7"/>
  <c r="V113" i="7"/>
  <c r="V18" i="7"/>
  <c r="O72" i="6"/>
  <c r="Q138" i="6"/>
  <c r="Q141" i="6"/>
  <c r="Q144" i="6" s="1"/>
  <c r="L68" i="6"/>
  <c r="V73" i="6"/>
  <c r="L76" i="6"/>
  <c r="R79" i="6"/>
  <c r="N98" i="6"/>
  <c r="R99" i="6"/>
  <c r="P107" i="6"/>
  <c r="T108" i="6"/>
  <c r="O114" i="6"/>
  <c r="S115" i="6"/>
  <c r="N118" i="6"/>
  <c r="R119" i="6"/>
  <c r="V120" i="6"/>
  <c r="M122" i="6"/>
  <c r="R123" i="6"/>
  <c r="V138" i="6"/>
  <c r="N138" i="6"/>
  <c r="V161" i="6"/>
  <c r="V164" i="6" s="1"/>
  <c r="M68" i="6"/>
  <c r="K75" i="6"/>
  <c r="M76" i="6"/>
  <c r="W83" i="6"/>
  <c r="O98" i="6"/>
  <c r="S99" i="6"/>
  <c r="Q107" i="6"/>
  <c r="P114" i="6"/>
  <c r="T115" i="6"/>
  <c r="K117" i="6"/>
  <c r="O118" i="6"/>
  <c r="S119" i="6"/>
  <c r="N122" i="6"/>
  <c r="S123" i="6"/>
  <c r="K125" i="6"/>
  <c r="W6" i="6"/>
  <c r="X33" i="6"/>
  <c r="Y33" i="6" s="1"/>
  <c r="P69" i="6"/>
  <c r="L75" i="6"/>
  <c r="N76" i="6"/>
  <c r="P98" i="6"/>
  <c r="O102" i="6"/>
  <c r="S107" i="6"/>
  <c r="Q114" i="6"/>
  <c r="U115" i="6"/>
  <c r="L117" i="6"/>
  <c r="P118" i="6"/>
  <c r="T119" i="6"/>
  <c r="K121" i="6"/>
  <c r="O122" i="6"/>
  <c r="T123" i="6"/>
  <c r="L125" i="6"/>
  <c r="K143" i="6"/>
  <c r="W143" i="6" s="1"/>
  <c r="W137" i="6"/>
  <c r="W12" i="6"/>
  <c r="W16" i="6"/>
  <c r="S70" i="6"/>
  <c r="M75" i="6"/>
  <c r="O76" i="6"/>
  <c r="Q98" i="6"/>
  <c r="P106" i="6"/>
  <c r="R114" i="6"/>
  <c r="V115" i="6"/>
  <c r="M117" i="6"/>
  <c r="Q118" i="6"/>
  <c r="U119" i="6"/>
  <c r="L121" i="6"/>
  <c r="P122" i="6"/>
  <c r="U123" i="6"/>
  <c r="M125" i="6"/>
  <c r="V71" i="6"/>
  <c r="N75" i="6"/>
  <c r="R77" i="6"/>
  <c r="M105" i="6"/>
  <c r="Q106" i="6"/>
  <c r="S114" i="6"/>
  <c r="N117" i="6"/>
  <c r="R118" i="6"/>
  <c r="V119" i="6"/>
  <c r="V123" i="6"/>
  <c r="P141" i="6"/>
  <c r="P144" i="6" s="1"/>
  <c r="U78" i="6"/>
  <c r="N105" i="6"/>
  <c r="R106" i="6"/>
  <c r="S118" i="6"/>
  <c r="K141" i="6"/>
  <c r="K138" i="6"/>
  <c r="R141" i="6"/>
  <c r="R144" i="6" s="1"/>
  <c r="W150" i="6"/>
  <c r="D35" i="4"/>
  <c r="P114" i="7"/>
  <c r="P98" i="7"/>
  <c r="P68" i="7"/>
  <c r="Q106" i="7"/>
  <c r="Q122" i="7"/>
  <c r="Q76" i="7"/>
  <c r="O161" i="6"/>
  <c r="O164" i="6" s="1"/>
  <c r="T68" i="7"/>
  <c r="T98" i="7"/>
  <c r="T114" i="7"/>
  <c r="U69" i="7"/>
  <c r="U99" i="7"/>
  <c r="U115" i="7"/>
  <c r="M120" i="7"/>
  <c r="M104" i="7"/>
  <c r="M74" i="7"/>
  <c r="G10" i="4"/>
  <c r="W4" i="7"/>
  <c r="P120" i="7"/>
  <c r="P74" i="7"/>
  <c r="P104" i="7"/>
  <c r="P2" i="7"/>
  <c r="P3" i="7" s="1"/>
  <c r="O2" i="7"/>
  <c r="O3" i="7" s="1"/>
  <c r="V2" i="7"/>
  <c r="X6" i="7" s="1"/>
  <c r="S2" i="7"/>
  <c r="S3" i="7" s="1"/>
  <c r="R2" i="7"/>
  <c r="R3" i="7" s="1"/>
  <c r="Q2" i="7"/>
  <c r="Q3" i="7" s="1"/>
  <c r="L2" i="7"/>
  <c r="L3" i="7" s="1"/>
  <c r="K2" i="7"/>
  <c r="V141" i="6"/>
  <c r="V144" i="6" s="1"/>
  <c r="K161" i="6"/>
  <c r="K164" i="6" s="1"/>
  <c r="L113" i="7"/>
  <c r="L67" i="7"/>
  <c r="L97" i="7"/>
  <c r="L18" i="7"/>
  <c r="W130" i="6"/>
  <c r="W151" i="6"/>
  <c r="D43" i="4"/>
  <c r="D49" i="4" s="1"/>
  <c r="D26" i="4"/>
  <c r="D38" i="4" s="1"/>
  <c r="N100" i="7"/>
  <c r="N116" i="7"/>
  <c r="N70" i="7"/>
  <c r="K99" i="7"/>
  <c r="K115" i="7"/>
  <c r="K69" i="7"/>
  <c r="W8" i="7"/>
  <c r="O100" i="7"/>
  <c r="O116" i="7"/>
  <c r="O70" i="7"/>
  <c r="W160" i="6"/>
  <c r="W170" i="6"/>
  <c r="AG14" i="7"/>
  <c r="W39" i="7"/>
  <c r="P18" i="7"/>
  <c r="Q116" i="7"/>
  <c r="Q100" i="7"/>
  <c r="Q70" i="7"/>
  <c r="T2" i="7"/>
  <c r="T3" i="7" s="1"/>
  <c r="U2" i="7"/>
  <c r="U3" i="7" s="1"/>
  <c r="N18" i="7"/>
  <c r="N23" i="7" s="1"/>
  <c r="K113" i="7"/>
  <c r="K67" i="7"/>
  <c r="K97" i="7"/>
  <c r="K18" i="7"/>
  <c r="U68" i="7"/>
  <c r="U98" i="7"/>
  <c r="U114" i="7"/>
  <c r="P72" i="7"/>
  <c r="P102" i="7"/>
  <c r="M113" i="7"/>
  <c r="M67" i="7"/>
  <c r="M97" i="7"/>
  <c r="M18" i="7"/>
  <c r="M138" i="7" s="1"/>
  <c r="AI6" i="7"/>
  <c r="R115" i="7"/>
  <c r="R69" i="7"/>
  <c r="R99" i="7"/>
  <c r="L63" i="7"/>
  <c r="M51" i="7"/>
  <c r="S115" i="7"/>
  <c r="S99" i="7"/>
  <c r="S69" i="7"/>
  <c r="S102" i="7"/>
  <c r="S118" i="7"/>
  <c r="S72" i="7"/>
  <c r="P118" i="7"/>
  <c r="T69" i="7"/>
  <c r="T99" i="7"/>
  <c r="T115" i="7"/>
  <c r="T116" i="7"/>
  <c r="T100" i="7"/>
  <c r="T70" i="7"/>
  <c r="U117" i="7"/>
  <c r="U71" i="7"/>
  <c r="U101" i="7"/>
  <c r="AF15" i="7"/>
  <c r="X37" i="7"/>
  <c r="Y37" i="7" s="1"/>
  <c r="N164" i="7"/>
  <c r="V117" i="7"/>
  <c r="V101" i="7"/>
  <c r="V71" i="7"/>
  <c r="U103" i="7"/>
  <c r="U119" i="7"/>
  <c r="U73" i="7"/>
  <c r="U121" i="7"/>
  <c r="U105" i="7"/>
  <c r="U75" i="7"/>
  <c r="M66" i="8"/>
  <c r="M96" i="8"/>
  <c r="M112" i="8"/>
  <c r="M18" i="8"/>
  <c r="K114" i="7"/>
  <c r="K98" i="7"/>
  <c r="W7" i="7"/>
  <c r="V69" i="7"/>
  <c r="V99" i="7"/>
  <c r="V115" i="7"/>
  <c r="V116" i="7"/>
  <c r="V70" i="7"/>
  <c r="V100" i="7"/>
  <c r="K123" i="7"/>
  <c r="K107" i="7"/>
  <c r="K77" i="7"/>
  <c r="W16" i="7"/>
  <c r="N61" i="7" s="1"/>
  <c r="R67" i="7"/>
  <c r="R97" i="7"/>
  <c r="R113" i="7"/>
  <c r="R18" i="7"/>
  <c r="R23" i="7" s="1"/>
  <c r="L114" i="7"/>
  <c r="L98" i="7"/>
  <c r="L68" i="7"/>
  <c r="S67" i="7"/>
  <c r="S97" i="7"/>
  <c r="S113" i="7"/>
  <c r="S18" i="7"/>
  <c r="S138" i="7" s="1"/>
  <c r="M114" i="7"/>
  <c r="M98" i="7"/>
  <c r="M68" i="7"/>
  <c r="AI10" i="7"/>
  <c r="K68" i="7"/>
  <c r="T97" i="7"/>
  <c r="T113" i="7"/>
  <c r="T67" i="7"/>
  <c r="T18" i="7"/>
  <c r="N114" i="7"/>
  <c r="N68" i="7"/>
  <c r="N98" i="7"/>
  <c r="AI12" i="7"/>
  <c r="U97" i="7"/>
  <c r="U113" i="7"/>
  <c r="U18" i="7"/>
  <c r="U67" i="7"/>
  <c r="O114" i="7"/>
  <c r="O68" i="7"/>
  <c r="O98" i="7"/>
  <c r="K71" i="7"/>
  <c r="K101" i="7"/>
  <c r="K117" i="7"/>
  <c r="W10" i="7"/>
  <c r="P143" i="7"/>
  <c r="W131" i="7"/>
  <c r="K22" i="7"/>
  <c r="K119" i="7"/>
  <c r="K73" i="7"/>
  <c r="W12" i="7"/>
  <c r="K103" i="7"/>
  <c r="W14" i="7"/>
  <c r="N106" i="7"/>
  <c r="N122" i="7"/>
  <c r="N76" i="7"/>
  <c r="Q23" i="7"/>
  <c r="W6" i="7"/>
  <c r="Q98" i="7"/>
  <c r="Q114" i="7"/>
  <c r="Q68" i="7"/>
  <c r="M101" i="7"/>
  <c r="M71" i="7"/>
  <c r="M117" i="7"/>
  <c r="R108" i="7"/>
  <c r="R78" i="7"/>
  <c r="W17" i="7"/>
  <c r="R124" i="7"/>
  <c r="M72" i="7"/>
  <c r="M102" i="7"/>
  <c r="M118" i="7"/>
  <c r="S23" i="7"/>
  <c r="L164" i="7"/>
  <c r="O119" i="8"/>
  <c r="O103" i="8"/>
  <c r="O73" i="8"/>
  <c r="Q67" i="7"/>
  <c r="Q97" i="7"/>
  <c r="P115" i="7"/>
  <c r="P69" i="7"/>
  <c r="P99" i="7"/>
  <c r="R101" i="7"/>
  <c r="R117" i="7"/>
  <c r="R73" i="7"/>
  <c r="R103" i="7"/>
  <c r="R119" i="7"/>
  <c r="R121" i="7"/>
  <c r="R75" i="7"/>
  <c r="R105" i="7"/>
  <c r="K106" i="7"/>
  <c r="K122" i="7"/>
  <c r="U107" i="7"/>
  <c r="U77" i="7"/>
  <c r="U123" i="7"/>
  <c r="O108" i="7"/>
  <c r="O124" i="7"/>
  <c r="U100" i="7"/>
  <c r="Q143" i="7"/>
  <c r="Q145" i="7" s="1"/>
  <c r="W132" i="7"/>
  <c r="M63" i="8"/>
  <c r="M58" i="8"/>
  <c r="O166" i="8"/>
  <c r="O168" i="8" s="1"/>
  <c r="O169" i="8"/>
  <c r="Q115" i="7"/>
  <c r="Q69" i="7"/>
  <c r="L70" i="7"/>
  <c r="L100" i="7"/>
  <c r="L116" i="7"/>
  <c r="S101" i="7"/>
  <c r="S117" i="7"/>
  <c r="K118" i="7"/>
  <c r="K72" i="7"/>
  <c r="K104" i="7"/>
  <c r="K120" i="7"/>
  <c r="K74" i="7"/>
  <c r="S121" i="7"/>
  <c r="S75" i="7"/>
  <c r="V77" i="7"/>
  <c r="V123" i="7"/>
  <c r="V107" i="7"/>
  <c r="W91" i="7"/>
  <c r="P124" i="7"/>
  <c r="W86" i="8"/>
  <c r="L93" i="8"/>
  <c r="M100" i="7"/>
  <c r="M116" i="7"/>
  <c r="T117" i="7"/>
  <c r="T71" i="7"/>
  <c r="T101" i="7"/>
  <c r="L118" i="7"/>
  <c r="L72" i="7"/>
  <c r="L102" i="7"/>
  <c r="L104" i="7"/>
  <c r="L120" i="7"/>
  <c r="M106" i="7"/>
  <c r="Q108" i="7"/>
  <c r="Q124" i="7"/>
  <c r="W40" i="7"/>
  <c r="X40" i="7" s="1"/>
  <c r="Y40" i="7" s="1"/>
  <c r="K63" i="7"/>
  <c r="K70" i="7"/>
  <c r="K76" i="7"/>
  <c r="M78" i="7"/>
  <c r="K94" i="7"/>
  <c r="M108" i="7"/>
  <c r="N118" i="7"/>
  <c r="W163" i="7"/>
  <c r="K159" i="7"/>
  <c r="K162" i="7" s="1"/>
  <c r="L66" i="8"/>
  <c r="L96" i="8"/>
  <c r="L112" i="8"/>
  <c r="L18" i="8"/>
  <c r="AB8" i="8"/>
  <c r="O69" i="8"/>
  <c r="O99" i="8"/>
  <c r="W9" i="8"/>
  <c r="O115" i="8"/>
  <c r="AB12" i="8"/>
  <c r="N73" i="8"/>
  <c r="N119" i="8"/>
  <c r="N103" i="8"/>
  <c r="V103" i="7"/>
  <c r="V119" i="7"/>
  <c r="N120" i="7"/>
  <c r="N74" i="7"/>
  <c r="V75" i="7"/>
  <c r="V105" i="7"/>
  <c r="V121" i="7"/>
  <c r="O106" i="7"/>
  <c r="O122" i="7"/>
  <c r="O76" i="7"/>
  <c r="S108" i="7"/>
  <c r="S78" i="7"/>
  <c r="O18" i="7"/>
  <c r="O138" i="7" s="1"/>
  <c r="M58" i="7"/>
  <c r="M76" i="7"/>
  <c r="O78" i="7"/>
  <c r="M94" i="7"/>
  <c r="Q118" i="7"/>
  <c r="U143" i="7"/>
  <c r="W135" i="7"/>
  <c r="P100" i="7"/>
  <c r="P116" i="7"/>
  <c r="O102" i="7"/>
  <c r="O118" i="7"/>
  <c r="O120" i="7"/>
  <c r="O74" i="7"/>
  <c r="O104" i="7"/>
  <c r="P106" i="7"/>
  <c r="P122" i="7"/>
  <c r="T108" i="7"/>
  <c r="T124" i="7"/>
  <c r="Q72" i="7"/>
  <c r="P76" i="7"/>
  <c r="N94" i="7"/>
  <c r="W87" i="7"/>
  <c r="W90" i="7"/>
  <c r="Q119" i="7"/>
  <c r="V137" i="7"/>
  <c r="W128" i="7"/>
  <c r="V140" i="7"/>
  <c r="V143" i="7" s="1"/>
  <c r="N18" i="8"/>
  <c r="Q93" i="8"/>
  <c r="Q108" i="8" s="1"/>
  <c r="U108" i="7"/>
  <c r="U124" i="7"/>
  <c r="Q18" i="7"/>
  <c r="Q138" i="7" s="1"/>
  <c r="P70" i="7"/>
  <c r="O167" i="7"/>
  <c r="O169" i="7" s="1"/>
  <c r="O170" i="7" s="1"/>
  <c r="O113" i="7"/>
  <c r="S119" i="7"/>
  <c r="W142" i="7"/>
  <c r="M159" i="7"/>
  <c r="M162" i="7" s="1"/>
  <c r="T136" i="8"/>
  <c r="T139" i="8"/>
  <c r="T142" i="8" s="1"/>
  <c r="W127" i="8"/>
  <c r="R116" i="7"/>
  <c r="R70" i="7"/>
  <c r="Q120" i="7"/>
  <c r="Q74" i="7"/>
  <c r="R106" i="7"/>
  <c r="R122" i="7"/>
  <c r="R76" i="7"/>
  <c r="L107" i="7"/>
  <c r="L123" i="7"/>
  <c r="V108" i="7"/>
  <c r="V78" i="7"/>
  <c r="V124" i="7"/>
  <c r="T78" i="7"/>
  <c r="P94" i="7"/>
  <c r="N104" i="7"/>
  <c r="Q113" i="7"/>
  <c r="T119" i="7"/>
  <c r="W153" i="7"/>
  <c r="K173" i="7"/>
  <c r="V122" i="8"/>
  <c r="V106" i="8"/>
  <c r="V76" i="8"/>
  <c r="N54" i="8"/>
  <c r="M22" i="8"/>
  <c r="M23" i="8" s="1"/>
  <c r="M136" i="8"/>
  <c r="S116" i="7"/>
  <c r="S70" i="7"/>
  <c r="S100" i="7"/>
  <c r="R102" i="7"/>
  <c r="R118" i="7"/>
  <c r="R120" i="7"/>
  <c r="R104" i="7"/>
  <c r="S122" i="7"/>
  <c r="S76" i="7"/>
  <c r="S106" i="7"/>
  <c r="M54" i="7"/>
  <c r="V74" i="7"/>
  <c r="U78" i="7"/>
  <c r="Q94" i="7"/>
  <c r="W134" i="7"/>
  <c r="O159" i="7"/>
  <c r="O162" i="7" s="1"/>
  <c r="Q24" i="8"/>
  <c r="P163" i="8"/>
  <c r="S104" i="7"/>
  <c r="S120" i="7"/>
  <c r="K105" i="7"/>
  <c r="K121" i="7"/>
  <c r="T122" i="7"/>
  <c r="T76" i="7"/>
  <c r="N107" i="7"/>
  <c r="N123" i="7"/>
  <c r="U70" i="7"/>
  <c r="R94" i="7"/>
  <c r="W93" i="7"/>
  <c r="Q104" i="7"/>
  <c r="V120" i="7"/>
  <c r="S24" i="8"/>
  <c r="R98" i="8"/>
  <c r="R114" i="8"/>
  <c r="R68" i="8"/>
  <c r="R71" i="8"/>
  <c r="R117" i="8"/>
  <c r="R101" i="8"/>
  <c r="V121" i="8"/>
  <c r="V105" i="8"/>
  <c r="V75" i="8"/>
  <c r="W40" i="8"/>
  <c r="AG16" i="8"/>
  <c r="AG18" i="8" s="1"/>
  <c r="S68" i="7"/>
  <c r="S98" i="7"/>
  <c r="S114" i="7"/>
  <c r="L101" i="7"/>
  <c r="L117" i="7"/>
  <c r="T102" i="7"/>
  <c r="T118" i="7"/>
  <c r="L119" i="7"/>
  <c r="L73" i="7"/>
  <c r="L103" i="7"/>
  <c r="T74" i="7"/>
  <c r="T104" i="7"/>
  <c r="L105" i="7"/>
  <c r="L121" i="7"/>
  <c r="L75" i="7"/>
  <c r="U122" i="7"/>
  <c r="U76" i="7"/>
  <c r="U106" i="7"/>
  <c r="M52" i="7"/>
  <c r="L71" i="7"/>
  <c r="L77" i="7"/>
  <c r="S94" i="7"/>
  <c r="K137" i="7"/>
  <c r="Q159" i="7"/>
  <c r="Q162" i="7" s="1"/>
  <c r="U102" i="7"/>
  <c r="U118" i="7"/>
  <c r="M119" i="7"/>
  <c r="M73" i="7"/>
  <c r="U104" i="7"/>
  <c r="U120" i="7"/>
  <c r="M105" i="7"/>
  <c r="M121" i="7"/>
  <c r="M75" i="7"/>
  <c r="V122" i="7"/>
  <c r="P107" i="7"/>
  <c r="P77" i="7"/>
  <c r="K75" i="7"/>
  <c r="M77" i="7"/>
  <c r="T167" i="7"/>
  <c r="T169" i="7" s="1"/>
  <c r="T170" i="7" s="1"/>
  <c r="O99" i="7"/>
  <c r="S105" i="7"/>
  <c r="L137" i="7"/>
  <c r="X136" i="7" s="1"/>
  <c r="T71" i="8"/>
  <c r="T101" i="8"/>
  <c r="T22" i="8"/>
  <c r="L99" i="7"/>
  <c r="L115" i="7"/>
  <c r="W9" i="7"/>
  <c r="N71" i="7"/>
  <c r="N101" i="7"/>
  <c r="V102" i="7"/>
  <c r="V118" i="7"/>
  <c r="V72" i="7"/>
  <c r="N119" i="7"/>
  <c r="N73" i="7"/>
  <c r="N105" i="7"/>
  <c r="N121" i="7"/>
  <c r="W15" i="7"/>
  <c r="N60" i="7" s="1"/>
  <c r="K124" i="7"/>
  <c r="K108" i="7"/>
  <c r="N75" i="7"/>
  <c r="N77" i="7"/>
  <c r="U94" i="7"/>
  <c r="Q99" i="7"/>
  <c r="T105" i="7"/>
  <c r="L122" i="7"/>
  <c r="W133" i="7"/>
  <c r="S159" i="7"/>
  <c r="S162" i="7" s="1"/>
  <c r="W156" i="7"/>
  <c r="U113" i="8"/>
  <c r="U67" i="8"/>
  <c r="W100" i="8"/>
  <c r="AB10" i="8"/>
  <c r="U71" i="8"/>
  <c r="U117" i="8"/>
  <c r="U101" i="8"/>
  <c r="AI14" i="8"/>
  <c r="N56" i="8"/>
  <c r="V140" i="8"/>
  <c r="V142" i="8" s="1"/>
  <c r="N97" i="7"/>
  <c r="N113" i="7"/>
  <c r="V98" i="7"/>
  <c r="V114" i="7"/>
  <c r="M99" i="7"/>
  <c r="M115" i="7"/>
  <c r="O101" i="7"/>
  <c r="O117" i="7"/>
  <c r="W11" i="7"/>
  <c r="O119" i="7"/>
  <c r="O73" i="7"/>
  <c r="O103" i="7"/>
  <c r="W13" i="7"/>
  <c r="O105" i="7"/>
  <c r="O121" i="7"/>
  <c r="AH14" i="7"/>
  <c r="R107" i="7"/>
  <c r="R123" i="7"/>
  <c r="L78" i="7"/>
  <c r="L124" i="7"/>
  <c r="N67" i="7"/>
  <c r="Q73" i="7"/>
  <c r="O75" i="7"/>
  <c r="O77" i="7"/>
  <c r="T106" i="7"/>
  <c r="M122" i="7"/>
  <c r="N137" i="7"/>
  <c r="S145" i="7"/>
  <c r="N115" i="7"/>
  <c r="N99" i="7"/>
  <c r="P101" i="7"/>
  <c r="P117" i="7"/>
  <c r="P103" i="7"/>
  <c r="P119" i="7"/>
  <c r="S107" i="7"/>
  <c r="S123" i="7"/>
  <c r="O67" i="7"/>
  <c r="O69" i="7"/>
  <c r="S73" i="7"/>
  <c r="T75" i="7"/>
  <c r="R77" i="7"/>
  <c r="W92" i="7"/>
  <c r="R100" i="7"/>
  <c r="V106" i="7"/>
  <c r="K116" i="7"/>
  <c r="M123" i="7"/>
  <c r="R164" i="7"/>
  <c r="W7" i="8"/>
  <c r="K74" i="8"/>
  <c r="K104" i="8"/>
  <c r="W14" i="8"/>
  <c r="K120" i="8"/>
  <c r="P67" i="7"/>
  <c r="P97" i="7"/>
  <c r="P113" i="7"/>
  <c r="Q101" i="7"/>
  <c r="Q117" i="7"/>
  <c r="Q121" i="7"/>
  <c r="Q75" i="7"/>
  <c r="T107" i="7"/>
  <c r="T77" i="7"/>
  <c r="T123" i="7"/>
  <c r="N124" i="7"/>
  <c r="N108" i="7"/>
  <c r="R71" i="7"/>
  <c r="T73" i="7"/>
  <c r="S77" i="7"/>
  <c r="O123" i="7"/>
  <c r="T164" i="7"/>
  <c r="J18" i="8"/>
  <c r="L74" i="8"/>
  <c r="L120" i="8"/>
  <c r="X38" i="8"/>
  <c r="Y38" i="8" s="1"/>
  <c r="R166" i="8"/>
  <c r="R168" i="8" s="1"/>
  <c r="R169" i="8" s="1"/>
  <c r="P105" i="7"/>
  <c r="P137" i="7"/>
  <c r="T97" i="8"/>
  <c r="T113" i="8"/>
  <c r="T67" i="8"/>
  <c r="T78" i="8" s="1"/>
  <c r="N68" i="8"/>
  <c r="N98" i="8"/>
  <c r="V100" i="8"/>
  <c r="V116" i="8"/>
  <c r="O118" i="8"/>
  <c r="O102" i="8"/>
  <c r="U122" i="8"/>
  <c r="U106" i="8"/>
  <c r="T123" i="8"/>
  <c r="T124" i="8" s="1"/>
  <c r="T107" i="8"/>
  <c r="K63" i="8"/>
  <c r="V93" i="8"/>
  <c r="W87" i="8"/>
  <c r="W102" i="8" s="1"/>
  <c r="W91" i="8"/>
  <c r="S117" i="8"/>
  <c r="O171" i="8"/>
  <c r="O173" i="8" s="1"/>
  <c r="M80" i="9"/>
  <c r="M50" i="9"/>
  <c r="M96" i="9"/>
  <c r="M97" i="9"/>
  <c r="M81" i="9"/>
  <c r="M51" i="9"/>
  <c r="K118" i="9"/>
  <c r="R137" i="7"/>
  <c r="K18" i="8"/>
  <c r="K66" i="8"/>
  <c r="K96" i="8"/>
  <c r="K112" i="8"/>
  <c r="M73" i="8"/>
  <c r="M119" i="8"/>
  <c r="M103" i="8"/>
  <c r="V77" i="8"/>
  <c r="V123" i="8"/>
  <c r="N57" i="8"/>
  <c r="W129" i="8"/>
  <c r="Q163" i="8"/>
  <c r="Q123" i="7"/>
  <c r="U137" i="7"/>
  <c r="K140" i="7"/>
  <c r="P69" i="8"/>
  <c r="P78" i="8" s="1"/>
  <c r="P99" i="8"/>
  <c r="P119" i="8"/>
  <c r="P103" i="8"/>
  <c r="P73" i="8"/>
  <c r="K93" i="8"/>
  <c r="W81" i="8"/>
  <c r="V118" i="8"/>
  <c r="V136" i="8"/>
  <c r="N23" i="8"/>
  <c r="Q136" i="8"/>
  <c r="T163" i="8"/>
  <c r="W16" i="9"/>
  <c r="K87" i="9"/>
  <c r="K103" i="9"/>
  <c r="K57" i="9"/>
  <c r="Q77" i="7"/>
  <c r="W82" i="7"/>
  <c r="L140" i="7"/>
  <c r="L143" i="7" s="1"/>
  <c r="O66" i="8"/>
  <c r="O112" i="8"/>
  <c r="T68" i="8"/>
  <c r="T98" i="8"/>
  <c r="T114" i="8"/>
  <c r="Q69" i="8"/>
  <c r="Q99" i="8"/>
  <c r="Q115" i="8"/>
  <c r="W11" i="8"/>
  <c r="U72" i="8"/>
  <c r="U102" i="8"/>
  <c r="N120" i="8"/>
  <c r="N104" i="8"/>
  <c r="W16" i="8"/>
  <c r="K122" i="8"/>
  <c r="K106" i="8"/>
  <c r="K76" i="8"/>
  <c r="AH16" i="8"/>
  <c r="K140" i="8"/>
  <c r="W140" i="8" s="1"/>
  <c r="W128" i="8"/>
  <c r="K22" i="8"/>
  <c r="U158" i="8"/>
  <c r="U161" i="8" s="1"/>
  <c r="W154" i="8"/>
  <c r="M140" i="7"/>
  <c r="M143" i="7" s="1"/>
  <c r="M145" i="7" s="1"/>
  <c r="K67" i="8"/>
  <c r="K97" i="8"/>
  <c r="R69" i="8"/>
  <c r="R99" i="8"/>
  <c r="R115" i="8"/>
  <c r="M100" i="8"/>
  <c r="M116" i="8"/>
  <c r="M70" i="8"/>
  <c r="R119" i="8"/>
  <c r="R103" i="8"/>
  <c r="L105" i="8"/>
  <c r="L75" i="8"/>
  <c r="O18" i="8"/>
  <c r="N53" i="8"/>
  <c r="N59" i="8"/>
  <c r="V70" i="8"/>
  <c r="R73" i="8"/>
  <c r="M93" i="8"/>
  <c r="L22" i="8"/>
  <c r="L23" i="8" s="1"/>
  <c r="L140" i="8"/>
  <c r="L142" i="8" s="1"/>
  <c r="Q94" i="9"/>
  <c r="Q48" i="9"/>
  <c r="Q78" i="9"/>
  <c r="W7" i="9"/>
  <c r="W136" i="7"/>
  <c r="N140" i="7"/>
  <c r="N143" i="7" s="1"/>
  <c r="L67" i="8"/>
  <c r="L97" i="8"/>
  <c r="V98" i="8"/>
  <c r="V114" i="8"/>
  <c r="V68" i="8"/>
  <c r="V78" i="8" s="1"/>
  <c r="S69" i="8"/>
  <c r="S78" i="8" s="1"/>
  <c r="S99" i="8"/>
  <c r="S115" i="8"/>
  <c r="S103" i="8"/>
  <c r="S73" i="8"/>
  <c r="M105" i="8"/>
  <c r="M75" i="8"/>
  <c r="M122" i="8"/>
  <c r="M76" i="8"/>
  <c r="N42" i="8"/>
  <c r="N93" i="8"/>
  <c r="K100" i="8"/>
  <c r="N114" i="8"/>
  <c r="W132" i="8"/>
  <c r="W133" i="8"/>
  <c r="L136" i="8"/>
  <c r="X130" i="8" s="1"/>
  <c r="K172" i="8"/>
  <c r="W162" i="8"/>
  <c r="W150" i="8"/>
  <c r="Q23" i="9"/>
  <c r="P75" i="7"/>
  <c r="O140" i="7"/>
  <c r="O143" i="7" s="1"/>
  <c r="O145" i="7" s="1"/>
  <c r="M67" i="8"/>
  <c r="M97" i="8"/>
  <c r="M113" i="8"/>
  <c r="W113" i="8" s="1"/>
  <c r="T99" i="8"/>
  <c r="T115" i="8"/>
  <c r="O116" i="8"/>
  <c r="O70" i="8"/>
  <c r="O100" i="8"/>
  <c r="M106" i="8"/>
  <c r="S112" i="8"/>
  <c r="S96" i="8"/>
  <c r="N67" i="8"/>
  <c r="N97" i="8"/>
  <c r="N113" i="8"/>
  <c r="U69" i="8"/>
  <c r="U99" i="8"/>
  <c r="U115" i="8"/>
  <c r="U119" i="8"/>
  <c r="U103" i="8"/>
  <c r="U73" i="8"/>
  <c r="O75" i="8"/>
  <c r="O121" i="8"/>
  <c r="O106" i="8"/>
  <c r="O76" i="8"/>
  <c r="N123" i="8"/>
  <c r="W123" i="8" s="1"/>
  <c r="N107" i="8"/>
  <c r="N77" i="8"/>
  <c r="N71" i="8"/>
  <c r="N74" i="8"/>
  <c r="U76" i="8"/>
  <c r="P93" i="8"/>
  <c r="W153" i="8"/>
  <c r="T18" i="8"/>
  <c r="O67" i="8"/>
  <c r="O97" i="8"/>
  <c r="O113" i="8"/>
  <c r="V69" i="8"/>
  <c r="V99" i="8"/>
  <c r="V115" i="8"/>
  <c r="P115" i="8"/>
  <c r="L121" i="8"/>
  <c r="W131" i="8"/>
  <c r="U112" i="8"/>
  <c r="U18" i="8"/>
  <c r="U23" i="8" s="1"/>
  <c r="U66" i="8"/>
  <c r="P97" i="8"/>
  <c r="P113" i="8"/>
  <c r="P18" i="8"/>
  <c r="M117" i="8"/>
  <c r="M101" i="8"/>
  <c r="K72" i="8"/>
  <c r="K118" i="8"/>
  <c r="K102" i="8"/>
  <c r="W13" i="8"/>
  <c r="T120" i="8"/>
  <c r="T104" i="8"/>
  <c r="Q75" i="8"/>
  <c r="Q121" i="8"/>
  <c r="Q105" i="8"/>
  <c r="S42" i="8"/>
  <c r="N55" i="8"/>
  <c r="U68" i="8"/>
  <c r="W92" i="8"/>
  <c r="O96" i="8"/>
  <c r="N101" i="8"/>
  <c r="L116" i="8"/>
  <c r="W116" i="8" s="1"/>
  <c r="M121" i="8"/>
  <c r="M142" i="8"/>
  <c r="K141" i="8"/>
  <c r="W141" i="8" s="1"/>
  <c r="W135" i="8"/>
  <c r="O163" i="8"/>
  <c r="S89" i="9"/>
  <c r="S24" i="9"/>
  <c r="S23" i="9"/>
  <c r="AG16" i="9"/>
  <c r="AF16" i="9" s="1"/>
  <c r="W36" i="9"/>
  <c r="X35" i="9" s="1"/>
  <c r="Y35" i="9" s="1"/>
  <c r="V112" i="8"/>
  <c r="V18" i="8"/>
  <c r="V96" i="8"/>
  <c r="Q67" i="8"/>
  <c r="Q97" i="8"/>
  <c r="Q113" i="8"/>
  <c r="K114" i="8"/>
  <c r="K68" i="8"/>
  <c r="L72" i="8"/>
  <c r="L118" i="8"/>
  <c r="L102" i="8"/>
  <c r="U104" i="8"/>
  <c r="U74" i="8"/>
  <c r="R75" i="8"/>
  <c r="R121" i="8"/>
  <c r="R105" i="8"/>
  <c r="Q107" i="8"/>
  <c r="Q77" i="8"/>
  <c r="Q78" i="8" s="1"/>
  <c r="Q123" i="8"/>
  <c r="X34" i="8"/>
  <c r="Y34" i="8" s="1"/>
  <c r="W39" i="8"/>
  <c r="X39" i="8" s="1"/>
  <c r="Y39" i="8" s="1"/>
  <c r="W45" i="8"/>
  <c r="S93" i="8"/>
  <c r="S108" i="8" s="1"/>
  <c r="W83" i="8"/>
  <c r="W98" i="8" s="1"/>
  <c r="W89" i="8"/>
  <c r="S101" i="8"/>
  <c r="Q142" i="8"/>
  <c r="T24" i="9"/>
  <c r="U147" i="9"/>
  <c r="U149" i="9" s="1"/>
  <c r="U150" i="9" s="1"/>
  <c r="W68" i="9"/>
  <c r="W6" i="8"/>
  <c r="N51" i="8" s="1"/>
  <c r="R67" i="8"/>
  <c r="R113" i="8"/>
  <c r="R124" i="8" s="1"/>
  <c r="L68" i="8"/>
  <c r="L98" i="8"/>
  <c r="L114" i="8"/>
  <c r="O117" i="8"/>
  <c r="O101" i="8"/>
  <c r="O71" i="8"/>
  <c r="M118" i="8"/>
  <c r="M102" i="8"/>
  <c r="S121" i="8"/>
  <c r="S105" i="8"/>
  <c r="T93" i="8"/>
  <c r="W88" i="8"/>
  <c r="O122" i="8"/>
  <c r="O142" i="8"/>
  <c r="M163" i="8"/>
  <c r="S97" i="8"/>
  <c r="S113" i="8"/>
  <c r="U70" i="8"/>
  <c r="U100" i="8"/>
  <c r="U116" i="8"/>
  <c r="P117" i="8"/>
  <c r="W117" i="8" s="1"/>
  <c r="P101" i="8"/>
  <c r="T121" i="8"/>
  <c r="T105" i="8"/>
  <c r="T75" i="8"/>
  <c r="S107" i="8"/>
  <c r="S77" i="8"/>
  <c r="O72" i="8"/>
  <c r="T77" i="8"/>
  <c r="U93" i="8"/>
  <c r="U96" i="8"/>
  <c r="V107" i="8"/>
  <c r="W130" i="8"/>
  <c r="S23" i="8"/>
  <c r="R172" i="8"/>
  <c r="W152" i="8"/>
  <c r="R66" i="8"/>
  <c r="L71" i="8"/>
  <c r="V97" i="8"/>
  <c r="L99" i="8"/>
  <c r="N105" i="8"/>
  <c r="Q106" i="8"/>
  <c r="N115" i="8"/>
  <c r="W115" i="8" s="1"/>
  <c r="K121" i="8"/>
  <c r="N122" i="8"/>
  <c r="K136" i="8"/>
  <c r="U139" i="8"/>
  <c r="U142" i="8" s="1"/>
  <c r="U144" i="8" s="1"/>
  <c r="L158" i="8"/>
  <c r="L161" i="8" s="1"/>
  <c r="R18" i="9"/>
  <c r="R93" i="9"/>
  <c r="R77" i="9"/>
  <c r="L97" i="9"/>
  <c r="L81" i="9"/>
  <c r="L51" i="9"/>
  <c r="W51" i="9" s="1"/>
  <c r="X51" i="9" s="1"/>
  <c r="L83" i="9"/>
  <c r="L99" i="9"/>
  <c r="L53" i="9"/>
  <c r="W132" i="9"/>
  <c r="V84" i="10"/>
  <c r="V41" i="10"/>
  <c r="V69" i="10"/>
  <c r="W7" i="10"/>
  <c r="R100" i="8"/>
  <c r="K103" i="8"/>
  <c r="T106" i="8"/>
  <c r="O114" i="8"/>
  <c r="S116" i="8"/>
  <c r="N121" i="8"/>
  <c r="Q122" i="8"/>
  <c r="N136" i="8"/>
  <c r="U18" i="9"/>
  <c r="R94" i="9"/>
  <c r="R78" i="9"/>
  <c r="R48" i="9"/>
  <c r="N23" i="9"/>
  <c r="M98" i="8"/>
  <c r="S100" i="8"/>
  <c r="V101" i="8"/>
  <c r="L103" i="8"/>
  <c r="O104" i="8"/>
  <c r="P114" i="8"/>
  <c r="T116" i="8"/>
  <c r="V117" i="8"/>
  <c r="K119" i="8"/>
  <c r="W119" i="8" s="1"/>
  <c r="M120" i="8"/>
  <c r="U123" i="8"/>
  <c r="O136" i="8"/>
  <c r="W25" i="9"/>
  <c r="S94" i="9"/>
  <c r="S78" i="9"/>
  <c r="K23" i="9"/>
  <c r="X34" i="9"/>
  <c r="Y34" i="9" s="1"/>
  <c r="W17" i="8"/>
  <c r="R18" i="8"/>
  <c r="M69" i="8"/>
  <c r="Q71" i="8"/>
  <c r="S72" i="8"/>
  <c r="M77" i="8"/>
  <c r="T100" i="8"/>
  <c r="P104" i="8"/>
  <c r="Q114" i="8"/>
  <c r="P136" i="8"/>
  <c r="Q49" i="9"/>
  <c r="Q59" i="9" s="1"/>
  <c r="Q95" i="9"/>
  <c r="Q79" i="9"/>
  <c r="R86" i="9"/>
  <c r="R102" i="9"/>
  <c r="R56" i="9"/>
  <c r="T88" i="9"/>
  <c r="T58" i="9"/>
  <c r="T104" i="9"/>
  <c r="W64" i="9"/>
  <c r="L63" i="8"/>
  <c r="L76" i="8"/>
  <c r="O98" i="8"/>
  <c r="Q104" i="8"/>
  <c r="N112" i="8"/>
  <c r="R158" i="8"/>
  <c r="R161" i="8" s="1"/>
  <c r="U78" i="9"/>
  <c r="R49" i="9"/>
  <c r="R95" i="9"/>
  <c r="R79" i="9"/>
  <c r="S86" i="9"/>
  <c r="S102" i="9"/>
  <c r="U58" i="9"/>
  <c r="U104" i="9"/>
  <c r="U88" i="9"/>
  <c r="W41" i="9"/>
  <c r="X30" i="9"/>
  <c r="Y30" i="9" s="1"/>
  <c r="T100" i="9"/>
  <c r="V22" i="9"/>
  <c r="V23" i="9" s="1"/>
  <c r="V117" i="9"/>
  <c r="V121" i="9"/>
  <c r="V123" i="9" s="1"/>
  <c r="W15" i="8"/>
  <c r="K75" i="8"/>
  <c r="O77" i="8"/>
  <c r="P98" i="8"/>
  <c r="R104" i="8"/>
  <c r="U105" i="8"/>
  <c r="K107" i="8"/>
  <c r="S114" i="8"/>
  <c r="S136" i="8"/>
  <c r="S158" i="8"/>
  <c r="S161" i="8" s="1"/>
  <c r="W149" i="8"/>
  <c r="W157" i="8"/>
  <c r="R84" i="9"/>
  <c r="R54" i="9"/>
  <c r="R100" i="9"/>
  <c r="T102" i="9"/>
  <c r="T86" i="9"/>
  <c r="V104" i="9"/>
  <c r="V58" i="9"/>
  <c r="K74" i="9"/>
  <c r="W62" i="9"/>
  <c r="O74" i="9"/>
  <c r="N76" i="8"/>
  <c r="Q98" i="8"/>
  <c r="S104" i="8"/>
  <c r="L107" i="8"/>
  <c r="P112" i="8"/>
  <c r="T50" i="9"/>
  <c r="T96" i="9"/>
  <c r="T80" i="9"/>
  <c r="S98" i="9"/>
  <c r="S82" i="9"/>
  <c r="S52" i="9"/>
  <c r="S100" i="9"/>
  <c r="S54" i="9"/>
  <c r="S84" i="9"/>
  <c r="U86" i="9"/>
  <c r="O24" i="9"/>
  <c r="O89" i="9"/>
  <c r="L74" i="9"/>
  <c r="P150" i="9"/>
  <c r="K101" i="8"/>
  <c r="N102" i="8"/>
  <c r="Q103" i="8"/>
  <c r="Q112" i="8"/>
  <c r="W6" i="9"/>
  <c r="K93" i="9"/>
  <c r="K18" i="9"/>
  <c r="K47" i="9"/>
  <c r="K77" i="9"/>
  <c r="U50" i="9"/>
  <c r="U96" i="9"/>
  <c r="U80" i="9"/>
  <c r="T98" i="9"/>
  <c r="W98" i="9" s="1"/>
  <c r="T82" i="9"/>
  <c r="T52" i="9"/>
  <c r="P24" i="9"/>
  <c r="P89" i="9"/>
  <c r="S56" i="9"/>
  <c r="M147" i="9"/>
  <c r="M149" i="9" s="1"/>
  <c r="M150" i="9" s="1"/>
  <c r="W70" i="9"/>
  <c r="N74" i="9"/>
  <c r="U120" i="9"/>
  <c r="U123" i="9" s="1"/>
  <c r="U22" i="9"/>
  <c r="U23" i="9" s="1"/>
  <c r="U117" i="9"/>
  <c r="W108" i="9"/>
  <c r="R77" i="8"/>
  <c r="S98" i="8"/>
  <c r="L101" i="8"/>
  <c r="R136" i="8"/>
  <c r="V158" i="8"/>
  <c r="V161" i="8" s="1"/>
  <c r="V96" i="9"/>
  <c r="V80" i="9"/>
  <c r="V50" i="9"/>
  <c r="U98" i="9"/>
  <c r="U82" i="9"/>
  <c r="U52" i="9"/>
  <c r="Q18" i="9"/>
  <c r="T56" i="9"/>
  <c r="U144" i="9"/>
  <c r="V104" i="8"/>
  <c r="L106" i="8"/>
  <c r="O107" i="8"/>
  <c r="W156" i="8"/>
  <c r="W167" i="8"/>
  <c r="M18" i="9"/>
  <c r="M47" i="9"/>
  <c r="M77" i="9"/>
  <c r="M93" i="9"/>
  <c r="AI9" i="9"/>
  <c r="AG13" i="9"/>
  <c r="AF13" i="9" s="1"/>
  <c r="AI13" i="9" s="1"/>
  <c r="N38" i="9"/>
  <c r="W33" i="9"/>
  <c r="X33" i="9" s="1"/>
  <c r="Y33" i="9" s="1"/>
  <c r="R47" i="9"/>
  <c r="W65" i="9"/>
  <c r="V144" i="9"/>
  <c r="V87" i="10"/>
  <c r="V44" i="10"/>
  <c r="V72" i="10"/>
  <c r="P96" i="8"/>
  <c r="R102" i="8"/>
  <c r="L103" i="9"/>
  <c r="L87" i="9"/>
  <c r="L57" i="9"/>
  <c r="S48" i="9"/>
  <c r="S59" i="9" s="1"/>
  <c r="Q74" i="9"/>
  <c r="T23" i="9"/>
  <c r="W14" i="9"/>
  <c r="K55" i="9"/>
  <c r="K85" i="9"/>
  <c r="K101" i="9"/>
  <c r="M87" i="9"/>
  <c r="M103" i="9"/>
  <c r="M57" i="9"/>
  <c r="R74" i="9"/>
  <c r="U94" i="9"/>
  <c r="O135" i="10"/>
  <c r="O137" i="10" s="1"/>
  <c r="O138" i="10" s="1"/>
  <c r="Q101" i="8"/>
  <c r="K158" i="8"/>
  <c r="K161" i="8" s="1"/>
  <c r="W148" i="8"/>
  <c r="Q77" i="9"/>
  <c r="Q93" i="9"/>
  <c r="Q105" i="9" s="1"/>
  <c r="W8" i="9"/>
  <c r="W68" i="8" s="1"/>
  <c r="X68" i="8" s="1"/>
  <c r="K49" i="9"/>
  <c r="K95" i="9"/>
  <c r="W10" i="9"/>
  <c r="W70" i="8" s="1"/>
  <c r="X70" i="8" s="1"/>
  <c r="K97" i="9"/>
  <c r="K81" i="9"/>
  <c r="K99" i="9"/>
  <c r="K83" i="9"/>
  <c r="K53" i="9"/>
  <c r="W12" i="9"/>
  <c r="L55" i="9"/>
  <c r="L85" i="9"/>
  <c r="L101" i="9"/>
  <c r="S147" i="9"/>
  <c r="S149" i="9" s="1"/>
  <c r="S150" i="9" s="1"/>
  <c r="N18" i="9"/>
  <c r="P47" i="9"/>
  <c r="T49" i="9"/>
  <c r="P55" i="9"/>
  <c r="T57" i="9"/>
  <c r="O80" i="9"/>
  <c r="V81" i="9"/>
  <c r="N83" i="9"/>
  <c r="K86" i="9"/>
  <c r="P87" i="9"/>
  <c r="T94" i="9"/>
  <c r="L96" i="9"/>
  <c r="R97" i="9"/>
  <c r="M102" i="9"/>
  <c r="W102" i="9" s="1"/>
  <c r="S103" i="9"/>
  <c r="T117" i="9"/>
  <c r="S144" i="9"/>
  <c r="W133" i="9"/>
  <c r="N65" i="10"/>
  <c r="K74" i="10"/>
  <c r="S132" i="11"/>
  <c r="S134" i="11" s="1"/>
  <c r="S135" i="11"/>
  <c r="T77" i="9"/>
  <c r="L79" i="9"/>
  <c r="K82" i="9"/>
  <c r="P83" i="9"/>
  <c r="N96" i="9"/>
  <c r="W96" i="9" s="1"/>
  <c r="T97" i="9"/>
  <c r="V100" i="9"/>
  <c r="W111" i="9"/>
  <c r="L117" i="9"/>
  <c r="M152" i="9"/>
  <c r="M154" i="9" s="1"/>
  <c r="W136" i="9"/>
  <c r="AH10" i="10"/>
  <c r="P135" i="10"/>
  <c r="P137" i="10" s="1"/>
  <c r="P138" i="10"/>
  <c r="L65" i="10"/>
  <c r="L82" i="9"/>
  <c r="M140" i="9"/>
  <c r="M125" i="9"/>
  <c r="P91" i="10"/>
  <c r="P76" i="10"/>
  <c r="P48" i="10"/>
  <c r="Q135" i="10"/>
  <c r="Q137" i="10" s="1"/>
  <c r="Q138" i="10" s="1"/>
  <c r="T135" i="10"/>
  <c r="T137" i="10" s="1"/>
  <c r="T138" i="10"/>
  <c r="K128" i="10"/>
  <c r="S92" i="11"/>
  <c r="S49" i="11"/>
  <c r="S77" i="11"/>
  <c r="S50" i="10"/>
  <c r="W9" i="9"/>
  <c r="W17" i="9"/>
  <c r="T47" i="9"/>
  <c r="V48" i="9"/>
  <c r="N52" i="9"/>
  <c r="W52" i="9" s="1"/>
  <c r="X52" i="9" s="1"/>
  <c r="P53" i="9"/>
  <c r="V56" i="9"/>
  <c r="V77" i="9"/>
  <c r="P79" i="9"/>
  <c r="M82" i="9"/>
  <c r="R83" i="9"/>
  <c r="S93" i="9"/>
  <c r="P96" i="9"/>
  <c r="Q99" i="9"/>
  <c r="Q102" i="9"/>
  <c r="K104" i="9"/>
  <c r="X108" i="9"/>
  <c r="N117" i="9"/>
  <c r="W130" i="9"/>
  <c r="T139" i="9"/>
  <c r="T142" i="9" s="1"/>
  <c r="W148" i="9"/>
  <c r="AH9" i="10"/>
  <c r="AG5" i="10"/>
  <c r="AE5" i="10" s="1"/>
  <c r="AH5" i="10" s="1"/>
  <c r="R65" i="10"/>
  <c r="W111" i="10"/>
  <c r="T44" i="11"/>
  <c r="T72" i="11"/>
  <c r="T87" i="11"/>
  <c r="W11" i="9"/>
  <c r="U47" i="9"/>
  <c r="K50" i="9"/>
  <c r="O52" i="9"/>
  <c r="K78" i="9"/>
  <c r="N82" i="9"/>
  <c r="S83" i="9"/>
  <c r="P86" i="9"/>
  <c r="T93" i="9"/>
  <c r="L95" i="9"/>
  <c r="Q96" i="9"/>
  <c r="S99" i="9"/>
  <c r="L104" i="9"/>
  <c r="X110" i="9"/>
  <c r="W116" i="9"/>
  <c r="K122" i="9"/>
  <c r="R76" i="10"/>
  <c r="R48" i="10"/>
  <c r="R91" i="10"/>
  <c r="X26" i="10"/>
  <c r="Y26" i="10" s="1"/>
  <c r="S135" i="10"/>
  <c r="S137" i="10" s="1"/>
  <c r="S138" i="10" s="1"/>
  <c r="V135" i="10"/>
  <c r="V137" i="10" s="1"/>
  <c r="V138" i="10" s="1"/>
  <c r="W101" i="10"/>
  <c r="P78" i="11"/>
  <c r="P19" i="11"/>
  <c r="S125" i="11"/>
  <c r="S106" i="11"/>
  <c r="W13" i="9"/>
  <c r="W15" i="9"/>
  <c r="V47" i="9"/>
  <c r="L50" i="9"/>
  <c r="N51" i="9"/>
  <c r="P52" i="9"/>
  <c r="R53" i="9"/>
  <c r="V55" i="9"/>
  <c r="L58" i="9"/>
  <c r="M78" i="9"/>
  <c r="O82" i="9"/>
  <c r="T83" i="9"/>
  <c r="U93" i="9"/>
  <c r="M95" i="9"/>
  <c r="S96" i="9"/>
  <c r="T99" i="9"/>
  <c r="M101" i="9"/>
  <c r="M104" i="9"/>
  <c r="K121" i="9"/>
  <c r="W109" i="9"/>
  <c r="X116" i="9"/>
  <c r="L122" i="9"/>
  <c r="L123" i="9" s="1"/>
  <c r="Y41" i="10"/>
  <c r="Y42" i="10"/>
  <c r="W44" i="10"/>
  <c r="X44" i="10" s="1"/>
  <c r="P140" i="10"/>
  <c r="P142" i="10" s="1"/>
  <c r="O78" i="11"/>
  <c r="O19" i="11"/>
  <c r="S43" i="11"/>
  <c r="S71" i="11"/>
  <c r="S86" i="11"/>
  <c r="AB13" i="11"/>
  <c r="K38" i="9"/>
  <c r="O51" i="9"/>
  <c r="U54" i="9"/>
  <c r="N78" i="9"/>
  <c r="S79" i="9"/>
  <c r="P82" i="9"/>
  <c r="U83" i="9"/>
  <c r="M85" i="9"/>
  <c r="V93" i="9"/>
  <c r="N95" i="9"/>
  <c r="N105" i="9" s="1"/>
  <c r="U99" i="9"/>
  <c r="N101" i="9"/>
  <c r="U102" i="9"/>
  <c r="N104" i="9"/>
  <c r="L43" i="10"/>
  <c r="L51" i="10" s="1"/>
  <c r="L86" i="10"/>
  <c r="M73" i="10"/>
  <c r="M45" i="10"/>
  <c r="W11" i="10"/>
  <c r="M88" i="10"/>
  <c r="W88" i="10" s="1"/>
  <c r="Z88" i="10" s="1"/>
  <c r="L78" i="10"/>
  <c r="W16" i="10"/>
  <c r="L50" i="10"/>
  <c r="U135" i="10"/>
  <c r="U137" i="10" s="1"/>
  <c r="U138" i="10" s="1"/>
  <c r="O106" i="10"/>
  <c r="Q101" i="9"/>
  <c r="Q85" i="9"/>
  <c r="N50" i="9"/>
  <c r="P51" i="9"/>
  <c r="O78" i="9"/>
  <c r="T79" i="9"/>
  <c r="Q82" i="9"/>
  <c r="V83" i="9"/>
  <c r="N85" i="9"/>
  <c r="O95" i="9"/>
  <c r="O105" i="9" s="1"/>
  <c r="V99" i="9"/>
  <c r="O101" i="9"/>
  <c r="V102" i="9"/>
  <c r="P104" i="9"/>
  <c r="W115" i="9"/>
  <c r="K139" i="9"/>
  <c r="K142" i="9" s="1"/>
  <c r="W138" i="9"/>
  <c r="M68" i="10"/>
  <c r="W6" i="10"/>
  <c r="M83" i="10"/>
  <c r="M94" i="10" s="1"/>
  <c r="M17" i="10"/>
  <c r="M40" i="10"/>
  <c r="K19" i="10"/>
  <c r="O31" i="10"/>
  <c r="W56" i="10"/>
  <c r="W65" i="10" s="1"/>
  <c r="L71" i="10"/>
  <c r="W100" i="10"/>
  <c r="W104" i="10"/>
  <c r="K48" i="9"/>
  <c r="M49" i="9"/>
  <c r="Q51" i="9"/>
  <c r="K56" i="9"/>
  <c r="P78" i="9"/>
  <c r="U79" i="9"/>
  <c r="R82" i="9"/>
  <c r="P85" i="9"/>
  <c r="P95" i="9"/>
  <c r="P105" i="9" s="1"/>
  <c r="R104" i="9"/>
  <c r="X115" i="9"/>
  <c r="L144" i="9"/>
  <c r="N68" i="10"/>
  <c r="N83" i="10"/>
  <c r="N17" i="10"/>
  <c r="O88" i="10"/>
  <c r="O45" i="10"/>
  <c r="W45" i="10" s="1"/>
  <c r="X45" i="10" s="1"/>
  <c r="O73" i="10"/>
  <c r="R75" i="10"/>
  <c r="R47" i="10"/>
  <c r="R90" i="10"/>
  <c r="N50" i="10"/>
  <c r="N78" i="10"/>
  <c r="L48" i="9"/>
  <c r="P50" i="9"/>
  <c r="R51" i="9"/>
  <c r="L56" i="9"/>
  <c r="N57" i="9"/>
  <c r="P58" i="9"/>
  <c r="T74" i="9"/>
  <c r="T89" i="9" s="1"/>
  <c r="L77" i="9"/>
  <c r="V79" i="9"/>
  <c r="N81" i="9"/>
  <c r="K84" i="9"/>
  <c r="R85" i="9"/>
  <c r="O88" i="9"/>
  <c r="L94" i="9"/>
  <c r="W94" i="9" s="1"/>
  <c r="K100" i="9"/>
  <c r="S104" i="9"/>
  <c r="N123" i="9"/>
  <c r="K143" i="9"/>
  <c r="O83" i="10"/>
  <c r="O17" i="10"/>
  <c r="O40" i="10"/>
  <c r="Y49" i="10"/>
  <c r="W34" i="10"/>
  <c r="N40" i="10"/>
  <c r="W63" i="10"/>
  <c r="W87" i="10"/>
  <c r="R106" i="10"/>
  <c r="R109" i="10"/>
  <c r="R112" i="10" s="1"/>
  <c r="V106" i="10"/>
  <c r="V110" i="10"/>
  <c r="W110" i="10" s="1"/>
  <c r="S75" i="12"/>
  <c r="S26" i="12"/>
  <c r="W40" i="12"/>
  <c r="X40" i="12" s="1"/>
  <c r="U97" i="9"/>
  <c r="U81" i="9"/>
  <c r="M48" i="9"/>
  <c r="O49" i="9"/>
  <c r="S51" i="9"/>
  <c r="O57" i="9"/>
  <c r="Q58" i="9"/>
  <c r="O81" i="9"/>
  <c r="M84" i="9"/>
  <c r="S85" i="9"/>
  <c r="L100" i="9"/>
  <c r="O123" i="9"/>
  <c r="P70" i="10"/>
  <c r="P85" i="10"/>
  <c r="T75" i="10"/>
  <c r="T90" i="10"/>
  <c r="T47" i="10"/>
  <c r="L47" i="9"/>
  <c r="N48" i="9"/>
  <c r="T51" i="9"/>
  <c r="V52" i="9"/>
  <c r="P57" i="9"/>
  <c r="R58" i="9"/>
  <c r="V74" i="9"/>
  <c r="N77" i="9"/>
  <c r="K80" i="9"/>
  <c r="P81" i="9"/>
  <c r="O84" i="9"/>
  <c r="T85" i="9"/>
  <c r="Q88" i="9"/>
  <c r="S95" i="9"/>
  <c r="M100" i="9"/>
  <c r="O103" i="9"/>
  <c r="P120" i="9"/>
  <c r="P123" i="9" s="1"/>
  <c r="P117" i="9"/>
  <c r="O139" i="9"/>
  <c r="O142" i="9" s="1"/>
  <c r="W137" i="9"/>
  <c r="Q70" i="10"/>
  <c r="Q85" i="10"/>
  <c r="Q42" i="10"/>
  <c r="T106" i="10"/>
  <c r="T109" i="10"/>
  <c r="T112" i="10" s="1"/>
  <c r="V127" i="10"/>
  <c r="V130" i="10" s="1"/>
  <c r="W118" i="10"/>
  <c r="N100" i="9"/>
  <c r="N84" i="9"/>
  <c r="O48" i="9"/>
  <c r="O59" i="9" s="1"/>
  <c r="U51" i="9"/>
  <c r="Q57" i="9"/>
  <c r="O77" i="9"/>
  <c r="Q81" i="9"/>
  <c r="P84" i="9"/>
  <c r="U85" i="9"/>
  <c r="Q117" i="9"/>
  <c r="Q120" i="9"/>
  <c r="Q123" i="9" s="1"/>
  <c r="P139" i="9"/>
  <c r="P142" i="9" s="1"/>
  <c r="R70" i="10"/>
  <c r="R85" i="10"/>
  <c r="R17" i="10"/>
  <c r="R42" i="10"/>
  <c r="N49" i="10"/>
  <c r="W15" i="10"/>
  <c r="N92" i="10"/>
  <c r="N77" i="10"/>
  <c r="U112" i="10"/>
  <c r="R82" i="11"/>
  <c r="R17" i="11"/>
  <c r="R39" i="11"/>
  <c r="O132" i="11"/>
  <c r="O134" i="11" s="1"/>
  <c r="O135" i="11" s="1"/>
  <c r="L18" i="9"/>
  <c r="L22" i="9"/>
  <c r="N47" i="9"/>
  <c r="P48" i="9"/>
  <c r="L54" i="9"/>
  <c r="W54" i="9" s="1"/>
  <c r="X54" i="9" s="1"/>
  <c r="R57" i="9"/>
  <c r="P77" i="9"/>
  <c r="Q84" i="9"/>
  <c r="V85" i="9"/>
  <c r="N87" i="9"/>
  <c r="V98" i="9"/>
  <c r="R117" i="9"/>
  <c r="R120" i="9"/>
  <c r="R123" i="9" s="1"/>
  <c r="Q139" i="9"/>
  <c r="Q142" i="9" s="1"/>
  <c r="M144" i="9"/>
  <c r="W58" i="10"/>
  <c r="W62" i="10"/>
  <c r="O132" i="10"/>
  <c r="O140" i="10"/>
  <c r="U40" i="11"/>
  <c r="U83" i="11"/>
  <c r="U93" i="11" s="1"/>
  <c r="U41" i="10"/>
  <c r="U51" i="10" s="1"/>
  <c r="U68" i="11"/>
  <c r="R96" i="9"/>
  <c r="R80" i="9"/>
  <c r="O55" i="9"/>
  <c r="S140" i="9"/>
  <c r="S118" i="9"/>
  <c r="S120" i="9"/>
  <c r="S123" i="9" s="1"/>
  <c r="S125" i="9" s="1"/>
  <c r="R139" i="9"/>
  <c r="R142" i="9" s="1"/>
  <c r="N144" i="9"/>
  <c r="T87" i="10"/>
  <c r="T44" i="10"/>
  <c r="T72" i="10"/>
  <c r="W74" i="10"/>
  <c r="AB12" i="10"/>
  <c r="P49" i="10"/>
  <c r="P92" i="10"/>
  <c r="P77" i="10"/>
  <c r="X28" i="10"/>
  <c r="Y28" i="10" s="1"/>
  <c r="M65" i="10"/>
  <c r="V73" i="10"/>
  <c r="L93" i="10"/>
  <c r="W103" i="10"/>
  <c r="T17" i="11"/>
  <c r="T67" i="11"/>
  <c r="T39" i="11"/>
  <c r="T82" i="11"/>
  <c r="T93" i="11" s="1"/>
  <c r="R67" i="11"/>
  <c r="P68" i="10"/>
  <c r="Q89" i="10"/>
  <c r="M93" i="10"/>
  <c r="S106" i="10"/>
  <c r="S82" i="11"/>
  <c r="S17" i="11"/>
  <c r="U44" i="11"/>
  <c r="U72" i="11"/>
  <c r="U87" i="11"/>
  <c r="R92" i="11"/>
  <c r="R49" i="11"/>
  <c r="R77" i="11"/>
  <c r="R132" i="11"/>
  <c r="R134" i="11" s="1"/>
  <c r="R135" i="11" s="1"/>
  <c r="P132" i="11"/>
  <c r="P134" i="11" s="1"/>
  <c r="P135" i="11"/>
  <c r="V125" i="11"/>
  <c r="O117" i="9"/>
  <c r="W10" i="10"/>
  <c r="L17" i="10"/>
  <c r="AB23" i="10" s="1"/>
  <c r="R43" i="10"/>
  <c r="S44" i="10"/>
  <c r="T45" i="10"/>
  <c r="U46" i="10"/>
  <c r="V47" i="10"/>
  <c r="R68" i="10"/>
  <c r="O71" i="10"/>
  <c r="L74" i="10"/>
  <c r="Q75" i="10"/>
  <c r="K77" i="10"/>
  <c r="P78" i="10"/>
  <c r="N87" i="10"/>
  <c r="Q88" i="10"/>
  <c r="S89" i="10"/>
  <c r="K92" i="10"/>
  <c r="W92" i="10" s="1"/>
  <c r="W124" i="10"/>
  <c r="U17" i="11"/>
  <c r="V69" i="11"/>
  <c r="V84" i="11"/>
  <c r="V41" i="11"/>
  <c r="T132" i="11"/>
  <c r="T134" i="11" s="1"/>
  <c r="T135" i="11"/>
  <c r="W59" i="11"/>
  <c r="S67" i="11"/>
  <c r="K39" i="12"/>
  <c r="W8" i="12"/>
  <c r="K67" i="12"/>
  <c r="K82" i="12"/>
  <c r="P40" i="10"/>
  <c r="P51" i="10" s="1"/>
  <c r="Q41" i="10"/>
  <c r="W41" i="10" s="1"/>
  <c r="X41" i="10" s="1"/>
  <c r="S43" i="10"/>
  <c r="U45" i="10"/>
  <c r="K65" i="10"/>
  <c r="K79" i="10" s="1"/>
  <c r="S68" i="10"/>
  <c r="K70" i="10"/>
  <c r="P71" i="10"/>
  <c r="U72" i="10"/>
  <c r="M74" i="10"/>
  <c r="L77" i="10"/>
  <c r="Q78" i="10"/>
  <c r="K86" i="10"/>
  <c r="R88" i="10"/>
  <c r="T89" i="10"/>
  <c r="U90" i="10"/>
  <c r="O141" i="10"/>
  <c r="W141" i="10" s="1"/>
  <c r="W20" i="11"/>
  <c r="V19" i="11"/>
  <c r="V78" i="11"/>
  <c r="W8" i="11"/>
  <c r="U132" i="11"/>
  <c r="U134" i="11" s="1"/>
  <c r="U135" i="11"/>
  <c r="M124" i="11"/>
  <c r="M127" i="11" s="1"/>
  <c r="L67" i="12"/>
  <c r="L39" i="12"/>
  <c r="L82" i="12"/>
  <c r="V129" i="12"/>
  <c r="V131" i="12" s="1"/>
  <c r="V132" i="12" s="1"/>
  <c r="W13" i="10"/>
  <c r="Q40" i="10"/>
  <c r="Q51" i="10" s="1"/>
  <c r="R41" i="10"/>
  <c r="S42" i="10"/>
  <c r="W42" i="10" s="1"/>
  <c r="X42" i="10" s="1"/>
  <c r="T43" i="10"/>
  <c r="U44" i="10"/>
  <c r="V45" i="10"/>
  <c r="K50" i="10"/>
  <c r="T68" i="10"/>
  <c r="L70" i="10"/>
  <c r="Q71" i="10"/>
  <c r="N74" i="10"/>
  <c r="M77" i="10"/>
  <c r="R78" i="10"/>
  <c r="K85" i="10"/>
  <c r="S88" i="10"/>
  <c r="V90" i="10"/>
  <c r="W105" i="10"/>
  <c r="K127" i="10"/>
  <c r="K130" i="10" s="1"/>
  <c r="V64" i="11"/>
  <c r="T125" i="11"/>
  <c r="N129" i="11"/>
  <c r="S129" i="11"/>
  <c r="S137" i="11"/>
  <c r="S139" i="11" s="1"/>
  <c r="W50" i="12"/>
  <c r="R40" i="10"/>
  <c r="R51" i="10" s="1"/>
  <c r="S41" i="10"/>
  <c r="T42" i="10"/>
  <c r="U43" i="10"/>
  <c r="W64" i="10"/>
  <c r="U68" i="10"/>
  <c r="M70" i="10"/>
  <c r="R71" i="10"/>
  <c r="Q74" i="10"/>
  <c r="S78" i="10"/>
  <c r="K84" i="10"/>
  <c r="L85" i="10"/>
  <c r="T88" i="10"/>
  <c r="V89" i="10"/>
  <c r="L127" i="10"/>
  <c r="L130" i="10" s="1"/>
  <c r="Q131" i="10"/>
  <c r="Q141" i="10" s="1"/>
  <c r="AH6" i="11"/>
  <c r="V74" i="12"/>
  <c r="V89" i="12"/>
  <c r="V49" i="11"/>
  <c r="W129" i="9"/>
  <c r="W8" i="10"/>
  <c r="W14" i="10"/>
  <c r="P17" i="10"/>
  <c r="S40" i="10"/>
  <c r="T41" i="10"/>
  <c r="U42" i="10"/>
  <c r="V43" i="10"/>
  <c r="K48" i="10"/>
  <c r="V68" i="10"/>
  <c r="N70" i="10"/>
  <c r="S71" i="10"/>
  <c r="K73" i="10"/>
  <c r="O77" i="10"/>
  <c r="T78" i="10"/>
  <c r="K83" i="10"/>
  <c r="L84" i="10"/>
  <c r="M85" i="10"/>
  <c r="U88" i="10"/>
  <c r="U94" i="10" s="1"/>
  <c r="K91" i="10"/>
  <c r="O92" i="10"/>
  <c r="W98" i="10"/>
  <c r="M127" i="10"/>
  <c r="M130" i="10" s="1"/>
  <c r="W119" i="10"/>
  <c r="W123" i="10"/>
  <c r="N88" i="11"/>
  <c r="W88" i="11" s="1"/>
  <c r="N73" i="11"/>
  <c r="W12" i="11"/>
  <c r="N45" i="11"/>
  <c r="T91" i="11"/>
  <c r="T48" i="11"/>
  <c r="T76" i="11"/>
  <c r="T111" i="11"/>
  <c r="T113" i="11" s="1"/>
  <c r="P129" i="11"/>
  <c r="W15" i="12"/>
  <c r="V46" i="12"/>
  <c r="O89" i="10"/>
  <c r="W89" i="10" s="1"/>
  <c r="O74" i="10"/>
  <c r="Q17" i="10"/>
  <c r="T40" i="10"/>
  <c r="V42" i="10"/>
  <c r="K47" i="10"/>
  <c r="L48" i="10"/>
  <c r="O70" i="10"/>
  <c r="T71" i="10"/>
  <c r="N73" i="10"/>
  <c r="U78" i="10"/>
  <c r="L83" i="10"/>
  <c r="M84" i="10"/>
  <c r="V88" i="10"/>
  <c r="L91" i="10"/>
  <c r="V93" i="10"/>
  <c r="O109" i="10"/>
  <c r="O112" i="10" s="1"/>
  <c r="N127" i="10"/>
  <c r="N130" i="10" s="1"/>
  <c r="W7" i="11"/>
  <c r="K71" i="11"/>
  <c r="W10" i="11"/>
  <c r="K86" i="11"/>
  <c r="K43" i="11"/>
  <c r="O88" i="11"/>
  <c r="O73" i="11"/>
  <c r="O45" i="11"/>
  <c r="U91" i="11"/>
  <c r="U48" i="11"/>
  <c r="U76" i="11"/>
  <c r="U30" i="11"/>
  <c r="AF11" i="11"/>
  <c r="AE11" i="11" s="1"/>
  <c r="AH11" i="11" s="1"/>
  <c r="W26" i="11"/>
  <c r="X26" i="11" s="1"/>
  <c r="Y26" i="11" s="1"/>
  <c r="L47" i="10"/>
  <c r="K69" i="10"/>
  <c r="U71" i="10"/>
  <c r="V78" i="10"/>
  <c r="N84" i="10"/>
  <c r="W97" i="10"/>
  <c r="K109" i="10"/>
  <c r="L106" i="10"/>
  <c r="X105" i="10" s="1"/>
  <c r="K17" i="11"/>
  <c r="K67" i="11"/>
  <c r="K39" i="11"/>
  <c r="K82" i="11"/>
  <c r="W6" i="11"/>
  <c r="L40" i="11"/>
  <c r="L83" i="11"/>
  <c r="L68" i="11"/>
  <c r="S39" i="11"/>
  <c r="S50" i="11" s="1"/>
  <c r="M105" i="11"/>
  <c r="M108" i="11"/>
  <c r="R129" i="11"/>
  <c r="L137" i="11"/>
  <c r="L139" i="11" s="1"/>
  <c r="L129" i="11"/>
  <c r="L16" i="12"/>
  <c r="L79" i="12"/>
  <c r="L90" i="12" s="1"/>
  <c r="L64" i="12"/>
  <c r="L36" i="12"/>
  <c r="Y36" i="12" s="1"/>
  <c r="W6" i="12"/>
  <c r="M80" i="12"/>
  <c r="M90" i="12" s="1"/>
  <c r="M37" i="12"/>
  <c r="Y37" i="12" s="1"/>
  <c r="T75" i="12"/>
  <c r="T26" i="12"/>
  <c r="T88" i="12"/>
  <c r="T73" i="12"/>
  <c r="T45" i="12"/>
  <c r="W14" i="12"/>
  <c r="P84" i="10"/>
  <c r="P69" i="10"/>
  <c r="S17" i="10"/>
  <c r="V40" i="10"/>
  <c r="L69" i="10"/>
  <c r="Q84" i="10"/>
  <c r="N106" i="10"/>
  <c r="P132" i="10"/>
  <c r="L17" i="11"/>
  <c r="M40" i="11"/>
  <c r="M83" i="11"/>
  <c r="M68" i="11"/>
  <c r="K132" i="11"/>
  <c r="N105" i="11"/>
  <c r="N108" i="11"/>
  <c r="N111" i="11" s="1"/>
  <c r="W99" i="11"/>
  <c r="M110" i="11"/>
  <c r="W110" i="11" s="1"/>
  <c r="W104" i="11"/>
  <c r="M16" i="12"/>
  <c r="M64" i="12"/>
  <c r="M36" i="12"/>
  <c r="T17" i="10"/>
  <c r="L45" i="10"/>
  <c r="Y45" i="10" s="1"/>
  <c r="M46" i="10"/>
  <c r="Y46" i="10" s="1"/>
  <c r="N47" i="10"/>
  <c r="L72" i="10"/>
  <c r="S77" i="10"/>
  <c r="R84" i="10"/>
  <c r="S85" i="10"/>
  <c r="S94" i="10" s="1"/>
  <c r="O91" i="10"/>
  <c r="U92" i="10"/>
  <c r="M109" i="10"/>
  <c r="M112" i="10" s="1"/>
  <c r="M106" i="10"/>
  <c r="M17" i="11"/>
  <c r="N40" i="11"/>
  <c r="N83" i="11"/>
  <c r="N68" i="11"/>
  <c r="L132" i="11"/>
  <c r="L134" i="11" s="1"/>
  <c r="L135" i="11" s="1"/>
  <c r="T137" i="11"/>
  <c r="T139" i="11" s="1"/>
  <c r="T129" i="11"/>
  <c r="U17" i="10"/>
  <c r="K43" i="10"/>
  <c r="U70" i="10"/>
  <c r="M72" i="10"/>
  <c r="T77" i="10"/>
  <c r="S84" i="10"/>
  <c r="T85" i="10"/>
  <c r="T94" i="10" s="1"/>
  <c r="K90" i="10"/>
  <c r="V92" i="10"/>
  <c r="P106" i="10"/>
  <c r="S109" i="10"/>
  <c r="S112" i="10" s="1"/>
  <c r="R127" i="10"/>
  <c r="R130" i="10" s="1"/>
  <c r="O84" i="11"/>
  <c r="O41" i="11"/>
  <c r="O69" i="11"/>
  <c r="V75" i="11"/>
  <c r="V47" i="11"/>
  <c r="V90" i="11"/>
  <c r="M64" i="11"/>
  <c r="Q64" i="11"/>
  <c r="V129" i="11"/>
  <c r="X20" i="12"/>
  <c r="Y20" i="12" s="1"/>
  <c r="W9" i="10"/>
  <c r="N45" i="10"/>
  <c r="O46" i="10"/>
  <c r="Q48" i="10"/>
  <c r="R49" i="10"/>
  <c r="O69" i="10"/>
  <c r="V70" i="10"/>
  <c r="N72" i="10"/>
  <c r="V86" i="10"/>
  <c r="V94" i="10" s="1"/>
  <c r="L90" i="10"/>
  <c r="S91" i="10"/>
  <c r="U106" i="10"/>
  <c r="S127" i="10"/>
  <c r="S130" i="10" s="1"/>
  <c r="P85" i="11"/>
  <c r="W85" i="11" s="1"/>
  <c r="P42" i="11"/>
  <c r="P70" i="11"/>
  <c r="W14" i="11"/>
  <c r="W53" i="11"/>
  <c r="N64" i="11"/>
  <c r="Q111" i="11"/>
  <c r="M43" i="10"/>
  <c r="P46" i="10"/>
  <c r="S49" i="10"/>
  <c r="T50" i="10"/>
  <c r="K68" i="10"/>
  <c r="O72" i="10"/>
  <c r="Q76" i="10"/>
  <c r="T127" i="10"/>
  <c r="T130" i="10" s="1"/>
  <c r="V141" i="10"/>
  <c r="Q42" i="11"/>
  <c r="Q70" i="11"/>
  <c r="Q85" i="11"/>
  <c r="W33" i="11"/>
  <c r="X27" i="11"/>
  <c r="Y27" i="11" s="1"/>
  <c r="N43" i="10"/>
  <c r="O44" i="10"/>
  <c r="Y44" i="10" s="1"/>
  <c r="U50" i="10"/>
  <c r="P72" i="10"/>
  <c r="M75" i="10"/>
  <c r="U91" i="10"/>
  <c r="K93" i="10"/>
  <c r="Q106" i="10"/>
  <c r="U127" i="10"/>
  <c r="U130" i="10" s="1"/>
  <c r="W125" i="10"/>
  <c r="Q93" i="11"/>
  <c r="R42" i="11"/>
  <c r="R70" i="11"/>
  <c r="W60" i="11"/>
  <c r="W74" i="11" s="1"/>
  <c r="S111" i="11"/>
  <c r="S113" i="11" s="1"/>
  <c r="J15" i="13"/>
  <c r="AA14" i="13"/>
  <c r="N17" i="11"/>
  <c r="Q39" i="11"/>
  <c r="R40" i="11"/>
  <c r="S41" i="11"/>
  <c r="T42" i="11"/>
  <c r="U43" i="11"/>
  <c r="V44" i="11"/>
  <c r="K49" i="11"/>
  <c r="Q67" i="11"/>
  <c r="M71" i="11"/>
  <c r="P72" i="11"/>
  <c r="S73" i="11"/>
  <c r="V74" i="11"/>
  <c r="L76" i="11"/>
  <c r="O77" i="11"/>
  <c r="S83" i="11"/>
  <c r="R84" i="11"/>
  <c r="W84" i="11" s="1"/>
  <c r="R87" i="11"/>
  <c r="Q88" i="11"/>
  <c r="P89" i="11"/>
  <c r="S90" i="11"/>
  <c r="W90" i="11" s="1"/>
  <c r="V91" i="11"/>
  <c r="L111" i="11"/>
  <c r="X104" i="11"/>
  <c r="Q105" i="11"/>
  <c r="W119" i="11"/>
  <c r="K65" i="12"/>
  <c r="AH7" i="12"/>
  <c r="AE8" i="12"/>
  <c r="P85" i="12"/>
  <c r="P70" i="12"/>
  <c r="U74" i="12"/>
  <c r="U89" i="12"/>
  <c r="U46" i="12"/>
  <c r="U61" i="12"/>
  <c r="W135" i="12"/>
  <c r="M89" i="13"/>
  <c r="Q17" i="11"/>
  <c r="K46" i="11"/>
  <c r="M48" i="11"/>
  <c r="Y48" i="11" s="1"/>
  <c r="M70" i="11"/>
  <c r="P71" i="11"/>
  <c r="S72" i="11"/>
  <c r="V73" i="11"/>
  <c r="L75" i="11"/>
  <c r="O76" i="11"/>
  <c r="V83" i="11"/>
  <c r="V93" i="11" s="1"/>
  <c r="U84" i="11"/>
  <c r="T85" i="11"/>
  <c r="V86" i="11"/>
  <c r="S89" i="11"/>
  <c r="K92" i="11"/>
  <c r="O105" i="11"/>
  <c r="V108" i="11"/>
  <c r="V111" i="11" s="1"/>
  <c r="V113" i="11" s="1"/>
  <c r="N16" i="12"/>
  <c r="N64" i="12"/>
  <c r="N36" i="12"/>
  <c r="M66" i="12"/>
  <c r="M67" i="12"/>
  <c r="M82" i="12"/>
  <c r="O69" i="12"/>
  <c r="O84" i="12"/>
  <c r="Q75" i="12"/>
  <c r="N79" i="12"/>
  <c r="AB10" i="13"/>
  <c r="Y10" i="13"/>
  <c r="Z10" i="13" s="1"/>
  <c r="K61" i="13"/>
  <c r="K15" i="13"/>
  <c r="K24" i="13"/>
  <c r="K25" i="13"/>
  <c r="L87" i="13"/>
  <c r="W87" i="13" s="1"/>
  <c r="W11" i="11"/>
  <c r="W15" i="11"/>
  <c r="U39" i="11"/>
  <c r="V40" i="11"/>
  <c r="K45" i="11"/>
  <c r="L46" i="11"/>
  <c r="M47" i="11"/>
  <c r="N48" i="11"/>
  <c r="W48" i="11" s="1"/>
  <c r="X48" i="11" s="1"/>
  <c r="O49" i="11"/>
  <c r="U67" i="11"/>
  <c r="K69" i="11"/>
  <c r="N70" i="11"/>
  <c r="Q71" i="11"/>
  <c r="M75" i="11"/>
  <c r="P76" i="11"/>
  <c r="U85" i="11"/>
  <c r="V87" i="11"/>
  <c r="U88" i="11"/>
  <c r="T89" i="11"/>
  <c r="L92" i="11"/>
  <c r="K109" i="11"/>
  <c r="W109" i="11" s="1"/>
  <c r="K128" i="11"/>
  <c r="O16" i="12"/>
  <c r="O64" i="12"/>
  <c r="O36" i="12"/>
  <c r="N66" i="12"/>
  <c r="N67" i="12"/>
  <c r="P69" i="12"/>
  <c r="P84" i="12"/>
  <c r="W72" i="12"/>
  <c r="AB13" i="12"/>
  <c r="R16" i="12"/>
  <c r="O79" i="12"/>
  <c r="P57" i="13"/>
  <c r="P68" i="13"/>
  <c r="P37" i="13"/>
  <c r="Y37" i="13" s="1"/>
  <c r="W7" i="13"/>
  <c r="P14" i="13"/>
  <c r="AF10" i="11"/>
  <c r="AE10" i="11" s="1"/>
  <c r="V39" i="11"/>
  <c r="K44" i="11"/>
  <c r="L45" i="11"/>
  <c r="M46" i="11"/>
  <c r="N47" i="11"/>
  <c r="W47" i="11" s="1"/>
  <c r="X47" i="11" s="1"/>
  <c r="O48" i="11"/>
  <c r="P49" i="11"/>
  <c r="V67" i="11"/>
  <c r="L69" i="11"/>
  <c r="O70" i="11"/>
  <c r="R71" i="11"/>
  <c r="K74" i="11"/>
  <c r="N75" i="11"/>
  <c r="Q76" i="11"/>
  <c r="T77" i="11"/>
  <c r="V85" i="11"/>
  <c r="V88" i="11"/>
  <c r="U89" i="11"/>
  <c r="M92" i="11"/>
  <c r="L138" i="11"/>
  <c r="P16" i="12"/>
  <c r="O67" i="12"/>
  <c r="Q69" i="12"/>
  <c r="Q84" i="12"/>
  <c r="Q26" i="12"/>
  <c r="W59" i="12"/>
  <c r="Q57" i="13"/>
  <c r="Q68" i="13"/>
  <c r="Q37" i="13"/>
  <c r="W16" i="11"/>
  <c r="W25" i="11"/>
  <c r="L44" i="11"/>
  <c r="M45" i="11"/>
  <c r="N46" i="11"/>
  <c r="O47" i="11"/>
  <c r="P48" i="11"/>
  <c r="Q49" i="11"/>
  <c r="M69" i="11"/>
  <c r="L74" i="11"/>
  <c r="O75" i="11"/>
  <c r="R76" i="11"/>
  <c r="U77" i="11"/>
  <c r="V89" i="11"/>
  <c r="K91" i="11"/>
  <c r="N92" i="11"/>
  <c r="R105" i="11"/>
  <c r="W123" i="11"/>
  <c r="P81" i="12"/>
  <c r="P38" i="12"/>
  <c r="R69" i="12"/>
  <c r="R84" i="12"/>
  <c r="R41" i="12"/>
  <c r="K61" i="12"/>
  <c r="U105" i="12"/>
  <c r="U108" i="12" s="1"/>
  <c r="U110" i="12" s="1"/>
  <c r="R57" i="13"/>
  <c r="R68" i="13"/>
  <c r="R37" i="13"/>
  <c r="Q72" i="13"/>
  <c r="K42" i="11"/>
  <c r="L43" i="11"/>
  <c r="M44" i="11"/>
  <c r="O46" i="11"/>
  <c r="P47" i="11"/>
  <c r="Q48" i="11"/>
  <c r="K68" i="11"/>
  <c r="N69" i="11"/>
  <c r="T71" i="11"/>
  <c r="M74" i="11"/>
  <c r="P75" i="11"/>
  <c r="S76" i="11"/>
  <c r="V77" i="11"/>
  <c r="Q81" i="12"/>
  <c r="Q38" i="12"/>
  <c r="Q67" i="12"/>
  <c r="J17" i="12"/>
  <c r="J87" i="12"/>
  <c r="P42" i="12"/>
  <c r="L61" i="12"/>
  <c r="W54" i="12"/>
  <c r="R72" i="13"/>
  <c r="S83" i="17"/>
  <c r="S91" i="17"/>
  <c r="S93" i="17" s="1"/>
  <c r="W9" i="11"/>
  <c r="K41" i="11"/>
  <c r="L42" i="11"/>
  <c r="M43" i="11"/>
  <c r="N44" i="11"/>
  <c r="P46" i="11"/>
  <c r="Q47" i="11"/>
  <c r="R48" i="11"/>
  <c r="K73" i="11"/>
  <c r="N74" i="11"/>
  <c r="Q75" i="11"/>
  <c r="L82" i="11"/>
  <c r="K83" i="11"/>
  <c r="W117" i="11"/>
  <c r="S64" i="12"/>
  <c r="S36" i="12"/>
  <c r="S79" i="12"/>
  <c r="R81" i="12"/>
  <c r="R38" i="12"/>
  <c r="K71" i="12"/>
  <c r="W12" i="12"/>
  <c r="K43" i="12"/>
  <c r="Q42" i="12"/>
  <c r="M61" i="12"/>
  <c r="W97" i="12"/>
  <c r="K40" i="11"/>
  <c r="L41" i="11"/>
  <c r="M42" i="11"/>
  <c r="O44" i="11"/>
  <c r="P45" i="11"/>
  <c r="Q46" i="11"/>
  <c r="R47" i="11"/>
  <c r="T49" i="11"/>
  <c r="P69" i="11"/>
  <c r="S70" i="11"/>
  <c r="V71" i="11"/>
  <c r="L73" i="11"/>
  <c r="O74" i="11"/>
  <c r="R75" i="11"/>
  <c r="M82" i="11"/>
  <c r="L86" i="11"/>
  <c r="K87" i="11"/>
  <c r="S81" i="12"/>
  <c r="S38" i="12"/>
  <c r="Y38" i="12" s="1"/>
  <c r="S66" i="12"/>
  <c r="R68" i="12"/>
  <c r="U69" i="12"/>
  <c r="L71" i="12"/>
  <c r="L43" i="12"/>
  <c r="L86" i="12"/>
  <c r="M39" i="12"/>
  <c r="U45" i="12"/>
  <c r="N61" i="12"/>
  <c r="W58" i="12"/>
  <c r="W107" i="12"/>
  <c r="P134" i="12"/>
  <c r="P136" i="12" s="1"/>
  <c r="P126" i="12"/>
  <c r="M41" i="11"/>
  <c r="N42" i="11"/>
  <c r="P44" i="11"/>
  <c r="R46" i="11"/>
  <c r="Q69" i="11"/>
  <c r="M73" i="11"/>
  <c r="V76" i="11"/>
  <c r="N82" i="11"/>
  <c r="L87" i="11"/>
  <c r="M71" i="12"/>
  <c r="M43" i="12"/>
  <c r="M86" i="12"/>
  <c r="K27" i="12"/>
  <c r="AG9" i="12"/>
  <c r="AE9" i="12" s="1"/>
  <c r="W24" i="12"/>
  <c r="X24" i="12" s="1"/>
  <c r="Y24" i="12" s="1"/>
  <c r="O129" i="12"/>
  <c r="O131" i="12" s="1"/>
  <c r="O132" i="12" s="1"/>
  <c r="Q126" i="12"/>
  <c r="S34" i="13"/>
  <c r="S54" i="13"/>
  <c r="S14" i="13"/>
  <c r="S65" i="13"/>
  <c r="T109" i="15"/>
  <c r="T111" i="15" s="1"/>
  <c r="T101" i="15"/>
  <c r="L39" i="11"/>
  <c r="L50" i="11" s="1"/>
  <c r="N41" i="11"/>
  <c r="O42" i="11"/>
  <c r="Q44" i="11"/>
  <c r="S46" i="11"/>
  <c r="T47" i="11"/>
  <c r="L67" i="11"/>
  <c r="O68" i="11"/>
  <c r="R69" i="11"/>
  <c r="O82" i="11"/>
  <c r="O93" i="11" s="1"/>
  <c r="M87" i="11"/>
  <c r="K89" i="11"/>
  <c r="U96" i="11"/>
  <c r="U118" i="11"/>
  <c r="U128" i="11" s="1"/>
  <c r="U138" i="11" s="1"/>
  <c r="V64" i="12"/>
  <c r="V37" i="12"/>
  <c r="V80" i="12"/>
  <c r="V65" i="12"/>
  <c r="T68" i="12"/>
  <c r="T83" i="12"/>
  <c r="T40" i="12"/>
  <c r="AF6" i="12"/>
  <c r="T27" i="12"/>
  <c r="P132" i="12"/>
  <c r="P129" i="12"/>
  <c r="P131" i="12" s="1"/>
  <c r="W53" i="12"/>
  <c r="U73" i="12"/>
  <c r="W85" i="12"/>
  <c r="U122" i="12"/>
  <c r="W114" i="12"/>
  <c r="W20" i="13"/>
  <c r="AF5" i="13"/>
  <c r="R107" i="13"/>
  <c r="R115" i="13"/>
  <c r="R117" i="13" s="1"/>
  <c r="M39" i="11"/>
  <c r="Q43" i="11"/>
  <c r="T46" i="11"/>
  <c r="U47" i="11"/>
  <c r="M67" i="11"/>
  <c r="P68" i="11"/>
  <c r="P82" i="11"/>
  <c r="N87" i="11"/>
  <c r="W98" i="11"/>
  <c r="O124" i="11"/>
  <c r="O127" i="11" s="1"/>
  <c r="U83" i="12"/>
  <c r="U40" i="12"/>
  <c r="U68" i="12"/>
  <c r="Q61" i="12"/>
  <c r="V102" i="12"/>
  <c r="S134" i="12"/>
  <c r="S136" i="12" s="1"/>
  <c r="S126" i="12"/>
  <c r="W115" i="12"/>
  <c r="S115" i="13"/>
  <c r="S117" i="13" s="1"/>
  <c r="S107" i="13"/>
  <c r="N39" i="11"/>
  <c r="P41" i="11"/>
  <c r="R43" i="11"/>
  <c r="U46" i="11"/>
  <c r="Q68" i="11"/>
  <c r="P73" i="11"/>
  <c r="P83" i="11"/>
  <c r="O87" i="11"/>
  <c r="L105" i="11"/>
  <c r="X100" i="11" s="1"/>
  <c r="W120" i="11"/>
  <c r="U124" i="11"/>
  <c r="U127" i="11" s="1"/>
  <c r="AB7" i="12"/>
  <c r="V83" i="12"/>
  <c r="V40" i="12"/>
  <c r="M42" i="12"/>
  <c r="Y42" i="12" s="1"/>
  <c r="M85" i="12"/>
  <c r="R132" i="12"/>
  <c r="R129" i="12"/>
  <c r="R131" i="12" s="1"/>
  <c r="T89" i="12"/>
  <c r="W89" i="12" s="1"/>
  <c r="T126" i="12"/>
  <c r="O39" i="11"/>
  <c r="Q41" i="11"/>
  <c r="R68" i="11"/>
  <c r="Q83" i="11"/>
  <c r="O108" i="11"/>
  <c r="O111" i="11" s="1"/>
  <c r="Q124" i="11"/>
  <c r="Q127" i="11" s="1"/>
  <c r="AH5" i="12"/>
  <c r="W9" i="12"/>
  <c r="N42" i="12"/>
  <c r="N85" i="12"/>
  <c r="W22" i="12"/>
  <c r="X22" i="12" s="1"/>
  <c r="Y22" i="12" s="1"/>
  <c r="S129" i="12"/>
  <c r="S131" i="12" s="1"/>
  <c r="S132" i="12"/>
  <c r="U126" i="12"/>
  <c r="P39" i="11"/>
  <c r="K105" i="11"/>
  <c r="P105" i="11"/>
  <c r="O85" i="12"/>
  <c r="O70" i="12"/>
  <c r="T46" i="12"/>
  <c r="T129" i="12"/>
  <c r="T131" i="12" s="1"/>
  <c r="T132" i="12" s="1"/>
  <c r="W52" i="12"/>
  <c r="W66" i="12" s="1"/>
  <c r="K86" i="12"/>
  <c r="K90" i="12" s="1"/>
  <c r="K80" i="12"/>
  <c r="K83" i="12"/>
  <c r="L25" i="13"/>
  <c r="M51" i="13"/>
  <c r="M61" i="13" s="1"/>
  <c r="M54" i="13"/>
  <c r="K84" i="13"/>
  <c r="O115" i="13"/>
  <c r="O117" i="13" s="1"/>
  <c r="O107" i="13"/>
  <c r="K112" i="13"/>
  <c r="W110" i="13"/>
  <c r="L12" i="15"/>
  <c r="L18" i="15"/>
  <c r="M83" i="17"/>
  <c r="M91" i="17"/>
  <c r="M93" i="17" s="1"/>
  <c r="U16" i="12"/>
  <c r="O38" i="12"/>
  <c r="W38" i="12" s="1"/>
  <c r="X38" i="12" s="1"/>
  <c r="P39" i="12"/>
  <c r="Q40" i="12"/>
  <c r="Y40" i="12" s="1"/>
  <c r="S42" i="12"/>
  <c r="T43" i="12"/>
  <c r="U44" i="12"/>
  <c r="P65" i="12"/>
  <c r="V67" i="12"/>
  <c r="L69" i="12"/>
  <c r="R71" i="12"/>
  <c r="U72" i="12"/>
  <c r="K74" i="12"/>
  <c r="P79" i="12"/>
  <c r="O80" i="12"/>
  <c r="N81" i="12"/>
  <c r="W81" i="12" s="1"/>
  <c r="O83" i="12"/>
  <c r="N84" i="12"/>
  <c r="O87" i="12"/>
  <c r="W87" i="12" s="1"/>
  <c r="R88" i="12"/>
  <c r="W88" i="12" s="1"/>
  <c r="W96" i="12"/>
  <c r="V121" i="12"/>
  <c r="V124" i="12" s="1"/>
  <c r="R121" i="12"/>
  <c r="R124" i="12" s="1"/>
  <c r="T54" i="13"/>
  <c r="T14" i="13"/>
  <c r="T65" i="13"/>
  <c r="S57" i="13"/>
  <c r="S68" i="13"/>
  <c r="S37" i="13"/>
  <c r="L14" i="13"/>
  <c r="AG3" i="13" s="1"/>
  <c r="AE3" i="13" s="1"/>
  <c r="P25" i="13"/>
  <c r="X22" i="13"/>
  <c r="Y22" i="13" s="1"/>
  <c r="N89" i="13"/>
  <c r="F34" i="23"/>
  <c r="F27" i="23"/>
  <c r="V16" i="12"/>
  <c r="Q39" i="12"/>
  <c r="R40" i="12"/>
  <c r="T42" i="12"/>
  <c r="U43" i="12"/>
  <c r="V44" i="12"/>
  <c r="Q65" i="12"/>
  <c r="T66" i="12"/>
  <c r="M69" i="12"/>
  <c r="S71" i="12"/>
  <c r="V72" i="12"/>
  <c r="L74" i="12"/>
  <c r="Q79" i="12"/>
  <c r="P80" i="12"/>
  <c r="N82" i="12"/>
  <c r="P83" i="12"/>
  <c r="P87" i="12"/>
  <c r="S88" i="12"/>
  <c r="U54" i="13"/>
  <c r="U14" i="13"/>
  <c r="U25" i="13" s="1"/>
  <c r="U65" i="13"/>
  <c r="U72" i="13" s="1"/>
  <c r="X4" i="13"/>
  <c r="M15" i="13"/>
  <c r="M25" i="13"/>
  <c r="M24" i="13"/>
  <c r="K86" i="13"/>
  <c r="W75" i="13"/>
  <c r="T65" i="15"/>
  <c r="T54" i="15"/>
  <c r="T34" i="15"/>
  <c r="T11" i="15"/>
  <c r="K81" i="15"/>
  <c r="W81" i="15" s="1"/>
  <c r="R39" i="12"/>
  <c r="S40" i="12"/>
  <c r="T41" i="12"/>
  <c r="Y41" i="12" s="1"/>
  <c r="U42" i="12"/>
  <c r="V43" i="12"/>
  <c r="R65" i="12"/>
  <c r="U66" i="12"/>
  <c r="K68" i="12"/>
  <c r="Q70" i="12"/>
  <c r="T71" i="12"/>
  <c r="M74" i="12"/>
  <c r="R79" i="12"/>
  <c r="Q80" i="12"/>
  <c r="O82" i="12"/>
  <c r="Q83" i="12"/>
  <c r="W120" i="12"/>
  <c r="W130" i="12"/>
  <c r="V54" i="13"/>
  <c r="V14" i="13"/>
  <c r="V65" i="13"/>
  <c r="T34" i="13"/>
  <c r="W40" i="13"/>
  <c r="X40" i="13" s="1"/>
  <c r="L83" i="13"/>
  <c r="X75" i="13" s="1"/>
  <c r="U65" i="15"/>
  <c r="U54" i="15"/>
  <c r="U34" i="15"/>
  <c r="C44" i="20"/>
  <c r="C9" i="20"/>
  <c r="C10" i="20" s="1"/>
  <c r="P36" i="12"/>
  <c r="S39" i="12"/>
  <c r="V42" i="12"/>
  <c r="P64" i="12"/>
  <c r="S65" i="12"/>
  <c r="V66" i="12"/>
  <c r="L68" i="12"/>
  <c r="R70" i="12"/>
  <c r="U71" i="12"/>
  <c r="K73" i="12"/>
  <c r="N74" i="12"/>
  <c r="R80" i="12"/>
  <c r="P82" i="12"/>
  <c r="R83" i="12"/>
  <c r="O86" i="12"/>
  <c r="J90" i="12"/>
  <c r="Y90" i="12" s="1"/>
  <c r="K108" i="12"/>
  <c r="K102" i="12"/>
  <c r="AB6" i="13"/>
  <c r="M71" i="13"/>
  <c r="W13" i="13"/>
  <c r="M60" i="13"/>
  <c r="S25" i="13"/>
  <c r="U34" i="13"/>
  <c r="U41" i="13" s="1"/>
  <c r="V107" i="13"/>
  <c r="V54" i="15"/>
  <c r="V34" i="15"/>
  <c r="X10" i="15"/>
  <c r="V65" i="15"/>
  <c r="U63" i="20"/>
  <c r="U65" i="20" s="1"/>
  <c r="J33" i="20"/>
  <c r="W10" i="12"/>
  <c r="Q36" i="12"/>
  <c r="T39" i="12"/>
  <c r="V41" i="12"/>
  <c r="K46" i="12"/>
  <c r="T65" i="12"/>
  <c r="S70" i="12"/>
  <c r="V71" i="12"/>
  <c r="L73" i="12"/>
  <c r="O74" i="12"/>
  <c r="T79" i="12"/>
  <c r="S80" i="12"/>
  <c r="Q82" i="12"/>
  <c r="S83" i="12"/>
  <c r="L108" i="12"/>
  <c r="L102" i="12"/>
  <c r="X97" i="12" s="1"/>
  <c r="T110" i="12"/>
  <c r="T39" i="13"/>
  <c r="T70" i="13"/>
  <c r="T59" i="13"/>
  <c r="N71" i="13"/>
  <c r="N60" i="13"/>
  <c r="N40" i="13"/>
  <c r="V34" i="13"/>
  <c r="M40" i="13"/>
  <c r="Y40" i="13" s="1"/>
  <c r="U51" i="13"/>
  <c r="U64" i="15"/>
  <c r="U66" i="15" s="1"/>
  <c r="U53" i="15"/>
  <c r="U33" i="15"/>
  <c r="W10" i="15"/>
  <c r="K82" i="15"/>
  <c r="E184" i="21"/>
  <c r="R36" i="12"/>
  <c r="T38" i="12"/>
  <c r="U39" i="12"/>
  <c r="K45" i="12"/>
  <c r="U65" i="12"/>
  <c r="T70" i="12"/>
  <c r="M73" i="12"/>
  <c r="P74" i="12"/>
  <c r="U79" i="12"/>
  <c r="T80" i="12"/>
  <c r="S84" i="12"/>
  <c r="W84" i="12" s="1"/>
  <c r="M102" i="12"/>
  <c r="K121" i="12"/>
  <c r="K124" i="12" s="1"/>
  <c r="Y6" i="13"/>
  <c r="Z6" i="13" s="1"/>
  <c r="U59" i="13"/>
  <c r="U39" i="13"/>
  <c r="U70" i="13"/>
  <c r="X9" i="13"/>
  <c r="W12" i="13"/>
  <c r="AB12" i="13" s="1"/>
  <c r="O71" i="13"/>
  <c r="O60" i="13"/>
  <c r="O40" i="13"/>
  <c r="V51" i="13"/>
  <c r="O89" i="13"/>
  <c r="V64" i="15"/>
  <c r="V53" i="15"/>
  <c r="V33" i="15"/>
  <c r="X9" i="15"/>
  <c r="Q48" i="17"/>
  <c r="Q38" i="17"/>
  <c r="G184" i="21"/>
  <c r="W11" i="12"/>
  <c r="K16" i="12"/>
  <c r="J28" i="12"/>
  <c r="J29" i="12" s="1"/>
  <c r="U38" i="12"/>
  <c r="V39" i="12"/>
  <c r="K44" i="12"/>
  <c r="L45" i="12"/>
  <c r="M46" i="12"/>
  <c r="U70" i="12"/>
  <c r="V79" i="12"/>
  <c r="U80" i="12"/>
  <c r="T84" i="12"/>
  <c r="N105" i="12"/>
  <c r="N102" i="12"/>
  <c r="W101" i="12"/>
  <c r="O102" i="12"/>
  <c r="L121" i="12"/>
  <c r="L124" i="12" s="1"/>
  <c r="W119" i="12"/>
  <c r="J72" i="13"/>
  <c r="Y72" i="13" s="1"/>
  <c r="Y65" i="13"/>
  <c r="V39" i="13"/>
  <c r="W39" i="13" s="1"/>
  <c r="X39" i="13" s="1"/>
  <c r="V70" i="13"/>
  <c r="V59" i="13"/>
  <c r="P71" i="13"/>
  <c r="P60" i="13"/>
  <c r="P40" i="13"/>
  <c r="V25" i="13"/>
  <c r="K51" i="13"/>
  <c r="W78" i="13"/>
  <c r="W9" i="15"/>
  <c r="AE4" i="12"/>
  <c r="W5" i="12"/>
  <c r="T36" i="12"/>
  <c r="V38" i="12"/>
  <c r="L44" i="12"/>
  <c r="V70" i="12"/>
  <c r="O73" i="12"/>
  <c r="R74" i="12"/>
  <c r="U84" i="12"/>
  <c r="M121" i="12"/>
  <c r="M124" i="12" s="1"/>
  <c r="W65" i="13"/>
  <c r="W9" i="13"/>
  <c r="W11" i="13"/>
  <c r="W23" i="13"/>
  <c r="W50" i="13"/>
  <c r="AB8" i="15"/>
  <c r="Y8" i="15"/>
  <c r="Z8" i="15" s="1"/>
  <c r="N85" i="15"/>
  <c r="N97" i="15"/>
  <c r="U36" i="12"/>
  <c r="O46" i="12"/>
  <c r="P73" i="12"/>
  <c r="V84" i="12"/>
  <c r="P105" i="12"/>
  <c r="P108" i="12" s="1"/>
  <c r="P102" i="12"/>
  <c r="W100" i="12"/>
  <c r="W102" i="12" s="1"/>
  <c r="N126" i="12"/>
  <c r="L72" i="13"/>
  <c r="L66" i="13"/>
  <c r="W66" i="13" s="1"/>
  <c r="W5" i="13"/>
  <c r="L35" i="13"/>
  <c r="L41" i="13" s="1"/>
  <c r="AH6" i="15"/>
  <c r="T66" i="15"/>
  <c r="V36" i="12"/>
  <c r="N44" i="12"/>
  <c r="Q73" i="12"/>
  <c r="V82" i="12"/>
  <c r="Q105" i="12"/>
  <c r="Q108" i="12" s="1"/>
  <c r="Q102" i="12"/>
  <c r="O121" i="12"/>
  <c r="O124" i="12" s="1"/>
  <c r="M66" i="13"/>
  <c r="M72" i="13" s="1"/>
  <c r="M35" i="13"/>
  <c r="K69" i="13"/>
  <c r="W8" i="13"/>
  <c r="W46" i="13"/>
  <c r="W56" i="13" s="1"/>
  <c r="W49" i="13"/>
  <c r="W15" i="15"/>
  <c r="W17" i="15"/>
  <c r="U19" i="15"/>
  <c r="AF7" i="15"/>
  <c r="AE7" i="15" s="1"/>
  <c r="P45" i="12"/>
  <c r="R105" i="12"/>
  <c r="R108" i="12" s="1"/>
  <c r="R102" i="12"/>
  <c r="W118" i="12"/>
  <c r="W125" i="12"/>
  <c r="N66" i="13"/>
  <c r="N35" i="13"/>
  <c r="N55" i="13"/>
  <c r="L58" i="13"/>
  <c r="L38" i="13"/>
  <c r="Y38" i="13" s="1"/>
  <c r="V36" i="13"/>
  <c r="W45" i="13"/>
  <c r="V67" i="13"/>
  <c r="W5" i="15"/>
  <c r="K60" i="15"/>
  <c r="K29" i="15"/>
  <c r="K35" i="13"/>
  <c r="V66" i="15"/>
  <c r="P44" i="12"/>
  <c r="R46" i="12"/>
  <c r="S105" i="12"/>
  <c r="S108" i="12" s="1"/>
  <c r="S102" i="12"/>
  <c r="O41" i="13"/>
  <c r="O66" i="13"/>
  <c r="O72" i="13" s="1"/>
  <c r="O35" i="13"/>
  <c r="O55" i="13"/>
  <c r="O14" i="13"/>
  <c r="O25" i="13" s="1"/>
  <c r="M69" i="13"/>
  <c r="M58" i="13"/>
  <c r="M38" i="13"/>
  <c r="W38" i="13" s="1"/>
  <c r="X38" i="13" s="1"/>
  <c r="AF6" i="13"/>
  <c r="W21" i="13"/>
  <c r="X21" i="13" s="1"/>
  <c r="Y21" i="13" s="1"/>
  <c r="L51" i="13"/>
  <c r="W44" i="13"/>
  <c r="L54" i="13"/>
  <c r="M115" i="13"/>
  <c r="M117" i="13" s="1"/>
  <c r="K28" i="15"/>
  <c r="K59" i="15"/>
  <c r="W4" i="15"/>
  <c r="K48" i="15"/>
  <c r="K34" i="13"/>
  <c r="K11" i="15"/>
  <c r="K19" i="15" s="1"/>
  <c r="L60" i="15"/>
  <c r="L29" i="15"/>
  <c r="W4" i="13"/>
  <c r="N58" i="13"/>
  <c r="N14" i="13"/>
  <c r="M39" i="13"/>
  <c r="S56" i="13"/>
  <c r="P69" i="13"/>
  <c r="P72" i="13" s="1"/>
  <c r="S70" i="13"/>
  <c r="W70" i="13" s="1"/>
  <c r="V71" i="13"/>
  <c r="M83" i="13"/>
  <c r="T102" i="13"/>
  <c r="T105" i="13" s="1"/>
  <c r="N11" i="15"/>
  <c r="N78" i="15" s="1"/>
  <c r="N28" i="15"/>
  <c r="N59" i="15"/>
  <c r="N66" i="15" s="1"/>
  <c r="N48" i="15"/>
  <c r="L51" i="15"/>
  <c r="L62" i="15"/>
  <c r="L31" i="15"/>
  <c r="Y31" i="15" s="1"/>
  <c r="X13" i="15"/>
  <c r="Y13" i="15" s="1"/>
  <c r="Q19" i="15"/>
  <c r="W38" i="15"/>
  <c r="K96" i="15"/>
  <c r="K99" i="15" s="1"/>
  <c r="K6" i="21"/>
  <c r="K7" i="21" s="1"/>
  <c r="K36" i="13"/>
  <c r="Q51" i="13"/>
  <c r="Q69" i="13"/>
  <c r="N83" i="13"/>
  <c r="P83" i="13"/>
  <c r="Q89" i="13"/>
  <c r="U102" i="13"/>
  <c r="U105" i="13" s="1"/>
  <c r="O11" i="15"/>
  <c r="O28" i="15"/>
  <c r="O59" i="15"/>
  <c r="O48" i="15"/>
  <c r="M50" i="15"/>
  <c r="M11" i="15"/>
  <c r="M19" i="15" s="1"/>
  <c r="M61" i="15"/>
  <c r="M66" i="15" s="1"/>
  <c r="M30" i="15"/>
  <c r="M51" i="15"/>
  <c r="M62" i="15"/>
  <c r="M31" i="15"/>
  <c r="L45" i="15"/>
  <c r="L55" i="15" s="1"/>
  <c r="Q47" i="17"/>
  <c r="U6" i="17"/>
  <c r="T81" i="17"/>
  <c r="V73" i="17"/>
  <c r="L6" i="21"/>
  <c r="L7" i="21" s="1"/>
  <c r="L36" i="13"/>
  <c r="K54" i="13"/>
  <c r="O58" i="13"/>
  <c r="O83" i="13"/>
  <c r="R83" i="13"/>
  <c r="R89" i="13"/>
  <c r="N102" i="13"/>
  <c r="N105" i="13" s="1"/>
  <c r="P28" i="15"/>
  <c r="P59" i="15"/>
  <c r="P48" i="15"/>
  <c r="N51" i="15"/>
  <c r="N62" i="15"/>
  <c r="N31" i="15"/>
  <c r="K52" i="15"/>
  <c r="K63" i="15"/>
  <c r="W14" i="15"/>
  <c r="L19" i="15"/>
  <c r="AG5" i="15"/>
  <c r="W42" i="15"/>
  <c r="W52" i="15" s="1"/>
  <c r="R47" i="17"/>
  <c r="T33" i="15"/>
  <c r="O33" i="17"/>
  <c r="O30" i="17"/>
  <c r="R59" i="17"/>
  <c r="R62" i="17"/>
  <c r="R65" i="17" s="1"/>
  <c r="R83" i="17"/>
  <c r="R91" i="17"/>
  <c r="R93" i="17" s="1"/>
  <c r="L83" i="17"/>
  <c r="L91" i="17"/>
  <c r="L93" i="17" s="1"/>
  <c r="V76" i="17"/>
  <c r="F140" i="20"/>
  <c r="E154" i="20"/>
  <c r="F154" i="20" s="1"/>
  <c r="AA9" i="13"/>
  <c r="Q14" i="13"/>
  <c r="M36" i="13"/>
  <c r="Q55" i="13"/>
  <c r="Q58" i="13"/>
  <c r="P89" i="13"/>
  <c r="S83" i="13"/>
  <c r="Q59" i="15"/>
  <c r="Q66" i="15" s="1"/>
  <c r="Q48" i="15"/>
  <c r="O62" i="15"/>
  <c r="O51" i="15"/>
  <c r="O31" i="15"/>
  <c r="P11" i="15"/>
  <c r="P19" i="15" s="1"/>
  <c r="O96" i="15"/>
  <c r="O99" i="15" s="1"/>
  <c r="R109" i="15"/>
  <c r="R111" i="15" s="1"/>
  <c r="R101" i="15"/>
  <c r="U3" i="17"/>
  <c r="P33" i="17"/>
  <c r="P30" i="17"/>
  <c r="AA4" i="13"/>
  <c r="X7" i="13"/>
  <c r="R14" i="13"/>
  <c r="R25" i="13" s="1"/>
  <c r="N36" i="13"/>
  <c r="P38" i="13"/>
  <c r="R40" i="13"/>
  <c r="R55" i="13"/>
  <c r="Q83" i="13"/>
  <c r="T83" i="13"/>
  <c r="T89" i="13"/>
  <c r="W101" i="13"/>
  <c r="R59" i="15"/>
  <c r="R66" i="15" s="1"/>
  <c r="R48" i="15"/>
  <c r="P51" i="15"/>
  <c r="P62" i="15"/>
  <c r="P31" i="15"/>
  <c r="Q11" i="15"/>
  <c r="O45" i="15"/>
  <c r="S96" i="15"/>
  <c r="S99" i="15" s="1"/>
  <c r="V3" i="17"/>
  <c r="T47" i="17"/>
  <c r="T37" i="17"/>
  <c r="V6" i="17"/>
  <c r="Q37" i="17"/>
  <c r="T65" i="17"/>
  <c r="V71" i="17"/>
  <c r="U55" i="13"/>
  <c r="M34" i="13"/>
  <c r="O36" i="13"/>
  <c r="S40" i="13"/>
  <c r="N54" i="13"/>
  <c r="S55" i="13"/>
  <c r="T58" i="13"/>
  <c r="L67" i="13"/>
  <c r="W67" i="13" s="1"/>
  <c r="U69" i="13"/>
  <c r="U83" i="13"/>
  <c r="R11" i="15"/>
  <c r="O19" i="15"/>
  <c r="P45" i="15"/>
  <c r="R77" i="15"/>
  <c r="X76" i="15" s="1"/>
  <c r="U2" i="17"/>
  <c r="I33" i="17"/>
  <c r="I43" i="17"/>
  <c r="I8" i="17"/>
  <c r="R37" i="17"/>
  <c r="K91" i="17"/>
  <c r="K93" i="17" s="1"/>
  <c r="K83" i="17"/>
  <c r="G212" i="21"/>
  <c r="G213" i="21"/>
  <c r="N34" i="13"/>
  <c r="P36" i="13"/>
  <c r="R38" i="13"/>
  <c r="S39" i="13"/>
  <c r="T40" i="13"/>
  <c r="O54" i="13"/>
  <c r="T55" i="13"/>
  <c r="U58" i="13"/>
  <c r="M67" i="13"/>
  <c r="V69" i="13"/>
  <c r="N116" i="13"/>
  <c r="W116" i="13" s="1"/>
  <c r="S49" i="15"/>
  <c r="R61" i="15"/>
  <c r="R30" i="15"/>
  <c r="S11" i="15"/>
  <c r="S19" i="15" s="1"/>
  <c r="N34" i="15"/>
  <c r="Q45" i="15"/>
  <c r="J33" i="17"/>
  <c r="J43" i="17"/>
  <c r="S37" i="17"/>
  <c r="K68" i="13"/>
  <c r="K57" i="13"/>
  <c r="X13" i="13"/>
  <c r="P35" i="13"/>
  <c r="P41" i="13" s="1"/>
  <c r="Q36" i="13"/>
  <c r="P54" i="13"/>
  <c r="V58" i="13"/>
  <c r="N67" i="13"/>
  <c r="N72" i="13" s="1"/>
  <c r="K102" i="13"/>
  <c r="K105" i="13" s="1"/>
  <c r="W95" i="13"/>
  <c r="T49" i="15"/>
  <c r="S30" i="15"/>
  <c r="S50" i="15"/>
  <c r="O53" i="15"/>
  <c r="S29" i="15"/>
  <c r="R45" i="15"/>
  <c r="K106" i="15"/>
  <c r="W104" i="15"/>
  <c r="K33" i="17"/>
  <c r="K43" i="17"/>
  <c r="K49" i="17" s="1"/>
  <c r="M28" i="15"/>
  <c r="M35" i="15" s="1"/>
  <c r="K8" i="17"/>
  <c r="X5" i="13"/>
  <c r="R36" i="13"/>
  <c r="R41" i="13" s="1"/>
  <c r="V40" i="13"/>
  <c r="K56" i="13"/>
  <c r="L102" i="13"/>
  <c r="L105" i="13" s="1"/>
  <c r="W100" i="13"/>
  <c r="U49" i="15"/>
  <c r="U11" i="15"/>
  <c r="T30" i="15"/>
  <c r="T50" i="15"/>
  <c r="P64" i="15"/>
  <c r="W64" i="15" s="1"/>
  <c r="P53" i="15"/>
  <c r="P33" i="15"/>
  <c r="S45" i="15"/>
  <c r="L33" i="17"/>
  <c r="L43" i="17"/>
  <c r="L8" i="17"/>
  <c r="M57" i="13"/>
  <c r="Q59" i="13"/>
  <c r="Q34" i="13"/>
  <c r="T37" i="13"/>
  <c r="W37" i="13" s="1"/>
  <c r="X37" i="13" s="1"/>
  <c r="K59" i="13"/>
  <c r="Q60" i="13"/>
  <c r="T68" i="13"/>
  <c r="V83" i="13"/>
  <c r="W111" i="13"/>
  <c r="R52" i="15"/>
  <c r="R63" i="15"/>
  <c r="R32" i="15"/>
  <c r="K32" i="15"/>
  <c r="T45" i="15"/>
  <c r="U96" i="15"/>
  <c r="U99" i="15" s="1"/>
  <c r="W95" i="15"/>
  <c r="R34" i="17"/>
  <c r="E75" i="20"/>
  <c r="R86" i="20"/>
  <c r="W71" i="13"/>
  <c r="U37" i="13"/>
  <c r="L59" i="13"/>
  <c r="M70" i="13"/>
  <c r="W106" i="13"/>
  <c r="V50" i="15"/>
  <c r="X6" i="15"/>
  <c r="V29" i="15"/>
  <c r="W44" i="15"/>
  <c r="V101" i="15"/>
  <c r="V109" i="15"/>
  <c r="V111" i="15" s="1"/>
  <c r="D91" i="21"/>
  <c r="D92" i="21"/>
  <c r="R54" i="13"/>
  <c r="AA5" i="13"/>
  <c r="V37" i="13"/>
  <c r="AF4" i="15"/>
  <c r="W7" i="15"/>
  <c r="S65" i="15"/>
  <c r="W65" i="15" s="1"/>
  <c r="S54" i="15"/>
  <c r="S34" i="15"/>
  <c r="W16" i="15"/>
  <c r="X16" i="15" s="1"/>
  <c r="Y16" i="15" s="1"/>
  <c r="K110" i="15"/>
  <c r="N101" i="15"/>
  <c r="T34" i="17"/>
  <c r="W6" i="15"/>
  <c r="M48" i="15"/>
  <c r="P49" i="15"/>
  <c r="Q54" i="15"/>
  <c r="K77" i="15"/>
  <c r="L76" i="15"/>
  <c r="L82" i="15" s="1"/>
  <c r="Q96" i="15"/>
  <c r="Q99" i="15" s="1"/>
  <c r="AF3" i="17"/>
  <c r="S86" i="20"/>
  <c r="L65" i="21"/>
  <c r="L66" i="21"/>
  <c r="W76" i="13"/>
  <c r="W96" i="13"/>
  <c r="AF5" i="15"/>
  <c r="V11" i="15"/>
  <c r="K30" i="15"/>
  <c r="O32" i="15"/>
  <c r="Q33" i="15"/>
  <c r="K45" i="15"/>
  <c r="Q49" i="15"/>
  <c r="N53" i="15"/>
  <c r="R54" i="15"/>
  <c r="L63" i="15"/>
  <c r="L69" i="15"/>
  <c r="S77" i="15"/>
  <c r="V110" i="15"/>
  <c r="W92" i="15"/>
  <c r="U58" i="17"/>
  <c r="W58" i="17" s="1"/>
  <c r="K79" i="17"/>
  <c r="J95" i="20"/>
  <c r="K68" i="21"/>
  <c r="I37" i="23"/>
  <c r="I34" i="23"/>
  <c r="P32" i="15"/>
  <c r="R33" i="15"/>
  <c r="R49" i="15"/>
  <c r="L65" i="15"/>
  <c r="N83" i="15"/>
  <c r="AF5" i="17"/>
  <c r="U25" i="17"/>
  <c r="N30" i="17"/>
  <c r="I36" i="17"/>
  <c r="Q98" i="21"/>
  <c r="Q115" i="21" s="1"/>
  <c r="Q32" i="15"/>
  <c r="S33" i="15"/>
  <c r="K62" i="15"/>
  <c r="N63" i="15"/>
  <c r="L75" i="15"/>
  <c r="W75" i="15" s="1"/>
  <c r="E119" i="15"/>
  <c r="U71" i="15"/>
  <c r="U82" i="15" s="1"/>
  <c r="U73" i="15"/>
  <c r="U74" i="15"/>
  <c r="U76" i="15"/>
  <c r="K60" i="17"/>
  <c r="V74" i="17"/>
  <c r="J55" i="17"/>
  <c r="U55" i="17" s="1"/>
  <c r="W55" i="17" s="1"/>
  <c r="J4" i="17"/>
  <c r="J8" i="17" s="1"/>
  <c r="E626" i="17"/>
  <c r="H19" i="17" s="1"/>
  <c r="H20" i="17" s="1"/>
  <c r="J72" i="17"/>
  <c r="J82" i="17" s="1"/>
  <c r="J92" i="17" s="1"/>
  <c r="T65" i="21"/>
  <c r="T98" i="21" s="1"/>
  <c r="T115" i="21" s="1"/>
  <c r="O31" i="24"/>
  <c r="S31" i="24" s="1"/>
  <c r="I136" i="31"/>
  <c r="N30" i="15"/>
  <c r="Q53" i="15"/>
  <c r="K61" i="15"/>
  <c r="W61" i="15" s="1"/>
  <c r="O63" i="15"/>
  <c r="W91" i="15"/>
  <c r="U110" i="15"/>
  <c r="I37" i="17"/>
  <c r="U29" i="17"/>
  <c r="K36" i="17"/>
  <c r="W43" i="17"/>
  <c r="H49" i="17"/>
  <c r="W49" i="17" s="1"/>
  <c r="G123" i="21"/>
  <c r="P31" i="24"/>
  <c r="X4" i="15"/>
  <c r="M29" i="15"/>
  <c r="O30" i="15"/>
  <c r="Q31" i="15"/>
  <c r="W31" i="15" s="1"/>
  <c r="S32" i="15"/>
  <c r="R53" i="15"/>
  <c r="L59" i="15"/>
  <c r="L61" i="15"/>
  <c r="P63" i="15"/>
  <c r="P90" i="15"/>
  <c r="P72" i="15"/>
  <c r="P73" i="15"/>
  <c r="N34" i="17"/>
  <c r="N35" i="17"/>
  <c r="N45" i="17"/>
  <c r="J37" i="17"/>
  <c r="I30" i="17"/>
  <c r="M45" i="17"/>
  <c r="L65" i="17"/>
  <c r="G277" i="21"/>
  <c r="D166" i="30"/>
  <c r="D167" i="30" s="1"/>
  <c r="T32" i="15"/>
  <c r="S53" i="15"/>
  <c r="L74" i="15"/>
  <c r="O34" i="17"/>
  <c r="O35" i="17"/>
  <c r="O45" i="17"/>
  <c r="O8" i="17"/>
  <c r="K37" i="17"/>
  <c r="L48" i="17"/>
  <c r="L38" i="17"/>
  <c r="M8" i="17"/>
  <c r="J30" i="17"/>
  <c r="M62" i="17"/>
  <c r="M65" i="17" s="1"/>
  <c r="M59" i="17"/>
  <c r="S63" i="15"/>
  <c r="S66" i="15" s="1"/>
  <c r="K80" i="15"/>
  <c r="M89" i="15"/>
  <c r="M96" i="15" s="1"/>
  <c r="M99" i="15" s="1"/>
  <c r="M69" i="15"/>
  <c r="P35" i="17"/>
  <c r="P45" i="17"/>
  <c r="N8" i="17"/>
  <c r="I46" i="17"/>
  <c r="N62" i="17"/>
  <c r="N65" i="17" s="1"/>
  <c r="N59" i="17"/>
  <c r="I65" i="17"/>
  <c r="V77" i="17"/>
  <c r="J65" i="20"/>
  <c r="K97" i="21"/>
  <c r="N19" i="24"/>
  <c r="N33" i="24" s="1"/>
  <c r="N35" i="24" s="1"/>
  <c r="T80" i="15"/>
  <c r="T83" i="15" s="1"/>
  <c r="T77" i="15"/>
  <c r="Q35" i="17"/>
  <c r="Q45" i="17"/>
  <c r="M48" i="17"/>
  <c r="O62" i="17"/>
  <c r="O65" i="17" s="1"/>
  <c r="O59" i="17"/>
  <c r="D213" i="21"/>
  <c r="D212" i="21"/>
  <c r="O17" i="24"/>
  <c r="Q29" i="15"/>
  <c r="U80" i="15"/>
  <c r="L90" i="15"/>
  <c r="L100" i="15" s="1"/>
  <c r="L110" i="15" s="1"/>
  <c r="W94" i="15"/>
  <c r="R35" i="17"/>
  <c r="R45" i="17"/>
  <c r="V11" i="17"/>
  <c r="M43" i="17"/>
  <c r="N48" i="17"/>
  <c r="P62" i="17"/>
  <c r="P65" i="17" s="1"/>
  <c r="P59" i="17"/>
  <c r="J12" i="20"/>
  <c r="D81" i="20"/>
  <c r="P16" i="24"/>
  <c r="P17" i="24"/>
  <c r="D29" i="24"/>
  <c r="E29" i="24"/>
  <c r="I29" i="24"/>
  <c r="H29" i="24"/>
  <c r="G29" i="24"/>
  <c r="F29" i="24"/>
  <c r="R29" i="15"/>
  <c r="L34" i="15"/>
  <c r="V63" i="15"/>
  <c r="V77" i="15"/>
  <c r="V80" i="15"/>
  <c r="V83" i="15" s="1"/>
  <c r="S35" i="17"/>
  <c r="AD4" i="17"/>
  <c r="L46" i="17"/>
  <c r="O48" i="17"/>
  <c r="Q62" i="17"/>
  <c r="Q65" i="17" s="1"/>
  <c r="Q59" i="17"/>
  <c r="Q78" i="17"/>
  <c r="Q81" i="17" s="1"/>
  <c r="T92" i="17"/>
  <c r="V82" i="17"/>
  <c r="E81" i="20"/>
  <c r="E95" i="20" s="1"/>
  <c r="M86" i="20"/>
  <c r="F212" i="21"/>
  <c r="F213" i="21" s="1"/>
  <c r="I27" i="23"/>
  <c r="P36" i="17"/>
  <c r="N44" i="17"/>
  <c r="U57" i="17"/>
  <c r="W57" i="17" s="1"/>
  <c r="L59" i="17"/>
  <c r="U72" i="17"/>
  <c r="W72" i="17" s="1"/>
  <c r="I82" i="17"/>
  <c r="E36" i="21"/>
  <c r="E63" i="21"/>
  <c r="E64" i="21"/>
  <c r="E91" i="21"/>
  <c r="E92" i="21" s="1"/>
  <c r="P8" i="17"/>
  <c r="H16" i="17"/>
  <c r="H17" i="17" s="1"/>
  <c r="Q36" i="17"/>
  <c r="O44" i="17"/>
  <c r="R48" i="17"/>
  <c r="U56" i="17"/>
  <c r="W56" i="17" s="1"/>
  <c r="F92" i="21"/>
  <c r="F91" i="21"/>
  <c r="E215" i="21"/>
  <c r="D244" i="21"/>
  <c r="D243" i="21"/>
  <c r="L168" i="22"/>
  <c r="L171" i="22" s="1"/>
  <c r="E25" i="23"/>
  <c r="Q8" i="17"/>
  <c r="U11" i="17"/>
  <c r="Y11" i="17" s="1"/>
  <c r="U13" i="17"/>
  <c r="R36" i="17"/>
  <c r="P44" i="17"/>
  <c r="I78" i="17"/>
  <c r="U71" i="17"/>
  <c r="W71" i="17" s="1"/>
  <c r="G35" i="21"/>
  <c r="G36" i="21" s="1"/>
  <c r="G92" i="21"/>
  <c r="G91" i="21"/>
  <c r="E243" i="21"/>
  <c r="E244" i="21"/>
  <c r="H19" i="24"/>
  <c r="I25" i="24"/>
  <c r="H25" i="24"/>
  <c r="U7" i="17"/>
  <c r="R8" i="17"/>
  <c r="S36" i="17"/>
  <c r="Q44" i="17"/>
  <c r="U76" i="17"/>
  <c r="W76" i="17" s="1"/>
  <c r="C154" i="20"/>
  <c r="F149" i="21"/>
  <c r="E149" i="21"/>
  <c r="D149" i="21"/>
  <c r="Q33" i="24"/>
  <c r="Q35" i="24" s="1"/>
  <c r="S8" i="17"/>
  <c r="U10" i="17"/>
  <c r="Y10" i="17" s="1"/>
  <c r="U24" i="17"/>
  <c r="T36" i="17"/>
  <c r="U54" i="17"/>
  <c r="W54" i="17" s="1"/>
  <c r="U86" i="20"/>
  <c r="D38" i="21"/>
  <c r="G149" i="21"/>
  <c r="BM171" i="22"/>
  <c r="CC171" i="22"/>
  <c r="CS171" i="22"/>
  <c r="DI171" i="22"/>
  <c r="R33" i="24"/>
  <c r="T8" i="17"/>
  <c r="S43" i="17"/>
  <c r="S45" i="17"/>
  <c r="I63" i="17"/>
  <c r="U63" i="17" s="1"/>
  <c r="W63" i="17" s="1"/>
  <c r="U53" i="17"/>
  <c r="W53" i="17" s="1"/>
  <c r="V86" i="20"/>
  <c r="E35" i="21"/>
  <c r="Q112" i="21"/>
  <c r="Q171" i="22"/>
  <c r="BN171" i="22"/>
  <c r="CD171" i="22"/>
  <c r="T45" i="17"/>
  <c r="I59" i="17"/>
  <c r="U52" i="17"/>
  <c r="S59" i="17"/>
  <c r="U75" i="17"/>
  <c r="W75" i="17" s="1"/>
  <c r="W86" i="20"/>
  <c r="F244" i="21"/>
  <c r="R171" i="22"/>
  <c r="AH171" i="22"/>
  <c r="BO171" i="22"/>
  <c r="CE171" i="22"/>
  <c r="DK171" i="22"/>
  <c r="D17" i="24"/>
  <c r="J59" i="17"/>
  <c r="T59" i="17"/>
  <c r="V55" i="17" s="1"/>
  <c r="N78" i="17"/>
  <c r="N81" i="17" s="1"/>
  <c r="I88" i="17"/>
  <c r="U86" i="17"/>
  <c r="F182" i="21"/>
  <c r="AI171" i="22"/>
  <c r="E19" i="24"/>
  <c r="E27" i="24"/>
  <c r="I27" i="24" s="1"/>
  <c r="G27" i="24"/>
  <c r="F27" i="24"/>
  <c r="F33" i="24" s="1"/>
  <c r="F35" i="24" s="1"/>
  <c r="D27" i="24"/>
  <c r="H27" i="24" s="1"/>
  <c r="O78" i="17"/>
  <c r="O81" i="17" s="1"/>
  <c r="Y86" i="20"/>
  <c r="F66" i="21"/>
  <c r="P78" i="17"/>
  <c r="P81" i="17" s="1"/>
  <c r="U74" i="17"/>
  <c r="W74" i="17" s="1"/>
  <c r="M37" i="21"/>
  <c r="G66" i="21"/>
  <c r="BR171" i="22"/>
  <c r="CX171" i="22"/>
  <c r="I19" i="24"/>
  <c r="I33" i="24" s="1"/>
  <c r="I35" i="24" s="1"/>
  <c r="G31" i="24"/>
  <c r="D31" i="24"/>
  <c r="H31" i="24" s="1"/>
  <c r="F31" i="24"/>
  <c r="E31" i="24"/>
  <c r="I31" i="24" s="1"/>
  <c r="S17" i="24"/>
  <c r="E121" i="21"/>
  <c r="E35" i="23"/>
  <c r="V75" i="17"/>
  <c r="J23" i="20"/>
  <c r="J63" i="20"/>
  <c r="F6" i="21"/>
  <c r="F7" i="21"/>
  <c r="Q95" i="21"/>
  <c r="T95" i="21" s="1"/>
  <c r="D119" i="21"/>
  <c r="K168" i="22"/>
  <c r="M171" i="22"/>
  <c r="DF171" i="22"/>
  <c r="G25" i="23"/>
  <c r="G35" i="23"/>
  <c r="R35" i="24"/>
  <c r="K84" i="20"/>
  <c r="F119" i="21"/>
  <c r="AT171" i="22"/>
  <c r="BK171" i="22"/>
  <c r="J601" i="32"/>
  <c r="N86" i="20"/>
  <c r="AD86" i="20"/>
  <c r="E277" i="21"/>
  <c r="K88" i="22"/>
  <c r="DJ171" i="22"/>
  <c r="O86" i="20"/>
  <c r="Y273" i="33"/>
  <c r="V72" i="17"/>
  <c r="D180" i="21"/>
  <c r="AY171" i="22"/>
  <c r="G17" i="24"/>
  <c r="AD65" i="20"/>
  <c r="W171" i="22"/>
  <c r="AM171" i="22"/>
  <c r="J171" i="22" s="1"/>
  <c r="BC171" i="22"/>
  <c r="BT171" i="22"/>
  <c r="H30" i="19"/>
  <c r="CB171" i="22"/>
  <c r="D42" i="40"/>
  <c r="D73" i="37"/>
  <c r="E27" i="40"/>
  <c r="E27" i="39"/>
  <c r="E30" i="40"/>
  <c r="C63" i="37"/>
  <c r="D33" i="40"/>
  <c r="D41" i="40" s="1"/>
  <c r="D33" i="39"/>
  <c r="D41" i="39" s="1"/>
  <c r="D42" i="39" s="1"/>
  <c r="G60" i="6" l="1"/>
  <c r="G48" i="7"/>
  <c r="G55" i="7"/>
  <c r="G61" i="7"/>
  <c r="F65" i="7"/>
  <c r="G63" i="6"/>
  <c r="G64" i="6"/>
  <c r="G49" i="6"/>
  <c r="G61" i="6"/>
  <c r="D66" i="6"/>
  <c r="J45" i="6" s="1"/>
  <c r="F66" i="6"/>
  <c r="G57" i="7"/>
  <c r="G65" i="7" s="1"/>
  <c r="H60" i="7" s="1"/>
  <c r="E65" i="7"/>
  <c r="E66" i="6"/>
  <c r="G48" i="6"/>
  <c r="J44" i="7"/>
  <c r="V172" i="7"/>
  <c r="V174" i="7" s="1"/>
  <c r="K23" i="7"/>
  <c r="L23" i="7"/>
  <c r="W124" i="7"/>
  <c r="X8" i="7"/>
  <c r="X13" i="7"/>
  <c r="X10" i="7"/>
  <c r="X9" i="7"/>
  <c r="T160" i="7"/>
  <c r="X15" i="7"/>
  <c r="X11" i="7"/>
  <c r="X39" i="7"/>
  <c r="Y39" i="7" s="1"/>
  <c r="T145" i="7"/>
  <c r="AF14" i="7"/>
  <c r="AI13" i="7" s="1"/>
  <c r="W159" i="7"/>
  <c r="X158" i="7" s="1"/>
  <c r="X133" i="7"/>
  <c r="W173" i="7"/>
  <c r="O160" i="7"/>
  <c r="X38" i="7"/>
  <c r="Y38" i="7" s="1"/>
  <c r="W118" i="7"/>
  <c r="N2" i="7"/>
  <c r="N3" i="7" s="1"/>
  <c r="M2" i="7"/>
  <c r="M3" i="7" s="1"/>
  <c r="H601" i="32"/>
  <c r="N590" i="32"/>
  <c r="AI11" i="6"/>
  <c r="K2" i="6"/>
  <c r="K3" i="6" s="1"/>
  <c r="K19" i="6" s="1"/>
  <c r="P2" i="6"/>
  <c r="X9" i="6" s="1"/>
  <c r="U2" i="6"/>
  <c r="U3" i="6" s="1"/>
  <c r="U19" i="6" s="1"/>
  <c r="X41" i="6"/>
  <c r="Y41" i="6" s="1"/>
  <c r="AI9" i="6"/>
  <c r="AI12" i="6"/>
  <c r="X40" i="6"/>
  <c r="Y40" i="6" s="1"/>
  <c r="AG18" i="6"/>
  <c r="AI10" i="6"/>
  <c r="AI7" i="6"/>
  <c r="L2" i="6"/>
  <c r="L3" i="6" s="1"/>
  <c r="L19" i="6" s="1"/>
  <c r="AF16" i="6"/>
  <c r="AF14" i="6"/>
  <c r="AI13" i="6" s="1"/>
  <c r="K110" i="6"/>
  <c r="T2" i="6"/>
  <c r="T3" i="6" s="1"/>
  <c r="T19" i="6" s="1"/>
  <c r="S2" i="6"/>
  <c r="S3" i="6" s="1"/>
  <c r="S19" i="6" s="1"/>
  <c r="Q2" i="6"/>
  <c r="Q3" i="6" s="1"/>
  <c r="Q19" i="6" s="1"/>
  <c r="R2" i="6"/>
  <c r="R3" i="6" s="1"/>
  <c r="R19" i="6" s="1"/>
  <c r="O2" i="6"/>
  <c r="O3" i="6" s="1"/>
  <c r="O19" i="6" s="1"/>
  <c r="V2" i="6"/>
  <c r="V3" i="6" s="1"/>
  <c r="V19" i="6" s="1"/>
  <c r="M2" i="6"/>
  <c r="AI6" i="6"/>
  <c r="W47" i="6"/>
  <c r="X39" i="6"/>
  <c r="Y39" i="6" s="1"/>
  <c r="W102" i="6"/>
  <c r="W109" i="6"/>
  <c r="X38" i="6"/>
  <c r="Y38" i="6" s="1"/>
  <c r="N3" i="6"/>
  <c r="N19" i="6" s="1"/>
  <c r="N57" i="6"/>
  <c r="K23" i="6"/>
  <c r="D4" i="6"/>
  <c r="D5" i="6" s="1"/>
  <c r="Q25" i="6"/>
  <c r="V23" i="6"/>
  <c r="W105" i="6"/>
  <c r="AB24" i="6"/>
  <c r="AB37" i="6" s="1"/>
  <c r="W101" i="6"/>
  <c r="V110" i="6"/>
  <c r="W95" i="6"/>
  <c r="N56" i="6"/>
  <c r="U23" i="6"/>
  <c r="N55" i="6"/>
  <c r="O85" i="15"/>
  <c r="N58" i="6"/>
  <c r="W175" i="6"/>
  <c r="X175" i="6" s="1"/>
  <c r="W100" i="6"/>
  <c r="L110" i="6"/>
  <c r="Q23" i="6"/>
  <c r="N54" i="6"/>
  <c r="M64" i="6"/>
  <c r="N61" i="6"/>
  <c r="P162" i="6"/>
  <c r="P139" i="6"/>
  <c r="P146" i="6"/>
  <c r="R110" i="6"/>
  <c r="L23" i="6"/>
  <c r="AH5" i="6"/>
  <c r="AH18" i="6" s="1"/>
  <c r="W124" i="6"/>
  <c r="W107" i="6"/>
  <c r="R23" i="6"/>
  <c r="N60" i="6"/>
  <c r="AB14" i="6"/>
  <c r="U174" i="6"/>
  <c r="N126" i="6"/>
  <c r="N20" i="6" s="1"/>
  <c r="U24" i="6"/>
  <c r="U172" i="6"/>
  <c r="W106" i="6"/>
  <c r="L24" i="6"/>
  <c r="L172" i="6"/>
  <c r="K169" i="6"/>
  <c r="K174" i="6" s="1"/>
  <c r="Q169" i="6"/>
  <c r="N59" i="6"/>
  <c r="O126" i="6"/>
  <c r="O127" i="6" s="1"/>
  <c r="L174" i="6"/>
  <c r="U166" i="6"/>
  <c r="S144" i="6"/>
  <c r="S146" i="6" s="1"/>
  <c r="W138" i="6"/>
  <c r="Y134" i="6" s="1"/>
  <c r="W78" i="6"/>
  <c r="X78" i="6" s="1"/>
  <c r="W77" i="6"/>
  <c r="X77" i="6" s="1"/>
  <c r="N80" i="6"/>
  <c r="W70" i="6"/>
  <c r="X70" i="6" s="1"/>
  <c r="U110" i="6"/>
  <c r="M126" i="6"/>
  <c r="M127" i="6" s="1"/>
  <c r="W116" i="6"/>
  <c r="AB10" i="6"/>
  <c r="Q85" i="15"/>
  <c r="N63" i="6"/>
  <c r="T126" i="6"/>
  <c r="T127" i="6" s="1"/>
  <c r="U126" i="6"/>
  <c r="U127" i="6" s="1"/>
  <c r="U35" i="15"/>
  <c r="T39" i="17"/>
  <c r="W73" i="15"/>
  <c r="N79" i="7"/>
  <c r="T49" i="17"/>
  <c r="X77" i="13"/>
  <c r="W69" i="6"/>
  <c r="X69" i="6" s="1"/>
  <c r="W74" i="6"/>
  <c r="X74" i="6" s="1"/>
  <c r="Q80" i="6"/>
  <c r="W73" i="6"/>
  <c r="X73" i="6" s="1"/>
  <c r="V56" i="17"/>
  <c r="R80" i="6"/>
  <c r="O80" i="6"/>
  <c r="P80" i="6"/>
  <c r="P77" i="15"/>
  <c r="P85" i="15" s="1"/>
  <c r="Q78" i="15"/>
  <c r="V80" i="6"/>
  <c r="W88" i="13"/>
  <c r="S49" i="17"/>
  <c r="R35" i="15"/>
  <c r="U47" i="17"/>
  <c r="X47" i="17" s="1"/>
  <c r="N49" i="17"/>
  <c r="Q39" i="17"/>
  <c r="T35" i="15"/>
  <c r="U38" i="17"/>
  <c r="Q49" i="17"/>
  <c r="U83" i="15"/>
  <c r="U65" i="17"/>
  <c r="W65" i="17" s="1"/>
  <c r="Q35" i="15"/>
  <c r="Z5" i="17"/>
  <c r="W5" i="17"/>
  <c r="X5" i="17" s="1"/>
  <c r="U48" i="17"/>
  <c r="X48" i="17" s="1"/>
  <c r="P35" i="15"/>
  <c r="W34" i="15"/>
  <c r="Y33" i="15"/>
  <c r="W74" i="15"/>
  <c r="W82" i="15"/>
  <c r="S39" i="17"/>
  <c r="W71" i="15"/>
  <c r="R39" i="17"/>
  <c r="R49" i="17"/>
  <c r="O35" i="15"/>
  <c r="U77" i="15"/>
  <c r="U97" i="15" s="1"/>
  <c r="V35" i="15"/>
  <c r="N41" i="24"/>
  <c r="N42" i="24" s="1"/>
  <c r="N37" i="24"/>
  <c r="X84" i="12"/>
  <c r="Z84" i="12"/>
  <c r="Z89" i="10"/>
  <c r="X89" i="10"/>
  <c r="I41" i="24"/>
  <c r="I42" i="24" s="1"/>
  <c r="I37" i="24"/>
  <c r="Z66" i="13"/>
  <c r="X66" i="13"/>
  <c r="J14" i="17"/>
  <c r="J9" i="17"/>
  <c r="Y95" i="12"/>
  <c r="Y93" i="12"/>
  <c r="Y98" i="12"/>
  <c r="Y94" i="12"/>
  <c r="E94" i="21"/>
  <c r="Z65" i="15"/>
  <c r="X65" i="15"/>
  <c r="Z70" i="13"/>
  <c r="X70" i="13"/>
  <c r="N106" i="9"/>
  <c r="N20" i="9"/>
  <c r="N21" i="9" s="1"/>
  <c r="X67" i="13"/>
  <c r="Z67" i="13"/>
  <c r="K9" i="21"/>
  <c r="R125" i="8"/>
  <c r="R20" i="8"/>
  <c r="X157" i="7"/>
  <c r="P20" i="9"/>
  <c r="P21" i="9" s="1"/>
  <c r="P106" i="9"/>
  <c r="X81" i="12"/>
  <c r="Z81" i="12"/>
  <c r="T125" i="8"/>
  <c r="T20" i="8"/>
  <c r="Z84" i="11"/>
  <c r="X84" i="11"/>
  <c r="Z88" i="11"/>
  <c r="X88" i="11"/>
  <c r="F41" i="24"/>
  <c r="F42" i="24" s="1"/>
  <c r="F37" i="24"/>
  <c r="O20" i="9"/>
  <c r="O21" i="9" s="1"/>
  <c r="O106" i="9"/>
  <c r="G38" i="21"/>
  <c r="F215" i="21"/>
  <c r="L9" i="21"/>
  <c r="M7" i="21"/>
  <c r="O109" i="15"/>
  <c r="O111" i="15" s="1"/>
  <c r="O101" i="15"/>
  <c r="R9" i="17"/>
  <c r="R14" i="17"/>
  <c r="M110" i="12"/>
  <c r="M122" i="12"/>
  <c r="M103" i="12"/>
  <c r="T9" i="17"/>
  <c r="V8" i="17"/>
  <c r="T14" i="17"/>
  <c r="E27" i="23"/>
  <c r="E34" i="23"/>
  <c r="W68" i="13"/>
  <c r="P66" i="15"/>
  <c r="Z6" i="17"/>
  <c r="W6" i="17"/>
  <c r="X6" i="17" s="1"/>
  <c r="Y44" i="12"/>
  <c r="W44" i="12"/>
  <c r="X44" i="12" s="1"/>
  <c r="T90" i="12"/>
  <c r="T18" i="15"/>
  <c r="AC24" i="14"/>
  <c r="T12" i="15"/>
  <c r="T55" i="15"/>
  <c r="V50" i="11"/>
  <c r="N75" i="12"/>
  <c r="AF2" i="12"/>
  <c r="N26" i="12"/>
  <c r="W46" i="11"/>
  <c r="X46" i="11" s="1"/>
  <c r="Y46" i="11"/>
  <c r="X98" i="11"/>
  <c r="Q132" i="11"/>
  <c r="Q134" i="11" s="1"/>
  <c r="Q135" i="11" s="1"/>
  <c r="M26" i="12"/>
  <c r="M75" i="12"/>
  <c r="AB6" i="11"/>
  <c r="W17" i="11"/>
  <c r="W67" i="11"/>
  <c r="N132" i="10"/>
  <c r="Q79" i="10"/>
  <c r="AB19" i="10"/>
  <c r="AB24" i="10" s="1"/>
  <c r="Q19" i="10"/>
  <c r="K132" i="10"/>
  <c r="W130" i="10"/>
  <c r="X101" i="11"/>
  <c r="S128" i="10"/>
  <c r="S107" i="10"/>
  <c r="S114" i="10"/>
  <c r="R140" i="9"/>
  <c r="R125" i="9"/>
  <c r="R118" i="9"/>
  <c r="R50" i="11"/>
  <c r="V147" i="9"/>
  <c r="T105" i="9"/>
  <c r="S105" i="9"/>
  <c r="W55" i="9"/>
  <c r="X55" i="9" s="1"/>
  <c r="M89" i="9"/>
  <c r="M23" i="9"/>
  <c r="M24" i="9"/>
  <c r="W93" i="9"/>
  <c r="K105" i="9"/>
  <c r="R108" i="8"/>
  <c r="R24" i="8"/>
  <c r="W122" i="8"/>
  <c r="W94" i="7"/>
  <c r="W70" i="7"/>
  <c r="X70" i="7" s="1"/>
  <c r="W100" i="7"/>
  <c r="AB9" i="7"/>
  <c r="S167" i="7"/>
  <c r="S169" i="7" s="1"/>
  <c r="S170" i="7" s="1"/>
  <c r="W121" i="7"/>
  <c r="N167" i="7"/>
  <c r="L79" i="7"/>
  <c r="M80" i="6"/>
  <c r="X131" i="6"/>
  <c r="L162" i="6"/>
  <c r="L146" i="6"/>
  <c r="L139" i="6"/>
  <c r="X137" i="6"/>
  <c r="X136" i="6"/>
  <c r="X130" i="6"/>
  <c r="X132" i="6"/>
  <c r="Q15" i="13"/>
  <c r="Q24" i="13"/>
  <c r="Q61" i="13"/>
  <c r="X71" i="13"/>
  <c r="Z71" i="13"/>
  <c r="W2" i="17"/>
  <c r="X2" i="17" s="1"/>
  <c r="Z2" i="17"/>
  <c r="G27" i="23"/>
  <c r="G34" i="23"/>
  <c r="N83" i="17"/>
  <c r="N91" i="17"/>
  <c r="N93" i="17" s="1"/>
  <c r="I79" i="17"/>
  <c r="I67" i="17"/>
  <c r="I60" i="17"/>
  <c r="U34" i="17"/>
  <c r="X74" i="15"/>
  <c r="R97" i="15"/>
  <c r="X71" i="15"/>
  <c r="X72" i="15"/>
  <c r="R85" i="15"/>
  <c r="R78" i="15"/>
  <c r="X69" i="15"/>
  <c r="X70" i="15"/>
  <c r="X75" i="15"/>
  <c r="P39" i="17"/>
  <c r="O39" i="17"/>
  <c r="W14" i="13"/>
  <c r="AB4" i="13"/>
  <c r="Y4" i="13"/>
  <c r="Z4" i="13" s="1"/>
  <c r="W54" i="13"/>
  <c r="F38" i="23"/>
  <c r="F44" i="23" s="1"/>
  <c r="F45" i="23"/>
  <c r="F37" i="23"/>
  <c r="F59" i="23" s="1"/>
  <c r="F66" i="23" s="1"/>
  <c r="W91" i="11"/>
  <c r="Q78" i="11"/>
  <c r="AB19" i="11"/>
  <c r="Q19" i="11"/>
  <c r="M135" i="11"/>
  <c r="M132" i="11"/>
  <c r="M134" i="11" s="1"/>
  <c r="V51" i="10"/>
  <c r="W82" i="11"/>
  <c r="K93" i="11"/>
  <c r="R19" i="11"/>
  <c r="R78" i="11"/>
  <c r="X104" i="10"/>
  <c r="W121" i="9"/>
  <c r="V59" i="9"/>
  <c r="R135" i="10"/>
  <c r="R137" i="10" s="1"/>
  <c r="R138" i="10"/>
  <c r="L135" i="10"/>
  <c r="L137" i="10" s="1"/>
  <c r="L138" i="10"/>
  <c r="Q106" i="9"/>
  <c r="Q20" i="9"/>
  <c r="Q21" i="9" s="1"/>
  <c r="W85" i="9"/>
  <c r="AB14" i="9"/>
  <c r="W77" i="9"/>
  <c r="W18" i="9"/>
  <c r="H6" i="9" s="1"/>
  <c r="AB6" i="9"/>
  <c r="AB17" i="8"/>
  <c r="H17" i="8"/>
  <c r="W107" i="8"/>
  <c r="W77" i="8"/>
  <c r="X77" i="8" s="1"/>
  <c r="N62" i="8"/>
  <c r="V108" i="8"/>
  <c r="V24" i="8"/>
  <c r="V25" i="8"/>
  <c r="D4" i="8"/>
  <c r="P24" i="8"/>
  <c r="P108" i="8"/>
  <c r="S124" i="8"/>
  <c r="W106" i="8"/>
  <c r="AB16" i="8"/>
  <c r="W76" i="8"/>
  <c r="X76" i="8" s="1"/>
  <c r="J19" i="8"/>
  <c r="W72" i="7"/>
  <c r="X72" i="7" s="1"/>
  <c r="W102" i="7"/>
  <c r="AB11" i="7"/>
  <c r="U167" i="7"/>
  <c r="W97" i="7"/>
  <c r="W18" i="7"/>
  <c r="H6" i="7" s="1"/>
  <c r="W67" i="7"/>
  <c r="AB6" i="7"/>
  <c r="K79" i="7"/>
  <c r="W69" i="7"/>
  <c r="X69" i="7" s="1"/>
  <c r="W99" i="7"/>
  <c r="AB8" i="7"/>
  <c r="N53" i="7"/>
  <c r="L125" i="7"/>
  <c r="W98" i="6"/>
  <c r="W18" i="6"/>
  <c r="H12" i="6" s="1"/>
  <c r="AB6" i="6"/>
  <c r="V166" i="6"/>
  <c r="V174" i="6"/>
  <c r="T169" i="6"/>
  <c r="T171" i="6" s="1"/>
  <c r="T172" i="6" s="1"/>
  <c r="W86" i="13"/>
  <c r="K89" i="13"/>
  <c r="D215" i="21"/>
  <c r="T15" i="13"/>
  <c r="T24" i="13"/>
  <c r="T61" i="13"/>
  <c r="S9" i="17"/>
  <c r="S14" i="17"/>
  <c r="C17" i="21"/>
  <c r="C225" i="21"/>
  <c r="C102" i="21"/>
  <c r="J109" i="21"/>
  <c r="K109" i="21" s="1"/>
  <c r="J76" i="21"/>
  <c r="C256" i="21"/>
  <c r="C287" i="21"/>
  <c r="C74" i="21"/>
  <c r="C46" i="21"/>
  <c r="C194" i="21"/>
  <c r="J17" i="21"/>
  <c r="C163" i="21"/>
  <c r="C131" i="21"/>
  <c r="J47" i="21"/>
  <c r="S91" i="13"/>
  <c r="S103" i="13"/>
  <c r="S84" i="13"/>
  <c r="Q41" i="24"/>
  <c r="Q42" i="24" s="1"/>
  <c r="Q37" i="24"/>
  <c r="E246" i="21"/>
  <c r="E66" i="21"/>
  <c r="D94" i="21"/>
  <c r="O55" i="15"/>
  <c r="O18" i="15"/>
  <c r="O12" i="15"/>
  <c r="AH6" i="13"/>
  <c r="AE6" i="13"/>
  <c r="X20" i="13"/>
  <c r="Y20" i="13" s="1"/>
  <c r="Y41" i="11"/>
  <c r="W41" i="11"/>
  <c r="X41" i="11" s="1"/>
  <c r="T67" i="17"/>
  <c r="T79" i="17"/>
  <c r="V57" i="17"/>
  <c r="V58" i="17"/>
  <c r="D150" i="21"/>
  <c r="D151" i="21"/>
  <c r="Q91" i="17"/>
  <c r="Q93" i="17" s="1"/>
  <c r="Q83" i="17"/>
  <c r="Q41" i="13"/>
  <c r="L115" i="13"/>
  <c r="L117" i="13" s="1"/>
  <c r="L107" i="13"/>
  <c r="S35" i="15"/>
  <c r="X73" i="15"/>
  <c r="Z3" i="17"/>
  <c r="W3" i="17"/>
  <c r="X3" i="17" s="1"/>
  <c r="N115" i="13"/>
  <c r="N117" i="13" s="1"/>
  <c r="N107" i="13"/>
  <c r="U107" i="13"/>
  <c r="U115" i="13"/>
  <c r="U117" i="13" s="1"/>
  <c r="X19" i="13"/>
  <c r="Y19" i="13" s="1"/>
  <c r="Y35" i="13"/>
  <c r="W35" i="13"/>
  <c r="X35" i="13" s="1"/>
  <c r="R103" i="12"/>
  <c r="R110" i="12"/>
  <c r="R122" i="12"/>
  <c r="O134" i="12"/>
  <c r="O136" i="12" s="1"/>
  <c r="O126" i="12"/>
  <c r="V41" i="13"/>
  <c r="R90" i="12"/>
  <c r="W41" i="12"/>
  <c r="X41" i="12" s="1"/>
  <c r="W121" i="12"/>
  <c r="X114" i="12"/>
  <c r="S90" i="12"/>
  <c r="W70" i="11"/>
  <c r="AB9" i="11"/>
  <c r="O125" i="11"/>
  <c r="O106" i="11"/>
  <c r="O113" i="11"/>
  <c r="W79" i="12"/>
  <c r="Y47" i="11"/>
  <c r="S19" i="10"/>
  <c r="S79" i="10"/>
  <c r="L26" i="12"/>
  <c r="L75" i="12"/>
  <c r="K50" i="11"/>
  <c r="Y50" i="11" s="1"/>
  <c r="Y39" i="11"/>
  <c r="W39" i="11"/>
  <c r="X98" i="10"/>
  <c r="AB12" i="11"/>
  <c r="W73" i="11"/>
  <c r="X99" i="10"/>
  <c r="R93" i="11"/>
  <c r="V128" i="10"/>
  <c r="W100" i="9"/>
  <c r="X100" i="10"/>
  <c r="AB11" i="10"/>
  <c r="W73" i="10"/>
  <c r="AB15" i="9"/>
  <c r="W86" i="9"/>
  <c r="AI12" i="9"/>
  <c r="X156" i="8"/>
  <c r="L105" i="9"/>
  <c r="Q124" i="8"/>
  <c r="AB7" i="10"/>
  <c r="W69" i="10"/>
  <c r="T166" i="8"/>
  <c r="V124" i="8"/>
  <c r="X128" i="8"/>
  <c r="X131" i="7"/>
  <c r="W139" i="8"/>
  <c r="W120" i="7"/>
  <c r="W46" i="7"/>
  <c r="K125" i="7"/>
  <c r="W113" i="7"/>
  <c r="W164" i="6"/>
  <c r="K166" i="6"/>
  <c r="W125" i="6"/>
  <c r="N162" i="6"/>
  <c r="N146" i="6"/>
  <c r="N139" i="6"/>
  <c r="U146" i="6"/>
  <c r="U162" i="6"/>
  <c r="U139" i="6"/>
  <c r="W122" i="6"/>
  <c r="S110" i="6"/>
  <c r="S24" i="6"/>
  <c r="V85" i="15"/>
  <c r="V97" i="15"/>
  <c r="P79" i="17"/>
  <c r="P60" i="17"/>
  <c r="P67" i="17"/>
  <c r="W71" i="11"/>
  <c r="AB10" i="11"/>
  <c r="U59" i="17"/>
  <c r="W52" i="17"/>
  <c r="J67" i="17"/>
  <c r="J60" i="17"/>
  <c r="E150" i="21"/>
  <c r="E151" i="21"/>
  <c r="D246" i="21"/>
  <c r="E38" i="21"/>
  <c r="Q79" i="17"/>
  <c r="Q67" i="17"/>
  <c r="Q60" i="17"/>
  <c r="T97" i="15"/>
  <c r="T85" i="15"/>
  <c r="M80" i="15"/>
  <c r="M83" i="15" s="1"/>
  <c r="M77" i="15"/>
  <c r="J45" i="17"/>
  <c r="U45" i="17" s="1"/>
  <c r="J35" i="17"/>
  <c r="U35" i="17" s="1"/>
  <c r="U36" i="17"/>
  <c r="Y30" i="15"/>
  <c r="AB6" i="15"/>
  <c r="W50" i="15"/>
  <c r="Y6" i="15"/>
  <c r="Z6" i="15" s="1"/>
  <c r="J49" i="17"/>
  <c r="W72" i="15"/>
  <c r="L96" i="15"/>
  <c r="L99" i="15" s="1"/>
  <c r="Y29" i="15"/>
  <c r="W29" i="15"/>
  <c r="Q122" i="12"/>
  <c r="Q103" i="12"/>
  <c r="Q110" i="12"/>
  <c r="W55" i="13"/>
  <c r="Y5" i="13"/>
  <c r="Z5" i="13" s="1"/>
  <c r="AB5" i="13"/>
  <c r="Y45" i="12"/>
  <c r="W45" i="12"/>
  <c r="X45" i="12" s="1"/>
  <c r="T25" i="13"/>
  <c r="L84" i="13"/>
  <c r="L103" i="13"/>
  <c r="X78" i="13"/>
  <c r="X81" i="13"/>
  <c r="X82" i="13"/>
  <c r="X79" i="13"/>
  <c r="X80" i="13"/>
  <c r="Q90" i="12"/>
  <c r="U75" i="12"/>
  <c r="U26" i="12"/>
  <c r="AB9" i="12"/>
  <c r="W68" i="12"/>
  <c r="O137" i="11"/>
  <c r="O139" i="11" s="1"/>
  <c r="O129" i="11"/>
  <c r="S47" i="12"/>
  <c r="AH10" i="11"/>
  <c r="AH9" i="11"/>
  <c r="O47" i="12"/>
  <c r="W92" i="11"/>
  <c r="X119" i="11"/>
  <c r="X97" i="10"/>
  <c r="M51" i="10"/>
  <c r="AB13" i="9"/>
  <c r="H13" i="9"/>
  <c r="W84" i="9"/>
  <c r="W158" i="8"/>
  <c r="X148" i="8" s="1"/>
  <c r="V163" i="8"/>
  <c r="W105" i="8"/>
  <c r="W75" i="8"/>
  <c r="X75" i="8" s="1"/>
  <c r="N60" i="8"/>
  <c r="AB15" i="8"/>
  <c r="R78" i="8"/>
  <c r="M166" i="8"/>
  <c r="W57" i="9"/>
  <c r="X57" i="9" s="1"/>
  <c r="N52" i="7"/>
  <c r="N56" i="7"/>
  <c r="L169" i="8"/>
  <c r="L166" i="8"/>
  <c r="L168" i="8" s="1"/>
  <c r="N19" i="7"/>
  <c r="N109" i="7"/>
  <c r="N24" i="7"/>
  <c r="W115" i="7"/>
  <c r="L80" i="6"/>
  <c r="W72" i="6"/>
  <c r="X72" i="6" s="1"/>
  <c r="W120" i="6"/>
  <c r="D182" i="21"/>
  <c r="D181" i="21"/>
  <c r="K171" i="22"/>
  <c r="D19" i="24"/>
  <c r="D33" i="24" s="1"/>
  <c r="D35" i="24"/>
  <c r="F150" i="21"/>
  <c r="F151" i="21" s="1"/>
  <c r="G94" i="21"/>
  <c r="U82" i="17"/>
  <c r="W82" i="17" s="1"/>
  <c r="X82" i="17" s="1"/>
  <c r="I92" i="17"/>
  <c r="U92" i="17" s="1"/>
  <c r="M109" i="15"/>
  <c r="M111" i="15" s="1"/>
  <c r="M101" i="15"/>
  <c r="AE24" i="14"/>
  <c r="V12" i="15"/>
  <c r="X11" i="15"/>
  <c r="V55" i="15"/>
  <c r="V18" i="15"/>
  <c r="X101" i="13"/>
  <c r="R84" i="13"/>
  <c r="R91" i="13"/>
  <c r="R103" i="13"/>
  <c r="P84" i="13"/>
  <c r="P103" i="13"/>
  <c r="P91" i="13"/>
  <c r="W60" i="15"/>
  <c r="T47" i="12"/>
  <c r="AB19" i="12"/>
  <c r="K26" i="12"/>
  <c r="K75" i="12"/>
  <c r="W83" i="13"/>
  <c r="Y78" i="13" s="1"/>
  <c r="P106" i="11"/>
  <c r="P113" i="11"/>
  <c r="P125" i="11"/>
  <c r="P15" i="13"/>
  <c r="P24" i="13"/>
  <c r="P61" i="13"/>
  <c r="Q125" i="11"/>
  <c r="Q106" i="11"/>
  <c r="Q113" i="11"/>
  <c r="Y43" i="10"/>
  <c r="W43" i="10"/>
  <c r="X43" i="10" s="1"/>
  <c r="R94" i="10"/>
  <c r="P94" i="10"/>
  <c r="K19" i="11"/>
  <c r="K78" i="11"/>
  <c r="AG5" i="11"/>
  <c r="AE5" i="11" s="1"/>
  <c r="AH5" i="11" s="1"/>
  <c r="AB22" i="11"/>
  <c r="O144" i="9"/>
  <c r="R128" i="10"/>
  <c r="R114" i="10"/>
  <c r="R107" i="10"/>
  <c r="M79" i="10"/>
  <c r="M19" i="10"/>
  <c r="N135" i="10"/>
  <c r="N137" i="10" s="1"/>
  <c r="N138" i="10"/>
  <c r="K163" i="8"/>
  <c r="W161" i="8"/>
  <c r="R159" i="8"/>
  <c r="R137" i="8"/>
  <c r="R144" i="8"/>
  <c r="U78" i="8"/>
  <c r="T108" i="8"/>
  <c r="T24" i="8"/>
  <c r="W172" i="8"/>
  <c r="W103" i="9"/>
  <c r="P125" i="7"/>
  <c r="W116" i="7"/>
  <c r="T23" i="8"/>
  <c r="Q109" i="7"/>
  <c r="Q24" i="7"/>
  <c r="Q19" i="7"/>
  <c r="M23" i="7"/>
  <c r="M24" i="7"/>
  <c r="M19" i="7"/>
  <c r="M109" i="7"/>
  <c r="AA17" i="7"/>
  <c r="Y17" i="7" s="1"/>
  <c r="Z17" i="7" s="1"/>
  <c r="AA14" i="7"/>
  <c r="Y14" i="7" s="1"/>
  <c r="Z14" i="7" s="1"/>
  <c r="AA13" i="7"/>
  <c r="AA9" i="7"/>
  <c r="Y9" i="7" s="1"/>
  <c r="Z9" i="7" s="1"/>
  <c r="AA12" i="7"/>
  <c r="Y12" i="7" s="1"/>
  <c r="Z12" i="7" s="1"/>
  <c r="AA10" i="7"/>
  <c r="Y10" i="7" s="1"/>
  <c r="Z10" i="7" s="1"/>
  <c r="AA16" i="7"/>
  <c r="Y16" i="7" s="1"/>
  <c r="Z16" i="7" s="1"/>
  <c r="AA7" i="7"/>
  <c r="Y7" i="7" s="1"/>
  <c r="Z7" i="7" s="1"/>
  <c r="AA6" i="7"/>
  <c r="Y6" i="7" s="1"/>
  <c r="Z6" i="7" s="1"/>
  <c r="K3" i="7"/>
  <c r="K19" i="7" s="1"/>
  <c r="S126" i="6"/>
  <c r="W121" i="6"/>
  <c r="V146" i="6"/>
  <c r="V162" i="6"/>
  <c r="V139" i="6"/>
  <c r="W76" i="6"/>
  <c r="X76" i="6" s="1"/>
  <c r="S174" i="6"/>
  <c r="W79" i="6"/>
  <c r="X79" i="6" s="1"/>
  <c r="W112" i="8"/>
  <c r="K124" i="8"/>
  <c r="E6" i="4"/>
  <c r="F6" i="4" s="1"/>
  <c r="E5" i="4"/>
  <c r="E9" i="4"/>
  <c r="F9" i="4" s="1"/>
  <c r="E279" i="21"/>
  <c r="D120" i="21"/>
  <c r="D121" i="21"/>
  <c r="L60" i="17"/>
  <c r="L79" i="17"/>
  <c r="L67" i="17"/>
  <c r="X96" i="13"/>
  <c r="W110" i="15"/>
  <c r="U101" i="15"/>
  <c r="U109" i="15"/>
  <c r="U111" i="15" s="1"/>
  <c r="L14" i="17"/>
  <c r="L9" i="17"/>
  <c r="AD2" i="17"/>
  <c r="N41" i="13"/>
  <c r="R18" i="15"/>
  <c r="R12" i="15"/>
  <c r="R55" i="15"/>
  <c r="T91" i="13"/>
  <c r="T103" i="13"/>
  <c r="K72" i="13"/>
  <c r="R19" i="15"/>
  <c r="N35" i="15"/>
  <c r="Y34" i="13"/>
  <c r="K41" i="13"/>
  <c r="Y41" i="13" s="1"/>
  <c r="W34" i="13"/>
  <c r="W64" i="12"/>
  <c r="W16" i="12"/>
  <c r="AB5" i="12"/>
  <c r="O122" i="12"/>
  <c r="O103" i="12"/>
  <c r="O110" i="12"/>
  <c r="R47" i="12"/>
  <c r="Y46" i="12"/>
  <c r="W46" i="12"/>
  <c r="X46" i="12" s="1"/>
  <c r="Q25" i="13"/>
  <c r="L15" i="13"/>
  <c r="L24" i="13"/>
  <c r="L61" i="13"/>
  <c r="P90" i="12"/>
  <c r="P50" i="11"/>
  <c r="N50" i="11"/>
  <c r="P93" i="11"/>
  <c r="W83" i="11"/>
  <c r="X98" i="12"/>
  <c r="W118" i="11"/>
  <c r="X125" i="10"/>
  <c r="X103" i="11"/>
  <c r="K134" i="11"/>
  <c r="K135" i="11" s="1"/>
  <c r="R137" i="11"/>
  <c r="R139" i="11" s="1"/>
  <c r="W109" i="10"/>
  <c r="K112" i="10"/>
  <c r="X119" i="10"/>
  <c r="W85" i="10"/>
  <c r="T50" i="11"/>
  <c r="L59" i="9"/>
  <c r="AB6" i="10"/>
  <c r="W17" i="10"/>
  <c r="W68" i="10"/>
  <c r="W50" i="9"/>
  <c r="X50" i="9" s="1"/>
  <c r="W53" i="9"/>
  <c r="X53" i="9" s="1"/>
  <c r="V118" i="9"/>
  <c r="V140" i="9"/>
  <c r="V125" i="9"/>
  <c r="R24" i="9"/>
  <c r="R89" i="9"/>
  <c r="R23" i="9"/>
  <c r="U124" i="8"/>
  <c r="W71" i="8"/>
  <c r="X71" i="8" s="1"/>
  <c r="AB11" i="8"/>
  <c r="W101" i="8"/>
  <c r="W87" i="9"/>
  <c r="H16" i="9"/>
  <c r="AB16" i="9"/>
  <c r="K143" i="7"/>
  <c r="W143" i="7" s="1"/>
  <c r="W140" i="7"/>
  <c r="P79" i="7"/>
  <c r="W106" i="7"/>
  <c r="H15" i="7"/>
  <c r="W76" i="7"/>
  <c r="X76" i="7" s="1"/>
  <c r="AB15" i="7"/>
  <c r="W105" i="7"/>
  <c r="AB14" i="7"/>
  <c r="W75" i="7"/>
  <c r="X75" i="7" s="1"/>
  <c r="U109" i="7"/>
  <c r="U19" i="7"/>
  <c r="U23" i="7"/>
  <c r="U24" i="7"/>
  <c r="R125" i="7"/>
  <c r="N59" i="7"/>
  <c r="M79" i="7"/>
  <c r="W161" i="6"/>
  <c r="X150" i="6" s="1"/>
  <c r="R126" i="6"/>
  <c r="S162" i="6"/>
  <c r="S139" i="6"/>
  <c r="W99" i="6"/>
  <c r="AB7" i="6"/>
  <c r="V126" i="6"/>
  <c r="S23" i="6"/>
  <c r="Q129" i="11"/>
  <c r="Q137" i="11"/>
  <c r="Q139" i="11" s="1"/>
  <c r="X85" i="12"/>
  <c r="Z85" i="12"/>
  <c r="W27" i="12"/>
  <c r="O75" i="12"/>
  <c r="O26" i="12"/>
  <c r="AB15" i="12"/>
  <c r="W74" i="12"/>
  <c r="Y48" i="10"/>
  <c r="W48" i="10"/>
  <c r="X48" i="10" s="1"/>
  <c r="AB13" i="10"/>
  <c r="W75" i="10"/>
  <c r="W83" i="9"/>
  <c r="H12" i="9"/>
  <c r="AB12" i="9"/>
  <c r="X152" i="8"/>
  <c r="L159" i="8"/>
  <c r="X135" i="8"/>
  <c r="L144" i="8"/>
  <c r="X132" i="8"/>
  <c r="X129" i="8"/>
  <c r="X134" i="8"/>
  <c r="L137" i="8"/>
  <c r="K98" i="21"/>
  <c r="K99" i="21" s="1"/>
  <c r="M79" i="17"/>
  <c r="M60" i="17"/>
  <c r="M67" i="17"/>
  <c r="U37" i="17"/>
  <c r="W90" i="15"/>
  <c r="L49" i="17"/>
  <c r="W102" i="13"/>
  <c r="X95" i="13"/>
  <c r="U91" i="13"/>
  <c r="U103" i="13"/>
  <c r="Q84" i="13"/>
  <c r="Q103" i="13"/>
  <c r="Q91" i="13"/>
  <c r="N55" i="15"/>
  <c r="N18" i="15"/>
  <c r="AF2" i="15"/>
  <c r="AE2" i="15" s="1"/>
  <c r="N12" i="15"/>
  <c r="O15" i="13"/>
  <c r="O24" i="13"/>
  <c r="O61" i="13"/>
  <c r="Y101" i="12"/>
  <c r="AB13" i="13"/>
  <c r="Y13" i="13"/>
  <c r="Z13" i="13" s="1"/>
  <c r="W60" i="13"/>
  <c r="W83" i="12"/>
  <c r="W87" i="11"/>
  <c r="Y40" i="11"/>
  <c r="W40" i="11"/>
  <c r="X40" i="11" s="1"/>
  <c r="L93" i="11"/>
  <c r="K129" i="12"/>
  <c r="K134" i="12" s="1"/>
  <c r="K138" i="11"/>
  <c r="W138" i="11" s="1"/>
  <c r="W128" i="11"/>
  <c r="N90" i="12"/>
  <c r="U129" i="12"/>
  <c r="U140" i="10"/>
  <c r="U142" i="10" s="1"/>
  <c r="U132" i="10"/>
  <c r="W106" i="10"/>
  <c r="Y98" i="10" s="1"/>
  <c r="Y97" i="10"/>
  <c r="L94" i="10"/>
  <c r="P137" i="11"/>
  <c r="P139" i="11" s="1"/>
  <c r="M132" i="10"/>
  <c r="W61" i="12"/>
  <c r="K135" i="10"/>
  <c r="K140" i="10" s="1"/>
  <c r="O142" i="10"/>
  <c r="W77" i="10"/>
  <c r="AB15" i="10"/>
  <c r="N51" i="10"/>
  <c r="U105" i="9"/>
  <c r="U59" i="9"/>
  <c r="L118" i="9"/>
  <c r="L140" i="9"/>
  <c r="X113" i="9"/>
  <c r="L125" i="9"/>
  <c r="X109" i="9"/>
  <c r="Q147" i="9"/>
  <c r="Q149" i="9" s="1"/>
  <c r="Q150" i="9" s="1"/>
  <c r="L147" i="9"/>
  <c r="R163" i="8"/>
  <c r="R171" i="8"/>
  <c r="R173" i="8" s="1"/>
  <c r="V89" i="9"/>
  <c r="L163" i="8"/>
  <c r="L171" i="8"/>
  <c r="L173" i="8" s="1"/>
  <c r="X153" i="8"/>
  <c r="U160" i="7"/>
  <c r="U138" i="7"/>
  <c r="U145" i="7"/>
  <c r="K78" i="8"/>
  <c r="S172" i="7"/>
  <c r="S174" i="7" s="1"/>
  <c r="S164" i="7"/>
  <c r="AF16" i="8"/>
  <c r="Q125" i="7"/>
  <c r="P23" i="8"/>
  <c r="Q166" i="8"/>
  <c r="L24" i="8"/>
  <c r="L108" i="8"/>
  <c r="U125" i="7"/>
  <c r="W98" i="7"/>
  <c r="W68" i="7"/>
  <c r="X68" i="7" s="1"/>
  <c r="AB7" i="7"/>
  <c r="M125" i="7"/>
  <c r="W117" i="6"/>
  <c r="W68" i="6"/>
  <c r="X68" i="6" s="1"/>
  <c r="K80" i="6"/>
  <c r="O110" i="6"/>
  <c r="O24" i="6"/>
  <c r="O23" i="6"/>
  <c r="N110" i="6"/>
  <c r="N24" i="6"/>
  <c r="N23" i="6"/>
  <c r="K83" i="15"/>
  <c r="N103" i="13"/>
  <c r="N84" i="13"/>
  <c r="N91" i="13"/>
  <c r="W49" i="15"/>
  <c r="Y5" i="15"/>
  <c r="Z5" i="15" s="1"/>
  <c r="AB5" i="15"/>
  <c r="L134" i="12"/>
  <c r="L136" i="12" s="1"/>
  <c r="L126" i="12"/>
  <c r="AB14" i="12"/>
  <c r="W73" i="12"/>
  <c r="U108" i="11"/>
  <c r="U105" i="11"/>
  <c r="W131" i="10"/>
  <c r="W45" i="11"/>
  <c r="X45" i="11" s="1"/>
  <c r="Y45" i="11"/>
  <c r="V112" i="10"/>
  <c r="V114" i="10" s="1"/>
  <c r="N132" i="11"/>
  <c r="W132" i="11" s="1"/>
  <c r="W96" i="11"/>
  <c r="T19" i="11"/>
  <c r="T78" i="11"/>
  <c r="W49" i="10"/>
  <c r="X49" i="10" s="1"/>
  <c r="W31" i="10"/>
  <c r="O2" i="10" s="1"/>
  <c r="O3" i="10" s="1"/>
  <c r="O18" i="10" s="1"/>
  <c r="W56" i="9"/>
  <c r="X56" i="9" s="1"/>
  <c r="W82" i="9"/>
  <c r="AB11" i="9"/>
  <c r="H11" i="9"/>
  <c r="T144" i="9"/>
  <c r="W99" i="9"/>
  <c r="R59" i="9"/>
  <c r="U152" i="9"/>
  <c r="U154" i="9" s="1"/>
  <c r="P124" i="8"/>
  <c r="X157" i="8"/>
  <c r="N124" i="8"/>
  <c r="P144" i="8"/>
  <c r="P137" i="8"/>
  <c r="P159" i="8"/>
  <c r="Y116" i="8"/>
  <c r="K142" i="8"/>
  <c r="W142" i="8" s="1"/>
  <c r="O108" i="8"/>
  <c r="O24" i="8"/>
  <c r="X154" i="8"/>
  <c r="K24" i="8"/>
  <c r="K108" i="8"/>
  <c r="AH5" i="8"/>
  <c r="V166" i="8"/>
  <c r="V168" i="8" s="1"/>
  <c r="V169" i="8" s="1"/>
  <c r="P145" i="7"/>
  <c r="P138" i="7"/>
  <c r="P160" i="7"/>
  <c r="W120" i="8"/>
  <c r="N125" i="7"/>
  <c r="W136" i="8"/>
  <c r="Y117" i="8" s="1"/>
  <c r="W22" i="8"/>
  <c r="Y112" i="8"/>
  <c r="N24" i="8"/>
  <c r="N19" i="8"/>
  <c r="N108" i="8"/>
  <c r="AB24" i="8"/>
  <c r="AB35" i="8" s="1"/>
  <c r="N58" i="7"/>
  <c r="L124" i="8"/>
  <c r="W108" i="7"/>
  <c r="W78" i="7"/>
  <c r="X78" i="7" s="1"/>
  <c r="AB17" i="7"/>
  <c r="N62" i="7"/>
  <c r="W103" i="7"/>
  <c r="N57" i="7"/>
  <c r="AB12" i="7"/>
  <c r="W73" i="7"/>
  <c r="X73" i="7" s="1"/>
  <c r="R79" i="7"/>
  <c r="K162" i="6"/>
  <c r="K139" i="6"/>
  <c r="V109" i="7"/>
  <c r="X18" i="7"/>
  <c r="V23" i="7"/>
  <c r="W25" i="7"/>
  <c r="V24" i="7"/>
  <c r="D4" i="7"/>
  <c r="L126" i="6"/>
  <c r="R166" i="6"/>
  <c r="R174" i="6"/>
  <c r="P35" i="24"/>
  <c r="P19" i="24"/>
  <c r="P33" i="24" s="1"/>
  <c r="W124" i="11"/>
  <c r="X117" i="11" s="1"/>
  <c r="AB7" i="13"/>
  <c r="Y7" i="13"/>
  <c r="Z7" i="13" s="1"/>
  <c r="W57" i="13"/>
  <c r="Y49" i="11"/>
  <c r="W49" i="11"/>
  <c r="X49" i="11" s="1"/>
  <c r="U19" i="10"/>
  <c r="U79" i="10"/>
  <c r="N106" i="11"/>
  <c r="N113" i="11"/>
  <c r="N125" i="11"/>
  <c r="L128" i="10"/>
  <c r="L114" i="10"/>
  <c r="X102" i="10"/>
  <c r="L107" i="10"/>
  <c r="L140" i="10"/>
  <c r="L142" i="10" s="1"/>
  <c r="L132" i="10"/>
  <c r="AB8" i="11"/>
  <c r="W69" i="11"/>
  <c r="P140" i="9"/>
  <c r="P125" i="9"/>
  <c r="P118" i="9"/>
  <c r="Z87" i="10"/>
  <c r="X87" i="10"/>
  <c r="R105" i="9"/>
  <c r="U108" i="8"/>
  <c r="U24" i="8"/>
  <c r="F9" i="21"/>
  <c r="I81" i="17"/>
  <c r="U78" i="17"/>
  <c r="W78" i="17" s="1"/>
  <c r="X72" i="17" s="1"/>
  <c r="G215" i="21"/>
  <c r="P55" i="15"/>
  <c r="P18" i="15"/>
  <c r="P12" i="15"/>
  <c r="W36" i="13"/>
  <c r="X36" i="13" s="1"/>
  <c r="Y36" i="13"/>
  <c r="T107" i="13"/>
  <c r="T115" i="13"/>
  <c r="T117" i="13" s="1"/>
  <c r="W48" i="15"/>
  <c r="AB4" i="15"/>
  <c r="W11" i="15"/>
  <c r="Y4" i="15"/>
  <c r="Z4" i="15" s="1"/>
  <c r="V47" i="12"/>
  <c r="Y100" i="12"/>
  <c r="AB11" i="13"/>
  <c r="Y11" i="13"/>
  <c r="Z11" i="13" s="1"/>
  <c r="N122" i="12"/>
  <c r="N103" i="12"/>
  <c r="V52" i="17"/>
  <c r="V53" i="17"/>
  <c r="O19" i="24"/>
  <c r="O33" i="24" s="1"/>
  <c r="O35" i="24" s="1"/>
  <c r="G279" i="21"/>
  <c r="T19" i="15"/>
  <c r="X14" i="15"/>
  <c r="Y14" i="15" s="1"/>
  <c r="M103" i="13"/>
  <c r="M84" i="13"/>
  <c r="M91" i="13"/>
  <c r="K66" i="15"/>
  <c r="W59" i="15"/>
  <c r="O78" i="15"/>
  <c r="P122" i="12"/>
  <c r="P103" i="12"/>
  <c r="P110" i="12"/>
  <c r="AB9" i="13"/>
  <c r="W59" i="13"/>
  <c r="Y9" i="13"/>
  <c r="Z9" i="13" s="1"/>
  <c r="N108" i="12"/>
  <c r="N110" i="12" s="1"/>
  <c r="W105" i="12"/>
  <c r="Q47" i="12"/>
  <c r="W112" i="13"/>
  <c r="X110" i="13" s="1"/>
  <c r="L89" i="13"/>
  <c r="L91" i="13" s="1"/>
  <c r="Q97" i="15"/>
  <c r="X115" i="12"/>
  <c r="X99" i="11"/>
  <c r="M93" i="11"/>
  <c r="Y97" i="12"/>
  <c r="L132" i="12"/>
  <c r="L129" i="12"/>
  <c r="L131" i="12" s="1"/>
  <c r="O90" i="12"/>
  <c r="Q128" i="10"/>
  <c r="Q107" i="10"/>
  <c r="Q114" i="10"/>
  <c r="W64" i="11"/>
  <c r="M111" i="11"/>
  <c r="Y43" i="11"/>
  <c r="W43" i="11"/>
  <c r="X43" i="11" s="1"/>
  <c r="S51" i="10"/>
  <c r="U19" i="11"/>
  <c r="U78" i="11"/>
  <c r="N59" i="9"/>
  <c r="W37" i="12"/>
  <c r="X37" i="12" s="1"/>
  <c r="K144" i="9"/>
  <c r="W142" i="9"/>
  <c r="W122" i="9"/>
  <c r="T59" i="9"/>
  <c r="S152" i="9"/>
  <c r="S154" i="9" s="1"/>
  <c r="P59" i="9"/>
  <c r="R147" i="9"/>
  <c r="R149" i="9" s="1"/>
  <c r="R150" i="9" s="1"/>
  <c r="W117" i="9"/>
  <c r="W22" i="9"/>
  <c r="X32" i="9"/>
  <c r="Y32" i="9" s="1"/>
  <c r="X149" i="8"/>
  <c r="O137" i="8"/>
  <c r="O159" i="8"/>
  <c r="O144" i="8"/>
  <c r="U89" i="9"/>
  <c r="U24" i="9"/>
  <c r="K159" i="8"/>
  <c r="K137" i="8"/>
  <c r="K144" i="8"/>
  <c r="Y115" i="8"/>
  <c r="P166" i="8"/>
  <c r="U163" i="8"/>
  <c r="Q159" i="8"/>
  <c r="Q144" i="8"/>
  <c r="Q137" i="8"/>
  <c r="R138" i="7"/>
  <c r="R160" i="7"/>
  <c r="R145" i="7"/>
  <c r="W74" i="8"/>
  <c r="X74" i="8" s="1"/>
  <c r="W104" i="8"/>
  <c r="AB14" i="8"/>
  <c r="Q160" i="7"/>
  <c r="L145" i="7"/>
  <c r="L138" i="7"/>
  <c r="L160" i="7"/>
  <c r="X129" i="7"/>
  <c r="X128" i="7"/>
  <c r="X130" i="7"/>
  <c r="R167" i="7"/>
  <c r="O172" i="7"/>
  <c r="O174" i="7" s="1"/>
  <c r="O164" i="7"/>
  <c r="P167" i="7"/>
  <c r="X135" i="7"/>
  <c r="O23" i="7"/>
  <c r="O24" i="7"/>
  <c r="O19" i="7"/>
  <c r="O109" i="7"/>
  <c r="X132" i="7"/>
  <c r="S109" i="7"/>
  <c r="S24" i="7"/>
  <c r="S19" i="7"/>
  <c r="W114" i="7"/>
  <c r="P23" i="7"/>
  <c r="P24" i="7"/>
  <c r="P19" i="7"/>
  <c r="P109" i="7"/>
  <c r="H8" i="4"/>
  <c r="J8" i="4" s="1"/>
  <c r="K8" i="4" s="1"/>
  <c r="H5" i="4"/>
  <c r="H7" i="4"/>
  <c r="J7" i="4" s="1"/>
  <c r="K7" i="4" s="1"/>
  <c r="H6" i="4"/>
  <c r="H9" i="4"/>
  <c r="X7" i="7"/>
  <c r="X17" i="7"/>
  <c r="V3" i="7"/>
  <c r="V19" i="7" s="1"/>
  <c r="X14" i="7"/>
  <c r="X12" i="7"/>
  <c r="X16" i="7"/>
  <c r="W141" i="6"/>
  <c r="K144" i="6"/>
  <c r="Q126" i="6"/>
  <c r="P126" i="6"/>
  <c r="V125" i="7"/>
  <c r="X133" i="6"/>
  <c r="M23" i="6"/>
  <c r="M110" i="6"/>
  <c r="M24" i="6"/>
  <c r="O91" i="17"/>
  <c r="O93" i="17" s="1"/>
  <c r="O83" i="17"/>
  <c r="AH5" i="15"/>
  <c r="AE5" i="15"/>
  <c r="AB11" i="12"/>
  <c r="W70" i="12"/>
  <c r="K125" i="11"/>
  <c r="K106" i="11"/>
  <c r="K2" i="9"/>
  <c r="W38" i="9"/>
  <c r="M167" i="7"/>
  <c r="M169" i="7" s="1"/>
  <c r="M170" i="7" s="1"/>
  <c r="U79" i="7"/>
  <c r="R109" i="7"/>
  <c r="R24" i="7"/>
  <c r="R19" i="7"/>
  <c r="Q162" i="6"/>
  <c r="Q146" i="6"/>
  <c r="Q139" i="6"/>
  <c r="O162" i="6"/>
  <c r="O146" i="6"/>
  <c r="O139" i="6"/>
  <c r="T80" i="6"/>
  <c r="S80" i="6"/>
  <c r="J78" i="17"/>
  <c r="J81" i="17" s="1"/>
  <c r="F94" i="21"/>
  <c r="G151" i="21"/>
  <c r="G150" i="21"/>
  <c r="AC4" i="17"/>
  <c r="AF4" i="17"/>
  <c r="D95" i="20"/>
  <c r="L66" i="15"/>
  <c r="L68" i="21"/>
  <c r="M66" i="21"/>
  <c r="Y32" i="15"/>
  <c r="W32" i="15"/>
  <c r="L39" i="17"/>
  <c r="K107" i="13"/>
  <c r="W105" i="13"/>
  <c r="K115" i="13"/>
  <c r="S18" i="15"/>
  <c r="S12" i="15"/>
  <c r="S55" i="15"/>
  <c r="W53" i="15"/>
  <c r="AB9" i="15"/>
  <c r="Y9" i="15"/>
  <c r="Z9" i="15" s="1"/>
  <c r="T41" i="13"/>
  <c r="W80" i="12"/>
  <c r="N601" i="32"/>
  <c r="I605" i="32" s="1"/>
  <c r="H605" i="32" s="1"/>
  <c r="J173" i="22"/>
  <c r="J178" i="22" s="1"/>
  <c r="E33" i="24"/>
  <c r="E35" i="24" s="1"/>
  <c r="F246" i="21"/>
  <c r="P49" i="17"/>
  <c r="U62" i="17"/>
  <c r="W62" i="17" s="1"/>
  <c r="M14" i="17"/>
  <c r="M9" i="17"/>
  <c r="V54" i="17"/>
  <c r="S97" i="15"/>
  <c r="S85" i="15"/>
  <c r="S78" i="15"/>
  <c r="K14" i="17"/>
  <c r="K9" i="17"/>
  <c r="S109" i="15"/>
  <c r="S111" i="15" s="1"/>
  <c r="S101" i="15"/>
  <c r="W63" i="15"/>
  <c r="K35" i="15"/>
  <c r="Y28" i="15"/>
  <c r="W28" i="15"/>
  <c r="X15" i="15"/>
  <c r="Y15" i="15" s="1"/>
  <c r="O97" i="15"/>
  <c r="W124" i="12"/>
  <c r="K126" i="12"/>
  <c r="W76" i="15"/>
  <c r="W69" i="12"/>
  <c r="AB10" i="12"/>
  <c r="V72" i="13"/>
  <c r="T72" i="13"/>
  <c r="O50" i="11"/>
  <c r="S72" i="13"/>
  <c r="N129" i="12"/>
  <c r="M132" i="12"/>
  <c r="M129" i="12"/>
  <c r="M131" i="12" s="1"/>
  <c r="U50" i="11"/>
  <c r="W93" i="10"/>
  <c r="T140" i="10"/>
  <c r="T142" i="10" s="1"/>
  <c r="T132" i="10"/>
  <c r="W75" i="11"/>
  <c r="AB14" i="11"/>
  <c r="W71" i="10"/>
  <c r="AB9" i="10"/>
  <c r="R140" i="10"/>
  <c r="R142" i="10" s="1"/>
  <c r="R132" i="10"/>
  <c r="T19" i="10"/>
  <c r="T79" i="10"/>
  <c r="M125" i="11"/>
  <c r="M106" i="11"/>
  <c r="M113" i="11"/>
  <c r="W86" i="11"/>
  <c r="K111" i="11"/>
  <c r="K113" i="11" s="1"/>
  <c r="W91" i="10"/>
  <c r="P79" i="10"/>
  <c r="P19" i="10"/>
  <c r="W84" i="10"/>
  <c r="L79" i="10"/>
  <c r="L19" i="10"/>
  <c r="L23" i="9"/>
  <c r="R19" i="10"/>
  <c r="R79" i="10"/>
  <c r="W127" i="10"/>
  <c r="X118" i="10" s="1"/>
  <c r="T150" i="9"/>
  <c r="T147" i="9"/>
  <c r="T149" i="9" s="1"/>
  <c r="Y115" i="9"/>
  <c r="W30" i="11"/>
  <c r="U2" i="11" s="1"/>
  <c r="U3" i="11" s="1"/>
  <c r="U18" i="11" s="1"/>
  <c r="N140" i="9"/>
  <c r="N118" i="9"/>
  <c r="N125" i="9"/>
  <c r="AB17" i="9"/>
  <c r="H17" i="9"/>
  <c r="W88" i="9"/>
  <c r="X112" i="9"/>
  <c r="AG5" i="9"/>
  <c r="N24" i="9"/>
  <c r="N89" i="9"/>
  <c r="W97" i="9"/>
  <c r="N2" i="9"/>
  <c r="N3" i="9" s="1"/>
  <c r="N19" i="9" s="1"/>
  <c r="Q24" i="9"/>
  <c r="Q89" i="9"/>
  <c r="U140" i="9"/>
  <c r="U125" i="9"/>
  <c r="U118" i="9"/>
  <c r="AB24" i="9"/>
  <c r="AB31" i="9" s="1"/>
  <c r="S163" i="8"/>
  <c r="S171" i="8"/>
  <c r="S173" i="8" s="1"/>
  <c r="N159" i="8"/>
  <c r="N137" i="8"/>
  <c r="N144" i="8"/>
  <c r="X127" i="8"/>
  <c r="Y120" i="8"/>
  <c r="N166" i="8"/>
  <c r="K23" i="8"/>
  <c r="K140" i="9"/>
  <c r="T172" i="7"/>
  <c r="T174" i="7" s="1"/>
  <c r="M159" i="8"/>
  <c r="M137" i="8"/>
  <c r="M144" i="8"/>
  <c r="T144" i="8"/>
  <c r="T159" i="8"/>
  <c r="T137" i="8"/>
  <c r="L78" i="8"/>
  <c r="Q79" i="7"/>
  <c r="W119" i="7"/>
  <c r="S125" i="7"/>
  <c r="M24" i="8"/>
  <c r="M108" i="8"/>
  <c r="R146" i="6"/>
  <c r="R162" i="6"/>
  <c r="R139" i="6"/>
  <c r="W71" i="6"/>
  <c r="X71" i="6" s="1"/>
  <c r="M174" i="6"/>
  <c r="N52" i="6"/>
  <c r="O49" i="17"/>
  <c r="L77" i="15"/>
  <c r="L80" i="15"/>
  <c r="L83" i="15" s="1"/>
  <c r="W69" i="15"/>
  <c r="W72" i="13"/>
  <c r="Z65" i="13"/>
  <c r="X65" i="13"/>
  <c r="L103" i="12"/>
  <c r="L110" i="12"/>
  <c r="L122" i="12"/>
  <c r="X100" i="12"/>
  <c r="X93" i="12"/>
  <c r="X96" i="12"/>
  <c r="X94" i="12"/>
  <c r="X95" i="12"/>
  <c r="N93" i="11"/>
  <c r="W76" i="11"/>
  <c r="AB15" i="11"/>
  <c r="W48" i="9"/>
  <c r="X48" i="9" s="1"/>
  <c r="S144" i="8"/>
  <c r="S159" i="8"/>
  <c r="S137" i="8"/>
  <c r="S166" i="8"/>
  <c r="S168" i="8" s="1"/>
  <c r="S169" i="8"/>
  <c r="W77" i="7"/>
  <c r="X77" i="7" s="1"/>
  <c r="AB16" i="7"/>
  <c r="H16" i="7"/>
  <c r="W107" i="7"/>
  <c r="V79" i="7"/>
  <c r="W118" i="6"/>
  <c r="W123" i="6"/>
  <c r="W115" i="6"/>
  <c r="U80" i="6"/>
  <c r="N60" i="17"/>
  <c r="N67" i="17"/>
  <c r="N79" i="17"/>
  <c r="Y7" i="15"/>
  <c r="Z7" i="15" s="1"/>
  <c r="W51" i="15"/>
  <c r="AB7" i="15"/>
  <c r="M134" i="12"/>
  <c r="M136" i="12" s="1"/>
  <c r="M126" i="12"/>
  <c r="V90" i="12"/>
  <c r="AB18" i="12"/>
  <c r="P75" i="12"/>
  <c r="P26" i="12"/>
  <c r="R75" i="12"/>
  <c r="R26" i="12"/>
  <c r="AB11" i="11"/>
  <c r="W72" i="11"/>
  <c r="N78" i="11"/>
  <c r="AF4" i="11"/>
  <c r="AE4" i="11" s="1"/>
  <c r="N19" i="11"/>
  <c r="X21" i="12"/>
  <c r="Y21" i="12" s="1"/>
  <c r="P128" i="10"/>
  <c r="P107" i="10"/>
  <c r="P114" i="10"/>
  <c r="L19" i="11"/>
  <c r="L78" i="11"/>
  <c r="W70" i="10"/>
  <c r="AB8" i="10"/>
  <c r="W127" i="11"/>
  <c r="W82" i="12"/>
  <c r="O140" i="9"/>
  <c r="O118" i="9"/>
  <c r="O125" i="9"/>
  <c r="O51" i="10"/>
  <c r="Y104" i="10"/>
  <c r="W40" i="10"/>
  <c r="W104" i="9"/>
  <c r="W121" i="8"/>
  <c r="U166" i="8"/>
  <c r="U168" i="8" s="1"/>
  <c r="U169" i="8" s="1"/>
  <c r="N61" i="8"/>
  <c r="W114" i="8"/>
  <c r="X131" i="8"/>
  <c r="AB7" i="9"/>
  <c r="W78" i="9"/>
  <c r="H7" i="9"/>
  <c r="Y114" i="8"/>
  <c r="H7" i="8"/>
  <c r="W67" i="8"/>
  <c r="X67" i="8" s="1"/>
  <c r="AB7" i="8"/>
  <c r="W97" i="8"/>
  <c r="N52" i="8"/>
  <c r="N63" i="8" s="1"/>
  <c r="O79" i="7"/>
  <c r="V160" i="7"/>
  <c r="V145" i="7"/>
  <c r="V138" i="7"/>
  <c r="W122" i="7"/>
  <c r="S79" i="7"/>
  <c r="AG18" i="7"/>
  <c r="W108" i="6"/>
  <c r="AB16" i="6"/>
  <c r="W103" i="6"/>
  <c r="AB11" i="6"/>
  <c r="T23" i="6"/>
  <c r="T110" i="6"/>
  <c r="T24" i="6"/>
  <c r="W119" i="6"/>
  <c r="P24" i="6"/>
  <c r="P110" i="6"/>
  <c r="P23" i="6"/>
  <c r="N62" i="6"/>
  <c r="Z61" i="15"/>
  <c r="X61" i="15"/>
  <c r="K103" i="12"/>
  <c r="K110" i="12"/>
  <c r="K122" i="12"/>
  <c r="S15" i="13"/>
  <c r="S24" i="13"/>
  <c r="S61" i="13"/>
  <c r="Q50" i="11"/>
  <c r="AB14" i="10"/>
  <c r="W76" i="10"/>
  <c r="R144" i="9"/>
  <c r="L24" i="9"/>
  <c r="L89" i="9"/>
  <c r="V140" i="10"/>
  <c r="V142" i="10" s="1"/>
  <c r="V132" i="10"/>
  <c r="O128" i="10"/>
  <c r="O114" i="10"/>
  <c r="O107" i="10"/>
  <c r="Y113" i="8"/>
  <c r="W137" i="7"/>
  <c r="Y131" i="7" s="1"/>
  <c r="W22" i="7"/>
  <c r="K164" i="7"/>
  <c r="W162" i="7"/>
  <c r="M124" i="8"/>
  <c r="AI14" i="7"/>
  <c r="X111" i="13"/>
  <c r="P47" i="12"/>
  <c r="U15" i="13"/>
  <c r="X14" i="13"/>
  <c r="U24" i="13"/>
  <c r="U61" i="13"/>
  <c r="F120" i="21"/>
  <c r="F121" i="21" s="1"/>
  <c r="Y34" i="15"/>
  <c r="Q109" i="15"/>
  <c r="Q111" i="15" s="1"/>
  <c r="Q101" i="15"/>
  <c r="AE4" i="15"/>
  <c r="AH3" i="15"/>
  <c r="AH4" i="15"/>
  <c r="V91" i="13"/>
  <c r="V103" i="13"/>
  <c r="K39" i="17"/>
  <c r="AE3" i="17"/>
  <c r="AC3" i="17" s="1"/>
  <c r="I14" i="17"/>
  <c r="I9" i="17"/>
  <c r="N19" i="15"/>
  <c r="W19" i="15" s="1"/>
  <c r="K109" i="15"/>
  <c r="K101" i="15"/>
  <c r="W33" i="15"/>
  <c r="X101" i="12"/>
  <c r="R134" i="12"/>
  <c r="R136" i="12" s="1"/>
  <c r="R126" i="12"/>
  <c r="Q129" i="12"/>
  <c r="AH6" i="12"/>
  <c r="AE6" i="12"/>
  <c r="S41" i="13"/>
  <c r="Y43" i="12"/>
  <c r="X23" i="12"/>
  <c r="Y23" i="12" s="1"/>
  <c r="Y47" i="10"/>
  <c r="W47" i="10"/>
  <c r="X47" i="10" s="1"/>
  <c r="W139" i="9"/>
  <c r="X130" i="9" s="1"/>
  <c r="Y50" i="10"/>
  <c r="W50" i="10"/>
  <c r="X50" i="10" s="1"/>
  <c r="K129" i="11"/>
  <c r="P152" i="9"/>
  <c r="P154" i="9" s="1"/>
  <c r="P144" i="9"/>
  <c r="T128" i="10"/>
  <c r="T114" i="10"/>
  <c r="O79" i="10"/>
  <c r="O19" i="10"/>
  <c r="N79" i="10"/>
  <c r="AF4" i="10"/>
  <c r="AE4" i="10" s="1"/>
  <c r="AH4" i="10" s="1"/>
  <c r="N19" i="10"/>
  <c r="Y100" i="10"/>
  <c r="V105" i="9"/>
  <c r="Y40" i="10"/>
  <c r="Y101" i="10"/>
  <c r="K123" i="9"/>
  <c r="W95" i="9"/>
  <c r="M105" i="9"/>
  <c r="N147" i="9"/>
  <c r="O147" i="9"/>
  <c r="O149" i="9" s="1"/>
  <c r="O150" i="9" s="1"/>
  <c r="X111" i="9"/>
  <c r="W118" i="8"/>
  <c r="O124" i="8"/>
  <c r="W93" i="8"/>
  <c r="S160" i="7"/>
  <c r="W104" i="7"/>
  <c r="Y13" i="7"/>
  <c r="Z13" i="7" s="1"/>
  <c r="W74" i="7"/>
  <c r="X74" i="7" s="1"/>
  <c r="AB13" i="7"/>
  <c r="H13" i="7"/>
  <c r="U159" i="8"/>
  <c r="W72" i="8"/>
  <c r="X72" i="8" s="1"/>
  <c r="T109" i="7"/>
  <c r="T138" i="7"/>
  <c r="T24" i="7"/>
  <c r="T19" i="7"/>
  <c r="T23" i="7"/>
  <c r="O23" i="8"/>
  <c r="M78" i="8"/>
  <c r="O174" i="6"/>
  <c r="O166" i="6"/>
  <c r="W104" i="6"/>
  <c r="AB12" i="6"/>
  <c r="T166" i="6"/>
  <c r="Q110" i="6"/>
  <c r="Q24" i="6"/>
  <c r="X129" i="6"/>
  <c r="N53" i="6"/>
  <c r="P96" i="15"/>
  <c r="P99" i="15" s="1"/>
  <c r="P100" i="15"/>
  <c r="P110" i="15" s="1"/>
  <c r="AB10" i="10"/>
  <c r="W72" i="10"/>
  <c r="K51" i="10"/>
  <c r="Y51" i="10" s="1"/>
  <c r="W58" i="9"/>
  <c r="X58" i="9" s="1"/>
  <c r="W103" i="8"/>
  <c r="AB13" i="8"/>
  <c r="H13" i="8"/>
  <c r="W73" i="8"/>
  <c r="X73" i="8" s="1"/>
  <c r="N2" i="8"/>
  <c r="N3" i="8" s="1"/>
  <c r="Q167" i="7"/>
  <c r="Q169" i="7" s="1"/>
  <c r="Q170" i="7" s="1"/>
  <c r="M164" i="7"/>
  <c r="Z7" i="17"/>
  <c r="W7" i="17"/>
  <c r="X7" i="17" s="1"/>
  <c r="R15" i="13"/>
  <c r="R24" i="13"/>
  <c r="R61" i="13"/>
  <c r="M55" i="15"/>
  <c r="M18" i="15"/>
  <c r="M12" i="15"/>
  <c r="W89" i="15"/>
  <c r="W54" i="15"/>
  <c r="AB10" i="15"/>
  <c r="Y10" i="15"/>
  <c r="Z10" i="15" s="1"/>
  <c r="U137" i="11"/>
  <c r="U139" i="11" s="1"/>
  <c r="U129" i="11"/>
  <c r="V110" i="12"/>
  <c r="V122" i="12"/>
  <c r="M50" i="11"/>
  <c r="F184" i="21"/>
  <c r="G19" i="24"/>
  <c r="G33" i="24" s="1"/>
  <c r="G35" i="24"/>
  <c r="J84" i="20"/>
  <c r="J88" i="20" s="1"/>
  <c r="J97" i="20" s="1"/>
  <c r="K86" i="20"/>
  <c r="K88" i="20" s="1"/>
  <c r="E123" i="21"/>
  <c r="U30" i="17"/>
  <c r="Q9" i="17"/>
  <c r="Q14" i="17"/>
  <c r="P9" i="17"/>
  <c r="P14" i="17"/>
  <c r="M49" i="17"/>
  <c r="O79" i="17"/>
  <c r="O60" i="17"/>
  <c r="O67" i="17"/>
  <c r="U46" i="17"/>
  <c r="O14" i="17"/>
  <c r="O9" i="17"/>
  <c r="W62" i="15"/>
  <c r="L30" i="15"/>
  <c r="L35" i="15" s="1"/>
  <c r="W106" i="15"/>
  <c r="X105" i="15" s="1"/>
  <c r="I49" i="17"/>
  <c r="U43" i="17"/>
  <c r="Q18" i="15"/>
  <c r="Q55" i="15"/>
  <c r="Q12" i="15"/>
  <c r="T83" i="17"/>
  <c r="T91" i="17"/>
  <c r="T93" i="17" s="1"/>
  <c r="V81" i="17"/>
  <c r="W45" i="15"/>
  <c r="Y39" i="13"/>
  <c r="W51" i="13"/>
  <c r="Y8" i="13"/>
  <c r="Z8" i="13" s="1"/>
  <c r="W58" i="13"/>
  <c r="AB8" i="13"/>
  <c r="U47" i="12"/>
  <c r="U90" i="12"/>
  <c r="X120" i="12"/>
  <c r="V126" i="12"/>
  <c r="V134" i="12"/>
  <c r="V136" i="12" s="1"/>
  <c r="K47" i="12"/>
  <c r="Y47" i="12" s="1"/>
  <c r="T134" i="12"/>
  <c r="T136" i="12" s="1"/>
  <c r="L125" i="11"/>
  <c r="L106" i="11"/>
  <c r="X96" i="11"/>
  <c r="X97" i="11"/>
  <c r="L113" i="11"/>
  <c r="W42" i="12"/>
  <c r="X42" i="12" s="1"/>
  <c r="W71" i="12"/>
  <c r="W43" i="12"/>
  <c r="X43" i="12" s="1"/>
  <c r="AB12" i="12"/>
  <c r="X123" i="11"/>
  <c r="X24" i="11"/>
  <c r="Y24" i="11" s="1"/>
  <c r="X25" i="11"/>
  <c r="Y25" i="11" s="1"/>
  <c r="X76" i="13"/>
  <c r="N47" i="12"/>
  <c r="S140" i="10"/>
  <c r="S142" i="10" s="1"/>
  <c r="S132" i="10"/>
  <c r="M19" i="11"/>
  <c r="M78" i="11"/>
  <c r="M47" i="12"/>
  <c r="N128" i="10"/>
  <c r="N114" i="10"/>
  <c r="N107" i="10"/>
  <c r="W65" i="12"/>
  <c r="AB6" i="12"/>
  <c r="K94" i="10"/>
  <c r="W83" i="10"/>
  <c r="V132" i="11"/>
  <c r="W46" i="10"/>
  <c r="X46" i="10" s="1"/>
  <c r="K137" i="11"/>
  <c r="W67" i="12"/>
  <c r="AB8" i="12"/>
  <c r="S19" i="11"/>
  <c r="S78" i="11"/>
  <c r="M135" i="10"/>
  <c r="M137" i="10" s="1"/>
  <c r="M138" i="10" s="1"/>
  <c r="Q144" i="9"/>
  <c r="O94" i="10"/>
  <c r="N94" i="10"/>
  <c r="X101" i="10"/>
  <c r="Q132" i="10"/>
  <c r="M118" i="9"/>
  <c r="W120" i="9"/>
  <c r="W49" i="9"/>
  <c r="X49" i="9" s="1"/>
  <c r="W101" i="9"/>
  <c r="W47" i="9"/>
  <c r="K59" i="9"/>
  <c r="W74" i="9"/>
  <c r="O78" i="8"/>
  <c r="K166" i="8"/>
  <c r="K171" i="8" s="1"/>
  <c r="Q164" i="7"/>
  <c r="N54" i="7"/>
  <c r="U137" i="8"/>
  <c r="R23" i="8"/>
  <c r="L172" i="7"/>
  <c r="L174" i="7" s="1"/>
  <c r="AB10" i="7"/>
  <c r="H10" i="7"/>
  <c r="W101" i="7"/>
  <c r="W71" i="7"/>
  <c r="X71" i="7" s="1"/>
  <c r="N55" i="7"/>
  <c r="T79" i="7"/>
  <c r="M160" i="7"/>
  <c r="W123" i="7"/>
  <c r="M63" i="7"/>
  <c r="N51" i="7"/>
  <c r="L109" i="7"/>
  <c r="L24" i="7"/>
  <c r="L19" i="7"/>
  <c r="K126" i="6"/>
  <c r="W114" i="6"/>
  <c r="N174" i="6"/>
  <c r="N166" i="6"/>
  <c r="M162" i="6"/>
  <c r="M146" i="6"/>
  <c r="M139" i="6"/>
  <c r="W22" i="6"/>
  <c r="O84" i="13"/>
  <c r="O103" i="13"/>
  <c r="O91" i="13"/>
  <c r="K12" i="15"/>
  <c r="K55" i="15"/>
  <c r="K18" i="15"/>
  <c r="AG3" i="15"/>
  <c r="AE3" i="15" s="1"/>
  <c r="V15" i="13"/>
  <c r="V24" i="13"/>
  <c r="V61" i="13"/>
  <c r="AB9" i="9"/>
  <c r="W80" i="9"/>
  <c r="H9" i="9"/>
  <c r="T140" i="9"/>
  <c r="T125" i="9"/>
  <c r="T118" i="9"/>
  <c r="H10" i="9"/>
  <c r="W81" i="9"/>
  <c r="AB10" i="9"/>
  <c r="V144" i="8"/>
  <c r="V137" i="8"/>
  <c r="V159" i="8"/>
  <c r="Y133" i="7"/>
  <c r="Z64" i="15"/>
  <c r="X64" i="15"/>
  <c r="S103" i="12"/>
  <c r="S110" i="12"/>
  <c r="S122" i="12"/>
  <c r="E63" i="37"/>
  <c r="D75" i="37"/>
  <c r="D77" i="37" s="1"/>
  <c r="D78" i="37" s="1"/>
  <c r="R37" i="24"/>
  <c r="R41" i="24"/>
  <c r="R42" i="24" s="1"/>
  <c r="S35" i="24"/>
  <c r="S19" i="24"/>
  <c r="S33" i="24" s="1"/>
  <c r="P83" i="17"/>
  <c r="P91" i="17"/>
  <c r="P93" i="17" s="1"/>
  <c r="U88" i="17"/>
  <c r="V87" i="17" s="1"/>
  <c r="S67" i="17"/>
  <c r="S79" i="17"/>
  <c r="H33" i="24"/>
  <c r="H35" i="24" s="1"/>
  <c r="U4" i="17"/>
  <c r="N14" i="17"/>
  <c r="N9" i="17"/>
  <c r="I38" i="23"/>
  <c r="I44" i="23" s="1"/>
  <c r="I45" i="23"/>
  <c r="K78" i="15"/>
  <c r="K85" i="15"/>
  <c r="K97" i="15"/>
  <c r="AD24" i="14"/>
  <c r="U12" i="15"/>
  <c r="U55" i="15"/>
  <c r="U18" i="15"/>
  <c r="U33" i="17"/>
  <c r="I39" i="17"/>
  <c r="M41" i="13"/>
  <c r="R79" i="17"/>
  <c r="R67" i="17"/>
  <c r="N39" i="17"/>
  <c r="O66" i="15"/>
  <c r="N15" i="13"/>
  <c r="N25" i="13"/>
  <c r="W25" i="13" s="1"/>
  <c r="N24" i="13"/>
  <c r="N61" i="13"/>
  <c r="AF2" i="13"/>
  <c r="W69" i="13"/>
  <c r="V19" i="15"/>
  <c r="U44" i="17"/>
  <c r="V75" i="12"/>
  <c r="V26" i="12"/>
  <c r="W32" i="12"/>
  <c r="Y96" i="12"/>
  <c r="K103" i="13"/>
  <c r="W36" i="12"/>
  <c r="AH4" i="13"/>
  <c r="AH5" i="13"/>
  <c r="AE5" i="13"/>
  <c r="Y42" i="11"/>
  <c r="W42" i="11"/>
  <c r="X42" i="11" s="1"/>
  <c r="R106" i="11"/>
  <c r="R113" i="11"/>
  <c r="R125" i="11"/>
  <c r="AB16" i="11"/>
  <c r="W77" i="11"/>
  <c r="Y44" i="11"/>
  <c r="W44" i="11"/>
  <c r="X44" i="11" s="1"/>
  <c r="U128" i="10"/>
  <c r="U114" i="10"/>
  <c r="M128" i="10"/>
  <c r="M114" i="10"/>
  <c r="M107" i="10"/>
  <c r="Q94" i="10"/>
  <c r="L47" i="12"/>
  <c r="W68" i="11"/>
  <c r="AB7" i="11"/>
  <c r="T51" i="10"/>
  <c r="M137" i="11"/>
  <c r="M139" i="11" s="1"/>
  <c r="M129" i="11"/>
  <c r="W86" i="10"/>
  <c r="Y39" i="12"/>
  <c r="W39" i="12"/>
  <c r="X39" i="12" s="1"/>
  <c r="S93" i="11"/>
  <c r="Q140" i="9"/>
  <c r="Q125" i="9"/>
  <c r="Q118" i="9"/>
  <c r="K153" i="9"/>
  <c r="W153" i="9" s="1"/>
  <c r="W143" i="9"/>
  <c r="W78" i="10"/>
  <c r="AB16" i="10"/>
  <c r="Q140" i="10"/>
  <c r="Q142" i="10" s="1"/>
  <c r="W79" i="9"/>
  <c r="AB8" i="9"/>
  <c r="H8" i="9"/>
  <c r="M59" i="9"/>
  <c r="K89" i="9"/>
  <c r="X26" i="9" a="1"/>
  <c r="X26" i="9" s="1"/>
  <c r="Y26" i="9" s="1"/>
  <c r="K24" i="9"/>
  <c r="AH6" i="9"/>
  <c r="AB30" i="9"/>
  <c r="K147" i="9"/>
  <c r="K152" i="9" s="1"/>
  <c r="W18" i="8"/>
  <c r="H11" i="8" s="1"/>
  <c r="W66" i="8"/>
  <c r="W96" i="8"/>
  <c r="AB6" i="8"/>
  <c r="H6" i="8"/>
  <c r="N78" i="8"/>
  <c r="W42" i="8"/>
  <c r="N145" i="7"/>
  <c r="N138" i="7"/>
  <c r="N160" i="7"/>
  <c r="K138" i="7"/>
  <c r="K160" i="7"/>
  <c r="O125" i="7"/>
  <c r="V23" i="8"/>
  <c r="W99" i="8"/>
  <c r="AB9" i="8"/>
  <c r="H9" i="8"/>
  <c r="W69" i="8"/>
  <c r="X69" i="8" s="1"/>
  <c r="K167" i="7"/>
  <c r="N58" i="8"/>
  <c r="W117" i="7"/>
  <c r="T125" i="7"/>
  <c r="K109" i="7"/>
  <c r="K24" i="7"/>
  <c r="AB24" i="7"/>
  <c r="AB36" i="7" s="1"/>
  <c r="AH5" i="7"/>
  <c r="W75" i="6"/>
  <c r="X75" i="6" s="1"/>
  <c r="T146" i="6"/>
  <c r="T162" i="6"/>
  <c r="T139" i="6"/>
  <c r="P174" i="6"/>
  <c r="G66" i="6" l="1"/>
  <c r="H61" i="6" s="1"/>
  <c r="W2" i="7"/>
  <c r="X154" i="7"/>
  <c r="X150" i="7"/>
  <c r="X159" i="7"/>
  <c r="X156" i="7"/>
  <c r="AA8" i="7"/>
  <c r="Y8" i="7" s="1"/>
  <c r="Z8" i="7" s="1"/>
  <c r="AA11" i="7"/>
  <c r="Y11" i="7" s="1"/>
  <c r="Z11" i="7" s="1"/>
  <c r="X153" i="7"/>
  <c r="X151" i="7"/>
  <c r="X155" i="7"/>
  <c r="AA15" i="7"/>
  <c r="Y15" i="7" s="1"/>
  <c r="Z15" i="7" s="1"/>
  <c r="X152" i="7"/>
  <c r="X149" i="7"/>
  <c r="Y132" i="7"/>
  <c r="Y136" i="7"/>
  <c r="Y128" i="7"/>
  <c r="AA18" i="7"/>
  <c r="Q172" i="7"/>
  <c r="Q174" i="7" s="1"/>
  <c r="X8" i="6"/>
  <c r="X15" i="6"/>
  <c r="Y130" i="6"/>
  <c r="Y137" i="6"/>
  <c r="Y133" i="6"/>
  <c r="Y132" i="6"/>
  <c r="X16" i="6"/>
  <c r="X17" i="6"/>
  <c r="X6" i="6"/>
  <c r="X7" i="6"/>
  <c r="X10" i="6"/>
  <c r="P3" i="6"/>
  <c r="P19" i="6" s="1"/>
  <c r="X12" i="6"/>
  <c r="X13" i="6"/>
  <c r="X11" i="6"/>
  <c r="X14" i="6"/>
  <c r="X18" i="6"/>
  <c r="AI14" i="6"/>
  <c r="AA7" i="6"/>
  <c r="Y7" i="6" s="1"/>
  <c r="Z7" i="6" s="1"/>
  <c r="AA14" i="6"/>
  <c r="Y14" i="6" s="1"/>
  <c r="Z14" i="6" s="1"/>
  <c r="AA17" i="6"/>
  <c r="Y17" i="6" s="1"/>
  <c r="Z17" i="6" s="1"/>
  <c r="AA8" i="6"/>
  <c r="Y8" i="6" s="1"/>
  <c r="Z8" i="6" s="1"/>
  <c r="M3" i="6"/>
  <c r="M19" i="6" s="1"/>
  <c r="AA16" i="6"/>
  <c r="Y16" i="6" s="1"/>
  <c r="Z16" i="6" s="1"/>
  <c r="AA10" i="6"/>
  <c r="Y10" i="6" s="1"/>
  <c r="Z10" i="6" s="1"/>
  <c r="AA18" i="6"/>
  <c r="Y18" i="6" s="1"/>
  <c r="Z18" i="6" s="1"/>
  <c r="AA11" i="6"/>
  <c r="Y11" i="6" s="1"/>
  <c r="Z11" i="6" s="1"/>
  <c r="AA12" i="6"/>
  <c r="Y12" i="6" s="1"/>
  <c r="Z12" i="6" s="1"/>
  <c r="W2" i="6"/>
  <c r="AA13" i="6"/>
  <c r="Y13" i="6" s="1"/>
  <c r="Z13" i="6" s="1"/>
  <c r="AA9" i="6"/>
  <c r="Y9" i="6" s="1"/>
  <c r="Z9" i="6" s="1"/>
  <c r="AA6" i="6"/>
  <c r="Y6" i="6" s="1"/>
  <c r="Z6" i="6" s="1"/>
  <c r="Y136" i="6"/>
  <c r="AA15" i="6"/>
  <c r="Y15" i="6" s="1"/>
  <c r="Z15" i="6" s="1"/>
  <c r="Y131" i="6"/>
  <c r="K171" i="6"/>
  <c r="K172" i="6" s="1"/>
  <c r="D6" i="6"/>
  <c r="D8" i="6" s="1"/>
  <c r="Y76" i="13"/>
  <c r="H7" i="6"/>
  <c r="W144" i="6"/>
  <c r="H11" i="6"/>
  <c r="N127" i="6"/>
  <c r="W169" i="6"/>
  <c r="W171" i="6" s="1"/>
  <c r="X169" i="6" s="1"/>
  <c r="AF5" i="6"/>
  <c r="M20" i="6"/>
  <c r="M21" i="6" s="1"/>
  <c r="Y129" i="6"/>
  <c r="U20" i="6"/>
  <c r="U21" i="6" s="1"/>
  <c r="T20" i="6"/>
  <c r="T21" i="6" s="1"/>
  <c r="O20" i="6"/>
  <c r="O21" i="6" s="1"/>
  <c r="N64" i="6"/>
  <c r="Q171" i="6"/>
  <c r="Q172" i="6" s="1"/>
  <c r="Q174" i="6"/>
  <c r="P78" i="15"/>
  <c r="V47" i="17"/>
  <c r="U85" i="15"/>
  <c r="Y35" i="15"/>
  <c r="V48" i="17"/>
  <c r="W80" i="15"/>
  <c r="Y75" i="13"/>
  <c r="U39" i="17"/>
  <c r="K154" i="9"/>
  <c r="F123" i="21"/>
  <c r="W134" i="11"/>
  <c r="X133" i="11" s="1"/>
  <c r="K173" i="8"/>
  <c r="K101" i="21"/>
  <c r="K111" i="21" s="1"/>
  <c r="K120" i="21"/>
  <c r="K113" i="21"/>
  <c r="K115" i="21" s="1"/>
  <c r="M99" i="21"/>
  <c r="K136" i="12"/>
  <c r="O41" i="24"/>
  <c r="O42" i="24" s="1"/>
  <c r="O37" i="24"/>
  <c r="K142" i="10"/>
  <c r="F153" i="21"/>
  <c r="W167" i="7"/>
  <c r="K169" i="7"/>
  <c r="K170" i="7" s="1"/>
  <c r="G153" i="21"/>
  <c r="W118" i="9"/>
  <c r="W140" i="9"/>
  <c r="Y110" i="9"/>
  <c r="Y112" i="9"/>
  <c r="Y113" i="9"/>
  <c r="Z4" i="17"/>
  <c r="W4" i="17"/>
  <c r="X4" i="17" s="1"/>
  <c r="T126" i="7"/>
  <c r="T20" i="7"/>
  <c r="V86" i="17"/>
  <c r="W123" i="9"/>
  <c r="K125" i="9"/>
  <c r="W125" i="9" s="1"/>
  <c r="M125" i="8"/>
  <c r="M20" i="8"/>
  <c r="Z84" i="10"/>
  <c r="X84" i="10"/>
  <c r="X159" i="6"/>
  <c r="H13" i="4"/>
  <c r="AB11" i="15"/>
  <c r="AB13" i="15" s="1"/>
  <c r="W12" i="15"/>
  <c r="Y11" i="15"/>
  <c r="Z11" i="15" s="1"/>
  <c r="W55" i="15"/>
  <c r="J23" i="15"/>
  <c r="W21" i="15"/>
  <c r="W22" i="15" s="1"/>
  <c r="Y18" i="15"/>
  <c r="Z18" i="15" s="1"/>
  <c r="W18" i="15"/>
  <c r="X12" i="15"/>
  <c r="Y12" i="15" s="1"/>
  <c r="P125" i="8"/>
  <c r="P20" i="8"/>
  <c r="X71" i="17"/>
  <c r="Z60" i="15"/>
  <c r="X60" i="15"/>
  <c r="X137" i="9"/>
  <c r="X45" i="17"/>
  <c r="V45" i="17"/>
  <c r="J79" i="17"/>
  <c r="H15" i="9"/>
  <c r="G287" i="21"/>
  <c r="E287" i="21"/>
  <c r="D287" i="21"/>
  <c r="D289" i="21" s="1"/>
  <c r="D291" i="21" s="1"/>
  <c r="F287" i="21"/>
  <c r="F289" i="21" s="1"/>
  <c r="F291" i="21" s="1"/>
  <c r="W93" i="11"/>
  <c r="Z82" i="11"/>
  <c r="X82" i="11"/>
  <c r="Y109" i="9"/>
  <c r="O126" i="7"/>
  <c r="O20" i="7"/>
  <c r="N131" i="12"/>
  <c r="N132" i="12" s="1"/>
  <c r="N134" i="12"/>
  <c r="N136" i="12" s="1"/>
  <c r="X138" i="9"/>
  <c r="K139" i="11"/>
  <c r="W137" i="11"/>
  <c r="W164" i="7"/>
  <c r="X163" i="7" s="1"/>
  <c r="R152" i="9"/>
  <c r="R154" i="9" s="1"/>
  <c r="P2" i="11"/>
  <c r="P3" i="11" s="1"/>
  <c r="P18" i="11" s="1"/>
  <c r="S2" i="11"/>
  <c r="S3" i="11" s="1"/>
  <c r="S18" i="11" s="1"/>
  <c r="T2" i="11"/>
  <c r="T3" i="11" s="1"/>
  <c r="T18" i="11" s="1"/>
  <c r="L2" i="11"/>
  <c r="L3" i="11" s="1"/>
  <c r="L18" i="11" s="1"/>
  <c r="N2" i="11"/>
  <c r="N3" i="11" s="1"/>
  <c r="N18" i="11" s="1"/>
  <c r="V2" i="11"/>
  <c r="R2" i="11"/>
  <c r="R3" i="11" s="1"/>
  <c r="R18" i="11" s="1"/>
  <c r="O2" i="11"/>
  <c r="O3" i="11" s="1"/>
  <c r="O18" i="11" s="1"/>
  <c r="K2" i="11"/>
  <c r="Q2" i="11"/>
  <c r="Q3" i="11" s="1"/>
  <c r="Q18" i="11" s="1"/>
  <c r="M2" i="11"/>
  <c r="M3" i="11" s="1"/>
  <c r="M18" i="11" s="1"/>
  <c r="Z80" i="12"/>
  <c r="X80" i="12"/>
  <c r="P169" i="7"/>
  <c r="P170" i="7" s="1"/>
  <c r="P172" i="7"/>
  <c r="P174" i="7" s="1"/>
  <c r="X124" i="11"/>
  <c r="X121" i="11"/>
  <c r="X122" i="11"/>
  <c r="K146" i="6"/>
  <c r="W146" i="6" s="1"/>
  <c r="L125" i="8"/>
  <c r="L20" i="8"/>
  <c r="AH18" i="8"/>
  <c r="AF5" i="8"/>
  <c r="Z87" i="11"/>
  <c r="X87" i="11"/>
  <c r="M78" i="15"/>
  <c r="M85" i="15"/>
  <c r="M97" i="15"/>
  <c r="X152" i="6"/>
  <c r="W50" i="11"/>
  <c r="X50" i="11" s="1"/>
  <c r="X39" i="11"/>
  <c r="H16" i="8"/>
  <c r="V149" i="9"/>
  <c r="V150" i="9" s="1"/>
  <c r="V152" i="9"/>
  <c r="V154" i="9" s="1"/>
  <c r="T2" i="8"/>
  <c r="T3" i="8" s="1"/>
  <c r="T19" i="8" s="1"/>
  <c r="O2" i="8"/>
  <c r="O3" i="8" s="1"/>
  <c r="O19" i="8" s="1"/>
  <c r="M2" i="8"/>
  <c r="M3" i="8" s="1"/>
  <c r="M19" i="8" s="1"/>
  <c r="K2" i="8"/>
  <c r="U2" i="8"/>
  <c r="U3" i="8" s="1"/>
  <c r="U19" i="8" s="1"/>
  <c r="V2" i="8"/>
  <c r="Q2" i="8"/>
  <c r="Q3" i="8" s="1"/>
  <c r="Q19" i="8" s="1"/>
  <c r="R2" i="8"/>
  <c r="R3" i="8" s="1"/>
  <c r="R19" i="8" s="1"/>
  <c r="P2" i="8"/>
  <c r="P3" i="8" s="1"/>
  <c r="P19" i="8" s="1"/>
  <c r="L2" i="8"/>
  <c r="L3" i="8" s="1"/>
  <c r="L19" i="8" s="1"/>
  <c r="V44" i="17"/>
  <c r="X44" i="17"/>
  <c r="AH4" i="11"/>
  <c r="X151" i="6"/>
  <c r="Y116" i="9"/>
  <c r="V20" i="7"/>
  <c r="V126" i="7"/>
  <c r="G289" i="21"/>
  <c r="G291" i="21" s="1"/>
  <c r="Z83" i="12"/>
  <c r="X83" i="12"/>
  <c r="V127" i="6"/>
  <c r="V20" i="6"/>
  <c r="X76" i="17"/>
  <c r="X153" i="6"/>
  <c r="W59" i="17"/>
  <c r="X52" i="17" s="1"/>
  <c r="L76" i="21"/>
  <c r="L78" i="21" s="1"/>
  <c r="K76" i="21"/>
  <c r="K78" i="21" s="1"/>
  <c r="G38" i="23"/>
  <c r="G44" i="23" s="1"/>
  <c r="G37" i="23"/>
  <c r="G59" i="23" s="1"/>
  <c r="G66" i="23" s="1"/>
  <c r="G45" i="23"/>
  <c r="N140" i="10"/>
  <c r="N142" i="10" s="1"/>
  <c r="AH2" i="12"/>
  <c r="AE2" i="12"/>
  <c r="X139" i="9"/>
  <c r="X135" i="9"/>
  <c r="X134" i="9"/>
  <c r="X131" i="9"/>
  <c r="D123" i="21"/>
  <c r="E45" i="23"/>
  <c r="E37" i="23"/>
  <c r="E59" i="23" s="1"/>
  <c r="E66" i="23" s="1"/>
  <c r="E38" i="23"/>
  <c r="E44" i="23" s="1"/>
  <c r="L19" i="21"/>
  <c r="Z69" i="13"/>
  <c r="X69" i="13"/>
  <c r="V134" i="11"/>
  <c r="V135" i="11" s="1"/>
  <c r="V137" i="11"/>
  <c r="V139" i="11" s="1"/>
  <c r="N26" i="6"/>
  <c r="N27" i="6"/>
  <c r="N21" i="6"/>
  <c r="X129" i="9"/>
  <c r="Q127" i="6"/>
  <c r="Q20" i="6"/>
  <c r="X142" i="9"/>
  <c r="W144" i="9"/>
  <c r="X143" i="9" s="1"/>
  <c r="Y111" i="9"/>
  <c r="W128" i="10"/>
  <c r="Y99" i="10"/>
  <c r="Y102" i="10"/>
  <c r="X102" i="13"/>
  <c r="X98" i="13"/>
  <c r="X99" i="13"/>
  <c r="X97" i="13"/>
  <c r="X123" i="10"/>
  <c r="X118" i="11"/>
  <c r="S127" i="6"/>
  <c r="S20" i="6"/>
  <c r="O152" i="9"/>
  <c r="O154" i="9" s="1"/>
  <c r="X150" i="8"/>
  <c r="X121" i="12"/>
  <c r="X116" i="12"/>
  <c r="X117" i="12"/>
  <c r="X67" i="7"/>
  <c r="W79" i="7"/>
  <c r="X79" i="7" s="1"/>
  <c r="F227" i="21"/>
  <c r="F229" i="21" s="1"/>
  <c r="R26" i="8"/>
  <c r="R27" i="8"/>
  <c r="R21" i="8"/>
  <c r="P127" i="6"/>
  <c r="P20" i="6"/>
  <c r="P109" i="15"/>
  <c r="P111" i="15" s="1"/>
  <c r="P101" i="15"/>
  <c r="W109" i="15"/>
  <c r="K111" i="15"/>
  <c r="W23" i="7"/>
  <c r="X22" i="7"/>
  <c r="W129" i="11"/>
  <c r="X127" i="11" s="1"/>
  <c r="R169" i="7"/>
  <c r="R170" i="7" s="1"/>
  <c r="R172" i="7"/>
  <c r="R174" i="7" s="1"/>
  <c r="R20" i="9"/>
  <c r="R21" i="9" s="1"/>
  <c r="R106" i="9"/>
  <c r="X158" i="6"/>
  <c r="L109" i="15"/>
  <c r="L111" i="15" s="1"/>
  <c r="L101" i="15"/>
  <c r="V20" i="8"/>
  <c r="V125" i="8"/>
  <c r="AB18" i="6"/>
  <c r="W24" i="6"/>
  <c r="J48" i="6"/>
  <c r="H18" i="6"/>
  <c r="W46" i="6"/>
  <c r="W110" i="6"/>
  <c r="H17" i="6"/>
  <c r="H10" i="6"/>
  <c r="H14" i="6"/>
  <c r="H13" i="6"/>
  <c r="H8" i="6"/>
  <c r="H15" i="6"/>
  <c r="H9" i="6"/>
  <c r="W109" i="7"/>
  <c r="H18" i="7"/>
  <c r="Y18" i="7"/>
  <c r="Z18" i="7" s="1"/>
  <c r="W45" i="7"/>
  <c r="W24" i="7"/>
  <c r="W19" i="7"/>
  <c r="J47" i="7"/>
  <c r="AB18" i="7"/>
  <c r="W108" i="12"/>
  <c r="M172" i="7"/>
  <c r="M174" i="7" s="1"/>
  <c r="X160" i="6"/>
  <c r="W99" i="15"/>
  <c r="W160" i="7"/>
  <c r="Y129" i="7"/>
  <c r="W138" i="7"/>
  <c r="Y130" i="7"/>
  <c r="S20" i="7"/>
  <c r="S126" i="7"/>
  <c r="Z86" i="11"/>
  <c r="X86" i="11"/>
  <c r="W126" i="12"/>
  <c r="X125" i="12" s="1"/>
  <c r="X124" i="12"/>
  <c r="C103" i="20"/>
  <c r="C105" i="20" s="1"/>
  <c r="D103" i="20"/>
  <c r="T152" i="9"/>
  <c r="T154" i="9" s="1"/>
  <c r="X132" i="9"/>
  <c r="U20" i="9"/>
  <c r="U21" i="9" s="1"/>
  <c r="U106" i="9"/>
  <c r="W100" i="15"/>
  <c r="H14" i="7"/>
  <c r="Z83" i="11"/>
  <c r="X83" i="11"/>
  <c r="AF2" i="17"/>
  <c r="AC2" i="17"/>
  <c r="W3" i="7"/>
  <c r="H15" i="8"/>
  <c r="G17" i="21"/>
  <c r="G19" i="21" s="1"/>
  <c r="G21" i="21" s="1"/>
  <c r="D17" i="21"/>
  <c r="D19" i="21" s="1"/>
  <c r="D21" i="21" s="1"/>
  <c r="F17" i="21"/>
  <c r="F19" i="21" s="1"/>
  <c r="F21" i="21" s="1"/>
  <c r="E17" i="21"/>
  <c r="E19" i="21" s="1"/>
  <c r="E21" i="21" s="1"/>
  <c r="H6" i="6"/>
  <c r="S125" i="8"/>
  <c r="S20" i="8"/>
  <c r="AB23" i="11"/>
  <c r="U8" i="17"/>
  <c r="AB17" i="11"/>
  <c r="AB24" i="11" s="1"/>
  <c r="W19" i="11"/>
  <c r="J34" i="11"/>
  <c r="W78" i="11"/>
  <c r="W32" i="11"/>
  <c r="Y29" i="11"/>
  <c r="Z29" i="11" s="1"/>
  <c r="V20" i="9"/>
  <c r="V21" i="9" s="1"/>
  <c r="V106" i="9"/>
  <c r="K172" i="7"/>
  <c r="J31" i="12"/>
  <c r="W75" i="12"/>
  <c r="W29" i="12"/>
  <c r="W30" i="12" s="1"/>
  <c r="AB16" i="12"/>
  <c r="AB21" i="12" s="1"/>
  <c r="Y26" i="12"/>
  <c r="Z26" i="12" s="1"/>
  <c r="W26" i="12"/>
  <c r="T168" i="8"/>
  <c r="T169" i="8" s="1"/>
  <c r="T171" i="8"/>
  <c r="T173" i="8" s="1"/>
  <c r="G13" i="9"/>
  <c r="Y135" i="7"/>
  <c r="K106" i="9"/>
  <c r="W105" i="9"/>
  <c r="G10" i="9" s="1"/>
  <c r="K20" i="9"/>
  <c r="K21" i="9" s="1"/>
  <c r="AH2" i="13"/>
  <c r="AE2" i="13"/>
  <c r="U49" i="17"/>
  <c r="X43" i="17"/>
  <c r="V43" i="17"/>
  <c r="N134" i="11"/>
  <c r="N135" i="11" s="1"/>
  <c r="N137" i="11"/>
  <c r="N139" i="11" s="1"/>
  <c r="E289" i="21"/>
  <c r="E291" i="21" s="1"/>
  <c r="X75" i="17"/>
  <c r="Z72" i="13"/>
  <c r="X72" i="13"/>
  <c r="X127" i="10"/>
  <c r="X122" i="10"/>
  <c r="X126" i="10"/>
  <c r="X121" i="10"/>
  <c r="X120" i="10"/>
  <c r="H12" i="7"/>
  <c r="W19" i="10"/>
  <c r="J35" i="10"/>
  <c r="W33" i="10"/>
  <c r="Y30" i="10"/>
  <c r="Z30" i="10" s="1"/>
  <c r="W79" i="10"/>
  <c r="AB17" i="10"/>
  <c r="AB25" i="10" s="1"/>
  <c r="J9" i="4"/>
  <c r="K9" i="4" s="1"/>
  <c r="G9" i="4"/>
  <c r="W78" i="8"/>
  <c r="X78" i="8" s="1"/>
  <c r="X66" i="8"/>
  <c r="N63" i="7"/>
  <c r="Q152" i="9"/>
  <c r="Q154" i="9" s="1"/>
  <c r="X104" i="15"/>
  <c r="X74" i="17"/>
  <c r="W77" i="15"/>
  <c r="Y69" i="15" s="1"/>
  <c r="AF5" i="9"/>
  <c r="AG18" i="9"/>
  <c r="U171" i="8"/>
  <c r="U173" i="8" s="1"/>
  <c r="L127" i="6"/>
  <c r="L20" i="6"/>
  <c r="X22" i="8"/>
  <c r="W23" i="8"/>
  <c r="W83" i="15"/>
  <c r="Q168" i="8"/>
  <c r="Q169" i="8" s="1"/>
  <c r="Q171" i="8"/>
  <c r="Q173" i="8" s="1"/>
  <c r="U131" i="12"/>
  <c r="U132" i="12" s="1"/>
  <c r="U134" i="12"/>
  <c r="U136" i="12" s="1"/>
  <c r="X90" i="15"/>
  <c r="E13" i="4"/>
  <c r="F5" i="4"/>
  <c r="W103" i="13"/>
  <c r="Y82" i="13"/>
  <c r="Y81" i="13"/>
  <c r="Y77" i="13"/>
  <c r="Y79" i="13"/>
  <c r="Y80" i="13"/>
  <c r="J39" i="17"/>
  <c r="V171" i="8"/>
  <c r="V173" i="8" s="1"/>
  <c r="X118" i="12"/>
  <c r="U169" i="7"/>
  <c r="U170" i="7" s="1"/>
  <c r="U172" i="7"/>
  <c r="U174" i="7" s="1"/>
  <c r="N169" i="7"/>
  <c r="N170" i="7" s="1"/>
  <c r="N172" i="7"/>
  <c r="N174" i="7" s="1"/>
  <c r="W139" i="6"/>
  <c r="K19" i="21"/>
  <c r="U20" i="7"/>
  <c r="U126" i="7"/>
  <c r="W94" i="10"/>
  <c r="Z83" i="10"/>
  <c r="X83" i="10"/>
  <c r="O125" i="8"/>
  <c r="O20" i="8"/>
  <c r="Y41" i="8"/>
  <c r="Z41" i="8" s="1"/>
  <c r="W108" i="8"/>
  <c r="W44" i="8"/>
  <c r="J46" i="8"/>
  <c r="W24" i="8"/>
  <c r="AB18" i="8"/>
  <c r="D4" i="20" s="1"/>
  <c r="H10" i="8"/>
  <c r="H18" i="8"/>
  <c r="H12" i="8"/>
  <c r="H8" i="8"/>
  <c r="K168" i="8"/>
  <c r="K169" i="8" s="1"/>
  <c r="W166" i="8"/>
  <c r="K117" i="13"/>
  <c r="W115" i="13"/>
  <c r="Y108" i="9"/>
  <c r="D5" i="7"/>
  <c r="D6" i="7"/>
  <c r="D8" i="7" s="1"/>
  <c r="W137" i="8"/>
  <c r="W159" i="8"/>
  <c r="Y119" i="8"/>
  <c r="X131" i="10"/>
  <c r="W80" i="6"/>
  <c r="X80" i="6" s="1"/>
  <c r="S2" i="8"/>
  <c r="S3" i="8" s="1"/>
  <c r="S19" i="8" s="1"/>
  <c r="G6" i="4"/>
  <c r="J6" i="4"/>
  <c r="K6" i="4" s="1"/>
  <c r="W163" i="8"/>
  <c r="X162" i="8" s="1"/>
  <c r="L47" i="21"/>
  <c r="L49" i="21" s="1"/>
  <c r="K47" i="21"/>
  <c r="K49" i="21" s="1"/>
  <c r="L126" i="7"/>
  <c r="L20" i="7"/>
  <c r="W162" i="6"/>
  <c r="N168" i="8"/>
  <c r="N169" i="8" s="1"/>
  <c r="N171" i="8"/>
  <c r="N173" i="8" s="1"/>
  <c r="P41" i="24"/>
  <c r="P42" i="24" s="1"/>
  <c r="P37" i="24"/>
  <c r="Y96" i="11"/>
  <c r="W105" i="11"/>
  <c r="S41" i="24"/>
  <c r="S42" i="24" s="1"/>
  <c r="S37" i="24"/>
  <c r="X36" i="12"/>
  <c r="W47" i="12"/>
  <c r="X47" i="12" s="1"/>
  <c r="W96" i="15"/>
  <c r="X89" i="15" s="1"/>
  <c r="W110" i="12"/>
  <c r="L78" i="15"/>
  <c r="L85" i="15"/>
  <c r="L97" i="15"/>
  <c r="X105" i="13"/>
  <c r="W107" i="13"/>
  <c r="X106" i="13" s="1"/>
  <c r="P168" i="8"/>
  <c r="P169" i="8" s="1"/>
  <c r="P171" i="8"/>
  <c r="P173" i="8" s="1"/>
  <c r="X22" i="9"/>
  <c r="W23" i="9"/>
  <c r="Z59" i="15"/>
  <c r="X59" i="15"/>
  <c r="W66" i="15"/>
  <c r="N126" i="7"/>
  <c r="N20" i="7"/>
  <c r="U125" i="11"/>
  <c r="Q126" i="7"/>
  <c r="Q20" i="7"/>
  <c r="R127" i="6"/>
  <c r="R20" i="6"/>
  <c r="W41" i="13"/>
  <c r="X41" i="13" s="1"/>
  <c r="X34" i="13"/>
  <c r="K125" i="8"/>
  <c r="W124" i="8"/>
  <c r="G12" i="8" s="1"/>
  <c r="K20" i="8"/>
  <c r="X158" i="8"/>
  <c r="X155" i="8"/>
  <c r="X151" i="8"/>
  <c r="H11" i="7"/>
  <c r="AB18" i="9"/>
  <c r="AB32" i="9" s="1"/>
  <c r="W89" i="9"/>
  <c r="H18" i="9"/>
  <c r="J42" i="9"/>
  <c r="W40" i="9"/>
  <c r="Y37" i="9"/>
  <c r="Z37" i="9" s="1"/>
  <c r="W24" i="9"/>
  <c r="E20" i="9"/>
  <c r="M1" i="12"/>
  <c r="M2" i="12" s="1"/>
  <c r="M17" i="12" s="1"/>
  <c r="Q1" i="12"/>
  <c r="Q2" i="12" s="1"/>
  <c r="Q17" i="12" s="1"/>
  <c r="R1" i="12"/>
  <c r="R2" i="12" s="1"/>
  <c r="R17" i="12" s="1"/>
  <c r="S1" i="12"/>
  <c r="S2" i="12" s="1"/>
  <c r="S17" i="12" s="1"/>
  <c r="U1" i="12"/>
  <c r="U2" i="12" s="1"/>
  <c r="U17" i="12" s="1"/>
  <c r="L1" i="12"/>
  <c r="L2" i="12" s="1"/>
  <c r="L17" i="12" s="1"/>
  <c r="V1" i="12"/>
  <c r="P1" i="12"/>
  <c r="P2" i="12" s="1"/>
  <c r="P17" i="12" s="1"/>
  <c r="N1" i="12"/>
  <c r="N2" i="12" s="1"/>
  <c r="N17" i="12" s="1"/>
  <c r="O1" i="12"/>
  <c r="O2" i="12" s="1"/>
  <c r="O17" i="12" s="1"/>
  <c r="Z85" i="10"/>
  <c r="X85" i="10"/>
  <c r="D41" i="24"/>
  <c r="D42" i="24" s="1"/>
  <c r="D37" i="24"/>
  <c r="W30" i="15"/>
  <c r="W35" i="15" s="1"/>
  <c r="X35" i="15" s="1"/>
  <c r="W166" i="6"/>
  <c r="X165" i="6" s="1"/>
  <c r="Q20" i="8"/>
  <c r="Q125" i="8"/>
  <c r="Z79" i="12"/>
  <c r="X79" i="12"/>
  <c r="W90" i="12"/>
  <c r="D6" i="8"/>
  <c r="D8" i="8" s="1"/>
  <c r="D5" i="8"/>
  <c r="X100" i="13"/>
  <c r="X130" i="10"/>
  <c r="W132" i="10"/>
  <c r="M126" i="7"/>
  <c r="M20" i="7"/>
  <c r="K1" i="12"/>
  <c r="X136" i="9"/>
  <c r="D258" i="21"/>
  <c r="D260" i="21" s="1"/>
  <c r="L106" i="9"/>
  <c r="L20" i="9"/>
  <c r="L21" i="9" s="1"/>
  <c r="K17" i="21"/>
  <c r="L17" i="21"/>
  <c r="H8" i="7"/>
  <c r="T27" i="8"/>
  <c r="T21" i="8"/>
  <c r="T26" i="8"/>
  <c r="W122" i="12"/>
  <c r="K149" i="9"/>
  <c r="K150" i="9" s="1"/>
  <c r="W147" i="9"/>
  <c r="K89" i="20"/>
  <c r="L88" i="20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M168" i="8"/>
  <c r="M169" i="8" s="1"/>
  <c r="M171" i="8"/>
  <c r="M173" i="8" s="1"/>
  <c r="E153" i="21"/>
  <c r="AH18" i="7"/>
  <c r="AF5" i="7"/>
  <c r="U125" i="8"/>
  <c r="U20" i="8"/>
  <c r="X22" i="6"/>
  <c r="W23" i="6"/>
  <c r="Q131" i="12"/>
  <c r="Q132" i="12" s="1"/>
  <c r="Q134" i="12"/>
  <c r="Q136" i="12" s="1"/>
  <c r="X46" i="17"/>
  <c r="V46" i="17"/>
  <c r="G37" i="24"/>
  <c r="G41" i="24"/>
  <c r="G42" i="24" s="1"/>
  <c r="N149" i="9"/>
  <c r="N150" i="9" s="1"/>
  <c r="N152" i="9"/>
  <c r="N154" i="9" s="1"/>
  <c r="AB20" i="12"/>
  <c r="Z63" i="15"/>
  <c r="X63" i="15"/>
  <c r="E41" i="24"/>
  <c r="E42" i="24" s="1"/>
  <c r="E37" i="24"/>
  <c r="X73" i="17"/>
  <c r="X77" i="17"/>
  <c r="K137" i="10"/>
  <c r="K138" i="10" s="1"/>
  <c r="W135" i="10"/>
  <c r="W112" i="10"/>
  <c r="K114" i="10"/>
  <c r="W114" i="10" s="1"/>
  <c r="D153" i="21"/>
  <c r="D165" i="21" s="1"/>
  <c r="D167" i="21" s="1"/>
  <c r="K145" i="7"/>
  <c r="W145" i="7" s="1"/>
  <c r="AF6" i="9"/>
  <c r="AI6" i="9" s="1"/>
  <c r="AH18" i="9"/>
  <c r="W59" i="9"/>
  <c r="X59" i="9" s="1"/>
  <c r="X47" i="9"/>
  <c r="T174" i="6"/>
  <c r="M106" i="9"/>
  <c r="M20" i="9"/>
  <c r="M21" i="9" s="1"/>
  <c r="X120" i="11"/>
  <c r="X40" i="10"/>
  <c r="W51" i="10"/>
  <c r="X51" i="10" s="1"/>
  <c r="T1" i="12"/>
  <c r="T2" i="12" s="1"/>
  <c r="T17" i="12" s="1"/>
  <c r="J83" i="17"/>
  <c r="J91" i="17"/>
  <c r="J93" i="17" s="1"/>
  <c r="M2" i="9"/>
  <c r="M3" i="9" s="1"/>
  <c r="M19" i="9" s="1"/>
  <c r="Q2" i="9"/>
  <c r="Q3" i="9" s="1"/>
  <c r="Q19" i="9" s="1"/>
  <c r="P2" i="9"/>
  <c r="P3" i="9" s="1"/>
  <c r="P19" i="9" s="1"/>
  <c r="L2" i="9"/>
  <c r="L3" i="9" s="1"/>
  <c r="L19" i="9" s="1"/>
  <c r="O2" i="9"/>
  <c r="O3" i="9" s="1"/>
  <c r="O19" i="9" s="1"/>
  <c r="S2" i="9"/>
  <c r="S3" i="9" s="1"/>
  <c r="S19" i="9" s="1"/>
  <c r="V2" i="9"/>
  <c r="T2" i="9"/>
  <c r="T3" i="9" s="1"/>
  <c r="T19" i="9" s="1"/>
  <c r="R2" i="9"/>
  <c r="R3" i="9" s="1"/>
  <c r="R19" i="9" s="1"/>
  <c r="U2" i="9"/>
  <c r="U3" i="9" s="1"/>
  <c r="U19" i="9" s="1"/>
  <c r="I83" i="17"/>
  <c r="U81" i="17"/>
  <c r="I91" i="17"/>
  <c r="H17" i="7"/>
  <c r="N125" i="8"/>
  <c r="N20" i="8"/>
  <c r="H7" i="7"/>
  <c r="X133" i="9"/>
  <c r="P126" i="7"/>
  <c r="P20" i="7"/>
  <c r="X119" i="12"/>
  <c r="K126" i="7"/>
  <c r="W125" i="7"/>
  <c r="G10" i="7" s="1"/>
  <c r="K20" i="7"/>
  <c r="D104" i="21"/>
  <c r="D106" i="21" s="1"/>
  <c r="F46" i="21"/>
  <c r="F48" i="21" s="1"/>
  <c r="F50" i="21" s="1"/>
  <c r="D46" i="21"/>
  <c r="D48" i="21" s="1"/>
  <c r="D50" i="21" s="1"/>
  <c r="E46" i="21"/>
  <c r="G46" i="21" s="1"/>
  <c r="G48" i="21" s="1"/>
  <c r="G50" i="21" s="1"/>
  <c r="W89" i="13"/>
  <c r="K91" i="13"/>
  <c r="W91" i="13" s="1"/>
  <c r="H14" i="9"/>
  <c r="Y105" i="10"/>
  <c r="U67" i="17"/>
  <c r="W67" i="17" s="1"/>
  <c r="S106" i="9"/>
  <c r="S20" i="9"/>
  <c r="S21" i="9" s="1"/>
  <c r="K127" i="6"/>
  <c r="K20" i="6"/>
  <c r="W126" i="6"/>
  <c r="G7" i="6" s="1"/>
  <c r="G227" i="21"/>
  <c r="G229" i="21" s="1"/>
  <c r="U111" i="11"/>
  <c r="U113" i="11" s="1"/>
  <c r="W113" i="11" s="1"/>
  <c r="W108" i="11"/>
  <c r="L149" i="9"/>
  <c r="L150" i="9" s="1"/>
  <c r="L152" i="9"/>
  <c r="L154" i="9" s="1"/>
  <c r="X161" i="6"/>
  <c r="X157" i="6"/>
  <c r="X156" i="6"/>
  <c r="X155" i="6"/>
  <c r="X154" i="6"/>
  <c r="H41" i="24"/>
  <c r="H42" i="24" s="1"/>
  <c r="H37" i="24"/>
  <c r="G17" i="9"/>
  <c r="W144" i="8"/>
  <c r="L2" i="10"/>
  <c r="L3" i="10" s="1"/>
  <c r="L18" i="10" s="1"/>
  <c r="T2" i="10"/>
  <c r="T3" i="10" s="1"/>
  <c r="T18" i="10" s="1"/>
  <c r="N2" i="10"/>
  <c r="N3" i="10" s="1"/>
  <c r="N18" i="10" s="1"/>
  <c r="P2" i="10"/>
  <c r="P3" i="10" s="1"/>
  <c r="P18" i="10" s="1"/>
  <c r="S2" i="10"/>
  <c r="S3" i="10" s="1"/>
  <c r="S18" i="10" s="1"/>
  <c r="U2" i="10"/>
  <c r="U3" i="10" s="1"/>
  <c r="U18" i="10" s="1"/>
  <c r="K2" i="10"/>
  <c r="M2" i="10"/>
  <c r="M3" i="10" s="1"/>
  <c r="M18" i="10" s="1"/>
  <c r="Q2" i="10"/>
  <c r="Q3" i="10" s="1"/>
  <c r="Q18" i="10" s="1"/>
  <c r="R2" i="10"/>
  <c r="R3" i="10" s="1"/>
  <c r="R18" i="10" s="1"/>
  <c r="V2" i="10"/>
  <c r="K131" i="12"/>
  <c r="K132" i="12" s="1"/>
  <c r="W129" i="12"/>
  <c r="G14" i="9"/>
  <c r="F196" i="21"/>
  <c r="F198" i="21" s="1"/>
  <c r="G8" i="9"/>
  <c r="H16" i="6"/>
  <c r="X124" i="10"/>
  <c r="AA15" i="9"/>
  <c r="Y15" i="9" s="1"/>
  <c r="Z15" i="9" s="1"/>
  <c r="K3" i="9"/>
  <c r="H14" i="8"/>
  <c r="W135" i="11"/>
  <c r="M140" i="10"/>
  <c r="M142" i="10" s="1"/>
  <c r="R126" i="7"/>
  <c r="R20" i="7"/>
  <c r="P97" i="15"/>
  <c r="D184" i="21"/>
  <c r="F131" i="21"/>
  <c r="F74" i="21"/>
  <c r="F76" i="21" s="1"/>
  <c r="F78" i="21" s="1"/>
  <c r="E194" i="21"/>
  <c r="E196" i="21" s="1"/>
  <c r="E198" i="21" s="1"/>
  <c r="D131" i="21"/>
  <c r="D194" i="21"/>
  <c r="G225" i="21"/>
  <c r="E225" i="21"/>
  <c r="E227" i="21" s="1"/>
  <c r="E229" i="21" s="1"/>
  <c r="D74" i="21"/>
  <c r="D76" i="21" s="1"/>
  <c r="D78" i="21" s="1"/>
  <c r="D225" i="21"/>
  <c r="D227" i="21" s="1"/>
  <c r="D229" i="21" s="1"/>
  <c r="G194" i="21"/>
  <c r="G196" i="21" s="1"/>
  <c r="G198" i="21" s="1"/>
  <c r="F163" i="21"/>
  <c r="E163" i="21"/>
  <c r="D163" i="21"/>
  <c r="G131" i="21"/>
  <c r="G133" i="21" s="1"/>
  <c r="G135" i="21" s="1"/>
  <c r="E256" i="21"/>
  <c r="E258" i="21" s="1"/>
  <c r="E260" i="21" s="1"/>
  <c r="E102" i="21"/>
  <c r="E104" i="21" s="1"/>
  <c r="E106" i="21" s="1"/>
  <c r="D256" i="21"/>
  <c r="D102" i="21"/>
  <c r="F225" i="21"/>
  <c r="G74" i="21"/>
  <c r="G76" i="21" s="1"/>
  <c r="G78" i="21" s="1"/>
  <c r="G256" i="21"/>
  <c r="G258" i="21" s="1"/>
  <c r="G260" i="21" s="1"/>
  <c r="F256" i="21"/>
  <c r="F258" i="21" s="1"/>
  <c r="F260" i="21" s="1"/>
  <c r="E131" i="21"/>
  <c r="E133" i="21" s="1"/>
  <c r="E135" i="21" s="1"/>
  <c r="E74" i="21"/>
  <c r="E76" i="21" s="1"/>
  <c r="E78" i="21" s="1"/>
  <c r="G102" i="21"/>
  <c r="G104" i="21" s="1"/>
  <c r="G106" i="21" s="1"/>
  <c r="F102" i="21"/>
  <c r="F104" i="21" s="1"/>
  <c r="F106" i="21" s="1"/>
  <c r="F194" i="21"/>
  <c r="G163" i="21"/>
  <c r="W61" i="13"/>
  <c r="W24" i="13"/>
  <c r="Y14" i="13"/>
  <c r="Z14" i="13" s="1"/>
  <c r="AB20" i="13"/>
  <c r="J29" i="13"/>
  <c r="Y24" i="13"/>
  <c r="Z24" i="13" s="1"/>
  <c r="X15" i="13"/>
  <c r="Y15" i="13" s="1"/>
  <c r="W15" i="13"/>
  <c r="AB14" i="13"/>
  <c r="AB19" i="13" s="1"/>
  <c r="W27" i="13"/>
  <c r="W28" i="13" s="1"/>
  <c r="U79" i="17"/>
  <c r="H9" i="7"/>
  <c r="T20" i="9"/>
  <c r="T21" i="9" s="1"/>
  <c r="T106" i="9"/>
  <c r="W19" i="6" l="1"/>
  <c r="D10" i="6"/>
  <c r="W3" i="6"/>
  <c r="U27" i="6"/>
  <c r="T27" i="6"/>
  <c r="D9" i="6"/>
  <c r="O27" i="6"/>
  <c r="O26" i="6"/>
  <c r="U26" i="6"/>
  <c r="W174" i="6"/>
  <c r="X174" i="6" s="1"/>
  <c r="T26" i="6"/>
  <c r="M27" i="6"/>
  <c r="M26" i="6"/>
  <c r="G10" i="6"/>
  <c r="AI5" i="6"/>
  <c r="AF18" i="6"/>
  <c r="AE18" i="6" s="1"/>
  <c r="X164" i="6"/>
  <c r="W85" i="15"/>
  <c r="Y72" i="15"/>
  <c r="D174" i="21"/>
  <c r="D175" i="21" s="1"/>
  <c r="D169" i="21"/>
  <c r="E108" i="21"/>
  <c r="E113" i="21"/>
  <c r="E114" i="21" s="1"/>
  <c r="E262" i="21"/>
  <c r="E267" i="21"/>
  <c r="E268" i="21" s="1"/>
  <c r="E137" i="21"/>
  <c r="E142" i="21"/>
  <c r="E143" i="21" s="1"/>
  <c r="G52" i="21"/>
  <c r="G57" i="21"/>
  <c r="G58" i="21" s="1"/>
  <c r="F28" i="21"/>
  <c r="F29" i="21" s="1"/>
  <c r="F23" i="21"/>
  <c r="L87" i="21"/>
  <c r="L88" i="21" s="1"/>
  <c r="L80" i="21"/>
  <c r="F108" i="21"/>
  <c r="F113" i="21"/>
  <c r="F114" i="21" s="1"/>
  <c r="G113" i="21"/>
  <c r="G114" i="21" s="1"/>
  <c r="G108" i="21"/>
  <c r="D236" i="21"/>
  <c r="D237" i="21" s="1"/>
  <c r="D231" i="21"/>
  <c r="E80" i="21"/>
  <c r="E85" i="21"/>
  <c r="E86" i="21" s="1"/>
  <c r="F262" i="21"/>
  <c r="F267" i="21"/>
  <c r="F268" i="21" s="1"/>
  <c r="AB36" i="8"/>
  <c r="D5" i="20" s="1"/>
  <c r="D9" i="8"/>
  <c r="D14" i="8"/>
  <c r="D10" i="8"/>
  <c r="X162" i="7"/>
  <c r="G16" i="9"/>
  <c r="AA17" i="9"/>
  <c r="Y17" i="9" s="1"/>
  <c r="Z17" i="9" s="1"/>
  <c r="AA16" i="10"/>
  <c r="Y16" i="10" s="1"/>
  <c r="Z16" i="10" s="1"/>
  <c r="AA6" i="10"/>
  <c r="Y6" i="10" s="1"/>
  <c r="Z6" i="10" s="1"/>
  <c r="AA15" i="10"/>
  <c r="Y15" i="10" s="1"/>
  <c r="Z15" i="10" s="1"/>
  <c r="AA14" i="10"/>
  <c r="Y14" i="10" s="1"/>
  <c r="Z14" i="10" s="1"/>
  <c r="AA8" i="10"/>
  <c r="Y8" i="10" s="1"/>
  <c r="Z8" i="10" s="1"/>
  <c r="K3" i="10"/>
  <c r="AA13" i="10"/>
  <c r="Y13" i="10" s="1"/>
  <c r="Z13" i="10" s="1"/>
  <c r="W2" i="10"/>
  <c r="AA10" i="10"/>
  <c r="Y10" i="10" s="1"/>
  <c r="Z10" i="10" s="1"/>
  <c r="AA12" i="10"/>
  <c r="Y12" i="10" s="1"/>
  <c r="Z12" i="10" s="1"/>
  <c r="AA9" i="10"/>
  <c r="Y9" i="10" s="1"/>
  <c r="Z9" i="10" s="1"/>
  <c r="AA17" i="10"/>
  <c r="AA7" i="10"/>
  <c r="Y7" i="10" s="1"/>
  <c r="Z7" i="10" s="1"/>
  <c r="AA11" i="10"/>
  <c r="Y11" i="10" s="1"/>
  <c r="Z11" i="10" s="1"/>
  <c r="U91" i="17"/>
  <c r="I93" i="17"/>
  <c r="R26" i="6"/>
  <c r="R27" i="6"/>
  <c r="R21" i="6"/>
  <c r="E28" i="21"/>
  <c r="E29" i="21" s="1"/>
  <c r="E23" i="21"/>
  <c r="P26" i="6"/>
  <c r="P27" i="6"/>
  <c r="P21" i="6"/>
  <c r="M78" i="21"/>
  <c r="M87" i="21" s="1"/>
  <c r="K87" i="21"/>
  <c r="K88" i="21" s="1"/>
  <c r="K80" i="21"/>
  <c r="K82" i="21" s="1"/>
  <c r="G17" i="6"/>
  <c r="G9" i="6"/>
  <c r="AA11" i="9"/>
  <c r="Y11" i="9" s="1"/>
  <c r="Z11" i="9" s="1"/>
  <c r="U83" i="17"/>
  <c r="W81" i="17"/>
  <c r="X81" i="17" s="1"/>
  <c r="W134" i="12"/>
  <c r="G205" i="21"/>
  <c r="G206" i="21" s="1"/>
  <c r="G200" i="21"/>
  <c r="G23" i="21"/>
  <c r="G28" i="21"/>
  <c r="G29" i="21" s="1"/>
  <c r="X5" i="12"/>
  <c r="X7" i="12"/>
  <c r="X6" i="12"/>
  <c r="X14" i="12"/>
  <c r="X13" i="12"/>
  <c r="X15" i="12"/>
  <c r="X10" i="12"/>
  <c r="X11" i="12"/>
  <c r="X12" i="12"/>
  <c r="X9" i="12"/>
  <c r="X8" i="12"/>
  <c r="X16" i="12"/>
  <c r="V2" i="12"/>
  <c r="V17" i="12" s="1"/>
  <c r="U26" i="7"/>
  <c r="U27" i="7"/>
  <c r="U21" i="7"/>
  <c r="W139" i="11"/>
  <c r="X138" i="11" s="1"/>
  <c r="E200" i="21"/>
  <c r="E205" i="21"/>
  <c r="E206" i="21" s="1"/>
  <c r="AA16" i="9"/>
  <c r="Y16" i="9" s="1"/>
  <c r="Z16" i="9" s="1"/>
  <c r="J30" i="13"/>
  <c r="K29" i="13"/>
  <c r="AA14" i="9"/>
  <c r="Y14" i="9" s="1"/>
  <c r="Z14" i="9" s="1"/>
  <c r="R21" i="7"/>
  <c r="R26" i="7"/>
  <c r="R27" i="7"/>
  <c r="D52" i="21"/>
  <c r="D57" i="21"/>
  <c r="D58" i="21" s="1"/>
  <c r="E165" i="21"/>
  <c r="E167" i="21" s="1"/>
  <c r="J105" i="9"/>
  <c r="Y105" i="9" s="1"/>
  <c r="W20" i="9"/>
  <c r="Z105" i="9"/>
  <c r="X105" i="9"/>
  <c r="G18" i="9"/>
  <c r="W106" i="9"/>
  <c r="G7" i="9"/>
  <c r="G9" i="9"/>
  <c r="G15" i="9"/>
  <c r="G11" i="9"/>
  <c r="G7" i="7"/>
  <c r="G11" i="6"/>
  <c r="G13" i="6"/>
  <c r="AA13" i="9"/>
  <c r="Y13" i="9" s="1"/>
  <c r="Z13" i="9" s="1"/>
  <c r="F52" i="21"/>
  <c r="F57" i="21"/>
  <c r="F58" i="21" s="1"/>
  <c r="W137" i="10"/>
  <c r="K42" i="9"/>
  <c r="X128" i="11"/>
  <c r="D23" i="21"/>
  <c r="D28" i="21"/>
  <c r="D29" i="21" s="1"/>
  <c r="F74" i="20"/>
  <c r="F69" i="20"/>
  <c r="F54" i="20"/>
  <c r="F31" i="20"/>
  <c r="F16" i="20"/>
  <c r="F61" i="20"/>
  <c r="F35" i="20"/>
  <c r="F17" i="20"/>
  <c r="F39" i="20"/>
  <c r="F28" i="20"/>
  <c r="F21" i="20"/>
  <c r="F49" i="20"/>
  <c r="F22" i="20"/>
  <c r="D133" i="20"/>
  <c r="E133" i="20" s="1"/>
  <c r="F37" i="20"/>
  <c r="F72" i="20"/>
  <c r="F66" i="20"/>
  <c r="F59" i="20"/>
  <c r="F53" i="20"/>
  <c r="F38" i="20"/>
  <c r="F78" i="20"/>
  <c r="F65" i="20"/>
  <c r="F24" i="20"/>
  <c r="E131" i="20"/>
  <c r="F76" i="20"/>
  <c r="F32" i="20"/>
  <c r="F14" i="20"/>
  <c r="F70" i="20"/>
  <c r="F57" i="20"/>
  <c r="F51" i="20"/>
  <c r="F34" i="20"/>
  <c r="F13" i="20"/>
  <c r="F63" i="20"/>
  <c r="F23" i="20"/>
  <c r="F50" i="20"/>
  <c r="F30" i="20"/>
  <c r="F48" i="20"/>
  <c r="F67" i="20"/>
  <c r="F55" i="20"/>
  <c r="F33" i="20"/>
  <c r="F73" i="20"/>
  <c r="F62" i="20"/>
  <c r="F12" i="20"/>
  <c r="F36" i="20"/>
  <c r="F20" i="20"/>
  <c r="F80" i="20"/>
  <c r="F60" i="20"/>
  <c r="F29" i="20"/>
  <c r="F19" i="20"/>
  <c r="F79" i="20"/>
  <c r="F71" i="20"/>
  <c r="F52" i="20"/>
  <c r="F18" i="20"/>
  <c r="F27" i="20"/>
  <c r="F15" i="20"/>
  <c r="F64" i="20"/>
  <c r="F26" i="20"/>
  <c r="F77" i="20"/>
  <c r="F68" i="20"/>
  <c r="F41" i="20"/>
  <c r="F58" i="20"/>
  <c r="F40" i="20"/>
  <c r="F56" i="20"/>
  <c r="F75" i="20"/>
  <c r="F42" i="20"/>
  <c r="F81" i="20"/>
  <c r="D133" i="21"/>
  <c r="D135" i="21" s="1"/>
  <c r="G14" i="6"/>
  <c r="G6" i="6"/>
  <c r="G15" i="6"/>
  <c r="L26" i="7"/>
  <c r="L27" i="7"/>
  <c r="L21" i="7"/>
  <c r="M19" i="21"/>
  <c r="M28" i="21" s="1"/>
  <c r="K21" i="21"/>
  <c r="K23" i="21" s="1"/>
  <c r="K28" i="21"/>
  <c r="K29" i="21" s="1"/>
  <c r="K34" i="11"/>
  <c r="D298" i="21"/>
  <c r="D299" i="21" s="1"/>
  <c r="D293" i="21"/>
  <c r="D113" i="21"/>
  <c r="D114" i="21" s="1"/>
  <c r="D108" i="21"/>
  <c r="X57" i="17"/>
  <c r="X58" i="17"/>
  <c r="X56" i="17"/>
  <c r="X55" i="17"/>
  <c r="X53" i="17"/>
  <c r="X54" i="17"/>
  <c r="Z90" i="12"/>
  <c r="X90" i="12"/>
  <c r="AA5" i="12"/>
  <c r="Y5" i="12" s="1"/>
  <c r="Z5" i="12" s="1"/>
  <c r="AA11" i="12"/>
  <c r="Y11" i="12" s="1"/>
  <c r="Z11" i="12" s="1"/>
  <c r="AA10" i="12"/>
  <c r="Y10" i="12" s="1"/>
  <c r="Z10" i="12" s="1"/>
  <c r="AA7" i="12"/>
  <c r="Y7" i="12" s="1"/>
  <c r="Z7" i="12" s="1"/>
  <c r="AA15" i="12"/>
  <c r="Y15" i="12" s="1"/>
  <c r="Z15" i="12" s="1"/>
  <c r="AA9" i="12"/>
  <c r="Y9" i="12" s="1"/>
  <c r="Z9" i="12" s="1"/>
  <c r="W1" i="12"/>
  <c r="AA14" i="12"/>
  <c r="Y14" i="12" s="1"/>
  <c r="AA6" i="12"/>
  <c r="Y6" i="12" s="1"/>
  <c r="Z6" i="12" s="1"/>
  <c r="AA8" i="12"/>
  <c r="Y8" i="12" s="1"/>
  <c r="Z8" i="12" s="1"/>
  <c r="AA12" i="12"/>
  <c r="Y12" i="12" s="1"/>
  <c r="Z12" i="12" s="1"/>
  <c r="AA16" i="12"/>
  <c r="AA13" i="12"/>
  <c r="Y13" i="12" s="1"/>
  <c r="Z13" i="12" s="1"/>
  <c r="K2" i="12"/>
  <c r="N27" i="7"/>
  <c r="N26" i="7"/>
  <c r="N21" i="7"/>
  <c r="AB20" i="7"/>
  <c r="D9" i="7"/>
  <c r="D10" i="7"/>
  <c r="V21" i="6"/>
  <c r="V26" i="6"/>
  <c r="V27" i="6"/>
  <c r="G165" i="21"/>
  <c r="G167" i="21" s="1"/>
  <c r="Z94" i="10"/>
  <c r="X94" i="10"/>
  <c r="J125" i="7"/>
  <c r="Y125" i="7" s="1"/>
  <c r="Z110" i="7" s="1"/>
  <c r="X125" i="7"/>
  <c r="W126" i="7"/>
  <c r="W20" i="7"/>
  <c r="G18" i="7"/>
  <c r="G17" i="7"/>
  <c r="G11" i="7"/>
  <c r="M26" i="8"/>
  <c r="M21" i="8"/>
  <c r="M27" i="8"/>
  <c r="G262" i="21"/>
  <c r="G267" i="21"/>
  <c r="G268" i="21" s="1"/>
  <c r="AA12" i="9"/>
  <c r="Y12" i="9" s="1"/>
  <c r="Z12" i="9" s="1"/>
  <c r="F205" i="21"/>
  <c r="F206" i="21" s="1"/>
  <c r="F200" i="21"/>
  <c r="P26" i="7"/>
  <c r="P27" i="7"/>
  <c r="P21" i="7"/>
  <c r="X147" i="9"/>
  <c r="W149" i="9"/>
  <c r="M26" i="7"/>
  <c r="M21" i="7"/>
  <c r="M27" i="7"/>
  <c r="M49" i="21"/>
  <c r="M58" i="21" s="1"/>
  <c r="K51" i="21"/>
  <c r="K53" i="21" s="1"/>
  <c r="K58" i="21"/>
  <c r="K59" i="21" s="1"/>
  <c r="K46" i="8"/>
  <c r="J47" i="8"/>
  <c r="AF18" i="9"/>
  <c r="AE18" i="9" s="1"/>
  <c r="AI5" i="9"/>
  <c r="W111" i="11"/>
  <c r="K48" i="6"/>
  <c r="J49" i="6"/>
  <c r="G6" i="8"/>
  <c r="W171" i="8"/>
  <c r="Q26" i="7"/>
  <c r="Q27" i="7"/>
  <c r="Q21" i="7"/>
  <c r="AA7" i="9"/>
  <c r="Y7" i="9" s="1"/>
  <c r="Z7" i="9" s="1"/>
  <c r="K26" i="7"/>
  <c r="K27" i="7"/>
  <c r="K21" i="7"/>
  <c r="E298" i="21"/>
  <c r="E299" i="21" s="1"/>
  <c r="E293" i="21"/>
  <c r="X14" i="9"/>
  <c r="V3" i="9"/>
  <c r="V19" i="9" s="1"/>
  <c r="X13" i="9"/>
  <c r="X11" i="9"/>
  <c r="X8" i="9"/>
  <c r="X17" i="9"/>
  <c r="X10" i="9"/>
  <c r="X6" i="9"/>
  <c r="X16" i="9"/>
  <c r="X9" i="9"/>
  <c r="X7" i="9"/>
  <c r="X12" i="9"/>
  <c r="X15" i="9"/>
  <c r="X18" i="9"/>
  <c r="G80" i="21"/>
  <c r="G85" i="21"/>
  <c r="G86" i="21" s="1"/>
  <c r="AA6" i="9"/>
  <c r="Y6" i="9" s="1"/>
  <c r="Z6" i="9" s="1"/>
  <c r="U27" i="8"/>
  <c r="U21" i="8"/>
  <c r="U26" i="8"/>
  <c r="Q26" i="8"/>
  <c r="Q27" i="8"/>
  <c r="Q21" i="8"/>
  <c r="Z66" i="15"/>
  <c r="X66" i="15"/>
  <c r="X96" i="15"/>
  <c r="X93" i="15"/>
  <c r="X95" i="15"/>
  <c r="X92" i="15"/>
  <c r="X94" i="15"/>
  <c r="X91" i="15"/>
  <c r="L58" i="21"/>
  <c r="L59" i="21" s="1"/>
  <c r="L51" i="21"/>
  <c r="G15" i="7"/>
  <c r="S27" i="7"/>
  <c r="S26" i="7"/>
  <c r="S21" i="7"/>
  <c r="X13" i="8"/>
  <c r="V3" i="8"/>
  <c r="V19" i="8" s="1"/>
  <c r="X17" i="8"/>
  <c r="X10" i="8"/>
  <c r="X6" i="8"/>
  <c r="X9" i="8"/>
  <c r="X8" i="8"/>
  <c r="X15" i="8"/>
  <c r="X7" i="8"/>
  <c r="X12" i="8"/>
  <c r="X14" i="8"/>
  <c r="X11" i="8"/>
  <c r="X16" i="8"/>
  <c r="X18" i="8"/>
  <c r="AA12" i="11"/>
  <c r="Y12" i="11" s="1"/>
  <c r="Z12" i="11" s="1"/>
  <c r="AA9" i="11"/>
  <c r="Y9" i="11" s="1"/>
  <c r="Z9" i="11" s="1"/>
  <c r="AA16" i="11"/>
  <c r="Y16" i="11" s="1"/>
  <c r="Z16" i="11" s="1"/>
  <c r="AA15" i="11"/>
  <c r="Y15" i="11" s="1"/>
  <c r="Z15" i="11" s="1"/>
  <c r="AA11" i="11"/>
  <c r="Y11" i="11" s="1"/>
  <c r="Z11" i="11" s="1"/>
  <c r="AA14" i="11"/>
  <c r="Y14" i="11" s="1"/>
  <c r="Z14" i="11" s="1"/>
  <c r="AA8" i="11"/>
  <c r="Y8" i="11" s="1"/>
  <c r="Z8" i="11" s="1"/>
  <c r="K3" i="11"/>
  <c r="W2" i="11"/>
  <c r="AA13" i="11"/>
  <c r="Y13" i="11" s="1"/>
  <c r="Z13" i="11" s="1"/>
  <c r="AA7" i="11"/>
  <c r="Y7" i="11" s="1"/>
  <c r="Z7" i="11" s="1"/>
  <c r="AA10" i="11"/>
  <c r="Y10" i="11" s="1"/>
  <c r="Z10" i="11" s="1"/>
  <c r="AA6" i="11"/>
  <c r="X132" i="11"/>
  <c r="X115" i="13"/>
  <c r="W117" i="13"/>
  <c r="X116" i="13" s="1"/>
  <c r="W97" i="15"/>
  <c r="Y70" i="15"/>
  <c r="Y75" i="15"/>
  <c r="Y73" i="15"/>
  <c r="Y71" i="15"/>
  <c r="Y74" i="15"/>
  <c r="G13" i="7"/>
  <c r="T26" i="7"/>
  <c r="T27" i="7"/>
  <c r="T21" i="7"/>
  <c r="W169" i="7"/>
  <c r="X167" i="7" s="1"/>
  <c r="P27" i="8"/>
  <c r="P21" i="8"/>
  <c r="P26" i="8"/>
  <c r="F13" i="4"/>
  <c r="G5" i="4"/>
  <c r="J5" i="4"/>
  <c r="K35" i="10"/>
  <c r="F85" i="21"/>
  <c r="F86" i="21" s="1"/>
  <c r="F80" i="21"/>
  <c r="AA10" i="9"/>
  <c r="Y10" i="9" s="1"/>
  <c r="Z10" i="9" s="1"/>
  <c r="G14" i="8"/>
  <c r="K26" i="8"/>
  <c r="K21" i="8"/>
  <c r="K27" i="8"/>
  <c r="E48" i="21"/>
  <c r="E50" i="21" s="1"/>
  <c r="G6" i="9"/>
  <c r="W8" i="17"/>
  <c r="X8" i="17" s="1"/>
  <c r="W10" i="17"/>
  <c r="X10" i="17" s="1"/>
  <c r="I19" i="17"/>
  <c r="W11" i="17"/>
  <c r="X11" i="17" s="1"/>
  <c r="W12" i="17"/>
  <c r="X12" i="17" s="1"/>
  <c r="Z8" i="17"/>
  <c r="U14" i="17"/>
  <c r="L21" i="21"/>
  <c r="L28" i="21"/>
  <c r="L29" i="21" s="1"/>
  <c r="G293" i="21"/>
  <c r="G298" i="21"/>
  <c r="G299" i="21" s="1"/>
  <c r="AA15" i="8"/>
  <c r="Y15" i="8" s="1"/>
  <c r="Z15" i="8" s="1"/>
  <c r="AA13" i="8"/>
  <c r="Y13" i="8" s="1"/>
  <c r="Z13" i="8" s="1"/>
  <c r="AA11" i="8"/>
  <c r="Y11" i="8" s="1"/>
  <c r="Z11" i="8" s="1"/>
  <c r="AA17" i="8"/>
  <c r="Y17" i="8" s="1"/>
  <c r="Z17" i="8" s="1"/>
  <c r="AA9" i="8"/>
  <c r="Y9" i="8" s="1"/>
  <c r="Z9" i="8" s="1"/>
  <c r="AA8" i="8"/>
  <c r="Y8" i="8" s="1"/>
  <c r="Z8" i="8" s="1"/>
  <c r="AA12" i="8"/>
  <c r="Y12" i="8" s="1"/>
  <c r="Z12" i="8" s="1"/>
  <c r="AA14" i="8"/>
  <c r="Y14" i="8" s="1"/>
  <c r="Z14" i="8" s="1"/>
  <c r="AA6" i="8"/>
  <c r="Y6" i="8" s="1"/>
  <c r="Z6" i="8" s="1"/>
  <c r="W2" i="8"/>
  <c r="AA7" i="8"/>
  <c r="Y7" i="8" s="1"/>
  <c r="Z7" i="8" s="1"/>
  <c r="AA16" i="8"/>
  <c r="Y16" i="8" s="1"/>
  <c r="Z16" i="8" s="1"/>
  <c r="K3" i="8"/>
  <c r="AA10" i="8"/>
  <c r="Y10" i="8" s="1"/>
  <c r="Z10" i="8" s="1"/>
  <c r="AA18" i="8"/>
  <c r="AI5" i="8"/>
  <c r="AF18" i="8"/>
  <c r="AE18" i="8" s="1"/>
  <c r="J24" i="15"/>
  <c r="K23" i="15"/>
  <c r="F236" i="21"/>
  <c r="F237" i="21" s="1"/>
  <c r="F231" i="21"/>
  <c r="K27" i="6"/>
  <c r="K26" i="6"/>
  <c r="K21" i="6"/>
  <c r="X12" i="11"/>
  <c r="X9" i="11"/>
  <c r="X16" i="11"/>
  <c r="X6" i="11"/>
  <c r="V3" i="11"/>
  <c r="V18" i="11" s="1"/>
  <c r="X8" i="11"/>
  <c r="X13" i="11"/>
  <c r="X7" i="11"/>
  <c r="X17" i="11"/>
  <c r="X10" i="11"/>
  <c r="X14" i="11"/>
  <c r="X11" i="11"/>
  <c r="X15" i="11"/>
  <c r="O26" i="7"/>
  <c r="O27" i="7"/>
  <c r="O21" i="7"/>
  <c r="F165" i="21"/>
  <c r="F167" i="21" s="1"/>
  <c r="G231" i="21"/>
  <c r="G236" i="21"/>
  <c r="G237" i="21" s="1"/>
  <c r="J48" i="7"/>
  <c r="K47" i="7"/>
  <c r="W20" i="8"/>
  <c r="G18" i="8"/>
  <c r="J124" i="8"/>
  <c r="Y109" i="8" s="1"/>
  <c r="X124" i="8"/>
  <c r="W125" i="8"/>
  <c r="Z109" i="8"/>
  <c r="G11" i="8"/>
  <c r="G13" i="8"/>
  <c r="G10" i="8"/>
  <c r="G17" i="8"/>
  <c r="G9" i="8"/>
  <c r="G7" i="8"/>
  <c r="W111" i="15"/>
  <c r="X110" i="15" s="1"/>
  <c r="N26" i="8"/>
  <c r="N27" i="8"/>
  <c r="N21" i="8"/>
  <c r="J38" i="9"/>
  <c r="J39" i="9"/>
  <c r="X161" i="8"/>
  <c r="Q26" i="6"/>
  <c r="Q27" i="6"/>
  <c r="Q21" i="6"/>
  <c r="V26" i="7"/>
  <c r="V27" i="7"/>
  <c r="V21" i="7"/>
  <c r="L26" i="8"/>
  <c r="L27" i="8"/>
  <c r="L21" i="8"/>
  <c r="W140" i="10"/>
  <c r="F133" i="21"/>
  <c r="F135" i="21" s="1"/>
  <c r="D262" i="21"/>
  <c r="D267" i="21"/>
  <c r="D268" i="21" s="1"/>
  <c r="L26" i="6"/>
  <c r="L27" i="6"/>
  <c r="L21" i="6"/>
  <c r="Z93" i="11"/>
  <c r="X93" i="11"/>
  <c r="D80" i="21"/>
  <c r="D85" i="21"/>
  <c r="D86" i="21" s="1"/>
  <c r="F298" i="21"/>
  <c r="F299" i="21" s="1"/>
  <c r="F293" i="21"/>
  <c r="AA18" i="9"/>
  <c r="W20" i="6"/>
  <c r="W127" i="6"/>
  <c r="G18" i="6"/>
  <c r="J126" i="6"/>
  <c r="Y126" i="6" s="1"/>
  <c r="Z111" i="6" s="1"/>
  <c r="X126" i="6"/>
  <c r="G8" i="6"/>
  <c r="G16" i="6"/>
  <c r="X129" i="12"/>
  <c r="W131" i="12"/>
  <c r="G16" i="7"/>
  <c r="X15" i="10"/>
  <c r="X14" i="10"/>
  <c r="X8" i="10"/>
  <c r="V3" i="10"/>
  <c r="V18" i="10" s="1"/>
  <c r="X12" i="10"/>
  <c r="X6" i="10"/>
  <c r="X11" i="10"/>
  <c r="X13" i="10"/>
  <c r="X16" i="10"/>
  <c r="X7" i="10"/>
  <c r="X9" i="10"/>
  <c r="X17" i="10"/>
  <c r="X10" i="10"/>
  <c r="X49" i="17"/>
  <c r="V49" i="17"/>
  <c r="V21" i="8"/>
  <c r="V27" i="8"/>
  <c r="V26" i="8"/>
  <c r="G8" i="7"/>
  <c r="AA8" i="9"/>
  <c r="Y8" i="9" s="1"/>
  <c r="Z8" i="9" s="1"/>
  <c r="G15" i="8"/>
  <c r="G8" i="8"/>
  <c r="S21" i="8"/>
  <c r="S26" i="8"/>
  <c r="S27" i="8"/>
  <c r="D196" i="21"/>
  <c r="D198" i="21" s="1"/>
  <c r="G6" i="7"/>
  <c r="AF18" i="7"/>
  <c r="AE18" i="7" s="1"/>
  <c r="AI5" i="7"/>
  <c r="W168" i="8"/>
  <c r="X166" i="8"/>
  <c r="O26" i="8"/>
  <c r="O27" i="8"/>
  <c r="O21" i="8"/>
  <c r="K31" i="12"/>
  <c r="J32" i="12"/>
  <c r="W101" i="15"/>
  <c r="X99" i="15" s="1"/>
  <c r="W152" i="9"/>
  <c r="E231" i="21"/>
  <c r="E236" i="21"/>
  <c r="E237" i="21" s="1"/>
  <c r="L89" i="20"/>
  <c r="L102" i="20"/>
  <c r="M88" i="20"/>
  <c r="AA9" i="9"/>
  <c r="Y9" i="9" s="1"/>
  <c r="Z9" i="9" s="1"/>
  <c r="G14" i="7"/>
  <c r="G12" i="7"/>
  <c r="W3" i="9"/>
  <c r="K19" i="9"/>
  <c r="G142" i="21"/>
  <c r="G143" i="21" s="1"/>
  <c r="G137" i="21"/>
  <c r="W2" i="9"/>
  <c r="G9" i="7"/>
  <c r="W125" i="11"/>
  <c r="Y103" i="11"/>
  <c r="Y97" i="11"/>
  <c r="Y100" i="11"/>
  <c r="Y101" i="11"/>
  <c r="Y104" i="11"/>
  <c r="Y98" i="11"/>
  <c r="Y99" i="11"/>
  <c r="K174" i="7"/>
  <c r="W172" i="7"/>
  <c r="AB20" i="6"/>
  <c r="G12" i="9"/>
  <c r="S27" i="6"/>
  <c r="S21" i="6"/>
  <c r="S26" i="6"/>
  <c r="Y76" i="15"/>
  <c r="G16" i="8"/>
  <c r="G12" i="6"/>
  <c r="W172" i="6"/>
  <c r="X170" i="6"/>
  <c r="W26" i="6" l="1"/>
  <c r="J42" i="8"/>
  <c r="J44" i="8" s="1"/>
  <c r="J43" i="7"/>
  <c r="J45" i="7" s="1"/>
  <c r="J44" i="6"/>
  <c r="J46" i="6" s="1"/>
  <c r="W19" i="9"/>
  <c r="Y18" i="9"/>
  <c r="Z18" i="9" s="1"/>
  <c r="U93" i="17"/>
  <c r="V92" i="17" s="1"/>
  <c r="V91" i="17"/>
  <c r="M80" i="21"/>
  <c r="M82" i="21" s="1"/>
  <c r="L82" i="21"/>
  <c r="W27" i="6"/>
  <c r="M51" i="21"/>
  <c r="M53" i="21" s="1"/>
  <c r="L53" i="21"/>
  <c r="G174" i="21"/>
  <c r="G175" i="21" s="1"/>
  <c r="G169" i="21"/>
  <c r="D137" i="21"/>
  <c r="D142" i="21"/>
  <c r="D143" i="21" s="1"/>
  <c r="AA17" i="11"/>
  <c r="Y6" i="11"/>
  <c r="Z6" i="11" s="1"/>
  <c r="F174" i="21"/>
  <c r="F175" i="21" s="1"/>
  <c r="F169" i="21"/>
  <c r="E52" i="21"/>
  <c r="E57" i="21"/>
  <c r="E58" i="21" s="1"/>
  <c r="X100" i="15"/>
  <c r="W27" i="8"/>
  <c r="X168" i="7"/>
  <c r="W170" i="7"/>
  <c r="X167" i="8"/>
  <c r="W169" i="8"/>
  <c r="X130" i="12"/>
  <c r="W132" i="12"/>
  <c r="W27" i="7"/>
  <c r="M89" i="21"/>
  <c r="M88" i="21"/>
  <c r="X20" i="6"/>
  <c r="W21" i="6"/>
  <c r="W174" i="7"/>
  <c r="X173" i="7" s="1"/>
  <c r="W26" i="7"/>
  <c r="J40" i="9"/>
  <c r="Y18" i="8"/>
  <c r="Z18" i="8" s="1"/>
  <c r="W19" i="8"/>
  <c r="J43" i="9"/>
  <c r="X137" i="11"/>
  <c r="W3" i="10"/>
  <c r="K18" i="10"/>
  <c r="W18" i="10"/>
  <c r="Y17" i="10"/>
  <c r="Z17" i="10" s="1"/>
  <c r="M60" i="21"/>
  <c r="M59" i="21"/>
  <c r="W3" i="11"/>
  <c r="K18" i="11"/>
  <c r="D205" i="21"/>
  <c r="D206" i="21" s="1"/>
  <c r="D200" i="21"/>
  <c r="D6" i="20"/>
  <c r="W21" i="8"/>
  <c r="X20" i="8"/>
  <c r="M30" i="21"/>
  <c r="M29" i="21"/>
  <c r="X136" i="10"/>
  <c r="W138" i="10"/>
  <c r="X20" i="9"/>
  <c r="W21" i="9"/>
  <c r="W26" i="8"/>
  <c r="M102" i="20"/>
  <c r="M89" i="20"/>
  <c r="N88" i="20"/>
  <c r="W3" i="8"/>
  <c r="K19" i="8"/>
  <c r="M21" i="21"/>
  <c r="M23" i="21" s="1"/>
  <c r="L23" i="21"/>
  <c r="X148" i="9"/>
  <c r="W150" i="9"/>
  <c r="X20" i="7"/>
  <c r="W21" i="7"/>
  <c r="X135" i="10"/>
  <c r="W173" i="8"/>
  <c r="X172" i="8" s="1"/>
  <c r="W2" i="12"/>
  <c r="K17" i="12"/>
  <c r="E169" i="21"/>
  <c r="E174" i="21"/>
  <c r="E175" i="21" s="1"/>
  <c r="F142" i="21"/>
  <c r="F143" i="21" s="1"/>
  <c r="F137" i="21"/>
  <c r="X152" i="9"/>
  <c r="W154" i="9"/>
  <c r="X153" i="9" s="1"/>
  <c r="W142" i="10"/>
  <c r="X141" i="10" s="1"/>
  <c r="X109" i="15"/>
  <c r="J36" i="10"/>
  <c r="K5" i="4"/>
  <c r="K13" i="4" s="1"/>
  <c r="J13" i="4"/>
  <c r="W17" i="12"/>
  <c r="Y16" i="12"/>
  <c r="Z16" i="12" s="1"/>
  <c r="W136" i="12"/>
  <c r="X135" i="12" s="1"/>
  <c r="X134" i="12"/>
  <c r="W18" i="11" l="1"/>
  <c r="Y17" i="11"/>
  <c r="Z17" i="11" s="1"/>
  <c r="J35" i="11"/>
  <c r="N102" i="20"/>
  <c r="N89" i="20"/>
  <c r="O88" i="20"/>
  <c r="X171" i="8"/>
  <c r="D7" i="20"/>
  <c r="D9" i="20" s="1"/>
  <c r="E6" i="20"/>
  <c r="E9" i="20" s="1"/>
  <c r="D134" i="20"/>
  <c r="D44" i="20"/>
  <c r="X140" i="10"/>
  <c r="X172" i="7"/>
  <c r="E10" i="20" l="1"/>
  <c r="E44" i="20"/>
  <c r="D105" i="20"/>
  <c r="D10" i="20"/>
  <c r="O89" i="20"/>
  <c r="O102" i="20"/>
  <c r="P88" i="20"/>
  <c r="Q88" i="20" l="1"/>
  <c r="P102" i="20"/>
  <c r="P89" i="20"/>
  <c r="Q102" i="20" l="1"/>
  <c r="R88" i="20"/>
  <c r="Q89" i="20"/>
  <c r="R102" i="20" l="1"/>
  <c r="R89" i="20"/>
  <c r="S88" i="20"/>
  <c r="S89" i="20" l="1"/>
  <c r="T88" i="20"/>
  <c r="S102" i="20"/>
  <c r="T89" i="20" l="1"/>
  <c r="T102" i="20"/>
  <c r="U88" i="20"/>
  <c r="V88" i="20" l="1"/>
  <c r="U102" i="20"/>
  <c r="W88" i="20" l="1"/>
  <c r="V102" i="20"/>
  <c r="X88" i="20" l="1"/>
  <c r="W102" i="20"/>
  <c r="X102" i="20" l="1"/>
  <c r="Y88" i="20"/>
  <c r="Y102" i="20" l="1"/>
  <c r="Z88" i="20"/>
  <c r="Z102" i="20" l="1"/>
  <c r="AA88" i="20"/>
  <c r="AB88" i="20" l="1"/>
  <c r="AA102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3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4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5000000}">
      <text>
        <r>
          <rPr>
            <sz val="10"/>
            <rFont val="Arial"/>
            <family val="2"/>
          </rPr>
          <t>alan ranger:
cancelled 19 nov</t>
        </r>
      </text>
    </comment>
    <comment ref="A573" authorId="0" shapeId="0" xr:uid="{00000000-0006-0000-1F00-000022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<sst xmlns="http://schemas.openxmlformats.org/spreadsheetml/2006/main" count="42959" uniqueCount="8563">
  <si>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</si>
  <si>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</si>
  <si>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</si>
  <si>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</si>
  <si>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</si>
  <si>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</si>
  <si>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</si>
  <si>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</si>
  <si>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</si>
  <si>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</si>
  <si>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</si>
  <si>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</si>
  <si>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</si>
  <si>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</si>
  <si>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</si>
  <si>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</si>
  <si>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</si>
  <si>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</si>
  <si>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</si>
  <si>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</si>
  <si>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</si>
  <si>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</si>
  <si>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</si>
  <si>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</si>
  <si>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</si>
  <si>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</si>
  <si>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</si>
  <si>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</si>
  <si>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</si>
  <si>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</si>
  <si>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</si>
  <si>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</si>
  <si>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</si>
  <si>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</si>
  <si>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</si>
  <si>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</si>
  <si>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</si>
  <si>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</si>
  <si>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</si>
  <si>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</si>
  <si>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</si>
  <si>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</si>
  <si>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</si>
  <si>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</si>
  <si>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</si>
  <si>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</si>
  <si>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</si>
  <si>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</si>
  <si>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</si>
  <si>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</si>
  <si>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</si>
  <si>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</si>
  <si>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</si>
  <si>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</si>
  <si>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</si>
  <si>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</si>
  <si>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</si>
  <si>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</si>
  <si>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</si>
  <si>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</si>
  <si>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</si>
  <si>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</si>
  <si>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</si>
  <si>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</si>
  <si>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</si>
  <si>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</si>
  <si>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</si>
  <si>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</si>
  <si>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</si>
  <si>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</si>
  <si>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</si>
  <si>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</si>
  <si>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</si>
  <si>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</si>
  <si>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</si>
  <si>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</si>
  <si>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</si>
  <si>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</si>
  <si>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</si>
  <si>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</si>
  <si>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</si>
  <si>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</si>
  <si>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</si>
  <si>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</si>
  <si>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</si>
  <si>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</si>
  <si>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</si>
  <si>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</si>
  <si>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</si>
  <si>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</si>
  <si>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</si>
  <si>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</si>
  <si>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</si>
  <si>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</si>
  <si>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</si>
  <si>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</si>
  <si>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</si>
  <si>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</si>
  <si>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</si>
  <si>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</si>
  <si>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</si>
  <si>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</si>
  <si>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</si>
  <si>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</si>
  <si>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</si>
  <si>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</si>
  <si>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</si>
  <si>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</si>
  <si>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</si>
  <si>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</si>
  <si>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</si>
  <si>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</si>
  <si>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</si>
  <si>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</si>
  <si>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</si>
  <si>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</si>
  <si>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</si>
  <si>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</si>
  <si>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</si>
  <si>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</si>
  <si>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</si>
  <si>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</si>
  <si>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</si>
  <si>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</si>
  <si>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</si>
  <si>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</si>
  <si>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</si>
  <si>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</si>
  <si>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</si>
  <si>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</si>
  <si>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</si>
  <si>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</si>
  <si>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</si>
  <si>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</si>
  <si>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</si>
  <si>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</si>
  <si>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</si>
  <si>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</si>
  <si>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</si>
  <si>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</si>
  <si>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</si>
  <si>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</si>
  <si>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</si>
  <si>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</si>
  <si>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</si>
  <si>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</si>
  <si>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</si>
  <si>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</si>
  <si>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</si>
  <si>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</si>
  <si>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</si>
  <si>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</si>
  <si>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</si>
  <si>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</si>
  <si>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</si>
  <si>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</si>
  <si>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</si>
  <si>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</si>
  <si>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</si>
  <si>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</si>
  <si>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</si>
  <si>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</si>
  <si>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</si>
  <si>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</si>
  <si>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</si>
  <si>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</si>
  <si>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</si>
  <si>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</si>
  <si>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</si>
  <si>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</si>
  <si>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</si>
  <si>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</si>
  <si>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</si>
  <si>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</si>
  <si>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</si>
  <si>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</si>
  <si>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</si>
  <si>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</si>
  <si>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</si>
  <si>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</si>
  <si>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</si>
  <si>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</si>
  <si>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</si>
  <si>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</si>
  <si>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</si>
  <si>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</si>
  <si>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</si>
  <si>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</si>
  <si>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</si>
  <si>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</si>
  <si>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</si>
  <si>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</si>
  <si>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</si>
  <si>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</si>
  <si>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Sarah Kuner</t>
  </si>
  <si>
    <t>Camera Course</t>
  </si>
  <si>
    <t>Beginners Photography Course | 3 Weekly Evening Classes</t>
  </si>
  <si>
    <t>https://www.alanranger.com/beginners-photography-classes</t>
  </si>
  <si>
    <t>Harmit Kuner</t>
  </si>
  <si>
    <t>Esau Leon</t>
  </si>
  <si>
    <t>Academy</t>
  </si>
  <si>
    <t>Academy - Membership / eBook / Exams (historical bundle)</t>
  </si>
  <si>
    <t>https://www.alanranger.com/free-online-photography-course</t>
  </si>
  <si>
    <t xml:space="preserve">Anne Watkinson </t>
  </si>
  <si>
    <t>121</t>
  </si>
  <si>
    <t>1-2-1 Single Session - 1hr (Face-to-Face)</t>
  </si>
  <si>
    <t>https://www.alanranger.com/private-photography-lessons</t>
  </si>
  <si>
    <t>Ruth Martin</t>
  </si>
  <si>
    <t>Mahesh Valasa</t>
  </si>
  <si>
    <t>Gift Voucher</t>
  </si>
  <si>
    <t>Gift Voucher - Digital eCard</t>
  </si>
  <si>
    <t>https://www.alanranger.com/photography-gift-vouchers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</si>
  <si>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</si>
  <si>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</si>
  <si>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</si>
  <si>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</si>
  <si>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</si>
  <si>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</si>
  <si>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</si>
  <si>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</si>
  <si>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</si>
  <si>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</si>
  <si>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</si>
  <si>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</si>
  <si>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</si>
  <si>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</si>
  <si>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https://www.alanranger.com/landscape-photography-workshops</t>
  </si>
  <si>
    <t>Maggie Shaw</t>
  </si>
  <si>
    <t>Digital Gidt Card</t>
  </si>
  <si>
    <t>Les Page</t>
  </si>
  <si>
    <t>Bluebells</t>
  </si>
  <si>
    <t>BLUEBELL WOODLANDS Photography - Warks - 20 Apr- 30 Apr</t>
  </si>
  <si>
    <t>https://www.alanranger.com/one-day-landscape-photography-workshops</t>
  </si>
  <si>
    <t>neil lewis</t>
  </si>
  <si>
    <t>Neil Sturgess</t>
  </si>
  <si>
    <t>Peak District</t>
  </si>
  <si>
    <t>PEAK DISTRICT Photography Workshops - May, Oct and Nov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</si>
  <si>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</si>
  <si>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</si>
  <si>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</si>
  <si>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</si>
  <si>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</si>
  <si>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</si>
  <si>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</si>
  <si>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</si>
  <si>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</si>
  <si>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</si>
  <si>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</si>
  <si>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</si>
  <si>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</si>
  <si>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WALES Photography Workshop | Lake Vyrnwy 10-11 Oct</t>
  </si>
  <si>
    <t>Andrea Morris</t>
  </si>
  <si>
    <t>Malver CC</t>
  </si>
  <si>
    <t>Camera Club Talk</t>
  </si>
  <si>
    <t>Commission - Editorial / Guest Blog / Judging</t>
  </si>
  <si>
    <t>https://www.alanranger.com/corporate-photography-training</t>
  </si>
  <si>
    <t>Esther Anyanwu</t>
  </si>
  <si>
    <t>1-2-1 Balance</t>
  </si>
  <si>
    <t>Martin Morris</t>
  </si>
  <si>
    <t>Stacey Bailey</t>
  </si>
  <si>
    <t>Katherine Clay</t>
  </si>
  <si>
    <t>George Caus</t>
  </si>
  <si>
    <t>BRAIN SMITH DSOUZA</t>
  </si>
  <si>
    <t>Jo Galloway</t>
  </si>
  <si>
    <t>F2F 1-2-1</t>
  </si>
  <si>
    <t>1-2-1 Single Session - 2hr (Face-to-Face)</t>
  </si>
  <si>
    <t>John Johnstone</t>
  </si>
  <si>
    <t>Zomm 1hr</t>
  </si>
  <si>
    <t>1-2-1 Single Session - 1hr Zoom</t>
  </si>
  <si>
    <t>https://www.alanranger.com/photography-lessons-online-121</t>
  </si>
  <si>
    <t>Peter Orton</t>
  </si>
  <si>
    <t>Devon</t>
  </si>
  <si>
    <t>Emmanuel Asimadi</t>
  </si>
  <si>
    <t>Woodland Masterclass</t>
  </si>
  <si>
    <t>The Secret of WOODLAND PHOTOGRAPHY- 1-Day Jan, Apr, Aug, Oct</t>
  </si>
  <si>
    <t>Kulvinder Bains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</si>
  <si>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</si>
  <si>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</si>
  <si>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</si>
  <si>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</si>
  <si>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</si>
  <si>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</si>
  <si>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LAVENDER FIELD Photography Workshop - Gloucestershire July</t>
  </si>
  <si>
    <t>Artfully Walls Ltd</t>
  </si>
  <si>
    <t>Prints</t>
  </si>
  <si>
    <t>Print Sale - Generic (historical)</t>
  </si>
  <si>
    <t>https://www.alanranger.com/fine-art-prints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</si>
  <si>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</si>
  <si>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</si>
  <si>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</si>
  <si>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</si>
  <si>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</si>
  <si>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</si>
  <si>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Monthly Mentoring</t>
  </si>
  <si>
    <t>Mentoring - Monthly Subscription</t>
  </si>
  <si>
    <t>https://www.alanranger.com/photography-mentoring-online-assignments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</si>
  <si>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</si>
  <si>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</si>
  <si>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</si>
  <si>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</si>
  <si>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</si>
  <si>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</si>
  <si>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</si>
  <si>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</si>
  <si>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>https://www.alanranger.com/professional-commercial-photographer-coventry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</si>
  <si>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</si>
  <si>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</si>
  <si>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</si>
  <si>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</si>
  <si>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</si>
  <si>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Julietta Juras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</si>
  <si>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</si>
  <si>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</si>
  <si>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</si>
  <si>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</si>
  <si>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</si>
  <si>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</si>
  <si>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</si>
  <si>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</si>
  <si>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</si>
  <si>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</si>
  <si>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</si>
  <si>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</si>
  <si>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</si>
  <si>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</si>
  <si>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</si>
  <si>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</si>
  <si>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</si>
  <si>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</si>
  <si>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</si>
  <si>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</si>
  <si>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</si>
  <si>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</si>
  <si>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Royalties &amp; Affiliate Income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</si>
  <si>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</si>
  <si>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</si>
  <si>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</si>
  <si>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</si>
  <si>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</si>
  <si>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</si>
  <si>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</si>
  <si>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</si>
  <si>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</si>
  <si>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</si>
  <si>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</si>
  <si>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Caroline Key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</si>
  <si>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</si>
  <si>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</si>
  <si>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</si>
  <si>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</si>
  <si>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</si>
  <si>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</si>
  <si>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</si>
  <si>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</si>
  <si>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</si>
  <si>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</si>
  <si>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</si>
  <si>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</si>
  <si>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</si>
  <si>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</si>
  <si>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</si>
  <si>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</si>
  <si>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</si>
  <si>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</si>
  <si>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</si>
  <si>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</si>
  <si>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</si>
  <si>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</si>
  <si>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</si>
  <si>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</si>
  <si>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</si>
  <si>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</si>
  <si>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</si>
  <si>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</si>
  <si>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</si>
  <si>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</si>
  <si>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WALES Photography Workshop </t>
  </si>
  <si>
    <t xml:space="preserve">BURNHAM ON SEA </t>
  </si>
  <si>
    <t>BURNHAM ON SEA Long Exposure Photography Workshop 1 Aug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</si>
  <si>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</si>
  <si>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</si>
  <si>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</si>
  <si>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</si>
  <si>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</si>
  <si>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</si>
  <si>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</si>
  <si>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</si>
  <si>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</si>
  <si>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</si>
  <si>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</si>
  <si>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</si>
  <si>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</si>
  <si>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</si>
  <si>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</si>
  <si>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</si>
  <si>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</si>
  <si>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</si>
  <si>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</si>
  <si>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</si>
  <si>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</si>
  <si>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</si>
  <si>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</si>
  <si>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Nick Barber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</si>
  <si>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</si>
  <si>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</si>
  <si>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</si>
  <si>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</si>
  <si>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</si>
  <si>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</si>
  <si>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</si>
  <si>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</si>
  <si>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</si>
  <si>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</si>
  <si>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</si>
  <si>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</si>
  <si>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</si>
  <si>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</si>
  <si>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</si>
  <si>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</si>
  <si>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</si>
  <si>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</si>
  <si>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</si>
  <si>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</si>
  <si>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</si>
  <si>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</si>
  <si>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</si>
  <si>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</si>
  <si>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</si>
  <si>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</si>
  <si>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</si>
  <si>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</si>
  <si>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</si>
  <si>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</si>
  <si>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</si>
  <si>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</si>
  <si>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</si>
  <si>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</si>
  <si>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</si>
  <si>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</si>
  <si>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</si>
  <si>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</si>
  <si>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</si>
  <si>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</si>
  <si>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</si>
  <si>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</si>
  <si>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</si>
  <si>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</si>
  <si>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</si>
  <si>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</si>
  <si>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</si>
  <si>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</si>
  <si>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</si>
  <si>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</si>
  <si>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</si>
  <si>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</si>
  <si>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</si>
  <si>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</si>
  <si>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</si>
  <si>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</si>
  <si>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</si>
  <si>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</si>
  <si>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</si>
  <si>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</si>
  <si>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</si>
  <si>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</si>
  <si>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</si>
  <si>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</si>
  <si>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</si>
  <si>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</si>
  <si>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</si>
  <si>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</si>
  <si>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</si>
  <si>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</si>
  <si>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</si>
  <si>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</si>
  <si>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</si>
  <si>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</si>
  <si>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</si>
  <si>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</si>
  <si>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</si>
  <si>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</si>
  <si>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</si>
  <si>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</si>
  <si>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</si>
  <si>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</si>
  <si>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</si>
  <si>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</si>
  <si>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</si>
  <si>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</si>
  <si>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</si>
  <si>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</si>
  <si>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</si>
  <si>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</si>
  <si>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</si>
  <si>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</si>
  <si>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</si>
  <si>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</si>
  <si>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</si>
  <si>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</si>
  <si>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</si>
  <si>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</si>
  <si>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</si>
  <si>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</si>
  <si>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</si>
  <si>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</si>
  <si>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</si>
  <si>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</si>
  <si>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</si>
  <si>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</si>
  <si>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</si>
  <si>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</si>
  <si>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</si>
  <si>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</si>
  <si>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</si>
  <si>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</si>
  <si>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</si>
  <si>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</si>
  <si>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</si>
  <si>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</si>
  <si>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</si>
  <si>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</si>
  <si>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</si>
  <si>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</si>
  <si>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</si>
  <si>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</si>
  <si>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</si>
  <si>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</si>
  <si>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</si>
  <si>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</si>
  <si>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</si>
  <si>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</si>
  <si>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</si>
  <si>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</si>
  <si>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</si>
  <si>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</si>
  <si>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</si>
  <si>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</si>
  <si>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</si>
  <si>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</si>
  <si>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</si>
  <si>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</si>
  <si>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</si>
  <si>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</si>
  <si>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</si>
  <si>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</si>
  <si>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</si>
  <si>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</si>
  <si>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</si>
  <si>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</si>
  <si>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</si>
  <si>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</si>
  <si>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</si>
  <si>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</si>
  <si>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</si>
  <si>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</si>
  <si>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</si>
  <si>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</si>
  <si>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</si>
  <si>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</si>
  <si>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</si>
  <si>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</si>
  <si>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</si>
  <si>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</si>
  <si>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</si>
  <si>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</si>
  <si>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</si>
  <si>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</si>
  <si>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</si>
  <si>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</si>
  <si>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</si>
  <si>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</si>
  <si>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</si>
  <si>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</si>
  <si>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</si>
  <si>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</si>
  <si>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</si>
  <si>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</si>
  <si>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</si>
  <si>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</si>
  <si>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</si>
  <si>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Camera Courses For Beginners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</si>
  <si>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</si>
  <si>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</si>
  <si>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</si>
  <si>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</si>
  <si>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</si>
  <si>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</si>
  <si>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</si>
  <si>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</si>
  <si>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</si>
  <si>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</si>
  <si>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</si>
  <si>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</si>
  <si>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</si>
  <si>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</si>
  <si>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</si>
  <si>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</si>
  <si>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</si>
  <si>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</si>
  <si>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</si>
  <si>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</si>
  <si>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</si>
  <si>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</si>
  <si>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</si>
  <si>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</si>
  <si>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</si>
  <si>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</si>
  <si>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</si>
  <si>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</si>
  <si>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</si>
  <si>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</si>
  <si>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</si>
  <si>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</si>
  <si>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</si>
  <si>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</si>
  <si>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</si>
  <si>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</si>
  <si>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</si>
  <si>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</si>
  <si>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</si>
  <si>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</si>
  <si>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</si>
  <si>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</si>
  <si>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</si>
  <si>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</si>
  <si>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</si>
  <si>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</si>
  <si>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</si>
  <si>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</si>
  <si>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</si>
  <si>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</si>
  <si>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</si>
  <si>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</si>
  <si>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</si>
  <si>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</si>
  <si>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</si>
  <si>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</si>
  <si>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</si>
  <si>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</si>
  <si>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</si>
  <si>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</si>
  <si>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Tom Eagles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</si>
  <si>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</si>
  <si>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</si>
  <si>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</si>
  <si>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</si>
  <si>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</si>
  <si>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</si>
  <si>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</si>
  <si>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</si>
  <si>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</si>
  <si>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</si>
  <si>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</si>
  <si>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</si>
  <si>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</si>
  <si>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</si>
  <si>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</si>
  <si>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</si>
  <si>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</si>
  <si>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</si>
  <si>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</si>
  <si>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</si>
  <si>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</si>
  <si>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</si>
  <si>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</si>
  <si>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</si>
  <si>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</si>
  <si>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</si>
  <si>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</si>
  <si>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</si>
  <si>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</si>
  <si>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</si>
  <si>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</si>
  <si>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</si>
  <si>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</si>
  <si>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</si>
  <si>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</si>
  <si>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</si>
  <si>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</si>
  <si>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</si>
  <si>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</si>
  <si>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</si>
  <si>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</si>
  <si>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</si>
  <si>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</si>
  <si>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</si>
  <si>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</si>
  <si>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</si>
  <si>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</si>
  <si>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</si>
  <si>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</si>
  <si>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</si>
  <si>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</si>
  <si>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</si>
  <si>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</si>
  <si>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Lavender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</si>
  <si>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</si>
  <si>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</si>
  <si>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</si>
  <si>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</si>
  <si>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</si>
  <si>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</si>
  <si>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</si>
  <si>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</si>
  <si>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</si>
  <si>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</si>
  <si>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</si>
  <si>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</si>
  <si>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</si>
  <si>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</si>
  <si>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</si>
  <si>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</si>
  <si>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</si>
  <si>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</si>
  <si>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Mark Denning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</si>
  <si>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</si>
  <si>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</si>
  <si>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</si>
  <si>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</si>
  <si>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</si>
  <si>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</si>
  <si>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</si>
  <si>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</si>
  <si>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</si>
  <si>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</si>
  <si>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</si>
  <si>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https://www.alanranger.com/photography-shop-services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</si>
  <si>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</si>
  <si>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</si>
  <si>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</si>
  <si>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</si>
  <si>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</si>
  <si>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</si>
  <si>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</si>
  <si>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Digital Gift Card</t>
  </si>
  <si>
    <t>Norman Gabrielse</t>
  </si>
  <si>
    <t>Melanie Lindsay</t>
  </si>
  <si>
    <t>Neil Morley</t>
  </si>
  <si>
    <t>Peak District Photography Workshops - Heathers</t>
  </si>
  <si>
    <t>PEAK DISTRICT HEATHER Photography Workshops - 15-16 Aug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</si>
  <si>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</si>
  <si>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</si>
  <si>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</si>
  <si>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</si>
  <si>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</si>
  <si>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</si>
  <si>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</si>
  <si>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</si>
  <si>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</si>
  <si>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</si>
  <si>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</si>
  <si>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</si>
  <si>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</si>
  <si>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</si>
  <si>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</si>
  <si>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</si>
  <si>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</si>
  <si>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</si>
  <si>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</si>
  <si>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</si>
  <si>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</si>
  <si>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</si>
  <si>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</si>
  <si>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</si>
  <si>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</si>
  <si>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</si>
  <si>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</si>
  <si>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</si>
  <si>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</si>
  <si>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</si>
  <si>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</si>
  <si>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Derek Butt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</si>
  <si>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</si>
  <si>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</si>
  <si>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</si>
  <si>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</si>
  <si>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</si>
  <si>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</si>
  <si>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</si>
  <si>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</si>
  <si>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</si>
  <si>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</si>
  <si>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</si>
  <si>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</si>
  <si>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</si>
  <si>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</si>
  <si>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</si>
  <si>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</si>
  <si>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Long Exposure Photography Workshop - Burnham on Sea Sunset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</si>
  <si>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</si>
  <si>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</si>
  <si>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</si>
  <si>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</si>
  <si>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</si>
  <si>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</si>
  <si>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</si>
  <si>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</si>
  <si>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</si>
  <si>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</si>
  <si>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</si>
  <si>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</si>
  <si>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</si>
  <si>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</si>
  <si>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</si>
  <si>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</si>
  <si>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</si>
  <si>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</si>
  <si>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</si>
  <si>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</si>
  <si>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Heathers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</si>
  <si>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</si>
  <si>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</si>
  <si>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</si>
  <si>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</si>
  <si>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</si>
  <si>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</si>
  <si>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</si>
  <si>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</si>
  <si>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</si>
  <si>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</si>
  <si>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</si>
  <si>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</si>
  <si>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</si>
  <si>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</si>
  <si>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</si>
  <si>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</si>
  <si>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</si>
  <si>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</si>
  <si>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</si>
  <si>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</si>
  <si>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</si>
  <si>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</si>
  <si>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</si>
  <si>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</si>
  <si>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</si>
  <si>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</si>
  <si>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</si>
  <si>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</si>
  <si>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</si>
  <si>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</si>
  <si>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</si>
  <si>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</si>
  <si>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</si>
  <si>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</si>
  <si>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</si>
  <si>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</si>
  <si>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</si>
  <si>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</si>
  <si>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</si>
  <si>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</si>
  <si>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</si>
  <si>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</si>
  <si>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</si>
  <si>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</si>
  <si>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</si>
  <si>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</si>
  <si>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</si>
  <si>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</si>
  <si>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Nigel Proctor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</si>
  <si>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</si>
  <si>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</si>
  <si>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</si>
  <si>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</si>
  <si>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</si>
  <si>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</si>
  <si>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</si>
  <si>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</si>
  <si>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</si>
  <si>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</si>
  <si>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</si>
  <si>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</si>
  <si>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</si>
  <si>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</si>
  <si>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</si>
  <si>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</si>
  <si>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</si>
  <si>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</si>
  <si>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</si>
  <si>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</si>
  <si>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LAKE DISTRICT Photography Workshops - Jan - Mar - Sep - Nov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</si>
  <si>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</si>
  <si>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</si>
  <si>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</si>
  <si>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</si>
  <si>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</si>
  <si>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</si>
  <si>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</si>
  <si>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</si>
  <si>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</si>
  <si>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</si>
  <si>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</si>
  <si>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</si>
  <si>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</si>
  <si>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</si>
  <si>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</si>
  <si>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</si>
  <si>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</si>
  <si>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</si>
  <si>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Paul Farrington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</si>
  <si>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</si>
  <si>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</si>
  <si>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</si>
  <si>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</si>
  <si>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</si>
  <si>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</si>
  <si>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</si>
  <si>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</si>
  <si>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</si>
  <si>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</si>
  <si>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</si>
  <si>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</si>
  <si>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</si>
  <si>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</si>
  <si>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</si>
  <si>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</si>
  <si>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</si>
  <si>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</si>
  <si>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</si>
  <si>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</si>
  <si>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</si>
  <si>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</si>
  <si>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</si>
  <si>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</si>
  <si>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Mentoring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</si>
  <si>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</si>
  <si>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</si>
  <si>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</si>
  <si>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</si>
  <si>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</si>
  <si>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</si>
  <si>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</si>
  <si>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</si>
  <si>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</si>
  <si>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</si>
  <si>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</si>
  <si>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</si>
  <si>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</si>
  <si>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</si>
  <si>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</si>
  <si>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</si>
  <si>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</si>
  <si>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1-2-1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</si>
  <si>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</si>
  <si>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</si>
  <si>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</si>
  <si>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</si>
  <si>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</si>
  <si>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</si>
  <si>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</si>
  <si>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</si>
  <si>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</si>
  <si>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</si>
  <si>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</si>
  <si>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</si>
  <si>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</si>
  <si>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</si>
  <si>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</si>
  <si>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</si>
  <si>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</si>
  <si>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</si>
  <si>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</si>
  <si>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</si>
  <si>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</si>
  <si>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</si>
  <si>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</si>
  <si>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</si>
  <si>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</si>
  <si>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</si>
  <si>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</si>
  <si>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</si>
  <si>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</si>
  <si>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</si>
  <si>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</si>
  <si>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</si>
  <si>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</si>
  <si>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</si>
  <si>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</si>
  <si>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</si>
  <si>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</si>
  <si>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</si>
  <si>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</si>
  <si>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</si>
  <si>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</si>
  <si>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</si>
  <si>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</si>
  <si>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</si>
  <si>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</si>
  <si>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</si>
  <si>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</si>
  <si>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</si>
  <si>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</si>
  <si>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</si>
  <si>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</si>
  <si>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</si>
  <si>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</si>
  <si>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</si>
  <si>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John Madigan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</si>
  <si>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</si>
  <si>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</si>
  <si>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</si>
  <si>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</si>
  <si>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</si>
  <si>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</si>
  <si>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</si>
  <si>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</si>
  <si>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</si>
  <si>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</si>
  <si>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</si>
  <si>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</si>
  <si>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</si>
  <si>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</si>
  <si>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</si>
  <si>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</si>
  <si>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</si>
  <si>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</si>
  <si>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</si>
  <si>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</si>
  <si>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</si>
  <si>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</si>
  <si>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</si>
  <si>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</si>
  <si>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</si>
  <si>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</si>
  <si>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</si>
  <si>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</si>
  <si>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</si>
  <si>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</si>
  <si>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</si>
  <si>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</si>
  <si>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</si>
  <si>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</si>
  <si>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</si>
  <si>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</si>
  <si>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</si>
  <si>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</si>
  <si>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</si>
  <si>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</si>
  <si>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</si>
  <si>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</si>
  <si>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</si>
  <si>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</si>
  <si>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</si>
  <si>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</si>
  <si>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</si>
  <si>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</si>
  <si>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</si>
  <si>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</si>
  <si>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</si>
  <si>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</si>
  <si>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</si>
  <si>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</si>
  <si>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</si>
  <si>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</si>
  <si>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</si>
  <si>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</si>
  <si>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</si>
  <si>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</si>
  <si>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</si>
  <si>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</si>
  <si>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</si>
  <si>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</si>
  <si>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</si>
  <si>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</si>
  <si>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</si>
  <si>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</si>
  <si>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</si>
  <si>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</si>
  <si>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</si>
  <si>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</si>
  <si>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</si>
  <si>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</si>
  <si>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</si>
  <si>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</si>
  <si>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</si>
  <si>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</si>
  <si>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</si>
  <si>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</si>
  <si>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</si>
  <si>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</si>
  <si>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</si>
  <si>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</si>
  <si>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</si>
  <si>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</si>
  <si>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</si>
  <si>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</si>
  <si>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</si>
  <si>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</si>
  <si>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</si>
  <si>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</si>
  <si>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</si>
  <si>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</si>
  <si>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</si>
  <si>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</si>
  <si>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</si>
  <si>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</si>
  <si>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</si>
  <si>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</si>
  <si>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</si>
  <si>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</si>
  <si>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</si>
  <si>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</si>
  <si>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</si>
  <si>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</si>
  <si>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</si>
  <si>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</si>
  <si>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</si>
  <si>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</si>
  <si>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</si>
  <si>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</si>
  <si>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</si>
  <si>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</si>
  <si>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</si>
  <si>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</si>
  <si>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</si>
  <si>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</si>
  <si>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</si>
  <si>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</si>
  <si>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</si>
  <si>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</si>
  <si>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</si>
  <si>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</si>
  <si>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</si>
  <si>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</si>
  <si>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</si>
  <si>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</si>
  <si>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</si>
  <si>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</si>
  <si>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</si>
  <si>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</si>
  <si>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</si>
  <si>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</si>
  <si>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</si>
  <si>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Judging Fees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</si>
  <si>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</si>
  <si>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</si>
  <si>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</si>
  <si>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</si>
  <si>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</si>
  <si>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</si>
  <si>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</si>
  <si>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</si>
  <si>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</si>
  <si>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</si>
  <si>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</si>
  <si>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</si>
  <si>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</si>
  <si>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</si>
  <si>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</si>
  <si>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</si>
  <si>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</si>
  <si>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</si>
  <si>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</si>
  <si>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</si>
  <si>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</si>
  <si>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</si>
  <si>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</si>
  <si>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</si>
  <si>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</si>
  <si>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</si>
  <si>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</si>
  <si>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</si>
  <si>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</si>
  <si>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</si>
  <si>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</si>
  <si>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</si>
  <si>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</si>
  <si>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</si>
  <si>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</si>
  <si>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</si>
  <si>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</si>
  <si>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</si>
  <si>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</si>
  <si>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</si>
  <si>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</si>
  <si>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</si>
  <si>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</si>
  <si>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</si>
  <si>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</si>
  <si>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</si>
  <si>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</si>
  <si>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</si>
  <si>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</si>
  <si>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</si>
  <si>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</si>
  <si>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</si>
  <si>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</si>
  <si>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</si>
  <si>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</si>
  <si>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</si>
  <si>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</si>
  <si>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</si>
  <si>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</si>
  <si>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</si>
  <si>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</si>
  <si>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</si>
  <si>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</si>
  <si>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</si>
  <si>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</si>
  <si>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</si>
  <si>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</si>
  <si>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</si>
  <si>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</si>
  <si>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</si>
  <si>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</si>
  <si>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</si>
  <si>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</si>
  <si>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</si>
  <si>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</si>
  <si>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</si>
  <si>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</si>
  <si>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</si>
  <si>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</si>
  <si>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</si>
  <si>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</si>
  <si>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</si>
  <si>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</si>
  <si>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</si>
  <si>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</si>
  <si>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</si>
  <si>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</si>
  <si>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</si>
  <si>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</si>
  <si>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</si>
  <si>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</si>
  <si>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</si>
  <si>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</si>
  <si>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</si>
  <si>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</si>
  <si>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Burnham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</si>
  <si>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</si>
  <si>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</si>
  <si>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</si>
  <si>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</si>
  <si>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</si>
  <si>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</si>
  <si>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</si>
  <si>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</si>
  <si>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</si>
  <si>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</si>
  <si>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</si>
  <si>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</si>
  <si>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</si>
  <si>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</si>
  <si>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</si>
  <si>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</si>
  <si>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</si>
  <si>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</si>
  <si>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</si>
  <si>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</si>
  <si>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</si>
  <si>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</si>
  <si>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</si>
  <si>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</si>
  <si>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</si>
  <si>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</si>
  <si>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</si>
  <si>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</si>
  <si>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</si>
  <si>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</si>
  <si>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</si>
  <si>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</si>
  <si>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</si>
  <si>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</si>
  <si>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</si>
  <si>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</si>
  <si>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</si>
  <si>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</si>
  <si>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</si>
  <si>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</si>
  <si>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</si>
  <si>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</si>
  <si>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</si>
  <si>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</si>
  <si>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</si>
  <si>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</si>
  <si>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</si>
  <si>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</si>
  <si>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</si>
  <si>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</si>
  <si>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</si>
  <si>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</si>
  <si>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</si>
  <si>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</si>
  <si>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</si>
  <si>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</si>
  <si>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</si>
  <si>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</si>
  <si>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</si>
  <si>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</si>
  <si>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</si>
  <si>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</si>
  <si>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</si>
  <si>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</si>
  <si>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</si>
  <si>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</si>
  <si>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</si>
  <si>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</si>
  <si>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</si>
  <si>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</si>
  <si>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</si>
  <si>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</si>
  <si>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</si>
  <si>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</si>
  <si>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</si>
  <si>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Michael Smith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</si>
  <si>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</si>
  <si>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</si>
  <si>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</si>
  <si>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</si>
  <si>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</si>
  <si>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</si>
  <si>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</si>
  <si>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</si>
  <si>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</si>
  <si>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</si>
  <si>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</si>
  <si>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</si>
  <si>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</si>
  <si>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</si>
  <si>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</si>
  <si>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</si>
  <si>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</si>
  <si>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</si>
  <si>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</si>
  <si>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</si>
  <si>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</si>
  <si>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</si>
  <si>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</si>
  <si>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</si>
  <si>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</si>
  <si>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</si>
  <si>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</si>
  <si>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</si>
  <si>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</si>
  <si>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</si>
  <si>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</si>
  <si>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</si>
  <si>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</si>
  <si>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</si>
  <si>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</si>
  <si>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</si>
  <si>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</si>
  <si>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</si>
  <si>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</si>
  <si>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</si>
  <si>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</si>
  <si>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</si>
  <si>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</si>
  <si>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</si>
  <si>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</si>
  <si>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</si>
  <si>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</si>
  <si>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</si>
  <si>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</si>
  <si>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</si>
  <si>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</si>
  <si>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</si>
  <si>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</si>
  <si>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</si>
  <si>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</si>
  <si>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</si>
  <si>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</si>
  <si>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</si>
  <si>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</si>
  <si>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</si>
  <si>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</si>
  <si>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</si>
  <si>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</si>
  <si>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</si>
  <si>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</si>
  <si>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</si>
  <si>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</si>
  <si>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</si>
  <si>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</si>
  <si>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</si>
  <si>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</si>
  <si>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</si>
  <si>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</si>
  <si>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</si>
  <si>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</si>
  <si>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</si>
  <si>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</si>
  <si>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</si>
  <si>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</si>
  <si>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</si>
  <si>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</si>
  <si>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</si>
  <si>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</si>
  <si>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</si>
  <si>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</si>
  <si>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</si>
  <si>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</si>
  <si>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</si>
  <si>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</si>
  <si>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</si>
  <si>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</si>
  <si>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</si>
  <si>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</si>
  <si>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</si>
  <si>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</si>
  <si>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</si>
  <si>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</si>
  <si>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</si>
  <si>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</si>
  <si>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</si>
  <si>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</si>
  <si>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</si>
  <si>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</si>
  <si>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</si>
  <si>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</si>
  <si>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</si>
  <si>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</si>
  <si>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</si>
  <si>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</si>
  <si>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</si>
  <si>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</si>
  <si>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</si>
  <si>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</si>
  <si>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</si>
  <si>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</si>
  <si>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</si>
  <si>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</si>
  <si>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</si>
  <si>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</si>
  <si>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</si>
  <si>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</si>
  <si>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</si>
  <si>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</si>
  <si>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</si>
  <si>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</si>
  <si>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</si>
  <si>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</si>
  <si>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</si>
  <si>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</si>
  <si>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</si>
  <si>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</si>
  <si>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</si>
  <si>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</si>
  <si>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</si>
  <si>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</si>
  <si>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</si>
  <si>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</si>
  <si>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</si>
  <si>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</si>
  <si>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</si>
  <si>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</si>
  <si>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</si>
  <si>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</si>
  <si>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</si>
  <si>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</si>
  <si>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</si>
  <si>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</si>
  <si>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</si>
  <si>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</si>
  <si>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</si>
  <si>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</si>
  <si>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</si>
  <si>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</si>
  <si>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</si>
  <si>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</si>
  <si>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</si>
  <si>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</si>
  <si>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</si>
  <si>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</si>
  <si>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</si>
  <si>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</si>
  <si>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</si>
  <si>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</si>
  <si>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</si>
  <si>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</si>
  <si>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</si>
  <si>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</si>
  <si>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</si>
  <si>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</si>
  <si>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</si>
  <si>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</si>
  <si>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</si>
  <si>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</si>
  <si>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</si>
  <si>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</si>
  <si>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</si>
  <si>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</si>
  <si>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</si>
  <si>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</si>
  <si>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</si>
  <si>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</si>
  <si>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</si>
  <si>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</si>
  <si>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</si>
  <si>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</si>
  <si>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</si>
  <si>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</si>
  <si>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</si>
  <si>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</si>
  <si>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</si>
  <si>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</si>
  <si>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</si>
  <si>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</si>
  <si>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</si>
  <si>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</si>
  <si>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</si>
  <si>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</si>
  <si>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</si>
  <si>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</si>
  <si>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</si>
  <si>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</si>
  <si>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</si>
  <si>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</si>
  <si>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</si>
  <si>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</si>
  <si>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</si>
  <si>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</si>
  <si>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</si>
  <si>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</si>
  <si>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</si>
  <si>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</si>
  <si>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</si>
  <si>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</si>
  <si>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</si>
  <si>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</si>
  <si>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</si>
  <si>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</si>
  <si>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</si>
  <si>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</si>
  <si>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</si>
  <si>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</si>
  <si>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</si>
  <si>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</si>
  <si>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</si>
  <si>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</si>
  <si>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</si>
  <si>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</si>
  <si>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</si>
  <si>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</si>
  <si>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</si>
  <si>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</si>
  <si>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</si>
  <si>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</si>
  <si>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</si>
  <si>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</si>
  <si>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</si>
  <si>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</si>
  <si>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</si>
  <si>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</si>
  <si>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</si>
  <si>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</si>
  <si>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</si>
  <si>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</si>
  <si>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</si>
  <si>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</si>
  <si>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</si>
  <si>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</si>
  <si>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</si>
  <si>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</si>
  <si>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</si>
  <si>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</si>
  <si>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</si>
  <si>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</si>
  <si>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</si>
  <si>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</si>
  <si>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</si>
  <si>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</si>
  <si>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</si>
  <si>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</si>
  <si>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</si>
  <si>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</si>
  <si>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</si>
  <si>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</si>
  <si>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</si>
  <si>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</si>
  <si>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</si>
  <si>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</si>
  <si>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</si>
  <si>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</si>
  <si>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</si>
  <si>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</si>
  <si>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</si>
  <si>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</si>
  <si>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</si>
  <si>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</si>
  <si>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</si>
  <si>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</si>
  <si>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</si>
  <si>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</si>
  <si>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</si>
  <si>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</si>
  <si>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</si>
  <si>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</si>
  <si>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</si>
  <si>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</si>
  <si>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</si>
  <si>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</si>
  <si>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</si>
  <si>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</si>
  <si>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</si>
  <si>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</si>
  <si>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</si>
  <si>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</si>
  <si>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</si>
  <si>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</si>
  <si>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</si>
  <si>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</si>
  <si>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</si>
  <si>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</si>
  <si>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</si>
  <si>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</si>
  <si>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</si>
  <si>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</si>
  <si>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</si>
  <si>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</si>
  <si>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</si>
  <si>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</si>
  <si>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</si>
  <si>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</si>
  <si>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</si>
  <si>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</si>
  <si>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</si>
  <si>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</si>
  <si>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</si>
  <si>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</si>
  <si>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</si>
  <si>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</si>
  <si>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</si>
  <si>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</si>
  <si>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</si>
  <si>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</si>
  <si>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</si>
  <si>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</si>
  <si>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</si>
  <si>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</si>
  <si>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</si>
  <si>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</si>
  <si>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</si>
  <si>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</si>
  <si>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</si>
  <si>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</si>
  <si>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</si>
  <si>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</si>
  <si>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</si>
  <si>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</si>
  <si>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</si>
  <si>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</si>
  <si>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</si>
  <si>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</si>
  <si>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</si>
  <si>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</si>
  <si>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</si>
  <si>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</si>
  <si>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</si>
  <si>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</si>
  <si>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</si>
  <si>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</si>
  <si>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</si>
  <si>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</si>
  <si>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</si>
  <si>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</si>
  <si>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</si>
  <si>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</si>
  <si>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</si>
  <si>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</si>
  <si>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</si>
  <si>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</si>
  <si>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</si>
  <si>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</si>
  <si>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</si>
  <si>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</si>
  <si>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</si>
  <si>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</si>
  <si>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</si>
  <si>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</si>
  <si>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</si>
  <si>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</si>
  <si>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</si>
  <si>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</si>
  <si>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</si>
  <si>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</si>
  <si>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</si>
  <si>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</si>
  <si>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</si>
  <si>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</si>
  <si>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</si>
  <si>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</si>
  <si>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</si>
  <si>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</si>
  <si>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</si>
  <si>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</si>
  <si>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</si>
  <si>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</si>
  <si>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</si>
  <si>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</si>
  <si>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</si>
  <si>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</si>
  <si>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</si>
  <si>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</si>
  <si>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</si>
  <si>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</si>
  <si>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</si>
  <si>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</si>
  <si>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</si>
  <si>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</si>
  <si>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</si>
  <si>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</si>
  <si>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</si>
  <si>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</si>
  <si>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</si>
  <si>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</si>
  <si>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</si>
  <si>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</si>
  <si>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</si>
  <si>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</si>
  <si>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</si>
  <si>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</si>
  <si>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</si>
  <si>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</si>
  <si>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</si>
  <si>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</si>
  <si>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</si>
  <si>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</si>
  <si>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</si>
  <si>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</si>
  <si>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</si>
  <si>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</si>
  <si>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</si>
  <si>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</si>
  <si>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</si>
  <si>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</si>
  <si>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</si>
  <si>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</si>
  <si>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</si>
  <si>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</si>
  <si>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</si>
  <si>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</si>
  <si>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</si>
  <si>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</si>
  <si>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</si>
  <si>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</si>
  <si>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</si>
  <si>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</si>
  <si>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</si>
  <si>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</si>
  <si>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</si>
  <si>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</si>
  <si>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</si>
  <si>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</si>
  <si>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</si>
  <si>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</si>
  <si>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</si>
  <si>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</si>
  <si>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</si>
  <si>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</si>
  <si>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</si>
  <si>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</si>
  <si>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</si>
  <si>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</si>
  <si>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</si>
  <si>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</si>
  <si>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</si>
  <si>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</si>
  <si>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</si>
  <si>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</si>
  <si>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</si>
  <si>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</si>
  <si>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</si>
  <si>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</si>
  <si>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</si>
  <si>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</si>
  <si>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</si>
  <si>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</si>
  <si>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</si>
  <si>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</si>
  <si>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</si>
  <si>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</si>
  <si>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</si>
  <si>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</si>
  <si>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</si>
  <si>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</si>
  <si>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</si>
  <si>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</si>
  <si>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</si>
  <si>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</si>
  <si>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</si>
  <si>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</si>
  <si>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</si>
  <si>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</si>
  <si>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</si>
  <si>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</si>
  <si>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</si>
  <si>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</si>
  <si>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</si>
  <si>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</si>
  <si>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</si>
  <si>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</si>
  <si>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</si>
  <si>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</si>
  <si>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</si>
  <si>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</si>
  <si>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</si>
  <si>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</si>
  <si>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</si>
  <si>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</si>
  <si>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</si>
  <si>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</si>
  <si>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</si>
  <si>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</si>
  <si>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</si>
  <si>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</si>
  <si>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</si>
  <si>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</si>
  <si>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</si>
  <si>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</si>
  <si>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</si>
  <si>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</si>
  <si>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</si>
  <si>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</si>
  <si>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</si>
  <si>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</si>
  <si>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</si>
  <si>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</si>
  <si>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</si>
  <si>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</si>
  <si>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</si>
  <si>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</si>
  <si>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</si>
  <si>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</si>
  <si>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</si>
  <si>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</si>
  <si>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</si>
  <si>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</si>
  <si>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</si>
  <si>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</si>
  <si>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</si>
  <si>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</si>
  <si>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</si>
  <si>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</si>
  <si>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</si>
  <si>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</si>
  <si>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</si>
  <si>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</si>
  <si>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</si>
  <si>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</si>
  <si>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</si>
  <si>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</si>
  <si>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</si>
  <si>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</si>
  <si>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</si>
  <si>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</si>
  <si>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</si>
  <si>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</si>
  <si>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</si>
  <si>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</si>
  <si>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</si>
  <si>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</si>
  <si>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</si>
  <si>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</si>
  <si>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</si>
  <si>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</si>
  <si>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</si>
  <si>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</si>
  <si>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</si>
  <si>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</si>
  <si>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</si>
  <si>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</si>
  <si>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</si>
  <si>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</si>
  <si>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</si>
  <si>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</si>
  <si>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</si>
  <si>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</si>
  <si>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</si>
  <si>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</si>
  <si>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</si>
  <si>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</si>
  <si>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</si>
  <si>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</si>
  <si>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</si>
  <si>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</si>
  <si>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</si>
  <si>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</si>
  <si>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</si>
  <si>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</si>
  <si>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</si>
  <si>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</si>
  <si>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</si>
  <si>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</si>
  <si>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</si>
  <si>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</si>
  <si>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</si>
  <si>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</si>
  <si>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</si>
  <si>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</si>
  <si>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</si>
  <si>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</si>
  <si>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</si>
  <si>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</si>
  <si>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</si>
  <si>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</si>
  <si>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</si>
  <si>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</si>
  <si>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</si>
  <si>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</si>
  <si>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</si>
  <si>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</si>
  <si>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</si>
  <si>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</si>
  <si>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</si>
  <si>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</si>
  <si>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</si>
  <si>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</si>
  <si>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</si>
  <si>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</si>
  <si>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</si>
  <si>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</si>
  <si>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</si>
  <si>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</si>
  <si>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</si>
  <si>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</si>
  <si>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</si>
  <si>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</si>
  <si>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</si>
  <si>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</si>
  <si>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</si>
  <si>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</si>
  <si>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</si>
  <si>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</si>
  <si>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</si>
  <si>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</si>
  <si>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</si>
  <si>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</si>
  <si>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</si>
  <si>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</si>
  <si>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</si>
  <si>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</si>
  <si>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</si>
  <si>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</si>
  <si>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</si>
  <si>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</si>
  <si>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</si>
  <si>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</si>
  <si>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</si>
  <si>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</si>
  <si>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</si>
  <si>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</si>
  <si>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</si>
  <si>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</si>
  <si>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</si>
  <si>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</si>
  <si>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</si>
  <si>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</si>
  <si>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</si>
  <si>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</si>
  <si>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</si>
  <si>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</si>
  <si>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</si>
  <si>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</si>
  <si>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</si>
  <si>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</si>
  <si>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</si>
  <si>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</si>
  <si>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</si>
  <si>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</si>
  <si>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</si>
  <si>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</si>
  <si>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</si>
  <si>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</si>
  <si>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</si>
  <si>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</si>
  <si>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</si>
  <si>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</si>
  <si>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</si>
  <si>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</si>
  <si>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</si>
  <si>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</si>
  <si>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</si>
  <si>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</si>
  <si>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</si>
  <si>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</si>
  <si>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</si>
  <si>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</si>
  <si>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</si>
  <si>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</si>
  <si>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</si>
  <si>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</si>
  <si>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</si>
  <si>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</si>
  <si>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</si>
  <si>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</si>
  <si>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</si>
  <si>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</si>
  <si>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</si>
  <si>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</si>
  <si>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</si>
  <si>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</si>
  <si>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</si>
  <si>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</si>
  <si>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</si>
  <si>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</si>
  <si>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</si>
  <si>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</si>
  <si>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</si>
  <si>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</si>
  <si>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</si>
  <si>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</si>
  <si>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</si>
  <si>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</si>
  <si>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</si>
  <si>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</si>
  <si>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</si>
  <si>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</si>
  <si>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</si>
  <si>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</si>
  <si>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</si>
  <si>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</si>
  <si>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</si>
  <si>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</si>
  <si>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</si>
  <si>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</si>
  <si>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</si>
  <si>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</si>
  <si>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</si>
  <si>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</si>
  <si>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</si>
  <si>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</si>
  <si>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</si>
  <si>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</si>
  <si>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</si>
  <si>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</si>
  <si>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</si>
  <si>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</si>
  <si>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</si>
  <si>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</si>
  <si>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</si>
  <si>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</si>
  <si>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</si>
  <si>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</si>
  <si>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</si>
  <si>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</si>
  <si>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</si>
  <si>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</si>
  <si>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</si>
  <si>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</si>
  <si>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</si>
  <si>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</si>
  <si>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</si>
  <si>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</si>
  <si>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</si>
  <si>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</si>
  <si>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</si>
  <si>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</si>
  <si>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</si>
  <si>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</si>
  <si>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</si>
  <si>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</si>
  <si>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</si>
  <si>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</si>
  <si>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</si>
  <si>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</si>
  <si>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</si>
  <si>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</si>
  <si>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</si>
  <si>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</si>
  <si>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</si>
  <si>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</si>
  <si>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</si>
  <si>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</si>
  <si>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</si>
  <si>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</si>
  <si>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</si>
  <si>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</si>
  <si>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</si>
  <si>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</si>
  <si>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</si>
  <si>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</si>
  <si>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</si>
  <si>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</si>
  <si>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</si>
  <si>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</si>
  <si>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</si>
  <si>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</si>
  <si>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</si>
  <si>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</si>
  <si>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</si>
  <si>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</si>
  <si>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</si>
  <si>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</si>
  <si>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</si>
  <si>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</si>
  <si>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</si>
  <si>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</si>
  <si>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</si>
  <si>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</si>
  <si>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</si>
  <si>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</si>
  <si>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</si>
  <si>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</si>
  <si>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1hr Zoom 1-2-1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</si>
  <si>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</si>
  <si>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</si>
  <si>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</si>
  <si>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</si>
  <si>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</si>
  <si>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</si>
  <si>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</si>
  <si>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</si>
  <si>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</si>
  <si>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</si>
  <si>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</si>
  <si>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</si>
  <si>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</si>
  <si>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</si>
  <si>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</si>
  <si>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</si>
  <si>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</si>
  <si>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</si>
  <si>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</si>
  <si>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</si>
  <si>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</si>
  <si>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</si>
  <si>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</si>
  <si>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</si>
  <si>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</si>
  <si>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</si>
  <si>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</si>
  <si>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</si>
  <si>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</si>
  <si>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</si>
  <si>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</si>
  <si>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</si>
  <si>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</si>
  <si>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</si>
  <si>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</si>
  <si>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</si>
  <si>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</si>
  <si>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</si>
  <si>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</si>
  <si>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</si>
  <si>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</si>
  <si>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</si>
  <si>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</si>
  <si>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</si>
  <si>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</si>
  <si>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</si>
  <si>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</si>
  <si>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</si>
  <si>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</si>
  <si>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</si>
  <si>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</si>
  <si>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</si>
  <si>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</si>
  <si>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</si>
  <si>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</si>
  <si>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</si>
  <si>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</si>
  <si>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</si>
  <si>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</si>
  <si>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</si>
  <si>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</si>
  <si>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</si>
  <si>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</si>
  <si>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</si>
  <si>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</si>
  <si>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</si>
  <si>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</si>
  <si>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</si>
  <si>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</si>
  <si>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</si>
  <si>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</si>
  <si>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</si>
  <si>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</si>
  <si>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</si>
  <si>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</si>
  <si>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</si>
  <si>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</si>
  <si>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</si>
  <si>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</si>
  <si>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</si>
  <si>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</si>
  <si>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</si>
  <si>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</si>
  <si>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</si>
  <si>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</si>
  <si>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</si>
  <si>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</si>
  <si>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</si>
  <si>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</si>
  <si>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</si>
  <si>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</si>
  <si>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</si>
  <si>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</si>
  <si>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</si>
  <si>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</si>
  <si>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</si>
  <si>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</si>
  <si>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</si>
  <si>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</si>
  <si>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</si>
  <si>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</si>
  <si>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</si>
  <si>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</si>
  <si>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</si>
  <si>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</si>
  <si>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</si>
  <si>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</si>
  <si>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</si>
  <si>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</si>
  <si>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</si>
  <si>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</si>
  <si>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</si>
  <si>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</si>
  <si>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</si>
  <si>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</si>
  <si>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</si>
  <si>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</si>
  <si>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</si>
  <si>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</si>
  <si>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</si>
  <si>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</si>
  <si>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</si>
  <si>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</si>
  <si>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</si>
  <si>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</si>
  <si>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</si>
  <si>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</si>
  <si>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</si>
  <si>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</si>
  <si>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</si>
  <si>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</si>
  <si>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</si>
  <si>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</si>
  <si>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</si>
  <si>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</si>
  <si>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</si>
  <si>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</si>
  <si>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</si>
  <si>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</si>
  <si>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</si>
  <si>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</si>
  <si>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</si>
  <si>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</si>
  <si>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</si>
  <si>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</si>
  <si>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</si>
  <si>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</si>
  <si>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</si>
  <si>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</si>
  <si>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</si>
  <si>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</si>
  <si>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</si>
  <si>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</si>
  <si>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</si>
  <si>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</si>
  <si>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</si>
  <si>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</si>
  <si>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</si>
  <si>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</si>
  <si>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</si>
  <si>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</si>
  <si>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</si>
  <si>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</si>
  <si>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</si>
  <si>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</si>
  <si>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</si>
  <si>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</si>
  <si>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</si>
  <si>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</si>
  <si>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</si>
  <si>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</si>
  <si>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</si>
  <si>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</si>
  <si>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</si>
  <si>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</si>
  <si>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</si>
  <si>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</si>
  <si>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</si>
  <si>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</si>
  <si>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</si>
  <si>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</si>
  <si>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</si>
  <si>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</si>
  <si>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</si>
  <si>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</si>
  <si>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</si>
  <si>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</si>
  <si>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</si>
  <si>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</si>
  <si>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</si>
  <si>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</si>
  <si>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</si>
  <si>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</si>
  <si>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</si>
  <si>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</si>
  <si>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</si>
  <si>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</si>
  <si>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</si>
  <si>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</si>
  <si>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</si>
  <si>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</si>
  <si>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</si>
  <si>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</si>
  <si>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</si>
  <si>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</si>
  <si>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</si>
  <si>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</si>
  <si>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</si>
  <si>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</si>
  <si>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</si>
  <si>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</si>
  <si>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</si>
  <si>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</si>
  <si>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</si>
  <si>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</si>
  <si>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</si>
  <si>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</si>
  <si>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</si>
  <si>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</si>
  <si>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</si>
  <si>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</si>
  <si>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</si>
  <si>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</si>
  <si>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</si>
  <si>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</si>
  <si>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</si>
  <si>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</si>
  <si>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</si>
  <si>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</si>
  <si>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</si>
  <si>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</si>
  <si>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</si>
  <si>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</si>
  <si>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</si>
  <si>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</si>
  <si>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</si>
  <si>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</si>
  <si>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</si>
  <si>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</si>
  <si>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</si>
  <si>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</si>
  <si>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</si>
  <si>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</si>
  <si>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</si>
  <si>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</si>
  <si>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</si>
  <si>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</si>
  <si>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</si>
  <si>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</si>
  <si>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</si>
  <si>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</si>
  <si>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</si>
  <si>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</si>
  <si>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</si>
  <si>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</si>
  <si>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</si>
  <si>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</si>
  <si>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</si>
  <si>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</si>
  <si>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</si>
  <si>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</si>
  <si>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</si>
  <si>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</si>
  <si>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</si>
  <si>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</si>
  <si>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</si>
  <si>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</si>
  <si>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</si>
  <si>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</si>
  <si>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</si>
  <si>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</si>
  <si>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</si>
  <si>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</si>
  <si>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</si>
  <si>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</si>
  <si>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</si>
  <si>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</si>
  <si>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</si>
  <si>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</si>
  <si>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</si>
  <si>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</si>
  <si>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</si>
  <si>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</si>
  <si>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</si>
  <si>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</si>
  <si>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</si>
  <si>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</si>
  <si>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</si>
  <si>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</si>
  <si>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</si>
  <si>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</si>
  <si>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</si>
  <si>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</si>
  <si>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</si>
  <si>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</si>
  <si>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</si>
  <si>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</si>
  <si>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</si>
  <si>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</si>
  <si>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</si>
  <si>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</si>
  <si>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</si>
  <si>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</si>
  <si>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</si>
  <si>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</si>
  <si>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</si>
  <si>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</si>
  <si>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</si>
  <si>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</si>
  <si>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</si>
  <si>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</si>
  <si>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</si>
  <si>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</si>
  <si>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</si>
  <si>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</si>
  <si>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</si>
  <si>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</si>
  <si>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</si>
  <si>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</si>
  <si>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</si>
  <si>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</si>
  <si>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</si>
  <si>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</si>
  <si>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</si>
  <si>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</si>
  <si>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</si>
  <si>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</si>
  <si>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</si>
  <si>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</si>
  <si>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</si>
  <si>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</si>
  <si>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</si>
  <si>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</si>
  <si>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</si>
  <si>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</si>
  <si>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</si>
  <si>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</si>
  <si>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</si>
  <si>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</si>
  <si>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</si>
  <si>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</si>
  <si>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</si>
  <si>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</si>
  <si>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</si>
  <si>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</si>
  <si>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</si>
  <si>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</si>
  <si>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</si>
  <si>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</si>
  <si>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</si>
  <si>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</si>
  <si>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</si>
  <si>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</si>
  <si>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</si>
  <si>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</si>
  <si>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</si>
  <si>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</si>
  <si>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</si>
  <si>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</si>
  <si>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</si>
  <si>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</si>
  <si>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</si>
  <si>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</si>
  <si>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</si>
  <si>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</si>
  <si>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</si>
  <si>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</si>
  <si>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</si>
  <si>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</si>
  <si>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</si>
  <si>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</si>
  <si>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</si>
  <si>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</si>
  <si>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</si>
  <si>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</si>
  <si>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</si>
  <si>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</si>
  <si>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</si>
  <si>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</si>
  <si>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</si>
  <si>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</si>
  <si>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</si>
  <si>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</si>
  <si>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</si>
  <si>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</si>
  <si>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</si>
  <si>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</si>
  <si>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</si>
  <si>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</si>
  <si>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</si>
  <si>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</si>
  <si>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</si>
  <si>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</si>
  <si>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</si>
  <si>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</si>
  <si>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</si>
  <si>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</si>
  <si>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</si>
  <si>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</si>
  <si>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</si>
  <si>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</si>
  <si>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</si>
  <si>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</si>
  <si>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</si>
  <si>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</si>
  <si>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</si>
  <si>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</si>
  <si>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</si>
  <si>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</si>
  <si>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</si>
  <si>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</si>
  <si>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</si>
  <si>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</si>
  <si>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</si>
  <si>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</si>
  <si>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</si>
  <si>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</si>
  <si>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</si>
  <si>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</si>
  <si>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</si>
  <si>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</si>
  <si>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</si>
  <si>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</si>
  <si>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</si>
  <si>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</si>
  <si>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</si>
  <si>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</si>
  <si>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</si>
  <si>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</si>
  <si>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</si>
  <si>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</si>
  <si>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</si>
  <si>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</si>
  <si>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</si>
  <si>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</si>
  <si>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</si>
  <si>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</si>
  <si>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</si>
  <si>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</si>
  <si>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</si>
  <si>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</si>
  <si>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</si>
  <si>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</si>
  <si>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</si>
  <si>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</si>
  <si>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</si>
  <si>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</si>
  <si>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</si>
  <si>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</si>
  <si>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</si>
  <si>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</si>
  <si>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</si>
  <si>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</si>
  <si>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</si>
  <si>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</si>
  <si>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</si>
  <si>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</si>
  <si>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</si>
  <si>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</si>
  <si>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</si>
  <si>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</si>
  <si>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</si>
  <si>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</si>
  <si>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</si>
  <si>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</si>
  <si>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</si>
  <si>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</si>
  <si>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</si>
  <si>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</si>
  <si>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</si>
  <si>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</si>
  <si>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</si>
  <si>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</si>
  <si>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</si>
  <si>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</si>
  <si>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</si>
  <si>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</si>
  <si>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</si>
  <si>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</si>
  <si>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</si>
  <si>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</si>
  <si>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</si>
  <si>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</si>
  <si>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</si>
  <si>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</si>
  <si>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</si>
  <si>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</si>
  <si>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</si>
  <si>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</si>
  <si>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</si>
  <si>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</si>
  <si>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</si>
  <si>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</si>
  <si>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</si>
  <si>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</si>
  <si>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</si>
  <si>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</si>
  <si>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</si>
  <si>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</si>
  <si>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</si>
  <si>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</si>
  <si>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</si>
  <si>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</si>
  <si>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</si>
  <si>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</si>
  <si>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</si>
  <si>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</si>
  <si>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</si>
  <si>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</si>
  <si>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</si>
  <si>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</si>
  <si>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</si>
  <si>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</si>
  <si>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</si>
  <si>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</si>
  <si>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</si>
  <si>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</si>
  <si>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</si>
  <si>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</si>
  <si>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</si>
  <si>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</si>
  <si>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</si>
  <si>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</si>
  <si>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</si>
  <si>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</si>
  <si>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</si>
  <si>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</si>
  <si>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</si>
  <si>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</si>
  <si>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</si>
  <si>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</si>
  <si>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</si>
  <si>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</si>
  <si>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</si>
  <si>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</si>
  <si>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</si>
  <si>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</si>
  <si>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</si>
  <si>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</si>
  <si>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</si>
  <si>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</si>
  <si>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</si>
  <si>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</si>
  <si>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</si>
  <si>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</si>
  <si>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</si>
  <si>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</si>
  <si>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</si>
  <si>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</si>
  <si>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</si>
  <si>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</si>
  <si>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</si>
  <si>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</si>
  <si>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</si>
  <si>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</si>
  <si>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</si>
  <si>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</si>
  <si>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</si>
  <si>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</si>
  <si>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</si>
  <si>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</si>
  <si>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</si>
  <si>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</si>
  <si>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</si>
  <si>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</si>
  <si>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</si>
  <si>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</si>
  <si>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</si>
  <si>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</si>
  <si>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</si>
  <si>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</si>
  <si>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</si>
  <si>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</si>
  <si>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</si>
  <si>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</si>
  <si>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</si>
  <si>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</si>
  <si>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</si>
  <si>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</si>
  <si>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</si>
  <si>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</si>
  <si>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</si>
  <si>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</si>
  <si>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</si>
  <si>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</si>
  <si>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</si>
  <si>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</si>
  <si>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</si>
  <si>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</si>
  <si>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</si>
  <si>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</si>
  <si>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</si>
  <si>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</si>
  <si>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</si>
  <si>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</si>
  <si>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</si>
  <si>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</si>
  <si>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</si>
  <si>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</si>
  <si>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</si>
  <si>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</si>
  <si>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</si>
  <si>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</si>
  <si>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</si>
  <si>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</si>
  <si>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</si>
  <si>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</si>
  <si>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</si>
  <si>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</si>
  <si>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</si>
  <si>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</si>
  <si>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</si>
  <si>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</si>
  <si>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</si>
  <si>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</si>
  <si>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</si>
  <si>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</si>
  <si>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</si>
  <si>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</si>
  <si>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</si>
  <si>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</si>
  <si>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</si>
  <si>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</si>
  <si>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</si>
  <si>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</si>
  <si>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</si>
  <si>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</si>
  <si>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</si>
  <si>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</si>
  <si>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</si>
  <si>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</si>
  <si>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</si>
  <si>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</si>
  <si>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</si>
  <si>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</si>
  <si>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</si>
  <si>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</si>
  <si>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</si>
  <si>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</si>
  <si>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</si>
  <si>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</si>
  <si>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</si>
  <si>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</si>
  <si>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</si>
  <si>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</si>
  <si>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</si>
  <si>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</si>
  <si>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</si>
  <si>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</si>
  <si>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</si>
  <si>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</si>
  <si>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</si>
  <si>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</si>
  <si>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</si>
  <si>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</si>
  <si>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</si>
  <si>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</si>
  <si>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</si>
  <si>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</si>
  <si>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</si>
  <si>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</si>
  <si>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</si>
  <si>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</si>
  <si>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</si>
  <si>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</si>
  <si>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</si>
  <si>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</si>
  <si>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</si>
  <si>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</si>
  <si>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</si>
  <si>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</si>
  <si>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</si>
  <si>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</si>
  <si>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</si>
  <si>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</si>
  <si>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</si>
  <si>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</si>
  <si>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</si>
  <si>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</si>
  <si>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</si>
  <si>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</si>
  <si>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</si>
  <si>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</si>
  <si>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</si>
  <si>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</si>
  <si>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</si>
  <si>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</si>
  <si>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</si>
  <si>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</si>
  <si>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</si>
  <si>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</si>
  <si>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</si>
  <si>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</si>
  <si>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</si>
  <si>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</si>
  <si>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</si>
  <si>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</si>
  <si>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</si>
  <si>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</si>
  <si>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</si>
  <si>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</si>
  <si>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</si>
  <si>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</si>
  <si>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</si>
  <si>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</si>
  <si>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</si>
  <si>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</si>
  <si>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</si>
  <si>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</si>
  <si>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</si>
  <si>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</si>
  <si>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</si>
  <si>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</si>
  <si>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</si>
  <si>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</si>
  <si>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</si>
  <si>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</si>
  <si>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</si>
  <si>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</si>
  <si>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</si>
  <si>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</si>
  <si>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</si>
  <si>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</si>
  <si>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</si>
  <si>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</si>
  <si>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</si>
  <si>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</si>
  <si>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</si>
  <si>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</si>
  <si>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</si>
  <si>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</si>
  <si>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</si>
  <si>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</si>
  <si>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</si>
  <si>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</si>
  <si>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</si>
  <si>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</si>
  <si>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</si>
  <si>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</si>
  <si>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</si>
  <si>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</si>
  <si>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</si>
  <si>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</si>
  <si>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</si>
  <si>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</si>
  <si>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</si>
  <si>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</si>
  <si>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</si>
  <si>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</si>
  <si>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</si>
  <si>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</si>
  <si>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</si>
  <si>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</si>
  <si>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</si>
  <si>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</si>
  <si>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</si>
  <si>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</si>
  <si>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</si>
  <si>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</si>
  <si>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</si>
  <si>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</si>
  <si>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</si>
  <si>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</si>
  <si>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</si>
  <si>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</si>
  <si>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</si>
  <si>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</si>
  <si>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</si>
  <si>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</si>
  <si>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</si>
  <si>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</si>
  <si>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</si>
  <si>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</si>
  <si>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</si>
  <si>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</si>
  <si>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</si>
  <si>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</si>
  <si>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</si>
  <si>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</si>
  <si>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</si>
  <si>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</si>
  <si>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</si>
  <si>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</si>
  <si>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</si>
  <si>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</si>
  <si>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</si>
  <si>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</si>
  <si>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</si>
  <si>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</si>
  <si>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</si>
  <si>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</si>
  <si>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</si>
  <si>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</si>
  <si>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</si>
  <si>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</si>
  <si>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</si>
  <si>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</si>
  <si>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</si>
  <si>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</si>
  <si>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</si>
  <si>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</si>
  <si>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</si>
  <si>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</si>
  <si>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</si>
  <si>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</si>
  <si>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</si>
  <si>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</si>
  <si>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</si>
  <si>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</si>
  <si>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</si>
  <si>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</si>
  <si>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</si>
  <si>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</si>
  <si>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</si>
  <si>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</si>
  <si>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</si>
  <si>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</si>
  <si>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</si>
  <si>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</si>
  <si>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</si>
  <si>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</si>
  <si>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</si>
  <si>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</si>
  <si>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</si>
  <si>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</si>
  <si>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</si>
  <si>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</si>
  <si>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</si>
  <si>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</si>
  <si>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</si>
  <si>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</si>
  <si>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</si>
  <si>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</si>
  <si>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</si>
  <si>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</si>
  <si>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</si>
  <si>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</si>
  <si>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</si>
  <si>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</si>
  <si>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</si>
  <si>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</si>
  <si>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</si>
  <si>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</si>
  <si>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</si>
  <si>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</si>
  <si>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</si>
  <si>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</si>
  <si>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</si>
  <si>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</si>
  <si>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</si>
  <si>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</si>
  <si>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</si>
  <si>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</si>
  <si>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</si>
  <si>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</si>
  <si>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</si>
  <si>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</si>
  <si>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</si>
  <si>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</si>
  <si>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</si>
  <si>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</si>
  <si>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</si>
  <si>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</si>
  <si>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</si>
  <si>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</si>
  <si>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</si>
  <si>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</si>
  <si>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</si>
  <si>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</si>
  <si>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</si>
  <si>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</si>
  <si>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</si>
  <si>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</si>
  <si>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</si>
  <si>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</si>
  <si>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</si>
  <si>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</si>
  <si>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</si>
  <si>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</si>
  <si>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</si>
  <si>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</si>
  <si>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</si>
  <si>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</si>
  <si>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</si>
  <si>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</si>
  <si>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</si>
  <si>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</si>
  <si>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</si>
  <si>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</si>
  <si>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</si>
  <si>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</si>
  <si>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</si>
  <si>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</si>
  <si>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</si>
  <si>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</si>
  <si>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</si>
  <si>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</si>
  <si>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</si>
  <si>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</si>
  <si>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</si>
  <si>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</si>
  <si>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</si>
  <si>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</si>
  <si>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</si>
  <si>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</si>
  <si>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</si>
  <si>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</si>
  <si>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</si>
  <si>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</si>
  <si>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</si>
  <si>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</si>
  <si>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</si>
  <si>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</si>
  <si>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</si>
  <si>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</si>
  <si>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</si>
  <si>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</si>
  <si>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</si>
  <si>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</si>
  <si>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</si>
  <si>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</si>
  <si>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</si>
  <si>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</si>
  <si>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</si>
  <si>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</si>
  <si>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</si>
  <si>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</si>
  <si>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</si>
  <si>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</si>
  <si>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</si>
  <si>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</si>
  <si>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</si>
  <si>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</si>
  <si>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</si>
  <si>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</si>
  <si>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</si>
  <si>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</si>
  <si>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</si>
  <si>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</si>
  <si>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</si>
  <si>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</si>
  <si>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</si>
  <si>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</si>
  <si>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</si>
  <si>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</si>
  <si>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</si>
  <si>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</si>
  <si>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</si>
  <si>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</si>
  <si>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</si>
  <si>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</si>
  <si>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</si>
  <si>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</si>
  <si>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</si>
  <si>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</si>
  <si>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</si>
  <si>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</si>
  <si>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</si>
  <si>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</si>
  <si>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</si>
  <si>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</si>
  <si>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</si>
  <si>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</si>
  <si>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</si>
  <si>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</si>
  <si>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</si>
  <si>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</si>
  <si>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</si>
  <si>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</si>
  <si>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</si>
  <si>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</si>
  <si>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</si>
  <si>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</si>
  <si>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</si>
  <si>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</si>
  <si>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</si>
  <si>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</si>
  <si>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</si>
  <si>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</si>
  <si>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</si>
  <si>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</si>
  <si>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</si>
  <si>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</si>
  <si>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</si>
  <si>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</si>
  <si>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</si>
  <si>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</si>
  <si>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</si>
  <si>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</si>
  <si>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</si>
  <si>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</si>
  <si>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</si>
  <si>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</si>
  <si>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</si>
  <si>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</si>
  <si>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</si>
  <si>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</si>
  <si>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</si>
  <si>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</si>
  <si>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</si>
  <si>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</si>
  <si>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</si>
  <si>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</si>
  <si>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</si>
  <si>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</si>
  <si>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</si>
  <si>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</si>
  <si>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</si>
  <si>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</si>
  <si>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</si>
  <si>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</si>
  <si>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</si>
  <si>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</si>
  <si>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</si>
  <si>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</si>
  <si>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</si>
  <si>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</si>
  <si>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</si>
  <si>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</si>
  <si>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</si>
  <si>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</si>
  <si>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</si>
  <si>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</si>
  <si>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</si>
  <si>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</si>
  <si>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</si>
  <si>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</si>
  <si>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</si>
  <si>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</si>
  <si>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</si>
  <si>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</si>
  <si>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</si>
  <si>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</si>
  <si>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</si>
  <si>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</si>
  <si>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</si>
  <si>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</si>
  <si>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</si>
  <si>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</si>
  <si>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</si>
  <si>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</si>
  <si>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</si>
  <si>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</si>
  <si>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</si>
  <si>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</si>
  <si>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</si>
  <si>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</si>
  <si>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</si>
  <si>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</si>
  <si>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</si>
  <si>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</si>
  <si>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</si>
  <si>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</si>
  <si>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</si>
  <si>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</si>
  <si>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</si>
  <si>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</si>
  <si>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</si>
  <si>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</si>
  <si>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</si>
  <si>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</si>
  <si>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</si>
  <si>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</si>
  <si>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</si>
  <si>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</si>
  <si>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</si>
  <si>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</si>
  <si>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</si>
  <si>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</si>
  <si>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</si>
  <si>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</si>
  <si>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</si>
  <si>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</si>
  <si>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</si>
  <si>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</si>
  <si>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</si>
  <si>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</si>
  <si>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</si>
  <si>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</si>
  <si>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</si>
  <si>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</si>
  <si>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</si>
  <si>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</si>
  <si>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</si>
  <si>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</si>
  <si>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</si>
  <si>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</si>
  <si>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</si>
  <si>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</si>
  <si>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</si>
  <si>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</si>
  <si>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</si>
  <si>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</si>
  <si>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</si>
  <si>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</si>
  <si>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</si>
  <si>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</si>
  <si>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</si>
  <si>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</si>
  <si>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</si>
  <si>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</si>
  <si>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</si>
  <si>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</si>
  <si>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</si>
  <si>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</si>
  <si>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</si>
  <si>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</si>
  <si>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</si>
  <si>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</si>
  <si>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</si>
  <si>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</si>
  <si>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</si>
  <si>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</si>
  <si>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</si>
  <si>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</si>
  <si>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</si>
  <si>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</si>
  <si>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</si>
  <si>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</si>
  <si>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</si>
  <si>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</si>
  <si>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</si>
  <si>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</si>
  <si>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</si>
  <si>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</si>
  <si>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</si>
  <si>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</si>
  <si>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</si>
  <si>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</si>
  <si>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</si>
  <si>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</si>
  <si>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</si>
  <si>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</si>
  <si>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</si>
  <si>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</si>
  <si>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</si>
  <si>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</si>
  <si>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</si>
  <si>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</si>
  <si>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</si>
  <si>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</si>
  <si>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</si>
  <si>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</si>
  <si>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</si>
  <si>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</si>
  <si>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</si>
  <si>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</si>
  <si>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</si>
  <si>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</si>
  <si>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</si>
  <si>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</si>
  <si>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</si>
  <si>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</si>
  <si>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</si>
  <si>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</si>
  <si>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</si>
  <si>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</si>
  <si>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</si>
  <si>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</si>
  <si>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</si>
  <si>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</si>
  <si>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</si>
  <si>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</si>
  <si>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</si>
  <si>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</si>
  <si>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</si>
  <si>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</si>
  <si>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</si>
  <si>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</si>
  <si>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</si>
  <si>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</si>
  <si>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</si>
  <si>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</si>
  <si>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</si>
  <si>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</si>
  <si>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</si>
  <si>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</si>
  <si>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</si>
  <si>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</si>
  <si>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</si>
  <si>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</si>
  <si>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</si>
  <si>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</si>
  <si>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</si>
  <si>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</si>
  <si>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</si>
  <si>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</si>
  <si>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</si>
  <si>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</si>
  <si>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</si>
  <si>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</si>
  <si>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</si>
  <si>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</si>
  <si>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</si>
  <si>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</si>
  <si>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</si>
  <si>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</si>
  <si>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</si>
  <si>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</si>
  <si>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</si>
  <si>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</si>
  <si>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</si>
  <si>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</si>
  <si>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</si>
  <si>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</si>
  <si>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</si>
  <si>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</si>
  <si>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</si>
  <si>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</si>
  <si>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</si>
  <si>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</si>
  <si>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</si>
  <si>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</si>
  <si>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</si>
  <si>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</si>
  <si>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</si>
  <si>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</si>
  <si>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</si>
  <si>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</si>
  <si>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</si>
  <si>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</si>
  <si>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</si>
  <si>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</si>
  <si>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</si>
  <si>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</si>
  <si>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</si>
  <si>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</si>
  <si>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</si>
  <si>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</si>
  <si>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</si>
  <si>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</si>
  <si>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</si>
  <si>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</si>
  <si>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</si>
  <si>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</si>
  <si>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</si>
  <si>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</si>
  <si>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</si>
  <si>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</si>
  <si>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</si>
  <si>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</si>
  <si>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</si>
  <si>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</si>
  <si>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</si>
  <si>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</si>
  <si>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</si>
  <si>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</si>
  <si>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</si>
  <si>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</si>
  <si>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</si>
  <si>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</si>
  <si>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</si>
  <si>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</si>
  <si>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</si>
  <si>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</si>
  <si>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</si>
  <si>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</si>
  <si>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</si>
  <si>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</si>
  <si>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</si>
  <si>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</si>
  <si>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</si>
  <si>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</si>
  <si>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</si>
  <si>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</si>
  <si>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</si>
  <si>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</si>
  <si>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</si>
  <si>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</si>
  <si>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</si>
  <si>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</si>
  <si>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</si>
  <si>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</si>
  <si>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</si>
  <si>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</si>
  <si>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</si>
  <si>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</si>
  <si>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</si>
  <si>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</si>
  <si>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</si>
  <si>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</si>
  <si>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</si>
  <si>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</si>
  <si>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</si>
  <si>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</si>
  <si>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</si>
  <si>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</si>
  <si>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</si>
  <si>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</si>
  <si>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</si>
  <si>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</si>
  <si>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</si>
  <si>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</si>
  <si>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</si>
  <si>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</si>
  <si>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</si>
  <si>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</si>
  <si>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</si>
  <si>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</si>
  <si>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</si>
  <si>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</si>
  <si>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</si>
  <si>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</si>
  <si>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</si>
  <si>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</si>
  <si>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</si>
  <si>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</si>
  <si>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</si>
  <si>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</si>
  <si>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</si>
  <si>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</si>
  <si>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</si>
  <si>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</si>
  <si>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</si>
  <si>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</si>
  <si>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</si>
  <si>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</si>
  <si>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</si>
  <si>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</si>
  <si>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</si>
  <si>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</si>
  <si>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</si>
  <si>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</si>
  <si>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</si>
  <si>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</si>
  <si>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</si>
  <si>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</si>
  <si>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</si>
  <si>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</si>
  <si>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</si>
  <si>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</si>
  <si>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</si>
  <si>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</si>
  <si>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</si>
  <si>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</si>
  <si>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</si>
  <si>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</si>
  <si>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</si>
  <si>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</si>
  <si>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</si>
  <si>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</si>
  <si>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</si>
  <si>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</si>
  <si>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</si>
  <si>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</si>
  <si>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</si>
  <si>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</si>
  <si>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</si>
  <si>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</si>
  <si>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</si>
  <si>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</si>
  <si>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</si>
  <si>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</si>
  <si>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</si>
  <si>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</si>
  <si>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</si>
  <si>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</si>
  <si>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</si>
  <si>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</si>
  <si>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</si>
  <si>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</si>
  <si>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</si>
  <si>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</si>
  <si>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</si>
  <si>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</si>
  <si>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</si>
  <si>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</si>
  <si>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</si>
  <si>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</si>
  <si>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</si>
  <si>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</si>
  <si>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</si>
  <si>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</si>
  <si>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</si>
  <si>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</si>
  <si>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</si>
  <si>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</si>
  <si>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</si>
  <si>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</si>
  <si>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</si>
  <si>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</si>
  <si>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</si>
  <si>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</si>
  <si>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</si>
  <si>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</si>
  <si>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</si>
  <si>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</si>
  <si>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</si>
  <si>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</si>
  <si>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</si>
  <si>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</si>
  <si>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</si>
  <si>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</si>
  <si>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</si>
  <si>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</si>
  <si>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</si>
  <si>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</si>
  <si>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</si>
  <si>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</si>
  <si>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</si>
  <si>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</si>
  <si>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</si>
  <si>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</si>
  <si>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</si>
  <si>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</si>
  <si>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</si>
  <si>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</si>
  <si>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</si>
  <si>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</si>
  <si>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</si>
  <si>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</si>
  <si>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</si>
  <si>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</si>
  <si>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</si>
  <si>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</si>
  <si>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</si>
  <si>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</si>
  <si>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</si>
  <si>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</si>
  <si>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</si>
  <si>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</si>
  <si>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</si>
  <si>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</si>
  <si>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</si>
  <si>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</si>
  <si>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</si>
  <si>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</si>
  <si>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</si>
  <si>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</si>
  <si>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</si>
  <si>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</si>
  <si>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</si>
  <si>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</si>
  <si>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</si>
  <si>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</si>
  <si>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</si>
  <si>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</si>
  <si>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</si>
  <si>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</si>
  <si>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</si>
  <si>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</si>
  <si>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</si>
  <si>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</si>
  <si>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</si>
  <si>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</si>
  <si>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</si>
  <si>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</si>
  <si>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</si>
  <si>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</si>
  <si>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</si>
  <si>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</si>
  <si>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</si>
  <si>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</si>
  <si>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</si>
  <si>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</si>
  <si>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</si>
  <si>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</si>
  <si>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</si>
  <si>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</si>
  <si>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</si>
  <si>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</si>
  <si>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</si>
  <si>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</si>
  <si>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</si>
  <si>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</si>
  <si>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</si>
  <si>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</si>
  <si>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</si>
  <si>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</si>
  <si>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</si>
  <si>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</si>
  <si>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</si>
  <si>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</si>
  <si>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</si>
  <si>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</si>
  <si>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</si>
  <si>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</si>
  <si>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</si>
  <si>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</si>
  <si>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</si>
  <si>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</si>
  <si>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</si>
  <si>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</si>
  <si>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</si>
  <si>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</si>
  <si>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</si>
  <si>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</si>
  <si>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</si>
  <si>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</si>
  <si>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</si>
  <si>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</si>
  <si>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</si>
  <si>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</si>
  <si>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bluebells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</si>
  <si>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</si>
  <si>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</si>
  <si>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</si>
  <si>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</si>
  <si>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</si>
  <si>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</si>
  <si>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</si>
  <si>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</si>
  <si>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</si>
  <si>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</si>
  <si>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</si>
  <si>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</si>
  <si>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</si>
  <si>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</si>
  <si>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</si>
  <si>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</si>
  <si>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</si>
  <si>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</si>
  <si>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</si>
  <si>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</si>
  <si>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</si>
  <si>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</si>
  <si>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</si>
  <si>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</si>
  <si>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</si>
  <si>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</si>
  <si>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</si>
  <si>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</si>
  <si>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</si>
  <si>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</si>
  <si>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</si>
  <si>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</si>
  <si>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</si>
  <si>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</si>
  <si>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</si>
  <si>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</si>
  <si>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</si>
  <si>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</si>
  <si>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</si>
  <si>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</si>
  <si>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</si>
  <si>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</si>
  <si>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</si>
  <si>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</si>
  <si>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</si>
  <si>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</si>
  <si>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</si>
  <si>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</si>
  <si>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</si>
  <si>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</si>
  <si>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</si>
  <si>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</si>
  <si>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</si>
  <si>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</si>
  <si>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</si>
  <si>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</si>
  <si>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</si>
  <si>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</si>
  <si>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</si>
  <si>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</si>
  <si>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</si>
  <si>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PIP</t>
  </si>
  <si>
    <t>UC</t>
  </si>
  <si>
    <t>Max Allowance</t>
  </si>
  <si>
    <t>Work 10hrs pw @ £10phr</t>
  </si>
  <si>
    <t>Max can earn for benefits</t>
  </si>
  <si>
    <t>Flat Bills</t>
  </si>
  <si>
    <t>Rent</t>
  </si>
  <si>
    <t>Council Tax</t>
  </si>
  <si>
    <t>Maybe will be zero</t>
  </si>
  <si>
    <t>Gas/Electric</t>
  </si>
  <si>
    <t>Check to see if included</t>
  </si>
  <si>
    <t>Broadband</t>
  </si>
  <si>
    <t>Mobile</t>
  </si>
  <si>
    <t>Water</t>
  </si>
  <si>
    <t>Living Costs</t>
  </si>
  <si>
    <t>Household Items</t>
  </si>
  <si>
    <t>Vapes</t>
  </si>
  <si>
    <t>Travel</t>
  </si>
  <si>
    <t>Total Costs</t>
  </si>
  <si>
    <t>Extras to Move In</t>
  </si>
  <si>
    <t>Rent Deposit</t>
  </si>
  <si>
    <t>Kitchen</t>
  </si>
  <si>
    <t>Bathroom</t>
  </si>
  <si>
    <t>Bedroom</t>
  </si>
  <si>
    <t>Living Area (TV etc)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</si>
  <si>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</si>
  <si>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</si>
  <si>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</si>
  <si>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</si>
  <si>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</si>
  <si>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</si>
  <si>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</si>
  <si>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</si>
  <si>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</si>
  <si>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</si>
  <si>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</si>
  <si>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</si>
  <si>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</si>
  <si>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</si>
  <si>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</si>
  <si>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</si>
  <si>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</si>
  <si>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</si>
  <si>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</si>
  <si>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</si>
  <si>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</si>
  <si>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</si>
  <si>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</si>
  <si>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</si>
  <si>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</si>
  <si>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</si>
  <si>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</si>
  <si>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</si>
  <si>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</si>
  <si>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</si>
  <si>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</si>
  <si>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</si>
  <si>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</si>
  <si>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</si>
  <si>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</si>
  <si>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</si>
  <si>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</si>
  <si>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</si>
  <si>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</si>
  <si>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</si>
  <si>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</si>
  <si>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</si>
  <si>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</si>
  <si>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</si>
  <si>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</si>
  <si>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</si>
  <si>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</si>
  <si>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</si>
  <si>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</si>
  <si>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Car Insurance -AA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</si>
  <si>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</si>
  <si>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</si>
  <si>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</si>
  <si>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</si>
  <si>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</si>
  <si>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</si>
  <si>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</si>
  <si>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</si>
  <si>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</si>
  <si>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</si>
  <si>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</si>
  <si>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</si>
  <si>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</si>
  <si>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</si>
  <si>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</si>
  <si>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</si>
  <si>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</si>
  <si>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</si>
  <si>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</si>
  <si>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</si>
  <si>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</si>
  <si>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</si>
  <si>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</si>
  <si>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</si>
  <si>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</si>
  <si>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</si>
  <si>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</si>
  <si>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</si>
  <si>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</si>
  <si>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</si>
  <si>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</si>
  <si>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</si>
  <si>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</si>
  <si>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</si>
  <si>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</si>
  <si>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</si>
  <si>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</si>
  <si>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</si>
  <si>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</si>
  <si>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</si>
  <si>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</si>
  <si>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</si>
  <si>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</si>
  <si>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</si>
  <si>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</si>
  <si>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</si>
  <si>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</si>
  <si>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</si>
  <si>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</si>
  <si>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</si>
  <si>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</si>
  <si>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</si>
  <si>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</si>
  <si>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</si>
  <si>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</si>
  <si>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</si>
  <si>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</si>
  <si>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</si>
  <si>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</si>
  <si>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</si>
  <si>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</si>
  <si>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</si>
  <si>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</si>
  <si>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</si>
  <si>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</si>
  <si>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</si>
  <si>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</si>
  <si>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</si>
  <si>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</si>
  <si>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</si>
  <si>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</si>
  <si>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</si>
  <si>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</si>
  <si>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</si>
  <si>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</si>
  <si>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</si>
  <si>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</si>
  <si>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</si>
  <si>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</si>
  <si>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</si>
  <si>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</si>
  <si>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</si>
  <si>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</si>
  <si>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</si>
  <si>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</si>
  <si>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</si>
  <si>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</si>
  <si>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</si>
  <si>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</si>
  <si>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</si>
  <si>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</si>
  <si>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</si>
  <si>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</si>
  <si>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</si>
  <si>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</si>
  <si>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</si>
  <si>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</si>
  <si>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</si>
  <si>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</si>
  <si>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</si>
  <si>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</si>
  <si>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</si>
  <si>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</si>
  <si>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</si>
  <si>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</si>
  <si>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</si>
  <si>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</si>
  <si>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</si>
  <si>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</si>
  <si>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</si>
  <si>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</si>
  <si>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</si>
  <si>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</si>
  <si>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</si>
  <si>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</si>
  <si>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</si>
  <si>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</si>
  <si>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</si>
  <si>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</si>
  <si>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</si>
  <si>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</si>
  <si>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</si>
  <si>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</si>
  <si>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</si>
  <si>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</si>
  <si>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</si>
  <si>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</si>
  <si>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</si>
  <si>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</si>
  <si>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</si>
  <si>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</si>
  <si>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</si>
  <si>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</si>
  <si>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</si>
  <si>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</si>
  <si>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</si>
  <si>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</si>
  <si>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</si>
  <si>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</si>
  <si>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</si>
  <si>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</si>
  <si>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</si>
  <si>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</si>
  <si>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</si>
  <si>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</si>
  <si>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</si>
  <si>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</si>
  <si>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</si>
  <si>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</si>
  <si>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</si>
  <si>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</si>
  <si>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</si>
  <si>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</si>
  <si>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</si>
  <si>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</si>
  <si>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</si>
  <si>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</si>
  <si>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</si>
  <si>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</si>
  <si>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</si>
  <si>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</si>
  <si>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</si>
  <si>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</si>
  <si>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</si>
  <si>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</si>
  <si>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</si>
  <si>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</si>
  <si>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</si>
  <si>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</si>
  <si>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</si>
  <si>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</si>
  <si>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</si>
  <si>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</si>
  <si>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</si>
  <si>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</si>
  <si>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</si>
  <si>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</si>
  <si>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</si>
  <si>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</si>
  <si>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</si>
  <si>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</si>
  <si>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</si>
  <si>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</si>
  <si>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</si>
  <si>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</si>
  <si>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</si>
  <si>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</si>
  <si>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</si>
  <si>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</si>
  <si>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</si>
  <si>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</si>
  <si>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</si>
  <si>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</si>
  <si>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</si>
  <si>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</si>
  <si>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</si>
  <si>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</si>
  <si>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</si>
  <si>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</si>
  <si>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</si>
  <si>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</si>
  <si>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</si>
  <si>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</si>
  <si>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</si>
  <si>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</si>
  <si>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</si>
  <si>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</si>
  <si>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</si>
  <si>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</si>
  <si>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</si>
  <si>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</si>
  <si>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</si>
  <si>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</si>
  <si>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</si>
  <si>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</si>
  <si>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</si>
  <si>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</si>
  <si>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</si>
  <si>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</si>
  <si>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</si>
  <si>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</si>
  <si>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</si>
  <si>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</si>
  <si>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</si>
  <si>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</si>
  <si>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</si>
  <si>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</si>
  <si>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</si>
  <si>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</si>
  <si>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</si>
  <si>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</si>
  <si>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</si>
  <si>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</si>
  <si>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</si>
  <si>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</si>
  <si>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</si>
  <si>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</si>
  <si>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</si>
  <si>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</si>
  <si>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</si>
  <si>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</si>
  <si>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</si>
  <si>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</si>
  <si>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</si>
  <si>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</si>
  <si>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</si>
  <si>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</si>
  <si>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</si>
  <si>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</si>
  <si>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</si>
  <si>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</si>
  <si>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</si>
  <si>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</si>
  <si>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</si>
  <si>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</si>
  <si>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</si>
  <si>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</si>
  <si>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</si>
  <si>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</si>
  <si>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</si>
  <si>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</si>
  <si>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</si>
  <si>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</si>
  <si>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</si>
  <si>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</si>
  <si>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</si>
  <si>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</si>
  <si>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</si>
  <si>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</si>
  <si>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</si>
  <si>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</si>
  <si>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</si>
  <si>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</si>
  <si>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</si>
  <si>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</si>
  <si>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</si>
  <si>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</si>
  <si>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</si>
  <si>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</si>
  <si>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</si>
  <si>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</si>
  <si>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</si>
  <si>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</si>
  <si>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</si>
  <si>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</si>
  <si>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</si>
  <si>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</si>
  <si>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</si>
  <si>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</si>
  <si>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</si>
  <si>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</si>
  <si>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</si>
  <si>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</si>
  <si>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</si>
  <si>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</si>
  <si>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</si>
  <si>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</si>
  <si>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</si>
  <si>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</si>
  <si>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</si>
  <si>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</si>
  <si>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10th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</si>
  <si>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</si>
  <si>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</si>
  <si>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</si>
  <si>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</si>
  <si>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</si>
  <si>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</si>
  <si>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</si>
  <si>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</si>
  <si>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</si>
  <si>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</si>
  <si>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</si>
  <si>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</si>
  <si>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</si>
  <si>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</si>
  <si>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</si>
  <si>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</si>
  <si>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</si>
  <si>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</si>
  <si>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</si>
  <si>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</si>
  <si>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</si>
  <si>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</si>
  <si>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</si>
  <si>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</si>
  <si>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</si>
  <si>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</si>
  <si>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</si>
  <si>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</si>
  <si>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</si>
  <si>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</si>
  <si>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</si>
  <si>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</si>
  <si>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</si>
  <si>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</si>
  <si>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</si>
  <si>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</si>
  <si>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</si>
  <si>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</si>
  <si>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</si>
  <si>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</si>
  <si>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</si>
  <si>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</si>
  <si>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</si>
  <si>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</si>
  <si>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</si>
  <si>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</si>
  <si>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</si>
  <si>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</si>
  <si>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</si>
  <si>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</si>
  <si>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</si>
  <si>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</si>
  <si>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</si>
  <si>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</si>
  <si>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</si>
  <si>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</si>
  <si>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</si>
  <si>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</si>
  <si>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</si>
  <si>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</si>
  <si>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</si>
  <si>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</si>
  <si>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</si>
  <si>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</si>
  <si>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</si>
  <si>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</si>
  <si>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</si>
  <si>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</si>
  <si>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</si>
  <si>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</si>
  <si>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</si>
  <si>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</si>
  <si>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</si>
  <si>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</si>
  <si>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</si>
  <si>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</si>
  <si>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</si>
  <si>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</si>
  <si>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</si>
  <si>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</si>
  <si>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</si>
  <si>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</si>
  <si>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</si>
  <si>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</si>
  <si>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</si>
  <si>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</si>
  <si>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</si>
  <si>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</si>
  <si>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</si>
  <si>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</si>
  <si>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</si>
  <si>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</si>
  <si>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</si>
  <si>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</si>
  <si>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</si>
  <si>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</si>
  <si>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</si>
  <si>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</si>
  <si>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</si>
  <si>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</si>
  <si>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</si>
  <si>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</si>
  <si>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</si>
  <si>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</si>
  <si>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</si>
  <si>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</si>
  <si>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</si>
  <si>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</si>
  <si>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</si>
  <si>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</si>
  <si>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</si>
  <si>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</si>
  <si>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</si>
  <si>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</si>
  <si>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</si>
  <si>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</si>
  <si>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</si>
  <si>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</si>
  <si>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</si>
  <si>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</si>
  <si>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</si>
  <si>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</si>
  <si>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</si>
  <si>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</si>
  <si>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</si>
  <si>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</si>
  <si>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</si>
  <si>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</si>
  <si>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</si>
  <si>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</si>
  <si>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</si>
  <si>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</si>
  <si>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</si>
  <si>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</si>
  <si>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</si>
  <si>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</si>
  <si>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</si>
  <si>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</si>
  <si>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</si>
  <si>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</si>
  <si>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</si>
  <si>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</si>
  <si>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</si>
  <si>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</si>
  <si>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</si>
  <si>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</si>
  <si>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</si>
  <si>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</si>
  <si>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</si>
  <si>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</si>
  <si>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</si>
  <si>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</si>
  <si>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</si>
  <si>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</si>
  <si>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</si>
  <si>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</si>
  <si>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</si>
  <si>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</si>
  <si>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</si>
  <si>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</si>
  <si>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</si>
  <si>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</si>
  <si>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</si>
  <si>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</si>
  <si>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</si>
  <si>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</si>
  <si>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</si>
  <si>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</si>
  <si>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</si>
  <si>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</si>
  <si>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</si>
  <si>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</si>
  <si>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</si>
  <si>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</si>
  <si>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</si>
  <si>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</si>
  <si>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</si>
  <si>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</si>
  <si>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</si>
  <si>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</si>
  <si>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</si>
  <si>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</si>
  <si>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</si>
  <si>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</si>
  <si>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</si>
  <si>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</si>
  <si>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</si>
  <si>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</si>
  <si>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</si>
  <si>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</si>
  <si>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</si>
  <si>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</si>
  <si>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</si>
  <si>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</si>
  <si>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</si>
  <si>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</si>
  <si>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</si>
  <si>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</si>
  <si>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</si>
  <si>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</si>
  <si>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</si>
  <si>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</si>
  <si>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</si>
  <si>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</si>
  <si>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</si>
  <si>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</si>
  <si>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</si>
  <si>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</si>
  <si>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</si>
  <si>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</si>
  <si>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</si>
  <si>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</si>
  <si>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</si>
  <si>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</si>
  <si>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</si>
  <si>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</si>
  <si>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</si>
  <si>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</si>
  <si>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</si>
  <si>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</si>
  <si>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</si>
  <si>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</si>
  <si>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</si>
  <si>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</si>
  <si>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</si>
  <si>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</si>
  <si>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</si>
  <si>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</si>
  <si>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</si>
  <si>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</si>
  <si>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</si>
  <si>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</si>
  <si>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</si>
  <si>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</si>
  <si>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</si>
  <si>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</si>
  <si>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</si>
  <si>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</si>
  <si>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</si>
  <si>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</si>
  <si>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</si>
  <si>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</si>
  <si>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</si>
  <si>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</si>
  <si>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</si>
  <si>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</si>
  <si>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</si>
  <si>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</si>
  <si>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</si>
  <si>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</si>
  <si>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</si>
  <si>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</si>
  <si>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</si>
  <si>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</si>
  <si>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</si>
  <si>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</si>
  <si>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</si>
  <si>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</si>
  <si>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</si>
  <si>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</si>
  <si>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</si>
  <si>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</si>
  <si>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</si>
  <si>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</si>
  <si>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</si>
  <si>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</si>
  <si>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</si>
  <si>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</si>
  <si>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</si>
  <si>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</si>
  <si>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</si>
  <si>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</si>
  <si>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</si>
  <si>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</si>
  <si>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</si>
  <si>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</si>
  <si>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</si>
  <si>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</si>
  <si>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</si>
  <si>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</si>
  <si>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</si>
  <si>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</si>
  <si>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</si>
  <si>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</si>
  <si>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</si>
  <si>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</si>
  <si>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</si>
  <si>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</si>
  <si>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</si>
  <si>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</si>
  <si>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</si>
  <si>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</si>
  <si>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</si>
  <si>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</si>
  <si>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</si>
  <si>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</si>
  <si>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</si>
  <si>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</si>
  <si>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</si>
  <si>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</si>
  <si>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</si>
  <si>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</si>
  <si>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</si>
  <si>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</si>
  <si>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</si>
  <si>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</si>
  <si>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</si>
  <si>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</si>
  <si>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</si>
  <si>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</si>
  <si>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</si>
  <si>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</si>
  <si>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</si>
  <si>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</si>
  <si>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</si>
  <si>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</si>
  <si>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</si>
  <si>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</si>
  <si>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</si>
  <si>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</si>
  <si>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</si>
  <si>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</si>
  <si>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</si>
  <si>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</si>
  <si>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</si>
  <si>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</si>
  <si>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</si>
  <si>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</si>
  <si>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</si>
  <si>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</si>
  <si>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</si>
  <si>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</si>
  <si>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</si>
  <si>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</si>
  <si>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</si>
  <si>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</si>
  <si>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</si>
  <si>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</si>
  <si>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</si>
  <si>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</si>
  <si>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</si>
  <si>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</si>
  <si>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</si>
  <si>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</si>
  <si>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</si>
  <si>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</si>
  <si>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</si>
  <si>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</si>
  <si>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</si>
  <si>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</si>
  <si>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</si>
  <si>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</si>
  <si>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</si>
  <si>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</si>
  <si>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</si>
  <si>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</si>
  <si>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</si>
  <si>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</si>
  <si>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</si>
  <si>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</si>
  <si>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</si>
  <si>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</si>
  <si>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</si>
  <si>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</si>
  <si>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</si>
  <si>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</si>
  <si>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</si>
  <si>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</si>
  <si>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</si>
  <si>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</si>
  <si>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</si>
  <si>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</si>
  <si>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</si>
  <si>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</si>
  <si>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</si>
  <si>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</si>
  <si>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</si>
  <si>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</si>
  <si>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</si>
  <si>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</si>
  <si>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</si>
  <si>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</si>
  <si>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</si>
  <si>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</si>
  <si>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</si>
  <si>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</si>
  <si>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</si>
  <si>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</si>
  <si>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</si>
  <si>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</si>
  <si>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</si>
  <si>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</si>
  <si>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</si>
  <si>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</si>
  <si>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</si>
  <si>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</si>
  <si>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</si>
  <si>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</si>
  <si>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</si>
  <si>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</si>
  <si>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</si>
  <si>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</si>
  <si>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</si>
  <si>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</si>
  <si>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</si>
  <si>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</si>
  <si>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</si>
  <si>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</si>
  <si>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</si>
  <si>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</si>
  <si>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</si>
  <si>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</si>
  <si>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</si>
  <si>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</si>
  <si>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</si>
  <si>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</si>
  <si>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</si>
  <si>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</si>
  <si>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</si>
  <si>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</si>
  <si>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</si>
  <si>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</si>
  <si>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</si>
  <si>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</si>
  <si>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</si>
  <si>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</si>
  <si>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</si>
  <si>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</si>
  <si>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</si>
  <si>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</si>
  <si>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</si>
  <si>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</si>
  <si>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</si>
  <si>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</si>
  <si>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</si>
  <si>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</si>
  <si>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</si>
  <si>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</si>
  <si>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</si>
  <si>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</si>
  <si>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</si>
  <si>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</si>
  <si>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</si>
  <si>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</si>
  <si>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</si>
  <si>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</si>
  <si>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</si>
  <si>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</si>
  <si>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</si>
  <si>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</si>
  <si>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</si>
  <si>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</si>
  <si>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</si>
  <si>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</si>
  <si>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</si>
  <si>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</si>
  <si>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</si>
  <si>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</si>
  <si>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</si>
  <si>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</si>
  <si>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</si>
  <si>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</si>
  <si>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</si>
  <si>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</si>
  <si>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</si>
  <si>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</si>
  <si>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</si>
  <si>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</si>
  <si>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</si>
  <si>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</si>
  <si>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</si>
  <si>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</si>
  <si>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</si>
  <si>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</si>
  <si>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</si>
  <si>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</si>
  <si>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</si>
  <si>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</si>
  <si>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</si>
  <si>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</si>
  <si>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</si>
  <si>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</si>
  <si>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</si>
  <si>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</si>
  <si>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</si>
  <si>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</si>
  <si>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</si>
  <si>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</si>
  <si>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</si>
  <si>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</si>
  <si>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</si>
  <si>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</si>
  <si>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</si>
  <si>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</si>
  <si>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</si>
  <si>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</si>
  <si>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</si>
  <si>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</si>
  <si>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</si>
  <si>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</si>
  <si>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</si>
  <si>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</si>
  <si>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</si>
  <si>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</si>
  <si>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</si>
  <si>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</si>
  <si>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</si>
  <si>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</si>
  <si>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</si>
  <si>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</si>
  <si>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</si>
  <si>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</si>
  <si>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</si>
  <si>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</si>
  <si>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</si>
  <si>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</si>
  <si>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</si>
  <si>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</si>
  <si>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</si>
  <si>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</si>
  <si>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</si>
  <si>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</si>
  <si>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</si>
  <si>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</si>
  <si>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</si>
  <si>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</si>
  <si>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</si>
  <si>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</si>
  <si>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</si>
  <si>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</si>
  <si>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</si>
  <si>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</si>
  <si>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</si>
  <si>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</si>
  <si>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</si>
  <si>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</si>
  <si>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</si>
  <si>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</si>
  <si>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</si>
  <si>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</si>
  <si>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</si>
  <si>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</si>
  <si>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</si>
  <si>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</si>
  <si>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</si>
  <si>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</si>
  <si>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</si>
  <si>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</si>
  <si>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</si>
  <si>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</si>
  <si>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</si>
  <si>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</si>
  <si>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</si>
  <si>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</si>
  <si>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</si>
  <si>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</si>
  <si>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</si>
  <si>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</si>
  <si>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</si>
  <si>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</si>
  <si>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</si>
  <si>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</si>
  <si>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</si>
  <si>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</si>
  <si>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</si>
  <si>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</si>
  <si>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</si>
  <si>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</si>
  <si>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</si>
  <si>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</si>
  <si>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</si>
  <si>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</si>
  <si>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</si>
  <si>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</si>
  <si>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</si>
  <si>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</si>
  <si>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</si>
  <si>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</si>
  <si>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</si>
  <si>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</si>
  <si>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</si>
  <si>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</si>
  <si>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</si>
  <si>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</si>
  <si>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</si>
  <si>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</si>
  <si>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</si>
  <si>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</si>
  <si>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</si>
  <si>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</si>
  <si>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</si>
  <si>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</si>
  <si>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</si>
  <si>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</si>
  <si>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</si>
  <si>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</si>
  <si>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</si>
  <si>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</si>
  <si>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</si>
  <si>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</si>
  <si>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</si>
  <si>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</si>
  <si>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</si>
  <si>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</si>
  <si>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</si>
  <si>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</si>
  <si>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</si>
  <si>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</si>
  <si>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</si>
  <si>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</si>
  <si>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</si>
  <si>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</si>
  <si>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</si>
  <si>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</si>
  <si>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</si>
  <si>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</si>
  <si>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</si>
  <si>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</si>
  <si>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</si>
  <si>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</si>
  <si>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</si>
  <si>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</si>
  <si>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</si>
  <si>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</si>
  <si>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</si>
  <si>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</si>
  <si>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</si>
  <si>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</si>
  <si>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</si>
  <si>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</si>
  <si>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</si>
  <si>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</si>
  <si>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</si>
  <si>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</si>
  <si>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</si>
  <si>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</si>
  <si>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</si>
  <si>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</si>
  <si>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</si>
  <si>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</si>
  <si>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</si>
  <si>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</si>
  <si>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</si>
  <si>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</si>
  <si>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</si>
  <si>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</si>
  <si>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</si>
  <si>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</si>
  <si>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</si>
  <si>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</si>
  <si>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</si>
  <si>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</si>
  <si>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</si>
  <si>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</si>
  <si>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</si>
  <si>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</si>
  <si>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</si>
  <si>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</si>
  <si>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</si>
  <si>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</si>
  <si>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</si>
  <si>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</si>
  <si>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</si>
  <si>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</si>
  <si>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</si>
  <si>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</si>
  <si>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</si>
  <si>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</si>
  <si>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</si>
  <si>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</si>
  <si>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</si>
  <si>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</si>
  <si>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</si>
  <si>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</si>
  <si>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</si>
  <si>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</si>
  <si>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</si>
  <si>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</si>
  <si>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</si>
  <si>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</si>
  <si>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</si>
  <si>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</si>
  <si>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</si>
  <si>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</si>
  <si>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</si>
  <si>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</si>
  <si>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</si>
  <si>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</si>
  <si>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</si>
  <si>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</si>
  <si>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</si>
  <si>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</si>
  <si>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</si>
  <si>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</si>
  <si>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</si>
  <si>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</si>
  <si>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</si>
  <si>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</si>
  <si>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</si>
  <si>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</si>
  <si>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</si>
  <si>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</si>
  <si>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</si>
  <si>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</si>
  <si>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</si>
  <si>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</si>
  <si>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</si>
  <si>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</si>
  <si>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</si>
  <si>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</si>
  <si>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</si>
  <si>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</si>
  <si>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</si>
  <si>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</si>
  <si>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</si>
  <si>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</si>
  <si>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</si>
  <si>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</si>
  <si>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</si>
  <si>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</si>
  <si>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</si>
  <si>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</si>
  <si>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</si>
  <si>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</si>
  <si>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</si>
  <si>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</si>
  <si>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</si>
  <si>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</si>
  <si>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</si>
  <si>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</si>
  <si>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</si>
  <si>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</si>
  <si>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</si>
  <si>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</si>
  <si>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</si>
  <si>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</si>
  <si>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</si>
  <si>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</si>
  <si>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</si>
  <si>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</si>
  <si>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</si>
  <si>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</si>
  <si>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</si>
  <si>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</si>
  <si>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</si>
  <si>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</si>
  <si>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</si>
  <si>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</si>
  <si>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</si>
  <si>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</si>
  <si>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</si>
  <si>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</si>
  <si>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</si>
  <si>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</si>
  <si>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</si>
  <si>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</si>
  <si>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</si>
  <si>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</si>
  <si>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</si>
  <si>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</si>
  <si>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</si>
  <si>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</si>
  <si>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</si>
  <si>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</si>
  <si>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</si>
  <si>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</si>
  <si>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</si>
  <si>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</si>
  <si>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</si>
  <si>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</si>
  <si>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</si>
  <si>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</si>
  <si>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</si>
  <si>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</si>
  <si>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</si>
  <si>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</si>
  <si>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</si>
  <si>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</si>
  <si>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</si>
  <si>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</si>
  <si>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</si>
  <si>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</si>
  <si>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</si>
  <si>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</si>
  <si>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</si>
  <si>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</si>
  <si>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</si>
  <si>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</si>
  <si>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</si>
  <si>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</si>
  <si>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</si>
  <si>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</si>
  <si>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</si>
  <si>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</si>
  <si>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</si>
  <si>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</si>
  <si>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</si>
  <si>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</si>
  <si>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</si>
  <si>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</si>
  <si>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</si>
  <si>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</si>
  <si>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</si>
  <si>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</si>
  <si>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</si>
  <si>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</si>
  <si>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</si>
  <si>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</si>
  <si>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</si>
  <si>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</si>
  <si>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</si>
  <si>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</si>
  <si>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</si>
  <si>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</si>
  <si>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</si>
  <si>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</si>
  <si>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</si>
  <si>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</si>
  <si>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</si>
  <si>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</si>
  <si>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</si>
  <si>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</si>
  <si>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</si>
  <si>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</si>
  <si>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</si>
  <si>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</si>
  <si>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</si>
  <si>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</si>
  <si>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</si>
  <si>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</si>
  <si>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</si>
  <si>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</si>
  <si>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</si>
  <si>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</si>
  <si>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</si>
  <si>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</si>
  <si>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</si>
  <si>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</si>
  <si>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</si>
  <si>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</si>
  <si>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</si>
  <si>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</si>
  <si>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</si>
  <si>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</si>
  <si>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</si>
  <si>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</si>
  <si>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</si>
  <si>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</si>
  <si>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</si>
  <si>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</si>
  <si>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</si>
  <si>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</si>
  <si>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</si>
  <si>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</si>
  <si>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</si>
  <si>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</si>
  <si>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</si>
  <si>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</si>
  <si>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</si>
  <si>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</si>
  <si>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</si>
  <si>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</si>
  <si>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</si>
  <si>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</si>
  <si>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</si>
  <si>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</si>
  <si>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</si>
  <si>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</si>
  <si>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</si>
  <si>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</si>
  <si>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</si>
  <si>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</si>
  <si>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</si>
  <si>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</si>
  <si>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</si>
  <si>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</si>
  <si>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</si>
  <si>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</si>
  <si>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</si>
  <si>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</si>
  <si>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</si>
  <si>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</si>
  <si>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</si>
  <si>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</si>
  <si>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</si>
  <si>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</si>
  <si>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</si>
  <si>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</si>
  <si>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</si>
  <si>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</si>
  <si>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</si>
  <si>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</si>
  <si>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</si>
  <si>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</si>
  <si>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</si>
  <si>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</si>
  <si>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</si>
  <si>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</si>
  <si>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</si>
  <si>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</si>
  <si>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</si>
  <si>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</si>
  <si>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</si>
  <si>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</si>
  <si>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</si>
  <si>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</si>
  <si>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</si>
  <si>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</si>
  <si>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</si>
  <si>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</si>
  <si>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</si>
  <si>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</si>
  <si>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</si>
  <si>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</si>
  <si>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</si>
  <si>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</si>
  <si>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</si>
  <si>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</si>
  <si>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</si>
  <si>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</si>
  <si>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</si>
  <si>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</si>
  <si>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</si>
  <si>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</si>
  <si>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</si>
  <si>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</si>
  <si>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</si>
  <si>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</si>
  <si>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</si>
  <si>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</si>
  <si>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</si>
  <si>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</si>
  <si>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</si>
  <si>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</si>
  <si>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</si>
  <si>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</si>
  <si>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</si>
  <si>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</si>
  <si>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</si>
  <si>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</si>
  <si>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</si>
  <si>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</si>
  <si>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</si>
  <si>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</si>
  <si>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</si>
  <si>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</si>
  <si>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</si>
  <si>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</si>
  <si>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</si>
  <si>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</si>
  <si>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</si>
  <si>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</si>
  <si>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</si>
  <si>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</si>
  <si>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</si>
  <si>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</si>
  <si>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</si>
  <si>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</si>
  <si>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</si>
  <si>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</si>
  <si>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</si>
  <si>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</si>
  <si>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</si>
  <si>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</si>
  <si>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</si>
  <si>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</si>
  <si>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</si>
  <si>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</si>
  <si>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</si>
  <si>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</si>
  <si>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</si>
  <si>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</si>
  <si>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</si>
  <si>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</si>
  <si>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</si>
  <si>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</si>
  <si>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</si>
  <si>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</si>
  <si>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</si>
  <si>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</si>
  <si>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</si>
  <si>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</si>
  <si>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</si>
  <si>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</si>
  <si>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</si>
  <si>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</si>
  <si>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</si>
  <si>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</si>
  <si>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</si>
  <si>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</si>
  <si>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</si>
  <si>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</si>
  <si>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</si>
  <si>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</si>
  <si>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</si>
  <si>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</si>
  <si>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</si>
  <si>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</si>
  <si>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</si>
  <si>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</si>
  <si>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</si>
  <si>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</si>
  <si>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</si>
  <si>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</si>
  <si>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</si>
  <si>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</si>
  <si>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</si>
  <si>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</si>
  <si>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</si>
  <si>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</si>
  <si>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</si>
  <si>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</si>
  <si>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</si>
  <si>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</si>
  <si>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</si>
  <si>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</si>
  <si>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</si>
  <si>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</si>
  <si>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</si>
  <si>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</si>
  <si>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</si>
  <si>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</si>
  <si>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</si>
  <si>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</si>
  <si>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</si>
  <si>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</si>
  <si>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</si>
  <si>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</si>
  <si>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</si>
  <si>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</si>
  <si>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</si>
  <si>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</si>
  <si>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</si>
  <si>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</si>
  <si>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</si>
  <si>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</si>
  <si>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</si>
  <si>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</si>
  <si>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</si>
  <si>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</si>
  <si>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</si>
  <si>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</si>
  <si>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</si>
  <si>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</si>
  <si>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</si>
  <si>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</si>
  <si>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</si>
  <si>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</si>
  <si>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</si>
  <si>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</si>
  <si>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</si>
  <si>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</si>
  <si>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</si>
  <si>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</si>
  <si>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</si>
  <si>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</si>
  <si>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</si>
  <si>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</si>
  <si>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</si>
  <si>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</si>
  <si>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</si>
  <si>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</si>
  <si>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</si>
  <si>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</si>
  <si>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</si>
  <si>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</si>
  <si>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</si>
  <si>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</si>
  <si>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</si>
  <si>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</si>
  <si>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</si>
  <si>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</si>
  <si>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</si>
  <si>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</si>
  <si>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</si>
  <si>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</si>
  <si>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</si>
  <si>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</si>
  <si>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</si>
  <si>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</si>
  <si>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</si>
  <si>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</si>
  <si>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</si>
  <si>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</si>
  <si>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</si>
  <si>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</si>
  <si>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</si>
  <si>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</si>
  <si>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</si>
  <si>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</si>
  <si>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</si>
  <si>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</si>
  <si>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</si>
  <si>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</si>
  <si>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</si>
  <si>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</si>
  <si>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</si>
  <si>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</si>
  <si>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</si>
  <si>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</si>
  <si>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</si>
  <si>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</si>
  <si>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</si>
  <si>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</si>
  <si>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</si>
  <si>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</si>
  <si>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</si>
  <si>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</si>
  <si>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</si>
  <si>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</si>
  <si>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</si>
  <si>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</si>
  <si>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</si>
  <si>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</si>
  <si>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</si>
  <si>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</si>
  <si>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</si>
  <si>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</si>
  <si>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</si>
  <si>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</si>
  <si>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</si>
  <si>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</si>
  <si>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</si>
  <si>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</si>
  <si>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</si>
  <si>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</si>
  <si>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</si>
  <si>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</si>
  <si>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</si>
  <si>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</si>
  <si>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</si>
  <si>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</si>
  <si>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</si>
  <si>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</si>
  <si>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</si>
  <si>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</si>
  <si>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</si>
  <si>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</si>
  <si>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</si>
  <si>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</si>
  <si>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</si>
  <si>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</si>
  <si>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</si>
  <si>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</si>
  <si>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</si>
  <si>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</si>
  <si>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</si>
  <si>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</si>
  <si>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</si>
  <si>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</si>
  <si>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</si>
  <si>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</si>
  <si>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</si>
  <si>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</si>
  <si>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</si>
  <si>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</si>
  <si>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</si>
  <si>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</si>
  <si>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</si>
  <si>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</si>
  <si>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</si>
  <si>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</si>
  <si>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</si>
  <si>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</si>
  <si>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</si>
  <si>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</si>
  <si>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</si>
  <si>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</si>
  <si>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</si>
  <si>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</si>
  <si>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</si>
  <si>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</si>
  <si>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</si>
  <si>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</si>
  <si>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</si>
  <si>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</si>
  <si>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</si>
  <si>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</si>
  <si>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</si>
  <si>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</si>
  <si>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</si>
  <si>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</si>
  <si>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</si>
  <si>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</si>
  <si>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</si>
  <si>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</si>
  <si>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</si>
  <si>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</si>
  <si>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</si>
  <si>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</si>
  <si>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</si>
  <si>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</si>
  <si>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</si>
  <si>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</si>
  <si>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</si>
  <si>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</si>
  <si>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</si>
  <si>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</si>
  <si>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</si>
  <si>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</si>
  <si>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</si>
  <si>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</si>
  <si>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</si>
  <si>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</si>
  <si>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</si>
  <si>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</si>
  <si>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</si>
  <si>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</si>
  <si>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</si>
  <si>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</si>
  <si>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</si>
  <si>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</si>
  <si>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</si>
  <si>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</si>
  <si>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</si>
  <si>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</si>
  <si>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</si>
  <si>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</si>
  <si>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</si>
  <si>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</si>
  <si>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</si>
  <si>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</si>
  <si>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</si>
  <si>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</si>
  <si>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</si>
  <si>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</si>
  <si>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</si>
  <si>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</si>
  <si>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</si>
  <si>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</si>
  <si>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</si>
  <si>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</si>
  <si>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</si>
  <si>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</si>
  <si>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</si>
  <si>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</si>
  <si>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</si>
  <si>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</si>
  <si>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</si>
  <si>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</si>
  <si>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</si>
  <si>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</si>
  <si>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</si>
  <si>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</si>
  <si>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</si>
  <si>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</si>
  <si>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</si>
  <si>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</si>
  <si>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</si>
  <si>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</si>
  <si>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</si>
  <si>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</si>
  <si>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</si>
  <si>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</si>
  <si>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</si>
  <si>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</si>
  <si>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</si>
  <si>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</si>
  <si>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</si>
  <si>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</si>
  <si>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</si>
  <si>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</si>
  <si>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</si>
  <si>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</si>
  <si>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</si>
  <si>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</si>
  <si>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</si>
  <si>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</si>
  <si>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</si>
  <si>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</si>
  <si>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</si>
  <si>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</si>
  <si>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</si>
  <si>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</si>
  <si>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</si>
  <si>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</si>
  <si>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</si>
  <si>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</si>
  <si>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</si>
  <si>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</si>
  <si>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</si>
  <si>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</si>
  <si>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</si>
  <si>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</si>
  <si>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</si>
  <si>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</si>
  <si>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</si>
  <si>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</si>
  <si>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</si>
  <si>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</si>
  <si>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</si>
  <si>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</si>
  <si>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</si>
  <si>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</si>
  <si>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</si>
  <si>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</si>
  <si>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</si>
  <si>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</si>
  <si>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</si>
  <si>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</si>
  <si>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</si>
  <si>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</si>
  <si>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</si>
  <si>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</si>
  <si>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</si>
  <si>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</si>
  <si>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</si>
  <si>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</si>
  <si>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</si>
  <si>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</si>
  <si>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</si>
  <si>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</si>
  <si>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</si>
  <si>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</si>
  <si>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</si>
  <si>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</si>
  <si>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</si>
  <si>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</si>
  <si>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</si>
  <si>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</si>
  <si>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</si>
  <si>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</si>
  <si>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</si>
  <si>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</si>
  <si>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</si>
  <si>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</si>
  <si>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</si>
  <si>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</si>
  <si>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</si>
  <si>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</si>
  <si>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</si>
  <si>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</si>
  <si>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</si>
  <si>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</si>
  <si>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</si>
  <si>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</si>
  <si>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</si>
  <si>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</si>
  <si>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</si>
  <si>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</si>
  <si>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</si>
  <si>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</si>
  <si>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</si>
  <si>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</si>
  <si>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</si>
  <si>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</si>
  <si>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</si>
  <si>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</si>
  <si>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</si>
  <si>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</si>
  <si>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</si>
  <si>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</si>
  <si>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</si>
  <si>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</si>
  <si>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</si>
  <si>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</si>
  <si>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</si>
  <si>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</si>
  <si>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</si>
  <si>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</si>
  <si>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</si>
  <si>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</si>
  <si>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</si>
  <si>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</si>
  <si>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</si>
  <si>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</si>
  <si>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</si>
  <si>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</si>
  <si>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</si>
  <si>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</si>
  <si>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</si>
  <si>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</si>
  <si>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</si>
  <si>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</si>
  <si>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</si>
  <si>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</si>
  <si>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</si>
  <si>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</si>
  <si>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</si>
  <si>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</si>
  <si>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</si>
  <si>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</si>
  <si>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</si>
  <si>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</si>
  <si>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</si>
  <si>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</si>
  <si>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</si>
  <si>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</si>
  <si>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</si>
  <si>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</si>
  <si>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</si>
  <si>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</si>
  <si>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</si>
  <si>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</si>
  <si>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</si>
  <si>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</si>
  <si>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</si>
  <si>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</si>
  <si>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</si>
  <si>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</si>
  <si>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</si>
  <si>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</si>
  <si>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</si>
  <si>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</si>
  <si>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</si>
  <si>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</si>
  <si>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</si>
  <si>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</si>
  <si>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</si>
  <si>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</si>
  <si>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</si>
  <si>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</si>
  <si>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</si>
  <si>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</si>
  <si>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</si>
  <si>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</si>
  <si>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</si>
  <si>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</si>
  <si>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</si>
  <si>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</si>
  <si>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</si>
  <si>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</si>
  <si>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</si>
  <si>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</si>
  <si>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</si>
  <si>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</si>
  <si>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</si>
  <si>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</si>
  <si>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</si>
  <si>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</si>
  <si>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</si>
  <si>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</si>
  <si>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</si>
  <si>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</si>
  <si>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</si>
  <si>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</si>
  <si>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</si>
  <si>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</si>
  <si>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</si>
  <si>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</si>
  <si>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</si>
  <si>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</si>
  <si>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</si>
  <si>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</si>
  <si>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</si>
  <si>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</si>
  <si>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</si>
  <si>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</si>
  <si>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</si>
  <si>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</si>
  <si>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</si>
  <si>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</si>
  <si>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</si>
  <si>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</si>
  <si>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</si>
  <si>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</si>
  <si>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</si>
  <si>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</si>
  <si>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</si>
  <si>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</si>
  <si>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</si>
  <si>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</si>
  <si>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</si>
  <si>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</si>
  <si>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</si>
  <si>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</si>
  <si>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</si>
  <si>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</si>
  <si>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</si>
  <si>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</si>
  <si>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</si>
  <si>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</si>
  <si>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</si>
  <si>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</si>
  <si>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</si>
  <si>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</si>
  <si>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</si>
  <si>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</si>
  <si>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</si>
  <si>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</si>
  <si>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</si>
  <si>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</si>
  <si>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</si>
  <si>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</si>
  <si>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</si>
  <si>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</si>
  <si>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</si>
  <si>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</si>
  <si>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</si>
  <si>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</si>
  <si>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</si>
  <si>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</si>
  <si>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</si>
  <si>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</si>
  <si>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</si>
  <si>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</si>
  <si>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</si>
  <si>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</si>
  <si>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</si>
  <si>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</si>
  <si>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</si>
  <si>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</si>
  <si>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</si>
  <si>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</si>
  <si>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</si>
  <si>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</si>
  <si>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</si>
  <si>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</si>
  <si>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</si>
  <si>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</si>
  <si>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</si>
  <si>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</si>
  <si>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</si>
  <si>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</si>
  <si>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</si>
  <si>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</si>
  <si>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</si>
  <si>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</si>
  <si>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</si>
  <si>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</si>
  <si>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</si>
  <si>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</si>
  <si>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</si>
  <si>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</si>
  <si>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</si>
  <si>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</si>
  <si>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</si>
  <si>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</si>
  <si>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</si>
  <si>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</si>
  <si>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</si>
  <si>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</si>
  <si>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</si>
  <si>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</si>
  <si>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</si>
  <si>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</si>
  <si>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</si>
  <si>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</si>
  <si>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</si>
  <si>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</si>
  <si>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</si>
  <si>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</si>
  <si>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</si>
  <si>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</si>
  <si>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</si>
  <si>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</si>
  <si>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</si>
  <si>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</si>
  <si>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</si>
  <si>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</si>
  <si>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</si>
  <si>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</si>
  <si>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</si>
  <si>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</si>
  <si>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</si>
  <si>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</si>
  <si>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</si>
  <si>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</si>
  <si>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</si>
  <si>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</si>
  <si>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</si>
  <si>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</si>
  <si>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</si>
  <si>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</si>
  <si>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</si>
  <si>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</si>
  <si>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</si>
  <si>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</si>
  <si>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</si>
  <si>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</si>
  <si>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</si>
  <si>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</si>
  <si>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</si>
  <si>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</si>
  <si>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</si>
  <si>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</si>
  <si>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</si>
  <si>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</si>
  <si>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</si>
  <si>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</si>
  <si>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</si>
  <si>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</si>
  <si>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</si>
  <si>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</si>
  <si>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</si>
  <si>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</si>
  <si>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</si>
  <si>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</si>
  <si>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</si>
  <si>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</si>
  <si>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</si>
  <si>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</si>
  <si>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</si>
  <si>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</si>
  <si>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</si>
  <si>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</si>
  <si>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</si>
  <si>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</si>
  <si>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</si>
  <si>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</si>
  <si>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</si>
  <si>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</si>
  <si>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</si>
  <si>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</si>
  <si>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</si>
  <si>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</si>
  <si>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</si>
  <si>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</si>
  <si>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</si>
  <si>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</si>
  <si>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</si>
  <si>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</si>
  <si>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</si>
  <si>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</si>
  <si>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</si>
  <si>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</si>
  <si>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</si>
  <si>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</si>
  <si>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</si>
  <si>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</si>
  <si>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</si>
  <si>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</si>
  <si>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</si>
  <si>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</si>
  <si>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</si>
  <si>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</si>
  <si>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</si>
  <si>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</si>
  <si>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</si>
  <si>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</si>
  <si>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</si>
  <si>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</si>
  <si>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</si>
  <si>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</si>
  <si>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</si>
  <si>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</si>
  <si>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</si>
  <si>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</si>
  <si>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</si>
  <si>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</si>
  <si>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</si>
  <si>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</si>
  <si>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</si>
  <si>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</si>
  <si>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</si>
  <si>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</si>
  <si>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</si>
  <si>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</si>
  <si>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</si>
  <si>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</si>
  <si>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</si>
  <si>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</si>
  <si>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</si>
  <si>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</si>
  <si>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</si>
  <si>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</si>
  <si>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</si>
  <si>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</si>
  <si>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</si>
  <si>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</si>
  <si>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</si>
  <si>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</si>
  <si>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</si>
  <si>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</si>
  <si>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</si>
  <si>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</si>
  <si>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</si>
  <si>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</si>
  <si>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</si>
  <si>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</si>
  <si>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</si>
  <si>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</si>
  <si>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</si>
  <si>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</si>
  <si>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</si>
  <si>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</si>
  <si>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</si>
  <si>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</si>
  <si>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</si>
  <si>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</si>
  <si>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</si>
  <si>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</si>
  <si>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</si>
  <si>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</si>
  <si>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</si>
  <si>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</si>
  <si>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</si>
  <si>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</si>
  <si>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</si>
  <si>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</si>
  <si>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</si>
  <si>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</si>
  <si>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</si>
  <si>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</si>
  <si>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</si>
  <si>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</si>
  <si>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</si>
  <si>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</si>
  <si>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</si>
  <si>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</si>
  <si>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</si>
  <si>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</si>
  <si>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</si>
  <si>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</si>
  <si>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</si>
  <si>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</si>
  <si>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</si>
  <si>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</si>
  <si>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</si>
  <si>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</si>
  <si>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</si>
  <si>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</si>
  <si>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</si>
  <si>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</si>
  <si>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</si>
  <si>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</si>
  <si>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</si>
  <si>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</si>
  <si>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</si>
  <si>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</si>
  <si>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</si>
  <si>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</si>
  <si>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</si>
  <si>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</si>
  <si>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</si>
  <si>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</si>
  <si>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</si>
  <si>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</si>
  <si>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</si>
  <si>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</si>
  <si>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</si>
  <si>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</si>
  <si>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</si>
  <si>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</si>
  <si>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</si>
  <si>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</si>
  <si>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</si>
  <si>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</si>
  <si>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</si>
  <si>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</si>
  <si>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</si>
  <si>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</si>
  <si>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</si>
  <si>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</si>
  <si>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</si>
  <si>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</si>
  <si>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</si>
  <si>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</si>
  <si>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</si>
  <si>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</si>
  <si>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</si>
  <si>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</si>
  <si>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</si>
  <si>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</si>
  <si>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</si>
  <si>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</si>
  <si>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</si>
  <si>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</si>
  <si>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</si>
  <si>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</si>
  <si>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</si>
  <si>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</si>
  <si>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</si>
  <si>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</si>
  <si>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</si>
  <si>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</si>
  <si>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</si>
  <si>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</si>
  <si>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</si>
  <si>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</si>
  <si>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</si>
  <si>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</si>
  <si>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</si>
  <si>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</si>
  <si>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</si>
  <si>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</si>
  <si>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</si>
  <si>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</si>
  <si>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</si>
  <si>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</si>
  <si>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</si>
  <si>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</si>
  <si>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</si>
  <si>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</si>
  <si>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</si>
  <si>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</si>
  <si>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</si>
  <si>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</si>
  <si>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</si>
  <si>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</si>
  <si>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</si>
  <si>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</si>
  <si>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</si>
  <si>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</si>
  <si>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</si>
  <si>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</si>
  <si>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</si>
  <si>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</si>
  <si>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</si>
  <si>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</si>
  <si>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</si>
  <si>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</si>
  <si>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</si>
  <si>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</si>
  <si>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</si>
  <si>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</si>
  <si>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</si>
  <si>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</si>
  <si>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</si>
  <si>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</si>
  <si>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</si>
  <si>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</si>
  <si>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</si>
  <si>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</si>
  <si>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</si>
  <si>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</si>
  <si>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</si>
  <si>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</si>
  <si>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</si>
  <si>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</si>
  <si>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</si>
  <si>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</si>
  <si>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</si>
  <si>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</si>
  <si>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</si>
  <si>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</si>
  <si>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</si>
  <si>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</si>
  <si>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</si>
  <si>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</si>
  <si>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</si>
  <si>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</si>
  <si>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</si>
  <si>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</si>
  <si>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</si>
  <si>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</si>
  <si>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</si>
  <si>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</si>
  <si>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</si>
  <si>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</si>
  <si>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</si>
  <si>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</si>
  <si>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</si>
  <si>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</si>
  <si>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</si>
  <si>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</si>
  <si>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</si>
  <si>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</si>
  <si>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</si>
  <si>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</si>
  <si>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</si>
  <si>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</si>
  <si>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</si>
  <si>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</si>
  <si>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</si>
  <si>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</si>
  <si>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</si>
  <si>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</si>
  <si>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</si>
  <si>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</si>
  <si>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</si>
  <si>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</si>
  <si>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</si>
  <si>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</si>
  <si>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</si>
  <si>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</si>
  <si>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</si>
  <si>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</si>
  <si>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</si>
  <si>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</si>
  <si>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</si>
  <si>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</si>
  <si>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</si>
  <si>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</si>
  <si>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</si>
  <si>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</si>
  <si>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</si>
  <si>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</si>
  <si>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</si>
  <si>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</si>
  <si>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</si>
  <si>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</si>
  <si>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</si>
  <si>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</si>
  <si>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</si>
  <si>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</si>
  <si>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</si>
  <si>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</si>
  <si>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</si>
  <si>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</si>
  <si>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</si>
  <si>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</si>
  <si>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</si>
  <si>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</si>
  <si>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</si>
  <si>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</si>
  <si>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</si>
  <si>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</si>
  <si>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</si>
  <si>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</si>
  <si>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</si>
  <si>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</si>
  <si>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</si>
  <si>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</si>
  <si>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</si>
  <si>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</si>
  <si>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</si>
  <si>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</si>
  <si>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</si>
  <si>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</si>
  <si>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</si>
  <si>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</si>
  <si>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</si>
  <si>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</si>
  <si>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</si>
  <si>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</si>
  <si>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</si>
  <si>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</si>
  <si>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</si>
  <si>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</si>
  <si>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</si>
  <si>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</si>
  <si>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</si>
  <si>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</si>
  <si>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</si>
  <si>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</si>
  <si>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</si>
  <si>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</si>
  <si>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</si>
  <si>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</si>
  <si>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</si>
  <si>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</si>
  <si>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</si>
  <si>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</si>
  <si>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</si>
  <si>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</si>
  <si>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</si>
  <si>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</si>
  <si>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</si>
  <si>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</si>
  <si>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</si>
  <si>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</si>
  <si>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</si>
  <si>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</si>
  <si>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</si>
  <si>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</si>
  <si>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</si>
  <si>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</si>
  <si>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</si>
  <si>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</si>
  <si>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</si>
  <si>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</si>
  <si>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</si>
  <si>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</si>
  <si>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</si>
  <si>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</si>
  <si>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</si>
  <si>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</si>
  <si>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</si>
  <si>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</si>
  <si>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</si>
  <si>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</si>
  <si>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</si>
  <si>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</si>
  <si>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</si>
  <si>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</si>
  <si>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</si>
  <si>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</si>
  <si>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</si>
  <si>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</si>
  <si>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</si>
  <si>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</si>
  <si>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</si>
  <si>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</si>
  <si>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</si>
  <si>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</si>
  <si>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</si>
  <si>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</si>
  <si>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</si>
  <si>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</si>
  <si>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</si>
  <si>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</si>
  <si>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</si>
  <si>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</si>
  <si>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</si>
  <si>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</si>
  <si>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</si>
  <si>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</si>
  <si>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</si>
  <si>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</si>
  <si>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</si>
  <si>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</si>
  <si>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</si>
  <si>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</si>
  <si>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</si>
  <si>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</si>
  <si>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</si>
  <si>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</si>
  <si>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</si>
  <si>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</si>
  <si>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</si>
  <si>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</si>
  <si>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</si>
  <si>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</si>
  <si>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</si>
  <si>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</si>
  <si>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</si>
  <si>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</si>
  <si>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</si>
  <si>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</si>
  <si>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</si>
  <si>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</si>
  <si>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</si>
  <si>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</si>
  <si>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</si>
  <si>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</si>
  <si>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</si>
  <si>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</si>
  <si>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</si>
  <si>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</si>
  <si>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</si>
  <si>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</si>
  <si>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</si>
  <si>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</si>
  <si>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</si>
  <si>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</si>
  <si>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</si>
  <si>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</si>
  <si>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</si>
  <si>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</si>
  <si>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</si>
  <si>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</si>
  <si>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</si>
  <si>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</si>
  <si>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</si>
  <si>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</si>
  <si>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</si>
  <si>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</si>
  <si>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</si>
  <si>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</si>
  <si>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</si>
  <si>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</si>
  <si>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</si>
  <si>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</si>
  <si>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</si>
  <si>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</si>
  <si>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</si>
  <si>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</si>
  <si>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</si>
  <si>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</si>
  <si>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</si>
  <si>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</si>
  <si>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</si>
  <si>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</si>
  <si>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</si>
  <si>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</si>
  <si>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</si>
  <si>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</si>
  <si>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</si>
  <si>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</si>
  <si>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</si>
  <si>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</si>
  <si>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</si>
  <si>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</si>
  <si>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</si>
  <si>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</si>
  <si>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</si>
  <si>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</si>
  <si>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</si>
  <si>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</si>
  <si>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</si>
  <si>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</si>
  <si>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</si>
  <si>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</si>
  <si>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</si>
  <si>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</si>
  <si>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</si>
  <si>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</si>
  <si>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</si>
  <si>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</si>
  <si>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</si>
  <si>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</si>
  <si>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</si>
  <si>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</si>
  <si>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</si>
  <si>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</si>
  <si>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</si>
  <si>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</si>
  <si>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</si>
  <si>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</si>
  <si>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</si>
  <si>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</si>
  <si>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</si>
  <si>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</si>
  <si>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</si>
  <si>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</si>
  <si>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</si>
  <si>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</si>
  <si>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</si>
  <si>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</si>
  <si>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</si>
  <si>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</si>
  <si>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</si>
  <si>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</si>
  <si>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</si>
  <si>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</si>
  <si>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</si>
  <si>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</si>
  <si>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</si>
  <si>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</si>
  <si>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</si>
  <si>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</si>
  <si>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</si>
  <si>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</si>
  <si>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</si>
  <si>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</si>
  <si>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</si>
  <si>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</si>
  <si>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</si>
  <si>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</si>
  <si>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</si>
  <si>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</si>
  <si>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</si>
  <si>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</si>
  <si>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</si>
  <si>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</si>
  <si>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</si>
  <si>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</si>
  <si>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</si>
  <si>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</si>
  <si>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</si>
  <si>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</si>
  <si>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</si>
  <si>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</si>
  <si>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</si>
  <si>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</si>
  <si>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</si>
  <si>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</si>
  <si>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</si>
  <si>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</si>
  <si>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</si>
  <si>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</si>
  <si>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</si>
  <si>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</si>
  <si>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</si>
  <si>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</si>
  <si>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</si>
  <si>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</si>
  <si>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</si>
  <si>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</si>
  <si>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</si>
  <si>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</si>
  <si>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</si>
  <si>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</si>
  <si>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</si>
  <si>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</si>
  <si>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</si>
  <si>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</si>
  <si>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</si>
  <si>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</si>
  <si>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</si>
  <si>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</si>
  <si>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</si>
  <si>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</si>
  <si>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</si>
  <si>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</si>
  <si>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</si>
  <si>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</si>
  <si>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</si>
  <si>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</si>
  <si>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</si>
  <si>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</si>
  <si>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</si>
  <si>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</si>
  <si>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</si>
  <si>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</si>
  <si>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</si>
  <si>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</si>
  <si>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</si>
  <si>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</si>
  <si>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</si>
  <si>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</si>
  <si>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</si>
  <si>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</si>
  <si>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</si>
  <si>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</si>
  <si>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</si>
  <si>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</si>
  <si>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</si>
  <si>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</si>
  <si>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</si>
  <si>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</si>
  <si>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</si>
  <si>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</si>
  <si>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</si>
  <si>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</si>
  <si>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</si>
  <si>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</si>
  <si>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</si>
  <si>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</si>
  <si>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</si>
  <si>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</si>
  <si>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</si>
  <si>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</si>
  <si>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</si>
  <si>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</si>
  <si>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</si>
  <si>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</si>
  <si>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</si>
  <si>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</si>
  <si>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</si>
  <si>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</si>
  <si>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</si>
  <si>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</si>
  <si>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</si>
  <si>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</si>
  <si>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</si>
  <si>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</si>
  <si>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</si>
  <si>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</si>
  <si>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</si>
  <si>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</si>
  <si>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</si>
  <si>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</si>
  <si>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</si>
  <si>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</si>
  <si>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</si>
  <si>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</si>
  <si>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</si>
  <si>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</si>
  <si>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</si>
  <si>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</si>
  <si>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</si>
  <si>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</si>
  <si>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</si>
  <si>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</si>
  <si>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</si>
  <si>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</si>
  <si>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</si>
  <si>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</si>
  <si>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</si>
  <si>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</si>
  <si>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</si>
  <si>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</si>
  <si>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</si>
  <si>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</si>
  <si>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</si>
  <si>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</si>
  <si>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</si>
  <si>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</si>
  <si>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</si>
  <si>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</si>
  <si>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</si>
  <si>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</si>
  <si>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</si>
  <si>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</si>
  <si>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</si>
  <si>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</si>
  <si>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</si>
  <si>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</si>
  <si>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</si>
  <si>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</si>
  <si>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</si>
  <si>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</si>
  <si>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</si>
  <si>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</si>
  <si>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</si>
  <si>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</si>
  <si>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</si>
  <si>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</si>
  <si>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</si>
  <si>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</si>
  <si>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</si>
  <si>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</si>
  <si>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</si>
  <si>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</si>
  <si>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</si>
  <si>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</si>
  <si>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</si>
  <si>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</si>
  <si>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</si>
  <si>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</si>
  <si>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</si>
  <si>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</si>
  <si>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</si>
  <si>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</si>
  <si>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</si>
  <si>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</si>
  <si>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</si>
  <si>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</si>
  <si>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</si>
  <si>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</si>
  <si>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</si>
  <si>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</si>
  <si>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</si>
  <si>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</si>
  <si>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</si>
  <si>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</si>
  <si>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</si>
  <si>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</si>
  <si>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</si>
  <si>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</si>
  <si>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</si>
  <si>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</si>
  <si>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</si>
  <si>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</si>
  <si>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</si>
  <si>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</si>
  <si>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</si>
  <si>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</si>
  <si>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</si>
  <si>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</si>
  <si>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</si>
  <si>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</si>
  <si>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</si>
  <si>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</si>
  <si>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</si>
  <si>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</si>
  <si>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</si>
  <si>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</si>
  <si>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</si>
  <si>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</si>
  <si>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</si>
  <si>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</si>
  <si>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</si>
  <si>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</si>
  <si>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</si>
  <si>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</si>
  <si>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</si>
  <si>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</si>
  <si>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</si>
  <si>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</si>
  <si>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</si>
  <si>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</si>
  <si>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</si>
  <si>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</si>
  <si>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</si>
  <si>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</si>
  <si>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</si>
  <si>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</si>
  <si>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</si>
  <si>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</si>
  <si>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</si>
  <si>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</si>
  <si>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</si>
  <si>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</si>
  <si>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</si>
  <si>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</si>
  <si>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</si>
  <si>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</si>
  <si>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</si>
  <si>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</si>
  <si>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</si>
  <si>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</si>
  <si>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</si>
  <si>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</si>
  <si>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</si>
  <si>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</si>
  <si>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</si>
  <si>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</si>
  <si>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</si>
  <si>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</si>
  <si>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</si>
  <si>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</si>
  <si>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</si>
  <si>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</si>
  <si>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</si>
  <si>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</si>
  <si>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</si>
  <si>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</si>
  <si>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</si>
  <si>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</si>
  <si>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</si>
  <si>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</si>
  <si>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</si>
  <si>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</si>
  <si>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</si>
  <si>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</si>
  <si>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</si>
  <si>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</si>
  <si>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</si>
  <si>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</si>
  <si>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</si>
  <si>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</si>
  <si>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</si>
  <si>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</si>
  <si>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</si>
  <si>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</si>
  <si>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</si>
  <si>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</si>
  <si>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</si>
  <si>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</si>
  <si>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</si>
  <si>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</si>
  <si>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</si>
  <si>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</si>
  <si>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</si>
  <si>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</si>
  <si>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</si>
  <si>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</si>
  <si>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</si>
  <si>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</si>
  <si>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</si>
  <si>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</si>
  <si>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Brain Dsouza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</si>
  <si>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</si>
  <si>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</si>
  <si>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</si>
  <si>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</si>
  <si>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</si>
  <si>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</si>
  <si>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</si>
  <si>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</si>
  <si>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</si>
  <si>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</si>
  <si>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</si>
  <si>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</si>
  <si>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</si>
  <si>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</si>
  <si>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</si>
  <si>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</si>
  <si>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</si>
  <si>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</si>
  <si>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</si>
  <si>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</si>
  <si>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</si>
  <si>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</si>
  <si>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</si>
  <si>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</si>
  <si>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</si>
  <si>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</si>
  <si>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</si>
  <si>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</si>
  <si>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</si>
  <si>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</si>
  <si>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</si>
  <si>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</si>
  <si>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</si>
  <si>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</si>
  <si>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</si>
  <si>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</si>
  <si>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</si>
  <si>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</si>
  <si>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</si>
  <si>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</si>
  <si>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</si>
  <si>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</si>
  <si>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</si>
  <si>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</si>
  <si>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</si>
  <si>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</si>
  <si>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</si>
  <si>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</si>
  <si>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</si>
  <si>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</si>
  <si>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</si>
  <si>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</si>
  <si>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</si>
  <si>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</si>
  <si>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</si>
  <si>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</si>
  <si>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</si>
  <si>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</si>
  <si>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</si>
  <si>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</si>
  <si>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</si>
  <si>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</si>
  <si>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</si>
  <si>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</si>
  <si>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</si>
  <si>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</si>
  <si>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</si>
  <si>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</si>
  <si>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</si>
  <si>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</si>
  <si>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</si>
  <si>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</si>
  <si>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</si>
  <si>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</si>
  <si>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</si>
  <si>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</si>
  <si>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</si>
  <si>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</si>
  <si>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</si>
  <si>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</si>
  <si>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</si>
  <si>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</si>
  <si>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</si>
  <si>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</si>
  <si>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</si>
  <si>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</si>
  <si>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</si>
  <si>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</si>
  <si>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</si>
  <si>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</si>
  <si>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</si>
  <si>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</si>
  <si>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</si>
  <si>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</si>
  <si>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</si>
  <si>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</si>
  <si>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</si>
  <si>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</si>
  <si>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</si>
  <si>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</si>
  <si>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</si>
  <si>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</si>
  <si>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</si>
  <si>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</si>
  <si>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</si>
  <si>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</si>
  <si>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</si>
  <si>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</si>
  <si>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</si>
  <si>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</si>
  <si>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</si>
  <si>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</si>
  <si>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</si>
  <si>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</si>
  <si>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</si>
  <si>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</si>
  <si>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</si>
  <si>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</si>
  <si>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</si>
  <si>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</si>
  <si>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</si>
  <si>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</si>
  <si>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</si>
  <si>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</si>
  <si>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</si>
  <si>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</si>
  <si>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</si>
  <si>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</si>
  <si>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</si>
  <si>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</si>
  <si>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</si>
  <si>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</si>
  <si>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</si>
  <si>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</si>
  <si>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</si>
  <si>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</si>
  <si>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</si>
  <si>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</si>
  <si>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</si>
  <si>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</si>
  <si>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</si>
  <si>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</si>
  <si>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</si>
  <si>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</si>
  <si>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</si>
  <si>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</si>
  <si>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</si>
  <si>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</si>
  <si>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</si>
  <si>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</si>
  <si>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</si>
  <si>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</si>
  <si>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</si>
  <si>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</si>
  <si>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</si>
  <si>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</si>
  <si>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</si>
  <si>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</si>
  <si>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</si>
  <si>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</si>
  <si>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</si>
  <si>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</si>
  <si>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</si>
  <si>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</si>
  <si>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</si>
  <si>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</si>
  <si>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</si>
  <si>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</si>
  <si>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</si>
  <si>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</si>
  <si>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</si>
  <si>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</si>
  <si>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</si>
  <si>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</si>
  <si>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</si>
  <si>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</si>
  <si>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</si>
  <si>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</si>
  <si>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</si>
  <si>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</si>
  <si>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</si>
  <si>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</si>
  <si>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</si>
  <si>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</si>
  <si>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</si>
  <si>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</si>
  <si>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</si>
  <si>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</si>
  <si>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</si>
  <si>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</si>
  <si>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</si>
  <si>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</si>
  <si>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</si>
  <si>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</si>
  <si>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</si>
  <si>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</si>
  <si>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</si>
  <si>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</si>
  <si>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</si>
  <si>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</si>
  <si>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</si>
  <si>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</si>
  <si>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</si>
  <si>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</si>
  <si>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</si>
  <si>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</si>
  <si>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</si>
  <si>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</si>
  <si>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</si>
  <si>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</si>
  <si>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</si>
  <si>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</si>
  <si>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</si>
  <si>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</si>
  <si>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</si>
  <si>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</si>
  <si>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</si>
  <si>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</si>
  <si>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</si>
  <si>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</si>
  <si>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</si>
  <si>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</si>
  <si>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</si>
  <si>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</si>
  <si>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</si>
  <si>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</si>
  <si>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</si>
  <si>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</si>
  <si>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</si>
  <si>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</si>
  <si>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</si>
  <si>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</si>
  <si>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</si>
  <si>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</si>
  <si>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</si>
  <si>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</si>
  <si>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</si>
  <si>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</si>
  <si>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</si>
  <si>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</si>
  <si>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</si>
  <si>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</si>
  <si>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</si>
  <si>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</si>
  <si>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</si>
  <si>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</si>
  <si>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</si>
  <si>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</si>
  <si>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</si>
  <si>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</si>
  <si>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</si>
  <si>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</si>
  <si>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</si>
  <si>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</si>
  <si>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</si>
  <si>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</si>
  <si>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</si>
  <si>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</si>
  <si>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</si>
  <si>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</si>
  <si>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</si>
  <si>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</si>
  <si>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</si>
  <si>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</si>
  <si>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</si>
  <si>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</si>
  <si>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</si>
  <si>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</si>
  <si>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</si>
  <si>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</si>
  <si>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</si>
  <si>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</si>
  <si>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</si>
  <si>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</si>
  <si>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</si>
  <si>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</si>
  <si>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</si>
  <si>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</si>
  <si>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</si>
  <si>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</si>
  <si>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</si>
  <si>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</si>
  <si>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</si>
  <si>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</si>
  <si>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</si>
  <si>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</si>
  <si>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</si>
  <si>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</si>
  <si>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</si>
  <si>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</si>
  <si>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</si>
  <si>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</si>
  <si>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</si>
  <si>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</si>
  <si>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</si>
  <si>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</si>
  <si>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</si>
  <si>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</si>
  <si>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</si>
  <si>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</si>
  <si>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</si>
  <si>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</si>
  <si>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</si>
  <si>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</si>
  <si>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</si>
  <si>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</si>
  <si>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</si>
  <si>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</si>
  <si>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</si>
  <si>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</si>
  <si>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</si>
  <si>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</si>
  <si>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</si>
  <si>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</si>
  <si>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</si>
  <si>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</si>
  <si>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</si>
  <si>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</si>
  <si>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</si>
  <si>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</si>
  <si>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</si>
  <si>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</si>
  <si>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</si>
  <si>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</si>
  <si>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</si>
  <si>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</si>
  <si>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</si>
  <si>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</si>
  <si>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</si>
  <si>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</si>
  <si>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</si>
  <si>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</si>
  <si>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</si>
  <si>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</si>
  <si>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</si>
  <si>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</si>
  <si>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</si>
  <si>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</si>
  <si>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</si>
  <si>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</si>
  <si>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</si>
  <si>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</si>
  <si>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</si>
  <si>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</si>
  <si>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</si>
  <si>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</si>
  <si>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</si>
  <si>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</si>
  <si>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</si>
  <si>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</si>
  <si>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</si>
  <si>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</si>
  <si>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</si>
  <si>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</si>
  <si>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</si>
  <si>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</si>
  <si>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</si>
  <si>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</si>
  <si>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</si>
  <si>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</si>
  <si>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</si>
  <si>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</si>
  <si>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</si>
  <si>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</si>
  <si>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</si>
  <si>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</si>
  <si>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</si>
  <si>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</si>
  <si>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</si>
  <si>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</si>
  <si>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</si>
  <si>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</si>
  <si>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</si>
  <si>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</si>
  <si>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</si>
  <si>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</si>
  <si>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</si>
  <si>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</si>
  <si>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</si>
  <si>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</si>
  <si>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</si>
  <si>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</si>
  <si>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</si>
  <si>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</si>
  <si>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</si>
  <si>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</si>
  <si>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</si>
  <si>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</si>
  <si>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</si>
  <si>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</si>
  <si>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</si>
  <si>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</si>
  <si>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</si>
  <si>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</si>
  <si>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</si>
  <si>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</si>
  <si>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</si>
  <si>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</si>
  <si>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</si>
  <si>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</si>
  <si>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</si>
  <si>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</si>
  <si>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</si>
  <si>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</si>
  <si>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</si>
  <si>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</si>
  <si>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</si>
  <si>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</si>
  <si>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</si>
  <si>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</si>
  <si>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</si>
  <si>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</si>
  <si>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</si>
  <si>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</si>
  <si>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</si>
  <si>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</si>
  <si>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</si>
  <si>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</si>
  <si>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</si>
  <si>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</si>
  <si>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</si>
  <si>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</si>
  <si>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</si>
  <si>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</si>
  <si>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</si>
  <si>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</si>
  <si>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</si>
  <si>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</si>
  <si>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</si>
  <si>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</si>
  <si>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</si>
  <si>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</si>
  <si>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</si>
  <si>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</si>
  <si>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</si>
  <si>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</si>
  <si>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</si>
  <si>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</si>
  <si>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</si>
  <si>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</si>
  <si>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</si>
  <si>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</si>
  <si>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</si>
  <si>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</si>
  <si>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</si>
  <si>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</si>
  <si>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</si>
  <si>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</si>
  <si>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</si>
  <si>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</si>
  <si>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</si>
  <si>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</si>
  <si>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</si>
  <si>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</si>
  <si>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</si>
  <si>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</si>
  <si>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</si>
  <si>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</si>
  <si>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</si>
  <si>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</si>
  <si>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</si>
  <si>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</si>
  <si>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</si>
  <si>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</si>
  <si>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</si>
  <si>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</si>
  <si>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</si>
  <si>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</si>
  <si>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</si>
  <si>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</si>
  <si>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</si>
  <si>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</si>
  <si>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</si>
  <si>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</si>
  <si>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</si>
  <si>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</si>
  <si>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</si>
  <si>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</si>
  <si>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</si>
  <si>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</si>
  <si>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</si>
  <si>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</si>
  <si>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</si>
  <si>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</si>
  <si>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</si>
  <si>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</si>
  <si>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</si>
  <si>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</si>
  <si>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</si>
  <si>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</si>
  <si>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</si>
  <si>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</si>
  <si>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</si>
  <si>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</si>
  <si>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</si>
  <si>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</si>
  <si>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</si>
  <si>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</si>
  <si>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</si>
  <si>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</si>
  <si>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</si>
  <si>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</si>
  <si>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</si>
  <si>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</si>
  <si>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</si>
  <si>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</si>
  <si>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</si>
  <si>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</si>
  <si>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</si>
  <si>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</si>
  <si>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</si>
  <si>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</si>
  <si>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</si>
  <si>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</si>
  <si>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</si>
  <si>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</si>
  <si>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</si>
  <si>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</si>
  <si>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</si>
  <si>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</si>
  <si>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</si>
  <si>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</si>
  <si>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</si>
  <si>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</si>
  <si>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</si>
  <si>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</si>
  <si>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</si>
  <si>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</si>
  <si>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</si>
  <si>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</si>
  <si>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</si>
  <si>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</si>
  <si>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</si>
  <si>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</si>
  <si>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</si>
  <si>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</si>
  <si>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</si>
  <si>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</si>
  <si>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</si>
  <si>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</si>
  <si>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</si>
  <si>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</si>
  <si>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</si>
  <si>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</si>
  <si>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</si>
  <si>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</si>
  <si>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</si>
  <si>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</si>
  <si>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</si>
  <si>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</si>
  <si>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</si>
  <si>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</si>
  <si>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</si>
  <si>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</si>
  <si>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</si>
  <si>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</si>
  <si>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</si>
  <si>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</si>
  <si>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</si>
  <si>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</si>
  <si>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</si>
  <si>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</si>
  <si>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</si>
  <si>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</si>
  <si>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</si>
  <si>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</si>
  <si>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</si>
  <si>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</si>
  <si>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</si>
  <si>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</si>
  <si>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</si>
  <si>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</si>
  <si>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</si>
  <si>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</si>
  <si>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</si>
  <si>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</si>
  <si>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</si>
  <si>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</si>
  <si>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</si>
  <si>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</si>
  <si>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</si>
  <si>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</si>
  <si>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</si>
  <si>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</si>
  <si>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</si>
  <si>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</si>
  <si>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</si>
  <si>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</si>
  <si>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</si>
  <si>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</si>
  <si>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</si>
  <si>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</si>
  <si>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</si>
  <si>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</si>
  <si>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</si>
  <si>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</si>
  <si>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</si>
  <si>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</si>
  <si>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</si>
  <si>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</si>
  <si>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</si>
  <si>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</si>
  <si>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</si>
  <si>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</si>
  <si>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</si>
  <si>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</si>
  <si>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</si>
  <si>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</si>
  <si>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</si>
  <si>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</si>
  <si>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</si>
  <si>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</si>
  <si>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</si>
  <si>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</si>
  <si>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</si>
  <si>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</si>
  <si>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</si>
  <si>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</si>
  <si>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</si>
  <si>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</si>
  <si>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</si>
  <si>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</si>
  <si>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</si>
  <si>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</si>
  <si>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</si>
  <si>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</si>
  <si>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</si>
  <si>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</si>
  <si>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</si>
  <si>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</si>
  <si>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</si>
  <si>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</si>
  <si>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</si>
  <si>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</si>
  <si>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</si>
  <si>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</si>
  <si>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</si>
  <si>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</si>
  <si>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</si>
  <si>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</si>
  <si>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</si>
  <si>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</si>
  <si>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</si>
  <si>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</si>
  <si>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</si>
  <si>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</si>
  <si>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</si>
  <si>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</si>
  <si>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</si>
  <si>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</si>
  <si>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</si>
  <si>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</si>
  <si>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</si>
  <si>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</si>
  <si>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</si>
  <si>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</si>
  <si>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</si>
  <si>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</si>
  <si>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</si>
  <si>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</si>
  <si>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</si>
  <si>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</si>
  <si>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</si>
  <si>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</si>
  <si>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</si>
  <si>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</si>
  <si>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</si>
  <si>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</si>
  <si>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</si>
  <si>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</si>
  <si>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</si>
  <si>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</si>
  <si>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</si>
  <si>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</si>
  <si>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</si>
  <si>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</si>
  <si>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</si>
  <si>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</si>
  <si>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</si>
  <si>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</si>
  <si>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</si>
  <si>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</si>
  <si>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</si>
  <si>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</si>
  <si>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</si>
  <si>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</si>
  <si>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</si>
  <si>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</si>
  <si>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</si>
  <si>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</si>
  <si>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</si>
  <si>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</si>
  <si>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</si>
  <si>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</si>
  <si>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</si>
  <si>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</si>
  <si>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</si>
  <si>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</si>
  <si>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</si>
  <si>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</si>
  <si>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</si>
  <si>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</si>
  <si>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</si>
  <si>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</si>
  <si>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</si>
  <si>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</si>
  <si>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</si>
  <si>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</si>
  <si>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</si>
  <si>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</si>
  <si>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</si>
  <si>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</si>
  <si>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</si>
  <si>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</si>
  <si>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</si>
  <si>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</si>
  <si>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</si>
  <si>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</si>
  <si>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</si>
  <si>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</si>
  <si>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</si>
  <si>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</si>
  <si>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</si>
  <si>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</si>
  <si>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</si>
  <si>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</si>
  <si>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</si>
  <si>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</si>
  <si>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</si>
  <si>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</si>
  <si>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</si>
  <si>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</si>
  <si>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</si>
  <si>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</si>
  <si>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</si>
  <si>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</si>
  <si>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</si>
  <si>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</si>
  <si>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</si>
  <si>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</si>
  <si>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</si>
  <si>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</si>
  <si>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</si>
  <si>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</si>
  <si>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</si>
  <si>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</si>
  <si>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</si>
  <si>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</si>
  <si>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</si>
  <si>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</si>
  <si>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</si>
  <si>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</si>
  <si>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</si>
  <si>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</si>
  <si>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</si>
  <si>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</si>
  <si>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</si>
  <si>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</si>
  <si>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</si>
  <si>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</si>
  <si>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</si>
  <si>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</si>
  <si>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</si>
  <si>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</si>
  <si>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</si>
  <si>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</si>
  <si>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</si>
  <si>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</si>
  <si>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</si>
  <si>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</si>
  <si>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</si>
  <si>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</si>
  <si>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</si>
  <si>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</si>
  <si>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</si>
  <si>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</si>
  <si>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</si>
  <si>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</si>
  <si>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</si>
  <si>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</si>
  <si>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</si>
  <si>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</si>
  <si>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</si>
  <si>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</si>
  <si>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</si>
  <si>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</si>
  <si>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</si>
  <si>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</si>
  <si>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</si>
  <si>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</si>
  <si>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</si>
  <si>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</si>
  <si>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</si>
  <si>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</si>
  <si>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</si>
  <si>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</si>
  <si>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</si>
  <si>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</si>
  <si>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</si>
  <si>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</si>
  <si>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</si>
  <si>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</si>
  <si>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</si>
  <si>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</si>
  <si>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</si>
  <si>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</si>
  <si>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</si>
  <si>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</si>
  <si>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</si>
  <si>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</si>
  <si>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</si>
  <si>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</si>
  <si>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</si>
  <si>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</si>
  <si>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</si>
  <si>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</si>
  <si>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</si>
  <si>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</si>
  <si>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</si>
  <si>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</si>
  <si>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</si>
  <si>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</si>
  <si>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</si>
  <si>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</si>
  <si>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</si>
  <si>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</si>
  <si>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</si>
  <si>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</si>
  <si>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</si>
  <si>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</si>
  <si>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</si>
  <si>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</si>
  <si>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</si>
  <si>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</si>
  <si>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</si>
  <si>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</si>
  <si>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</si>
  <si>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</si>
  <si>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</si>
  <si>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</si>
  <si>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</si>
  <si>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</si>
  <si>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</si>
  <si>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</si>
  <si>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</si>
  <si>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</si>
  <si>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</si>
  <si>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</si>
  <si>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</si>
  <si>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</si>
  <si>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</si>
  <si>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</si>
  <si>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</si>
  <si>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</si>
  <si>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</si>
  <si>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</si>
  <si>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</si>
  <si>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</si>
  <si>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</si>
  <si>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</si>
  <si>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</si>
  <si>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</si>
  <si>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</si>
  <si>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</si>
  <si>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</si>
  <si>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</si>
  <si>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</si>
  <si>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</si>
  <si>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</si>
  <si>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</si>
  <si>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</si>
  <si>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</si>
  <si>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</si>
  <si>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</si>
  <si>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</si>
  <si>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</si>
  <si>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#03017</t>
  </si>
  <si>
    <t>Jennie</t>
  </si>
  <si>
    <t>Gavin</t>
  </si>
  <si>
    <t>jgavin9999@icloud.com</t>
  </si>
  <si>
    <t>07901781996</t>
  </si>
  <si>
    <t>Twyford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</si>
  <si>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</si>
  <si>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</si>
  <si>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</si>
  <si>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</si>
  <si>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</si>
  <si>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</si>
  <si>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</si>
  <si>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</si>
  <si>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</si>
  <si>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</si>
  <si>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</si>
  <si>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</si>
  <si>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</si>
  <si>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</si>
  <si>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</si>
  <si>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</si>
  <si>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</si>
  <si>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</si>
  <si>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</si>
  <si>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</si>
  <si>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</si>
  <si>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</si>
  <si>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</si>
  <si>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</si>
  <si>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</si>
  <si>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</si>
  <si>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</si>
  <si>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</si>
  <si>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</si>
  <si>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</si>
  <si>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</si>
  <si>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</si>
  <si>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</si>
  <si>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</si>
  <si>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</si>
  <si>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</si>
  <si>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</si>
  <si>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</si>
  <si>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</si>
  <si>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</si>
  <si>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</si>
  <si>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</si>
  <si>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</si>
  <si>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</si>
  <si>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</si>
  <si>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</si>
  <si>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</si>
  <si>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</si>
  <si>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</si>
  <si>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</si>
  <si>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</si>
  <si>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</si>
  <si>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</si>
  <si>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</si>
  <si>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</si>
  <si>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</si>
  <si>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</si>
  <si>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</si>
  <si>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</si>
  <si>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</si>
  <si>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</si>
  <si>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</si>
  <si>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</si>
  <si>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</si>
  <si>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</si>
  <si>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</si>
  <si>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</si>
  <si>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</si>
  <si>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</si>
  <si>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</si>
  <si>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</si>
  <si>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</si>
  <si>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</si>
  <si>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</si>
  <si>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</si>
  <si>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</si>
  <si>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</si>
  <si>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</si>
  <si>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</si>
  <si>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</si>
  <si>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</si>
  <si>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</si>
  <si>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</si>
  <si>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</si>
  <si>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</si>
  <si>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</si>
  <si>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</si>
  <si>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</si>
  <si>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</si>
  <si>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</si>
  <si>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</si>
  <si>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</si>
  <si>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</si>
  <si>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</si>
  <si>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</si>
  <si>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</si>
  <si>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</si>
  <si>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</si>
  <si>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</si>
  <si>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</si>
  <si>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</si>
  <si>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</si>
  <si>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</si>
  <si>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</si>
  <si>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</si>
  <si>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</si>
  <si>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</si>
  <si>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</si>
  <si>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</si>
  <si>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</si>
  <si>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</si>
  <si>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</si>
  <si>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</si>
  <si>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</si>
  <si>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</si>
  <si>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</si>
  <si>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</si>
  <si>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</si>
  <si>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</si>
  <si>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</si>
  <si>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</si>
  <si>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</si>
  <si>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</si>
  <si>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</si>
  <si>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</si>
  <si>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</si>
  <si>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</si>
  <si>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</si>
  <si>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</si>
  <si>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</si>
  <si>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</si>
  <si>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</si>
  <si>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</si>
  <si>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</si>
  <si>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</si>
  <si>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</si>
  <si>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</si>
  <si>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</si>
  <si>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</si>
  <si>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</si>
  <si>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</si>
  <si>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</si>
  <si>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</si>
  <si>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</si>
  <si>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</si>
  <si>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</si>
  <si>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</si>
  <si>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</si>
  <si>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</si>
  <si>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</si>
  <si>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</si>
  <si>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</si>
  <si>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</si>
  <si>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</si>
  <si>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</si>
  <si>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</si>
  <si>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</si>
  <si>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</si>
  <si>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</si>
  <si>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</si>
  <si>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</si>
  <si>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</si>
  <si>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</si>
  <si>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</si>
  <si>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</si>
  <si>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</si>
  <si>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</si>
  <si>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</si>
  <si>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</si>
  <si>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</si>
  <si>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</si>
  <si>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</si>
  <si>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</si>
  <si>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</si>
  <si>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</si>
  <si>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</si>
  <si>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</si>
  <si>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</si>
  <si>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</si>
  <si>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</si>
  <si>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</si>
  <si>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</si>
  <si>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</si>
  <si>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</si>
  <si>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</si>
  <si>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</si>
  <si>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</si>
  <si>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</si>
  <si>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</si>
  <si>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</si>
  <si>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</si>
  <si>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</si>
  <si>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</si>
  <si>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</si>
  <si>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</si>
  <si>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</si>
  <si>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</si>
  <si>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</si>
  <si>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</si>
  <si>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</si>
  <si>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</si>
  <si>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</si>
  <si>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</si>
  <si>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David Sadler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</si>
  <si>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</si>
  <si>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</si>
  <si>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</si>
  <si>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</si>
  <si>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</si>
  <si>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</si>
  <si>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</si>
  <si>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</si>
  <si>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</si>
  <si>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</si>
  <si>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</si>
  <si>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</si>
  <si>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</si>
  <si>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</si>
  <si>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</si>
  <si>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Mihail Radkov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</si>
  <si>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</si>
  <si>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</si>
  <si>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</si>
  <si>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</si>
  <si>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</si>
  <si>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</si>
  <si>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</si>
  <si>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</si>
  <si>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</si>
  <si>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</si>
  <si>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</si>
  <si>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</si>
  <si>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</si>
  <si>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</si>
  <si>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</si>
  <si>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</si>
  <si>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</si>
  <si>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</si>
  <si>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Louise Potter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</si>
  <si>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</si>
  <si>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</si>
  <si>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</si>
  <si>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</si>
  <si>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</si>
  <si>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</si>
  <si>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</si>
  <si>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</si>
  <si>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</si>
  <si>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</si>
  <si>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</si>
  <si>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</si>
  <si>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</si>
  <si>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</si>
  <si>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</si>
  <si>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</si>
  <si>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</si>
  <si>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</si>
  <si>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</si>
  <si>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</si>
  <si>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</si>
  <si>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</si>
  <si>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</si>
  <si>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</si>
  <si>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</si>
  <si>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</si>
  <si>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</si>
  <si>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</si>
  <si>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</si>
  <si>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</si>
  <si>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</si>
  <si>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</si>
  <si>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</si>
  <si>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</si>
  <si>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</si>
  <si>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</si>
  <si>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</si>
  <si>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</si>
  <si>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</si>
  <si>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</si>
  <si>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</si>
  <si>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</si>
  <si>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</si>
  <si>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</si>
  <si>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</si>
  <si>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</si>
  <si>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</si>
  <si>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</si>
  <si>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</si>
  <si>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</si>
  <si>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</si>
  <si>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</si>
  <si>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</si>
  <si>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</si>
  <si>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</si>
  <si>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</si>
  <si>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</si>
  <si>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</si>
  <si>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</si>
  <si>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</si>
  <si>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</si>
  <si>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</si>
  <si>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</si>
  <si>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</si>
  <si>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</si>
  <si>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</si>
  <si>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</si>
  <si>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</si>
  <si>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</si>
  <si>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</si>
  <si>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</si>
  <si>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</si>
  <si>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</si>
  <si>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</si>
  <si>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</si>
  <si>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Batsdford when rained off</t>
  </si>
  <si>
    <t>Sezincote Gardens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</si>
  <si>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</si>
  <si>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</si>
  <si>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</si>
  <si>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</si>
  <si>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</si>
  <si>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</si>
  <si>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Urban Arch 16 Apr</t>
  </si>
  <si>
    <t>#03199</t>
  </si>
  <si>
    <t>Pitt</t>
  </si>
  <si>
    <t xml:space="preserve">dlpitt@btinternet.com </t>
  </si>
  <si>
    <t>07956604384</t>
  </si>
  <si>
    <t xml:space="preserve">LAVENDER FIELD </t>
  </si>
  <si>
    <t>#03128</t>
  </si>
  <si>
    <t>mrhdenning@gmail.com</t>
  </si>
  <si>
    <t>07801749415</t>
  </si>
  <si>
    <t>#03148</t>
  </si>
  <si>
    <t>#03244</t>
  </si>
  <si>
    <t>#03187</t>
  </si>
  <si>
    <t>IIY#9619352208571uWc</t>
  </si>
  <si>
    <t>Eagles</t>
  </si>
  <si>
    <t>The Secret of WOODLAND PHOTOGRAPHY-</t>
  </si>
  <si>
    <t>#03249</t>
  </si>
  <si>
    <t>Regina</t>
  </si>
  <si>
    <t>Asimadi</t>
  </si>
  <si>
    <t>regina.asimadi@gmail.com</t>
  </si>
  <si>
    <t>07930992743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</si>
  <si>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</si>
  <si>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</si>
  <si>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</si>
  <si>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</si>
  <si>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</si>
  <si>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</si>
  <si>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</si>
  <si>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</si>
  <si>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</si>
  <si>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</si>
  <si>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</si>
  <si>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</si>
  <si>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</si>
  <si>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</si>
  <si>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</si>
  <si>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</si>
  <si>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</si>
  <si>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</si>
  <si>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</si>
  <si>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</si>
  <si>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</si>
  <si>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</si>
  <si>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</si>
  <si>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</si>
  <si>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</si>
  <si>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</si>
  <si>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</si>
  <si>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</si>
  <si>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</si>
  <si>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</si>
  <si>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</si>
  <si>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</si>
  <si>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</si>
  <si>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</si>
  <si>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</si>
  <si>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#03243</t>
  </si>
  <si>
    <t>dalecreaser@gmail.com</t>
  </si>
  <si>
    <t>07395812485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</si>
  <si>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</si>
  <si>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</si>
  <si>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</si>
  <si>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</si>
  <si>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</si>
  <si>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</si>
  <si>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</si>
  <si>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</si>
  <si>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</si>
  <si>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</si>
  <si>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</si>
  <si>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</si>
  <si>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</si>
  <si>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</si>
  <si>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</si>
  <si>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</si>
  <si>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</si>
  <si>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</si>
  <si>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</si>
  <si>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</si>
  <si>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</si>
  <si>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</si>
  <si>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</si>
  <si>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</si>
  <si>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</si>
  <si>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</si>
  <si>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</si>
  <si>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</si>
  <si>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</si>
  <si>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</si>
  <si>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</si>
  <si>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</si>
  <si>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</si>
  <si>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</si>
  <si>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</si>
  <si>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</si>
  <si>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</si>
  <si>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</si>
  <si>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</si>
  <si>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</si>
  <si>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</si>
  <si>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</si>
  <si>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</si>
  <si>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</si>
  <si>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</si>
  <si>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</si>
  <si>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</si>
  <si>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</si>
  <si>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</si>
  <si>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</si>
  <si>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</si>
  <si>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</si>
  <si>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</si>
  <si>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</si>
  <si>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</si>
  <si>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</si>
  <si>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</si>
  <si>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</si>
  <si>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</si>
  <si>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</si>
  <si>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</si>
  <si>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</si>
  <si>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</si>
  <si>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</si>
  <si>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</si>
  <si>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</si>
  <si>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</si>
  <si>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</si>
  <si>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</si>
  <si>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</si>
  <si>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</si>
  <si>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</si>
  <si>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</si>
  <si>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</si>
  <si>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</si>
  <si>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</si>
  <si>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</si>
  <si>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</si>
  <si>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</si>
  <si>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</si>
  <si>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</si>
  <si>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</si>
  <si>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</si>
  <si>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</si>
  <si>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</si>
  <si>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</si>
  <si>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</si>
  <si>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</si>
  <si>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</si>
  <si>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</si>
  <si>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</si>
  <si>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</si>
  <si>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</si>
  <si>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</si>
  <si>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</si>
  <si>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</si>
  <si>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</si>
  <si>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</si>
  <si>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</si>
  <si>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</si>
  <si>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</si>
  <si>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</si>
  <si>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</si>
  <si>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</si>
  <si>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</si>
  <si>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</si>
  <si>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</si>
  <si>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</si>
  <si>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</si>
  <si>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</si>
  <si>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</si>
  <si>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</si>
  <si>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</si>
  <si>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</si>
  <si>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</si>
  <si>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</si>
  <si>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</si>
  <si>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</si>
  <si>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</si>
  <si>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</si>
  <si>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</si>
  <si>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</si>
  <si>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</si>
  <si>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</si>
  <si>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</si>
  <si>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</si>
  <si>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</si>
  <si>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</si>
  <si>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</si>
  <si>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</si>
  <si>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</si>
  <si>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</si>
  <si>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</si>
  <si>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</si>
  <si>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</si>
  <si>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</si>
  <si>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</si>
  <si>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</si>
  <si>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</si>
  <si>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</si>
  <si>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</si>
  <si>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</si>
  <si>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</si>
  <si>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</si>
  <si>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</si>
  <si>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</si>
  <si>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</si>
  <si>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</si>
  <si>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</si>
  <si>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</si>
  <si>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</si>
  <si>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</si>
  <si>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</si>
  <si>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</si>
  <si>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</si>
  <si>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</si>
  <si>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</si>
  <si>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</si>
  <si>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</si>
  <si>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</si>
  <si>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</si>
  <si>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</si>
  <si>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</si>
  <si>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</si>
  <si>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</si>
  <si>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</si>
  <si>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</si>
  <si>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</si>
  <si>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</si>
  <si>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</si>
  <si>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</si>
  <si>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</si>
  <si>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</si>
  <si>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</si>
  <si>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</si>
  <si>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</si>
  <si>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</si>
  <si>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</si>
  <si>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</si>
  <si>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</si>
  <si>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</si>
  <si>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</si>
  <si>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</si>
  <si>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</si>
  <si>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</si>
  <si>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</si>
  <si>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</si>
  <si>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</si>
  <si>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</si>
  <si>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</si>
  <si>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</si>
  <si>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</si>
  <si>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</si>
  <si>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</si>
  <si>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</si>
  <si>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</si>
  <si>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</si>
  <si>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</si>
  <si>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</si>
  <si>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</si>
  <si>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</si>
  <si>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</si>
  <si>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</si>
  <si>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</si>
  <si>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</si>
  <si>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</si>
  <si>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</si>
  <si>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</si>
  <si>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</si>
  <si>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</si>
  <si>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</si>
  <si>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</si>
  <si>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</si>
  <si>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</si>
  <si>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</si>
  <si>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</si>
  <si>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</si>
  <si>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</si>
  <si>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</si>
  <si>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</si>
  <si>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</si>
  <si>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</si>
  <si>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</si>
  <si>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</si>
  <si>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</si>
  <si>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</si>
  <si>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</si>
  <si>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</si>
  <si>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</si>
  <si>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</si>
  <si>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</si>
  <si>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</si>
  <si>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</si>
  <si>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</si>
  <si>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</si>
  <si>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</si>
  <si>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</si>
  <si>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</si>
  <si>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</si>
  <si>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</si>
  <si>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</si>
  <si>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</si>
  <si>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</si>
  <si>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</si>
  <si>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</si>
  <si>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</si>
  <si>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</si>
  <si>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</si>
  <si>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</si>
  <si>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</si>
  <si>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</si>
  <si>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</si>
  <si>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</si>
  <si>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</si>
  <si>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</si>
  <si>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</si>
  <si>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</si>
  <si>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</si>
  <si>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</si>
  <si>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</si>
  <si>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</si>
  <si>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</si>
  <si>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</si>
  <si>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</si>
  <si>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</si>
  <si>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</si>
  <si>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</si>
  <si>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</si>
  <si>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</si>
  <si>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</si>
  <si>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</si>
  <si>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</si>
  <si>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</si>
  <si>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</si>
  <si>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</si>
  <si>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</si>
  <si>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</si>
  <si>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</si>
  <si>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</si>
  <si>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</si>
  <si>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</si>
  <si>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</si>
  <si>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</si>
  <si>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</si>
  <si>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</si>
  <si>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</si>
  <si>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</si>
  <si>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</si>
  <si>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</si>
  <si>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</si>
  <si>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</si>
  <si>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</si>
  <si>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</si>
  <si>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</si>
  <si>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</si>
  <si>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</si>
  <si>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</si>
  <si>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</si>
  <si>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</si>
  <si>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</si>
  <si>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</si>
  <si>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</si>
  <si>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</si>
  <si>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</si>
  <si>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</si>
  <si>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</si>
  <si>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</si>
  <si>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</si>
  <si>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</si>
  <si>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</si>
  <si>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</si>
  <si>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</si>
  <si>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</si>
  <si>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</si>
  <si>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</si>
  <si>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</si>
  <si>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</si>
  <si>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</si>
  <si>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</si>
  <si>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</si>
  <si>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</si>
  <si>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</si>
  <si>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</si>
  <si>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</si>
  <si>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</si>
  <si>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</si>
  <si>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</si>
  <si>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</si>
  <si>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</si>
  <si>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</si>
  <si>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</si>
  <si>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</si>
  <si>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</si>
  <si>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</si>
  <si>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</si>
  <si>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</si>
  <si>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</si>
  <si>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</si>
  <si>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</si>
  <si>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</si>
  <si>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</si>
  <si>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</si>
  <si>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</si>
  <si>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</si>
  <si>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</si>
  <si>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</si>
  <si>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</si>
  <si>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</si>
  <si>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 xml:space="preserve">willowad1963@yahoo.co.uk </t>
  </si>
  <si>
    <t>07891213763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</si>
  <si>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</si>
  <si>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</si>
  <si>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</si>
  <si>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</si>
  <si>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</si>
  <si>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</si>
  <si>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</si>
  <si>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</si>
  <si>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</si>
  <si>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</si>
  <si>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</si>
  <si>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</si>
  <si>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</si>
  <si>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</si>
  <si>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</si>
  <si>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</si>
  <si>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</si>
  <si>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</si>
  <si>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</si>
  <si>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</si>
  <si>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</si>
  <si>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</si>
  <si>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</si>
  <si>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</si>
  <si>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</si>
  <si>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</si>
  <si>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</si>
  <si>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</si>
  <si>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</si>
  <si>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</si>
  <si>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</si>
  <si>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</si>
  <si>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</si>
  <si>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</si>
  <si>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</si>
  <si>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</si>
  <si>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</si>
  <si>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</si>
  <si>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</si>
  <si>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</si>
  <si>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</si>
  <si>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</si>
  <si>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</si>
  <si>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</si>
  <si>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</si>
  <si>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</si>
  <si>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</si>
  <si>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</si>
  <si>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</si>
  <si>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</si>
  <si>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</si>
  <si>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</si>
  <si>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</si>
  <si>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</si>
  <si>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</si>
  <si>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</si>
  <si>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</si>
  <si>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</si>
  <si>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</si>
  <si>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</si>
  <si>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</si>
  <si>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</si>
  <si>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</si>
  <si>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</si>
  <si>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</si>
  <si>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</si>
  <si>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</si>
  <si>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</si>
  <si>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</si>
  <si>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</si>
  <si>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</si>
  <si>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</si>
  <si>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</si>
  <si>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</si>
  <si>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</si>
  <si>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</si>
  <si>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</si>
  <si>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</si>
  <si>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</si>
  <si>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</si>
  <si>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</si>
  <si>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</si>
  <si>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</si>
  <si>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</si>
  <si>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</si>
  <si>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</si>
  <si>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</si>
  <si>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</si>
  <si>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</si>
  <si>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</si>
  <si>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</si>
  <si>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</si>
  <si>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</si>
  <si>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</si>
  <si>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</si>
  <si>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</si>
  <si>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</si>
  <si>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</si>
  <si>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</si>
  <si>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</si>
  <si>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</si>
  <si>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</si>
  <si>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</si>
  <si>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</si>
  <si>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</si>
  <si>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</si>
  <si>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</si>
  <si>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</si>
  <si>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</si>
  <si>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</si>
  <si>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</si>
  <si>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</si>
  <si>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</si>
  <si>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</si>
  <si>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</si>
  <si>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</si>
  <si>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</si>
  <si>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</si>
  <si>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</si>
  <si>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</si>
  <si>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</si>
  <si>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</si>
  <si>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</si>
  <si>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</si>
  <si>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</si>
  <si>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</si>
  <si>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</si>
  <si>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</si>
  <si>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</si>
  <si>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</si>
  <si>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</si>
  <si>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</si>
  <si>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</si>
  <si>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</si>
  <si>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</si>
  <si>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</si>
  <si>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</si>
  <si>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</si>
  <si>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</si>
  <si>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</si>
  <si>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</si>
  <si>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</si>
  <si>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</si>
  <si>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</si>
  <si>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</si>
  <si>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</si>
  <si>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</si>
  <si>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</si>
  <si>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</si>
  <si>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</si>
  <si>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</si>
  <si>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</si>
  <si>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</si>
  <si>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</si>
  <si>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</si>
  <si>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</si>
  <si>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</si>
  <si>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</si>
  <si>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</si>
  <si>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</si>
  <si>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</si>
  <si>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</si>
  <si>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</si>
  <si>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</si>
  <si>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</si>
  <si>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</si>
  <si>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</si>
  <si>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</si>
  <si>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</si>
  <si>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</si>
  <si>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</si>
  <si>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</si>
  <si>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</si>
  <si>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</si>
  <si>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</si>
  <si>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</si>
  <si>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</si>
  <si>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</si>
  <si>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</si>
  <si>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</si>
  <si>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</si>
  <si>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</si>
  <si>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</si>
  <si>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</si>
  <si>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</si>
  <si>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</si>
  <si>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</si>
  <si>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</si>
  <si>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</si>
  <si>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</si>
  <si>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</si>
  <si>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</si>
  <si>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</si>
  <si>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</si>
  <si>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</si>
  <si>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</si>
  <si>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</si>
  <si>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</si>
  <si>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</si>
  <si>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</si>
  <si>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</si>
  <si>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</si>
  <si>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</si>
  <si>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</si>
  <si>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</si>
  <si>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</si>
  <si>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</si>
  <si>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</si>
  <si>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</si>
  <si>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</si>
  <si>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</si>
  <si>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</si>
  <si>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</si>
  <si>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</si>
  <si>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</si>
  <si>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</si>
  <si>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</si>
  <si>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</si>
  <si>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</si>
  <si>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</si>
  <si>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</si>
  <si>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</si>
  <si>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</si>
  <si>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</si>
  <si>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</si>
  <si>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</si>
  <si>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</si>
  <si>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</si>
  <si>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</si>
  <si>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</si>
  <si>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</si>
  <si>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</si>
  <si>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</si>
  <si>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</si>
  <si>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</si>
  <si>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</si>
  <si>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</si>
  <si>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</si>
  <si>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</si>
  <si>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</si>
  <si>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</si>
  <si>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</si>
  <si>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</si>
  <si>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</si>
  <si>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</si>
  <si>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</si>
  <si>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</si>
  <si>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</si>
  <si>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</si>
  <si>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</si>
  <si>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</si>
  <si>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</si>
  <si>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</si>
  <si>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</si>
  <si>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</si>
  <si>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</si>
  <si>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</si>
  <si>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</si>
  <si>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</si>
  <si>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</si>
  <si>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</si>
  <si>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</si>
  <si>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</si>
  <si>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</si>
  <si>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</si>
  <si>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</si>
  <si>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</si>
  <si>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</si>
  <si>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</si>
  <si>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</si>
  <si>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</si>
  <si>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</si>
  <si>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</si>
  <si>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</si>
  <si>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</si>
  <si>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</si>
  <si>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</si>
  <si>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</si>
  <si>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</si>
  <si>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</si>
  <si>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</si>
  <si>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</si>
  <si>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</si>
  <si>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</si>
  <si>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</si>
  <si>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</si>
  <si>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</si>
  <si>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</si>
  <si>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</si>
  <si>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</si>
  <si>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</si>
  <si>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</si>
  <si>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</si>
  <si>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</si>
  <si>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</si>
  <si>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</si>
  <si>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</si>
  <si>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</si>
  <si>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</si>
  <si>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</si>
  <si>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</si>
  <si>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</si>
  <si>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</si>
  <si>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</si>
  <si>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</si>
  <si>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</si>
  <si>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</si>
  <si>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</si>
  <si>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</si>
  <si>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</si>
  <si>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</si>
  <si>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</si>
  <si>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</si>
  <si>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</si>
  <si>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</si>
  <si>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</si>
  <si>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</si>
  <si>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</si>
  <si>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</si>
  <si>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</si>
  <si>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</si>
  <si>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</si>
  <si>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</si>
  <si>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</si>
  <si>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</si>
  <si>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</si>
  <si>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</si>
  <si>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</si>
  <si>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</si>
  <si>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</si>
  <si>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</si>
  <si>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</si>
  <si>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</si>
  <si>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</si>
  <si>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</si>
  <si>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</si>
  <si>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</si>
  <si>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</si>
  <si>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</si>
  <si>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</si>
  <si>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</si>
  <si>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</si>
  <si>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</si>
  <si>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</si>
  <si>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</si>
  <si>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</si>
  <si>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</si>
  <si>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</si>
  <si>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</si>
  <si>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</si>
  <si>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</si>
  <si>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</si>
  <si>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</si>
  <si>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</si>
  <si>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</si>
  <si>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</si>
  <si>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</si>
  <si>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</si>
  <si>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</si>
  <si>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</si>
  <si>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</si>
  <si>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</si>
  <si>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</si>
  <si>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</si>
  <si>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</si>
  <si>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</si>
  <si>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</si>
  <si>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</si>
  <si>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</si>
  <si>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</si>
  <si>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</si>
  <si>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</si>
  <si>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</si>
  <si>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</si>
  <si>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</si>
  <si>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</si>
  <si>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</si>
  <si>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</si>
  <si>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</si>
  <si>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</si>
  <si>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</si>
  <si>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</si>
  <si>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</si>
  <si>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</si>
  <si>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</si>
  <si>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</si>
  <si>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BLUEBELL WOODLANDS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</si>
  <si>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</si>
  <si>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</si>
  <si>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</si>
  <si>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</si>
  <si>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</si>
  <si>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</si>
  <si>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</si>
  <si>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</si>
  <si>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</si>
  <si>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</si>
  <si>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</si>
  <si>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</si>
  <si>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</si>
  <si>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</si>
  <si>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</si>
  <si>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</si>
  <si>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</si>
  <si>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</si>
  <si>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</si>
  <si>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</si>
  <si>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</si>
  <si>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</si>
  <si>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</si>
  <si>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</si>
  <si>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</si>
  <si>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</si>
  <si>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</si>
  <si>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</si>
  <si>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</si>
  <si>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</si>
  <si>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</si>
  <si>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</si>
  <si>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</si>
  <si>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</si>
  <si>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</si>
  <si>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</si>
  <si>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</si>
  <si>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EXMOOR Photography Workshop - Sat 18 - Sun 19 Jul 2026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</si>
  <si>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</si>
  <si>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</si>
  <si>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</si>
  <si>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</si>
  <si>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</si>
  <si>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</si>
  <si>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</si>
  <si>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</si>
  <si>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</si>
  <si>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</si>
  <si>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</si>
  <si>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</si>
  <si>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</si>
  <si>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</si>
  <si>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</si>
  <si>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</si>
  <si>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</si>
  <si>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</si>
  <si>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</si>
  <si>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</si>
  <si>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</si>
  <si>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</si>
  <si>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</si>
  <si>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</si>
  <si>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</si>
  <si>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</si>
  <si>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</si>
  <si>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</si>
  <si>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</si>
  <si>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07961178566</t>
  </si>
  <si>
    <t>Dean Le Page</t>
  </si>
  <si>
    <t>Exmoor</t>
  </si>
  <si>
    <t>https://www.alanranger.com/photography-workshops-near-me</t>
  </si>
  <si>
    <t>Housing Element UC</t>
  </si>
  <si>
    <t>Left Over For Going Out</t>
  </si>
  <si>
    <t>Mon- Fri 9am-5pm 1 x 1hr</t>
  </si>
  <si>
    <t>Mon- Fri 9am-5pm 4 x 1hr</t>
  </si>
  <si>
    <t>Mon- Fri 9am-5pm 6 x 1hr</t>
  </si>
  <si>
    <t>Mon- Fri 9am-5pm 12 x 1hr</t>
  </si>
  <si>
    <t>Mon- Fri 9am-5pm  8x 1hr</t>
  </si>
  <si>
    <t>Mon- Sun 9am-9pm 1 x 1hr</t>
  </si>
  <si>
    <t>Mon- Sun 9am-9pm 4 x 1hr</t>
  </si>
  <si>
    <t>Mon- Sun 9am-9pm 6 x 1hr</t>
  </si>
  <si>
    <t>Mon- Sun 9am-9pm 8 x 1hr</t>
  </si>
  <si>
    <t>Mon- Sun 9am-9pm 12 x 1hr</t>
  </si>
  <si>
    <t>Ana Peiro</t>
  </si>
  <si>
    <t>Alfie Archer</t>
  </si>
  <si>
    <t>#03282</t>
  </si>
  <si>
    <t xml:space="preserve">mr </t>
  </si>
  <si>
    <t>ad.archer7@gmail.com</t>
  </si>
  <si>
    <t>07548977696</t>
  </si>
  <si>
    <t>Exmoor Workshop</t>
  </si>
  <si>
    <t>#03279</t>
  </si>
  <si>
    <t>2512121229</t>
  </si>
  <si>
    <t>Simon Moore</t>
  </si>
  <si>
    <t>Kenilworth Long Exposure</t>
  </si>
  <si>
    <t>SCDHM7@GMAIL.COM</t>
  </si>
  <si>
    <t>07568481271</t>
  </si>
  <si>
    <t>Kenilowrth (1 Sep but actully 27 mar 2027)</t>
  </si>
  <si>
    <t>Saffron Fowler</t>
  </si>
  <si>
    <t>Academy Sign up</t>
  </si>
  <si>
    <t>Tonfotos</t>
  </si>
  <si>
    <t>Backlink</t>
  </si>
  <si>
    <t>IIY#2765793631871UMU</t>
  </si>
  <si>
    <t>Brendan De Villiers</t>
  </si>
  <si>
    <t>bdevilli@jaguarlandrover.com</t>
  </si>
  <si>
    <t>IIY#2945328161871DNI</t>
  </si>
  <si>
    <t>Hayley Read</t>
  </si>
  <si>
    <t>hread@jaguarlandrover.com</t>
  </si>
  <si>
    <t>IIY#3101188161871Jz0</t>
  </si>
  <si>
    <t>Jason Read</t>
  </si>
  <si>
    <t>jread1@jaguarlandrover.com</t>
  </si>
  <si>
    <t>07909582404</t>
  </si>
  <si>
    <t>Artfully walls</t>
  </si>
  <si>
    <t>print sales</t>
  </si>
  <si>
    <t>Transferred from 29 Oct 2025</t>
  </si>
  <si>
    <t>Lake Disctrict</t>
  </si>
  <si>
    <t>Plus Thursday B&amp;B</t>
  </si>
  <si>
    <t>#03286</t>
  </si>
  <si>
    <t>nick@nickbarber.org</t>
  </si>
  <si>
    <t>07790905559</t>
  </si>
  <si>
    <t>Lake Disctrict extra night</t>
  </si>
  <si>
    <t>#03289</t>
  </si>
  <si>
    <t xml:space="preserve">Dene Caple </t>
  </si>
  <si>
    <t>harmit@thekuners.org</t>
  </si>
  <si>
    <t>Adrian Thomas</t>
  </si>
  <si>
    <t>#03292</t>
  </si>
  <si>
    <t xml:space="preserve"> https://www.alanranger.com/landscape-photography-workshops </t>
  </si>
  <si>
    <t>Surprise View Heathers</t>
  </si>
  <si>
    <t>Exisitng</t>
  </si>
  <si>
    <t>#03293</t>
  </si>
  <si>
    <t>The Roaches Heathers - Combined package</t>
  </si>
  <si>
    <t xml:space="preserve">proctor.nigelp@googlemail.com </t>
  </si>
  <si>
    <t>https://www.alanranger.com/property-photographer-coventry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</si>
</sst>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32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73" fontId="0" fillId="0" borderId="1" xfId="0" applyNumberFormat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173" fontId="43" fillId="0" borderId="29" xfId="0" applyNumberFormat="1" applyFont="1" applyBorder="1"/>
    <xf numFmtId="173" fontId="161" fillId="0" borderId="29" xfId="0" applyNumberFormat="1" applyFont="1" applyBorder="1"/>
    <xf numFmtId="0" fontId="0" fillId="0" borderId="1" xfId="0" applyNumberFormat="1"/>
    <xf numFmtId="164" fontId="162" fillId="0" borderId="29" xfId="0" applyFont="1" applyBorder="1"/>
    <xf numFmtId="173" fontId="162" fillId="0" borderId="29" xfId="0" applyNumberFormat="1" applyFont="1" applyBorder="1"/>
    <xf numFmtId="164" fontId="114" fillId="0" borderId="1" xfId="45"/>
    <xf numFmtId="164" fontId="114" fillId="16" borderId="1" xfId="45" applyFill="1"/>
    <xf numFmtId="43" fontId="140" fillId="16" borderId="1" xfId="48" applyFill="1"/>
    <xf numFmtId="2" fontId="88" fillId="0" borderId="1" xfId="48" applyNumberFormat="1" applyFont="1" applyAlignment="1">
      <alignment horizontal="right" wrapText="1"/>
    </xf>
    <xf numFmtId="1" fontId="88" fillId="0" borderId="19" xfId="48" applyNumberFormat="1" applyFont="1" applyBorder="1" applyAlignment="1">
      <alignment horizontal="right" wrapText="1"/>
    </xf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F7-4CE9-913C-77111F372F40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F7-4CE9-913C-77111F372F40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7-4CE9-913C-77111F372F40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F7-4CE9-913C-77111F372F40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F7-4CE9-913C-77111F372F40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F7-4CE9-913C-77111F372F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2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0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4196">
      <pivotArea type="all" dataOnly="0" outline="0" fieldPosition="0"/>
    </format>
    <format dxfId="4195">
      <pivotArea outline="0" collapsedLevelsAreSubtotals="1" fieldPosition="0"/>
    </format>
    <format dxfId="4194">
      <pivotArea type="origin" dataOnly="0" labelOnly="1" outline="0" fieldPosition="0"/>
    </format>
    <format dxfId="4193">
      <pivotArea field="7" type="button" dataOnly="0" labelOnly="1" outline="0" axis="axisCol" fieldPosition="0"/>
    </format>
    <format dxfId="4192">
      <pivotArea type="topRight" dataOnly="0" labelOnly="1" outline="0" fieldPosition="0"/>
    </format>
    <format dxfId="4191">
      <pivotArea field="2" type="button" dataOnly="0" labelOnly="1" outline="0" axis="axisRow" fieldPosition="0"/>
    </format>
    <format dxfId="4190">
      <pivotArea dataOnly="0" labelOnly="1" fieldPosition="0">
        <references count="1">
          <reference field="2" count="0"/>
        </references>
      </pivotArea>
    </format>
    <format dxfId="4189">
      <pivotArea dataOnly="0" labelOnly="1" grandRow="1" outline="0" fieldPosition="0"/>
    </format>
    <format dxfId="418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87">
      <pivotArea dataOnly="0" labelOnly="1" grandCol="1" outline="0" fieldPosition="0"/>
    </format>
    <format dxfId="4186">
      <pivotArea type="all" dataOnly="0" outline="0" fieldPosition="0"/>
    </format>
    <format dxfId="4185">
      <pivotArea outline="0" collapsedLevelsAreSubtotals="1" fieldPosition="0"/>
    </format>
    <format dxfId="4184">
      <pivotArea type="origin" dataOnly="0" labelOnly="1" outline="0" fieldPosition="0"/>
    </format>
    <format dxfId="4183">
      <pivotArea field="7" type="button" dataOnly="0" labelOnly="1" outline="0" axis="axisCol" fieldPosition="0"/>
    </format>
    <format dxfId="4182">
      <pivotArea type="topRight" dataOnly="0" labelOnly="1" outline="0" fieldPosition="0"/>
    </format>
    <format dxfId="4181">
      <pivotArea field="2" type="button" dataOnly="0" labelOnly="1" outline="0" axis="axisRow" fieldPosition="0"/>
    </format>
    <format dxfId="4180">
      <pivotArea dataOnly="0" labelOnly="1" fieldPosition="0">
        <references count="1">
          <reference field="2" count="0"/>
        </references>
      </pivotArea>
    </format>
    <format dxfId="4179">
      <pivotArea dataOnly="0" labelOnly="1" grandRow="1" outline="0" fieldPosition="0"/>
    </format>
    <format dxfId="41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77">
      <pivotArea dataOnly="0" labelOnly="1" grandCol="1" outline="0" fieldPosition="0"/>
    </format>
    <format dxfId="4176">
      <pivotArea type="all" dataOnly="0" outline="0" fieldPosition="0"/>
    </format>
    <format dxfId="4175">
      <pivotArea outline="0" collapsedLevelsAreSubtotals="1" fieldPosition="0"/>
    </format>
    <format dxfId="4174">
      <pivotArea type="origin" dataOnly="0" labelOnly="1" outline="0" fieldPosition="0"/>
    </format>
    <format dxfId="4173">
      <pivotArea field="7" type="button" dataOnly="0" labelOnly="1" outline="0" axis="axisCol" fieldPosition="0"/>
    </format>
    <format dxfId="4172">
      <pivotArea type="topRight" dataOnly="0" labelOnly="1" outline="0" fieldPosition="0"/>
    </format>
    <format dxfId="4171">
      <pivotArea field="2" type="button" dataOnly="0" labelOnly="1" outline="0" axis="axisRow" fieldPosition="0"/>
    </format>
    <format dxfId="4170">
      <pivotArea dataOnly="0" labelOnly="1" fieldPosition="0">
        <references count="1">
          <reference field="2" count="0"/>
        </references>
      </pivotArea>
    </format>
    <format dxfId="4169">
      <pivotArea dataOnly="0" labelOnly="1" grandRow="1" outline="0" fieldPosition="0"/>
    </format>
    <format dxfId="41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67">
      <pivotArea dataOnly="0" labelOnly="1" grandCol="1" outline="0" fieldPosition="0"/>
    </format>
    <format dxfId="4166">
      <pivotArea type="all" dataOnly="0" outline="0" fieldPosition="0"/>
    </format>
    <format dxfId="4165">
      <pivotArea outline="0" collapsedLevelsAreSubtotals="1" fieldPosition="0"/>
    </format>
    <format dxfId="4164">
      <pivotArea type="origin" dataOnly="0" labelOnly="1" outline="0" fieldPosition="0"/>
    </format>
    <format dxfId="4163">
      <pivotArea field="7" type="button" dataOnly="0" labelOnly="1" outline="0" axis="axisCol" fieldPosition="0"/>
    </format>
    <format dxfId="4162">
      <pivotArea type="topRight" dataOnly="0" labelOnly="1" outline="0" fieldPosition="0"/>
    </format>
    <format dxfId="4161">
      <pivotArea field="2" type="button" dataOnly="0" labelOnly="1" outline="0" axis="axisRow" fieldPosition="0"/>
    </format>
    <format dxfId="4160">
      <pivotArea dataOnly="0" labelOnly="1" fieldPosition="0">
        <references count="1">
          <reference field="2" count="0"/>
        </references>
      </pivotArea>
    </format>
    <format dxfId="4159">
      <pivotArea dataOnly="0" labelOnly="1" grandRow="1" outline="0" fieldPosition="0"/>
    </format>
    <format dxfId="41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57">
      <pivotArea dataOnly="0" labelOnly="1" grandCol="1" outline="0" fieldPosition="0"/>
    </format>
    <format dxfId="415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55">
      <pivotArea grandCol="1" outline="0" collapsedLevelsAreSubtotals="1" fieldPosition="0"/>
    </format>
    <format dxfId="4154">
      <pivotArea type="topRight" dataOnly="0" labelOnly="1" outline="0" fieldPosition="0"/>
    </format>
    <format dxfId="415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52">
      <pivotArea dataOnly="0" labelOnly="1" grandCol="1" outline="0" fieldPosition="0"/>
    </format>
    <format dxfId="415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50">
      <pivotArea grandCol="1" outline="0" collapsedLevelsAreSubtotals="1" fieldPosition="0"/>
    </format>
    <format dxfId="4149">
      <pivotArea type="topRight" dataOnly="0" labelOnly="1" outline="0" fieldPosition="0"/>
    </format>
    <format dxfId="414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47">
      <pivotArea dataOnly="0" labelOnly="1" grandCol="1" outline="0" fieldPosition="0"/>
    </format>
    <format dxfId="4146">
      <pivotArea type="all" dataOnly="0" outline="0" fieldPosition="0"/>
    </format>
    <format dxfId="4145">
      <pivotArea outline="0" collapsedLevelsAreSubtotals="1" fieldPosition="0"/>
    </format>
    <format dxfId="4144">
      <pivotArea type="origin" dataOnly="0" labelOnly="1" outline="0" fieldPosition="0"/>
    </format>
    <format dxfId="4143">
      <pivotArea field="7" type="button" dataOnly="0" labelOnly="1" outline="0" axis="axisCol" fieldPosition="0"/>
    </format>
    <format dxfId="4142">
      <pivotArea type="topRight" dataOnly="0" labelOnly="1" outline="0" fieldPosition="0"/>
    </format>
    <format dxfId="4141">
      <pivotArea field="2" type="button" dataOnly="0" labelOnly="1" outline="0" axis="axisRow" fieldPosition="0"/>
    </format>
    <format dxfId="4140">
      <pivotArea dataOnly="0" labelOnly="1" fieldPosition="0">
        <references count="1">
          <reference field="2" count="0"/>
        </references>
      </pivotArea>
    </format>
    <format dxfId="4139">
      <pivotArea dataOnly="0" labelOnly="1" grandRow="1" outline="0" fieldPosition="0"/>
    </format>
    <format dxfId="41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37">
      <pivotArea dataOnly="0" labelOnly="1" grandCol="1" outline="0" fieldPosition="0"/>
    </format>
    <format dxfId="4136">
      <pivotArea type="all" dataOnly="0" outline="0" fieldPosition="0"/>
    </format>
    <format dxfId="4135">
      <pivotArea outline="0" collapsedLevelsAreSubtotals="1" fieldPosition="0"/>
    </format>
    <format dxfId="4134">
      <pivotArea type="origin" dataOnly="0" labelOnly="1" outline="0" fieldPosition="0"/>
    </format>
    <format dxfId="4133">
      <pivotArea field="7" type="button" dataOnly="0" labelOnly="1" outline="0" axis="axisCol" fieldPosition="0"/>
    </format>
    <format dxfId="4132">
      <pivotArea type="topRight" dataOnly="0" labelOnly="1" outline="0" fieldPosition="0"/>
    </format>
    <format dxfId="4131">
      <pivotArea field="2" type="button" dataOnly="0" labelOnly="1" outline="0" axis="axisRow" fieldPosition="0"/>
    </format>
    <format dxfId="4130">
      <pivotArea dataOnly="0" labelOnly="1" fieldPosition="0">
        <references count="1">
          <reference field="2" count="0"/>
        </references>
      </pivotArea>
    </format>
    <format dxfId="4129">
      <pivotArea dataOnly="0" labelOnly="1" grandRow="1" outline="0" fieldPosition="0"/>
    </format>
    <format dxfId="41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27">
      <pivotArea dataOnly="0" labelOnly="1" grandCol="1" outline="0" fieldPosition="0"/>
    </format>
    <format dxfId="412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25">
      <pivotArea grandCol="1" outline="0" collapsedLevelsAreSubtotals="1" fieldPosition="0"/>
    </format>
    <format dxfId="4124">
      <pivotArea type="topRight" dataOnly="0" labelOnly="1" outline="0" fieldPosition="0"/>
    </format>
    <format dxfId="412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22">
      <pivotArea dataOnly="0" labelOnly="1" grandCol="1" outline="0" fieldPosition="0"/>
    </format>
    <format dxfId="412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20">
      <pivotArea grandCol="1" outline="0" collapsedLevelsAreSubtotals="1" fieldPosition="0"/>
    </format>
    <format dxfId="4119">
      <pivotArea type="topRight" dataOnly="0" labelOnly="1" outline="0" fieldPosition="0"/>
    </format>
    <format dxfId="411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1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4226">
      <pivotArea type="all" dataOnly="0" outline="0" fieldPosition="0"/>
    </format>
    <format dxfId="4225">
      <pivotArea outline="0" collapsedLevelsAreSubtotals="1" fieldPosition="0"/>
    </format>
    <format dxfId="4224">
      <pivotArea type="origin" dataOnly="0" labelOnly="1" outline="0" fieldPosition="0"/>
    </format>
    <format dxfId="4223">
      <pivotArea field="7" type="button" dataOnly="0" labelOnly="1" outline="0" axis="axisCol" fieldPosition="0"/>
    </format>
    <format dxfId="4222">
      <pivotArea type="topRight" dataOnly="0" labelOnly="1" outline="0" fieldPosition="0"/>
    </format>
    <format dxfId="4221">
      <pivotArea field="2" type="button" dataOnly="0" labelOnly="1" outline="0" axis="axisRow" fieldPosition="0"/>
    </format>
    <format dxfId="4220">
      <pivotArea dataOnly="0" labelOnly="1" fieldPosition="0">
        <references count="1">
          <reference field="2" count="0"/>
        </references>
      </pivotArea>
    </format>
    <format dxfId="4219">
      <pivotArea dataOnly="0" labelOnly="1" grandRow="1" outline="0" fieldPosition="0"/>
    </format>
    <format dxfId="42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17">
      <pivotArea dataOnly="0" labelOnly="1" grandCol="1" outline="0" fieldPosition="0"/>
    </format>
    <format dxfId="4216">
      <pivotArea type="all" dataOnly="0" outline="0" fieldPosition="0"/>
    </format>
    <format dxfId="4215">
      <pivotArea outline="0" collapsedLevelsAreSubtotals="1" fieldPosition="0"/>
    </format>
    <format dxfId="4214">
      <pivotArea type="origin" dataOnly="0" labelOnly="1" outline="0" fieldPosition="0"/>
    </format>
    <format dxfId="4213">
      <pivotArea field="7" type="button" dataOnly="0" labelOnly="1" outline="0" axis="axisCol" fieldPosition="0"/>
    </format>
    <format dxfId="4212">
      <pivotArea type="topRight" dataOnly="0" labelOnly="1" outline="0" fieldPosition="0"/>
    </format>
    <format dxfId="4211">
      <pivotArea field="2" type="button" dataOnly="0" labelOnly="1" outline="0" axis="axisRow" fieldPosition="0"/>
    </format>
    <format dxfId="4210">
      <pivotArea dataOnly="0" labelOnly="1" fieldPosition="0">
        <references count="1">
          <reference field="2" count="0"/>
        </references>
      </pivotArea>
    </format>
    <format dxfId="4209">
      <pivotArea dataOnly="0" labelOnly="1" grandRow="1" outline="0" fieldPosition="0"/>
    </format>
    <format dxfId="42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07">
      <pivotArea dataOnly="0" labelOnly="1" grandCol="1" outline="0" fieldPosition="0"/>
    </format>
    <format dxfId="420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05">
      <pivotArea grandCol="1" outline="0" collapsedLevelsAreSubtotals="1" fieldPosition="0"/>
    </format>
    <format dxfId="4204">
      <pivotArea type="topRight" dataOnly="0" labelOnly="1" outline="0" fieldPosition="0"/>
    </format>
    <format dxfId="420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02">
      <pivotArea dataOnly="0" labelOnly="1" grandCol="1" outline="0" fieldPosition="0"/>
    </format>
    <format dxfId="420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00">
      <pivotArea grandCol="1" outline="0" collapsedLevelsAreSubtotals="1" fieldPosition="0"/>
    </format>
    <format dxfId="4199">
      <pivotArea type="topRight" dataOnly="0" labelOnly="1" outline="0" fieldPosition="0"/>
    </format>
    <format dxfId="419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9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4286">
      <pivotArea type="all" dataOnly="0" outline="0" fieldPosition="0"/>
    </format>
    <format dxfId="4285">
      <pivotArea outline="0" collapsedLevelsAreSubtotals="1" fieldPosition="0"/>
    </format>
    <format dxfId="4284">
      <pivotArea type="origin" dataOnly="0" labelOnly="1" outline="0" fieldPosition="0"/>
    </format>
    <format dxfId="4283">
      <pivotArea field="7" type="button" dataOnly="0" labelOnly="1" outline="0" axis="axisCol" fieldPosition="0"/>
    </format>
    <format dxfId="4282">
      <pivotArea type="topRight" dataOnly="0" labelOnly="1" outline="0" fieldPosition="0"/>
    </format>
    <format dxfId="4281">
      <pivotArea field="3" type="button" dataOnly="0" labelOnly="1" outline="0" axis="axisRow" fieldPosition="0"/>
    </format>
    <format dxfId="4280">
      <pivotArea dataOnly="0" labelOnly="1" fieldPosition="0">
        <references count="1">
          <reference field="3" count="0"/>
        </references>
      </pivotArea>
    </format>
    <format dxfId="4279">
      <pivotArea dataOnly="0" labelOnly="1" grandRow="1" outline="0" fieldPosition="0"/>
    </format>
    <format dxfId="42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77">
      <pivotArea dataOnly="0" labelOnly="1" grandCol="1" outline="0" fieldPosition="0"/>
    </format>
    <format dxfId="4276">
      <pivotArea type="all" dataOnly="0" outline="0" fieldPosition="0"/>
    </format>
    <format dxfId="4275">
      <pivotArea outline="0" collapsedLevelsAreSubtotals="1" fieldPosition="0"/>
    </format>
    <format dxfId="4274">
      <pivotArea type="origin" dataOnly="0" labelOnly="1" outline="0" fieldPosition="0"/>
    </format>
    <format dxfId="4273">
      <pivotArea field="7" type="button" dataOnly="0" labelOnly="1" outline="0" axis="axisCol" fieldPosition="0"/>
    </format>
    <format dxfId="4272">
      <pivotArea type="topRight" dataOnly="0" labelOnly="1" outline="0" fieldPosition="0"/>
    </format>
    <format dxfId="4271">
      <pivotArea field="3" type="button" dataOnly="0" labelOnly="1" outline="0" axis="axisRow" fieldPosition="0"/>
    </format>
    <format dxfId="4270">
      <pivotArea dataOnly="0" labelOnly="1" fieldPosition="0">
        <references count="1">
          <reference field="3" count="0"/>
        </references>
      </pivotArea>
    </format>
    <format dxfId="4269">
      <pivotArea dataOnly="0" labelOnly="1" grandRow="1" outline="0" fieldPosition="0"/>
    </format>
    <format dxfId="42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67">
      <pivotArea dataOnly="0" labelOnly="1" grandCol="1" outline="0" fieldPosition="0"/>
    </format>
    <format dxfId="426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65">
      <pivotArea grandCol="1" outline="0" collapsedLevelsAreSubtotals="1" fieldPosition="0"/>
    </format>
    <format dxfId="4264">
      <pivotArea type="topRight" dataOnly="0" labelOnly="1" outline="0" fieldPosition="0"/>
    </format>
    <format dxfId="426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62">
      <pivotArea dataOnly="0" labelOnly="1" grandCol="1" outline="0" fieldPosition="0"/>
    </format>
    <format dxfId="426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60">
      <pivotArea grandCol="1" outline="0" collapsedLevelsAreSubtotals="1" fieldPosition="0"/>
    </format>
    <format dxfId="4259">
      <pivotArea type="topRight" dataOnly="0" labelOnly="1" outline="0" fieldPosition="0"/>
    </format>
    <format dxfId="425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57">
      <pivotArea dataOnly="0" labelOnly="1" grandCol="1" outline="0" fieldPosition="0"/>
    </format>
    <format dxfId="4256">
      <pivotArea type="all" dataOnly="0" outline="0" fieldPosition="0"/>
    </format>
    <format dxfId="4255">
      <pivotArea outline="0" collapsedLevelsAreSubtotals="1" fieldPosition="0"/>
    </format>
    <format dxfId="4254">
      <pivotArea type="origin" dataOnly="0" labelOnly="1" outline="0" fieldPosition="0"/>
    </format>
    <format dxfId="4253">
      <pivotArea field="7" type="button" dataOnly="0" labelOnly="1" outline="0" axis="axisCol" fieldPosition="0"/>
    </format>
    <format dxfId="4252">
      <pivotArea type="topRight" dataOnly="0" labelOnly="1" outline="0" fieldPosition="0"/>
    </format>
    <format dxfId="4251">
      <pivotArea field="3" type="button" dataOnly="0" labelOnly="1" outline="0" axis="axisRow" fieldPosition="0"/>
    </format>
    <format dxfId="4250">
      <pivotArea dataOnly="0" labelOnly="1" fieldPosition="0">
        <references count="1">
          <reference field="3" count="0"/>
        </references>
      </pivotArea>
    </format>
    <format dxfId="4249">
      <pivotArea dataOnly="0" labelOnly="1" grandRow="1" outline="0" fieldPosition="0"/>
    </format>
    <format dxfId="42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47">
      <pivotArea dataOnly="0" labelOnly="1" grandCol="1" outline="0" fieldPosition="0"/>
    </format>
    <format dxfId="4246">
      <pivotArea type="all" dataOnly="0" outline="0" fieldPosition="0"/>
    </format>
    <format dxfId="4245">
      <pivotArea outline="0" collapsedLevelsAreSubtotals="1" fieldPosition="0"/>
    </format>
    <format dxfId="4244">
      <pivotArea type="origin" dataOnly="0" labelOnly="1" outline="0" fieldPosition="0"/>
    </format>
    <format dxfId="4243">
      <pivotArea field="7" type="button" dataOnly="0" labelOnly="1" outline="0" axis="axisCol" fieldPosition="0"/>
    </format>
    <format dxfId="4242">
      <pivotArea type="topRight" dataOnly="0" labelOnly="1" outline="0" fieldPosition="0"/>
    </format>
    <format dxfId="4241">
      <pivotArea field="3" type="button" dataOnly="0" labelOnly="1" outline="0" axis="axisRow" fieldPosition="0"/>
    </format>
    <format dxfId="4240">
      <pivotArea dataOnly="0" labelOnly="1" fieldPosition="0">
        <references count="1">
          <reference field="3" count="0"/>
        </references>
      </pivotArea>
    </format>
    <format dxfId="4239">
      <pivotArea dataOnly="0" labelOnly="1" grandRow="1" outline="0" fieldPosition="0"/>
    </format>
    <format dxfId="42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37">
      <pivotArea dataOnly="0" labelOnly="1" grandCol="1" outline="0" fieldPosition="0"/>
    </format>
    <format dxfId="423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35">
      <pivotArea grandCol="1" outline="0" collapsedLevelsAreSubtotals="1" fieldPosition="0"/>
    </format>
    <format dxfId="4234">
      <pivotArea type="topRight" dataOnly="0" labelOnly="1" outline="0" fieldPosition="0"/>
    </format>
    <format dxfId="423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32">
      <pivotArea dataOnly="0" labelOnly="1" grandCol="1" outline="0" fieldPosition="0"/>
    </format>
    <format dxfId="423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30">
      <pivotArea grandCol="1" outline="0" collapsedLevelsAreSubtotals="1" fieldPosition="0"/>
    </format>
    <format dxfId="4229">
      <pivotArea type="topRight" dataOnly="0" labelOnly="1" outline="0" fieldPosition="0"/>
    </format>
    <format dxfId="422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4366">
      <pivotArea type="all" dataOnly="0" outline="0" fieldPosition="0"/>
    </format>
    <format dxfId="4365">
      <pivotArea outline="0" collapsedLevelsAreSubtotals="1" fieldPosition="0"/>
    </format>
    <format dxfId="4364">
      <pivotArea type="origin" dataOnly="0" labelOnly="1" outline="0" fieldPosition="0"/>
    </format>
    <format dxfId="4363">
      <pivotArea field="7" type="button" dataOnly="0" labelOnly="1" outline="0" axis="axisCol" fieldPosition="0"/>
    </format>
    <format dxfId="4362">
      <pivotArea type="topRight" dataOnly="0" labelOnly="1" outline="0" fieldPosition="0"/>
    </format>
    <format dxfId="4361">
      <pivotArea field="6" type="button" dataOnly="0" labelOnly="1" outline="0" axis="axisRow" fieldPosition="0"/>
    </format>
    <format dxfId="4360">
      <pivotArea dataOnly="0" labelOnly="1" fieldPosition="0">
        <references count="1">
          <reference field="6" count="0"/>
        </references>
      </pivotArea>
    </format>
    <format dxfId="4359">
      <pivotArea dataOnly="0" labelOnly="1" grandRow="1" outline="0" fieldPosition="0"/>
    </format>
    <format dxfId="43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57">
      <pivotArea dataOnly="0" labelOnly="1" grandCol="1" outline="0" fieldPosition="0"/>
    </format>
    <format dxfId="4356">
      <pivotArea type="all" dataOnly="0" outline="0" fieldPosition="0"/>
    </format>
    <format dxfId="4355">
      <pivotArea outline="0" collapsedLevelsAreSubtotals="1" fieldPosition="0"/>
    </format>
    <format dxfId="4354">
      <pivotArea type="origin" dataOnly="0" labelOnly="1" outline="0" fieldPosition="0"/>
    </format>
    <format dxfId="4353">
      <pivotArea field="7" type="button" dataOnly="0" labelOnly="1" outline="0" axis="axisCol" fieldPosition="0"/>
    </format>
    <format dxfId="4352">
      <pivotArea type="topRight" dataOnly="0" labelOnly="1" outline="0" fieldPosition="0"/>
    </format>
    <format dxfId="4351">
      <pivotArea field="6" type="button" dataOnly="0" labelOnly="1" outline="0" axis="axisRow" fieldPosition="0"/>
    </format>
    <format dxfId="4350">
      <pivotArea dataOnly="0" labelOnly="1" fieldPosition="0">
        <references count="1">
          <reference field="6" count="0"/>
        </references>
      </pivotArea>
    </format>
    <format dxfId="4349">
      <pivotArea dataOnly="0" labelOnly="1" grandRow="1" outline="0" fieldPosition="0"/>
    </format>
    <format dxfId="43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47">
      <pivotArea dataOnly="0" labelOnly="1" grandCol="1" outline="0" fieldPosition="0"/>
    </format>
    <format dxfId="4346">
      <pivotArea type="all" dataOnly="0" outline="0" fieldPosition="0"/>
    </format>
    <format dxfId="4345">
      <pivotArea outline="0" collapsedLevelsAreSubtotals="1" fieldPosition="0"/>
    </format>
    <format dxfId="4344">
      <pivotArea type="origin" dataOnly="0" labelOnly="1" outline="0" fieldPosition="0"/>
    </format>
    <format dxfId="4343">
      <pivotArea field="7" type="button" dataOnly="0" labelOnly="1" outline="0" axis="axisCol" fieldPosition="0"/>
    </format>
    <format dxfId="4342">
      <pivotArea type="topRight" dataOnly="0" labelOnly="1" outline="0" fieldPosition="0"/>
    </format>
    <format dxfId="4341">
      <pivotArea field="6" type="button" dataOnly="0" labelOnly="1" outline="0" axis="axisRow" fieldPosition="0"/>
    </format>
    <format dxfId="4340">
      <pivotArea dataOnly="0" labelOnly="1" fieldPosition="0">
        <references count="1">
          <reference field="6" count="0"/>
        </references>
      </pivotArea>
    </format>
    <format dxfId="4339">
      <pivotArea dataOnly="0" labelOnly="1" grandRow="1" outline="0" fieldPosition="0"/>
    </format>
    <format dxfId="43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37">
      <pivotArea dataOnly="0" labelOnly="1" grandCol="1" outline="0" fieldPosition="0"/>
    </format>
    <format dxfId="4336">
      <pivotArea type="all" dataOnly="0" outline="0" fieldPosition="0"/>
    </format>
    <format dxfId="4335">
      <pivotArea outline="0" collapsedLevelsAreSubtotals="1" fieldPosition="0"/>
    </format>
    <format dxfId="4334">
      <pivotArea type="origin" dataOnly="0" labelOnly="1" outline="0" fieldPosition="0"/>
    </format>
    <format dxfId="4333">
      <pivotArea field="7" type="button" dataOnly="0" labelOnly="1" outline="0" axis="axisCol" fieldPosition="0"/>
    </format>
    <format dxfId="4332">
      <pivotArea type="topRight" dataOnly="0" labelOnly="1" outline="0" fieldPosition="0"/>
    </format>
    <format dxfId="4331">
      <pivotArea field="6" type="button" dataOnly="0" labelOnly="1" outline="0" axis="axisRow" fieldPosition="0"/>
    </format>
    <format dxfId="4330">
      <pivotArea dataOnly="0" labelOnly="1" fieldPosition="0">
        <references count="1">
          <reference field="6" count="0"/>
        </references>
      </pivotArea>
    </format>
    <format dxfId="4329">
      <pivotArea dataOnly="0" labelOnly="1" grandRow="1" outline="0" fieldPosition="0"/>
    </format>
    <format dxfId="43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27">
      <pivotArea dataOnly="0" labelOnly="1" grandCol="1" outline="0" fieldPosition="0"/>
    </format>
    <format dxfId="432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25">
      <pivotArea grandCol="1" outline="0" collapsedLevelsAreSubtotals="1" fieldPosition="0"/>
    </format>
    <format dxfId="4324">
      <pivotArea type="topRight" dataOnly="0" labelOnly="1" outline="0" fieldPosition="0"/>
    </format>
    <format dxfId="432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22">
      <pivotArea dataOnly="0" labelOnly="1" grandCol="1" outline="0" fieldPosition="0"/>
    </format>
    <format dxfId="432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20">
      <pivotArea grandCol="1" outline="0" collapsedLevelsAreSubtotals="1" fieldPosition="0"/>
    </format>
    <format dxfId="4319">
      <pivotArea type="topRight" dataOnly="0" labelOnly="1" outline="0" fieldPosition="0"/>
    </format>
    <format dxfId="431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17">
      <pivotArea dataOnly="0" labelOnly="1" grandCol="1" outline="0" fieldPosition="0"/>
    </format>
    <format dxfId="4316">
      <pivotArea type="all" dataOnly="0" outline="0" fieldPosition="0"/>
    </format>
    <format dxfId="4315">
      <pivotArea outline="0" collapsedLevelsAreSubtotals="1" fieldPosition="0"/>
    </format>
    <format dxfId="4314">
      <pivotArea type="origin" dataOnly="0" labelOnly="1" outline="0" fieldPosition="0"/>
    </format>
    <format dxfId="4313">
      <pivotArea field="7" type="button" dataOnly="0" labelOnly="1" outline="0" axis="axisCol" fieldPosition="0"/>
    </format>
    <format dxfId="4312">
      <pivotArea type="topRight" dataOnly="0" labelOnly="1" outline="0" fieldPosition="0"/>
    </format>
    <format dxfId="4311">
      <pivotArea field="6" type="button" dataOnly="0" labelOnly="1" outline="0" axis="axisRow" fieldPosition="0"/>
    </format>
    <format dxfId="4310">
      <pivotArea dataOnly="0" labelOnly="1" fieldPosition="0">
        <references count="1">
          <reference field="6" count="0"/>
        </references>
      </pivotArea>
    </format>
    <format dxfId="4309">
      <pivotArea dataOnly="0" labelOnly="1" grandRow="1" outline="0" fieldPosition="0"/>
    </format>
    <format dxfId="43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07">
      <pivotArea dataOnly="0" labelOnly="1" grandCol="1" outline="0" fieldPosition="0"/>
    </format>
    <format dxfId="4306">
      <pivotArea type="all" dataOnly="0" outline="0" fieldPosition="0"/>
    </format>
    <format dxfId="4305">
      <pivotArea outline="0" collapsedLevelsAreSubtotals="1" fieldPosition="0"/>
    </format>
    <format dxfId="4304">
      <pivotArea type="origin" dataOnly="0" labelOnly="1" outline="0" fieldPosition="0"/>
    </format>
    <format dxfId="4303">
      <pivotArea field="7" type="button" dataOnly="0" labelOnly="1" outline="0" axis="axisCol" fieldPosition="0"/>
    </format>
    <format dxfId="4302">
      <pivotArea type="topRight" dataOnly="0" labelOnly="1" outline="0" fieldPosition="0"/>
    </format>
    <format dxfId="4301">
      <pivotArea field="6" type="button" dataOnly="0" labelOnly="1" outline="0" axis="axisRow" fieldPosition="0"/>
    </format>
    <format dxfId="4300">
      <pivotArea dataOnly="0" labelOnly="1" fieldPosition="0">
        <references count="1">
          <reference field="6" count="0"/>
        </references>
      </pivotArea>
    </format>
    <format dxfId="4299">
      <pivotArea dataOnly="0" labelOnly="1" grandRow="1" outline="0" fieldPosition="0"/>
    </format>
    <format dxfId="42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97">
      <pivotArea dataOnly="0" labelOnly="1" grandCol="1" outline="0" fieldPosition="0"/>
    </format>
    <format dxfId="429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95">
      <pivotArea grandCol="1" outline="0" collapsedLevelsAreSubtotals="1" fieldPosition="0"/>
    </format>
    <format dxfId="4294">
      <pivotArea type="topRight" dataOnly="0" labelOnly="1" outline="0" fieldPosition="0"/>
    </format>
    <format dxfId="429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92">
      <pivotArea dataOnly="0" labelOnly="1" grandCol="1" outline="0" fieldPosition="0"/>
    </format>
    <format dxfId="429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90">
      <pivotArea grandCol="1" outline="0" collapsedLevelsAreSubtotals="1" fieldPosition="0"/>
    </format>
    <format dxfId="4289">
      <pivotArea type="topRight" dataOnly="0" labelOnly="1" outline="0" fieldPosition="0"/>
    </format>
    <format dxfId="428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8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3946">
      <pivotArea type="all" dataOnly="0" outline="0" fieldPosition="0"/>
    </format>
    <format dxfId="3945">
      <pivotArea outline="0" collapsedLevelsAreSubtotals="1" fieldPosition="0"/>
    </format>
    <format dxfId="3944">
      <pivotArea type="origin" dataOnly="0" labelOnly="1" outline="0" fieldPosition="0"/>
    </format>
    <format dxfId="3943">
      <pivotArea field="7" type="button" dataOnly="0" labelOnly="1" outline="0" axis="axisCol" fieldPosition="0"/>
    </format>
    <format dxfId="3942">
      <pivotArea type="topRight" dataOnly="0" labelOnly="1" outline="0" fieldPosition="0"/>
    </format>
    <format dxfId="3941">
      <pivotArea field="2" type="button" dataOnly="0" labelOnly="1" outline="0" axis="axisRow" fieldPosition="0"/>
    </format>
    <format dxfId="3940">
      <pivotArea dataOnly="0" labelOnly="1" fieldPosition="0">
        <references count="1">
          <reference field="2" count="0"/>
        </references>
      </pivotArea>
    </format>
    <format dxfId="3939">
      <pivotArea dataOnly="0" labelOnly="1" grandRow="1" outline="0" fieldPosition="0"/>
    </format>
    <format dxfId="39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37">
      <pivotArea dataOnly="0" labelOnly="1" grandCol="1" outline="0" fieldPosition="0"/>
    </format>
    <format dxfId="3936">
      <pivotArea type="all" dataOnly="0" outline="0" fieldPosition="0"/>
    </format>
    <format dxfId="3935">
      <pivotArea outline="0" collapsedLevelsAreSubtotals="1" fieldPosition="0"/>
    </format>
    <format dxfId="3934">
      <pivotArea type="origin" dataOnly="0" labelOnly="1" outline="0" fieldPosition="0"/>
    </format>
    <format dxfId="3933">
      <pivotArea field="7" type="button" dataOnly="0" labelOnly="1" outline="0" axis="axisCol" fieldPosition="0"/>
    </format>
    <format dxfId="3932">
      <pivotArea type="topRight" dataOnly="0" labelOnly="1" outline="0" fieldPosition="0"/>
    </format>
    <format dxfId="3931">
      <pivotArea field="2" type="button" dataOnly="0" labelOnly="1" outline="0" axis="axisRow" fieldPosition="0"/>
    </format>
    <format dxfId="3930">
      <pivotArea dataOnly="0" labelOnly="1" fieldPosition="0">
        <references count="1">
          <reference field="2" count="0"/>
        </references>
      </pivotArea>
    </format>
    <format dxfId="3929">
      <pivotArea dataOnly="0" labelOnly="1" grandRow="1" outline="0" fieldPosition="0"/>
    </format>
    <format dxfId="39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27">
      <pivotArea dataOnly="0" labelOnly="1" grandCol="1" outline="0" fieldPosition="0"/>
    </format>
    <format dxfId="3926">
      <pivotArea type="all" dataOnly="0" outline="0" fieldPosition="0"/>
    </format>
    <format dxfId="3925">
      <pivotArea outline="0" collapsedLevelsAreSubtotals="1" fieldPosition="0"/>
    </format>
    <format dxfId="3924">
      <pivotArea type="origin" dataOnly="0" labelOnly="1" outline="0" fieldPosition="0"/>
    </format>
    <format dxfId="3923">
      <pivotArea field="7" type="button" dataOnly="0" labelOnly="1" outline="0" axis="axisCol" fieldPosition="0"/>
    </format>
    <format dxfId="3922">
      <pivotArea type="topRight" dataOnly="0" labelOnly="1" outline="0" fieldPosition="0"/>
    </format>
    <format dxfId="3921">
      <pivotArea field="2" type="button" dataOnly="0" labelOnly="1" outline="0" axis="axisRow" fieldPosition="0"/>
    </format>
    <format dxfId="3920">
      <pivotArea dataOnly="0" labelOnly="1" fieldPosition="0">
        <references count="1">
          <reference field="2" count="0"/>
        </references>
      </pivotArea>
    </format>
    <format dxfId="3919">
      <pivotArea dataOnly="0" labelOnly="1" grandRow="1" outline="0" fieldPosition="0"/>
    </format>
    <format dxfId="39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17">
      <pivotArea dataOnly="0" labelOnly="1" grandCol="1" outline="0" fieldPosition="0"/>
    </format>
    <format dxfId="3916">
      <pivotArea type="all" dataOnly="0" outline="0" fieldPosition="0"/>
    </format>
    <format dxfId="3915">
      <pivotArea outline="0" collapsedLevelsAreSubtotals="1" fieldPosition="0"/>
    </format>
    <format dxfId="3914">
      <pivotArea type="origin" dataOnly="0" labelOnly="1" outline="0" fieldPosition="0"/>
    </format>
    <format dxfId="3913">
      <pivotArea field="7" type="button" dataOnly="0" labelOnly="1" outline="0" axis="axisCol" fieldPosition="0"/>
    </format>
    <format dxfId="3912">
      <pivotArea type="topRight" dataOnly="0" labelOnly="1" outline="0" fieldPosition="0"/>
    </format>
    <format dxfId="3911">
      <pivotArea field="2" type="button" dataOnly="0" labelOnly="1" outline="0" axis="axisRow" fieldPosition="0"/>
    </format>
    <format dxfId="3910">
      <pivotArea dataOnly="0" labelOnly="1" fieldPosition="0">
        <references count="1">
          <reference field="2" count="0"/>
        </references>
      </pivotArea>
    </format>
    <format dxfId="3909">
      <pivotArea dataOnly="0" labelOnly="1" grandRow="1" outline="0" fieldPosition="0"/>
    </format>
    <format dxfId="39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07">
      <pivotArea dataOnly="0" labelOnly="1" grandCol="1" outline="0" fieldPosition="0"/>
    </format>
    <format dxfId="390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05">
      <pivotArea grandCol="1" outline="0" collapsedLevelsAreSubtotals="1" fieldPosition="0"/>
    </format>
    <format dxfId="3904">
      <pivotArea type="topRight" dataOnly="0" labelOnly="1" outline="0" fieldPosition="0"/>
    </format>
    <format dxfId="390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02">
      <pivotArea dataOnly="0" labelOnly="1" grandCol="1" outline="0" fieldPosition="0"/>
    </format>
    <format dxfId="390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00">
      <pivotArea grandCol="1" outline="0" collapsedLevelsAreSubtotals="1" fieldPosition="0"/>
    </format>
    <format dxfId="3899">
      <pivotArea type="topRight" dataOnly="0" labelOnly="1" outline="0" fieldPosition="0"/>
    </format>
    <format dxfId="389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97">
      <pivotArea dataOnly="0" labelOnly="1" grandCol="1" outline="0" fieldPosition="0"/>
    </format>
    <format dxfId="3896">
      <pivotArea type="all" dataOnly="0" outline="0" fieldPosition="0"/>
    </format>
    <format dxfId="3895">
      <pivotArea outline="0" collapsedLevelsAreSubtotals="1" fieldPosition="0"/>
    </format>
    <format dxfId="3894">
      <pivotArea type="origin" dataOnly="0" labelOnly="1" outline="0" fieldPosition="0"/>
    </format>
    <format dxfId="3893">
      <pivotArea field="7" type="button" dataOnly="0" labelOnly="1" outline="0" axis="axisCol" fieldPosition="0"/>
    </format>
    <format dxfId="3892">
      <pivotArea type="topRight" dataOnly="0" labelOnly="1" outline="0" fieldPosition="0"/>
    </format>
    <format dxfId="3891">
      <pivotArea field="2" type="button" dataOnly="0" labelOnly="1" outline="0" axis="axisRow" fieldPosition="0"/>
    </format>
    <format dxfId="3890">
      <pivotArea dataOnly="0" labelOnly="1" fieldPosition="0">
        <references count="1">
          <reference field="2" count="0"/>
        </references>
      </pivotArea>
    </format>
    <format dxfId="3889">
      <pivotArea dataOnly="0" labelOnly="1" grandRow="1" outline="0" fieldPosition="0"/>
    </format>
    <format dxfId="388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87">
      <pivotArea dataOnly="0" labelOnly="1" grandCol="1" outline="0" fieldPosition="0"/>
    </format>
    <format dxfId="3886">
      <pivotArea type="all" dataOnly="0" outline="0" fieldPosition="0"/>
    </format>
    <format dxfId="3885">
      <pivotArea outline="0" collapsedLevelsAreSubtotals="1" fieldPosition="0"/>
    </format>
    <format dxfId="3884">
      <pivotArea type="origin" dataOnly="0" labelOnly="1" outline="0" fieldPosition="0"/>
    </format>
    <format dxfId="3883">
      <pivotArea field="7" type="button" dataOnly="0" labelOnly="1" outline="0" axis="axisCol" fieldPosition="0"/>
    </format>
    <format dxfId="3882">
      <pivotArea type="topRight" dataOnly="0" labelOnly="1" outline="0" fieldPosition="0"/>
    </format>
    <format dxfId="3881">
      <pivotArea field="2" type="button" dataOnly="0" labelOnly="1" outline="0" axis="axisRow" fieldPosition="0"/>
    </format>
    <format dxfId="3880">
      <pivotArea dataOnly="0" labelOnly="1" fieldPosition="0">
        <references count="1">
          <reference field="2" count="0"/>
        </references>
      </pivotArea>
    </format>
    <format dxfId="3879">
      <pivotArea dataOnly="0" labelOnly="1" grandRow="1" outline="0" fieldPosition="0"/>
    </format>
    <format dxfId="38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77">
      <pivotArea dataOnly="0" labelOnly="1" grandCol="1" outline="0" fieldPosition="0"/>
    </format>
    <format dxfId="387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75">
      <pivotArea grandCol="1" outline="0" collapsedLevelsAreSubtotals="1" fieldPosition="0"/>
    </format>
    <format dxfId="3874">
      <pivotArea type="topRight" dataOnly="0" labelOnly="1" outline="0" fieldPosition="0"/>
    </format>
    <format dxfId="387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72">
      <pivotArea dataOnly="0" labelOnly="1" grandCol="1" outline="0" fieldPosition="0"/>
    </format>
    <format dxfId="387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70">
      <pivotArea grandCol="1" outline="0" collapsedLevelsAreSubtotals="1" fieldPosition="0"/>
    </format>
    <format dxfId="3869">
      <pivotArea type="topRight" dataOnly="0" labelOnly="1" outline="0" fieldPosition="0"/>
    </format>
    <format dxfId="386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6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4026">
      <pivotArea type="all" dataOnly="0" outline="0" fieldPosition="0"/>
    </format>
    <format dxfId="4025">
      <pivotArea outline="0" collapsedLevelsAreSubtotals="1" fieldPosition="0"/>
    </format>
    <format dxfId="4024">
      <pivotArea type="origin" dataOnly="0" labelOnly="1" outline="0" fieldPosition="0"/>
    </format>
    <format dxfId="4023">
      <pivotArea field="7" type="button" dataOnly="0" labelOnly="1" outline="0" axis="axisCol" fieldPosition="0"/>
    </format>
    <format dxfId="4022">
      <pivotArea type="topRight" dataOnly="0" labelOnly="1" outline="0" fieldPosition="0"/>
    </format>
    <format dxfId="4021">
      <pivotArea field="6" type="button" dataOnly="0" labelOnly="1" outline="0" axis="axisRow" fieldPosition="0"/>
    </format>
    <format dxfId="4020">
      <pivotArea dataOnly="0" labelOnly="1" fieldPosition="0">
        <references count="1">
          <reference field="6" count="0"/>
        </references>
      </pivotArea>
    </format>
    <format dxfId="4019">
      <pivotArea dataOnly="0" labelOnly="1" grandRow="1" outline="0" fieldPosition="0"/>
    </format>
    <format dxfId="40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17">
      <pivotArea dataOnly="0" labelOnly="1" grandCol="1" outline="0" fieldPosition="0"/>
    </format>
    <format dxfId="4016">
      <pivotArea type="all" dataOnly="0" outline="0" fieldPosition="0"/>
    </format>
    <format dxfId="4015">
      <pivotArea outline="0" collapsedLevelsAreSubtotals="1" fieldPosition="0"/>
    </format>
    <format dxfId="4014">
      <pivotArea type="origin" dataOnly="0" labelOnly="1" outline="0" fieldPosition="0"/>
    </format>
    <format dxfId="4013">
      <pivotArea field="7" type="button" dataOnly="0" labelOnly="1" outline="0" axis="axisCol" fieldPosition="0"/>
    </format>
    <format dxfId="4012">
      <pivotArea type="topRight" dataOnly="0" labelOnly="1" outline="0" fieldPosition="0"/>
    </format>
    <format dxfId="4011">
      <pivotArea field="6" type="button" dataOnly="0" labelOnly="1" outline="0" axis="axisRow" fieldPosition="0"/>
    </format>
    <format dxfId="4010">
      <pivotArea dataOnly="0" labelOnly="1" fieldPosition="0">
        <references count="1">
          <reference field="6" count="0"/>
        </references>
      </pivotArea>
    </format>
    <format dxfId="4009">
      <pivotArea dataOnly="0" labelOnly="1" grandRow="1" outline="0" fieldPosition="0"/>
    </format>
    <format dxfId="40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07">
      <pivotArea dataOnly="0" labelOnly="1" grandCol="1" outline="0" fieldPosition="0"/>
    </format>
    <format dxfId="4006">
      <pivotArea type="all" dataOnly="0" outline="0" fieldPosition="0"/>
    </format>
    <format dxfId="4005">
      <pivotArea outline="0" collapsedLevelsAreSubtotals="1" fieldPosition="0"/>
    </format>
    <format dxfId="4004">
      <pivotArea type="origin" dataOnly="0" labelOnly="1" outline="0" fieldPosition="0"/>
    </format>
    <format dxfId="4003">
      <pivotArea field="7" type="button" dataOnly="0" labelOnly="1" outline="0" axis="axisCol" fieldPosition="0"/>
    </format>
    <format dxfId="4002">
      <pivotArea type="topRight" dataOnly="0" labelOnly="1" outline="0" fieldPosition="0"/>
    </format>
    <format dxfId="4001">
      <pivotArea field="6" type="button" dataOnly="0" labelOnly="1" outline="0" axis="axisRow" fieldPosition="0"/>
    </format>
    <format dxfId="4000">
      <pivotArea dataOnly="0" labelOnly="1" fieldPosition="0">
        <references count="1">
          <reference field="6" count="0"/>
        </references>
      </pivotArea>
    </format>
    <format dxfId="3999">
      <pivotArea dataOnly="0" labelOnly="1" grandRow="1" outline="0" fieldPosition="0"/>
    </format>
    <format dxfId="39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97">
      <pivotArea dataOnly="0" labelOnly="1" grandCol="1" outline="0" fieldPosition="0"/>
    </format>
    <format dxfId="3996">
      <pivotArea type="all" dataOnly="0" outline="0" fieldPosition="0"/>
    </format>
    <format dxfId="3995">
      <pivotArea outline="0" collapsedLevelsAreSubtotals="1" fieldPosition="0"/>
    </format>
    <format dxfId="3994">
      <pivotArea type="origin" dataOnly="0" labelOnly="1" outline="0" fieldPosition="0"/>
    </format>
    <format dxfId="3993">
      <pivotArea field="7" type="button" dataOnly="0" labelOnly="1" outline="0" axis="axisCol" fieldPosition="0"/>
    </format>
    <format dxfId="3992">
      <pivotArea type="topRight" dataOnly="0" labelOnly="1" outline="0" fieldPosition="0"/>
    </format>
    <format dxfId="3991">
      <pivotArea field="6" type="button" dataOnly="0" labelOnly="1" outline="0" axis="axisRow" fieldPosition="0"/>
    </format>
    <format dxfId="3990">
      <pivotArea dataOnly="0" labelOnly="1" fieldPosition="0">
        <references count="1">
          <reference field="6" count="0"/>
        </references>
      </pivotArea>
    </format>
    <format dxfId="3989">
      <pivotArea dataOnly="0" labelOnly="1" grandRow="1" outline="0" fieldPosition="0"/>
    </format>
    <format dxfId="398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87">
      <pivotArea dataOnly="0" labelOnly="1" grandCol="1" outline="0" fieldPosition="0"/>
    </format>
    <format dxfId="398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85">
      <pivotArea grandCol="1" outline="0" collapsedLevelsAreSubtotals="1" fieldPosition="0"/>
    </format>
    <format dxfId="3984">
      <pivotArea type="topRight" dataOnly="0" labelOnly="1" outline="0" fieldPosition="0"/>
    </format>
    <format dxfId="398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82">
      <pivotArea dataOnly="0" labelOnly="1" grandCol="1" outline="0" fieldPosition="0"/>
    </format>
    <format dxfId="398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80">
      <pivotArea grandCol="1" outline="0" collapsedLevelsAreSubtotals="1" fieldPosition="0"/>
    </format>
    <format dxfId="3979">
      <pivotArea type="topRight" dataOnly="0" labelOnly="1" outline="0" fieldPosition="0"/>
    </format>
    <format dxfId="397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77">
      <pivotArea dataOnly="0" labelOnly="1" grandCol="1" outline="0" fieldPosition="0"/>
    </format>
    <format dxfId="3976">
      <pivotArea type="all" dataOnly="0" outline="0" fieldPosition="0"/>
    </format>
    <format dxfId="3975">
      <pivotArea outline="0" collapsedLevelsAreSubtotals="1" fieldPosition="0"/>
    </format>
    <format dxfId="3974">
      <pivotArea type="origin" dataOnly="0" labelOnly="1" outline="0" fieldPosition="0"/>
    </format>
    <format dxfId="3973">
      <pivotArea field="7" type="button" dataOnly="0" labelOnly="1" outline="0" axis="axisCol" fieldPosition="0"/>
    </format>
    <format dxfId="3972">
      <pivotArea type="topRight" dataOnly="0" labelOnly="1" outline="0" fieldPosition="0"/>
    </format>
    <format dxfId="3971">
      <pivotArea field="6" type="button" dataOnly="0" labelOnly="1" outline="0" axis="axisRow" fieldPosition="0"/>
    </format>
    <format dxfId="3970">
      <pivotArea dataOnly="0" labelOnly="1" fieldPosition="0">
        <references count="1">
          <reference field="6" count="0"/>
        </references>
      </pivotArea>
    </format>
    <format dxfId="3969">
      <pivotArea dataOnly="0" labelOnly="1" grandRow="1" outline="0" fieldPosition="0"/>
    </format>
    <format dxfId="39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67">
      <pivotArea dataOnly="0" labelOnly="1" grandCol="1" outline="0" fieldPosition="0"/>
    </format>
    <format dxfId="3966">
      <pivotArea type="all" dataOnly="0" outline="0" fieldPosition="0"/>
    </format>
    <format dxfId="3965">
      <pivotArea outline="0" collapsedLevelsAreSubtotals="1" fieldPosition="0"/>
    </format>
    <format dxfId="3964">
      <pivotArea type="origin" dataOnly="0" labelOnly="1" outline="0" fieldPosition="0"/>
    </format>
    <format dxfId="3963">
      <pivotArea field="7" type="button" dataOnly="0" labelOnly="1" outline="0" axis="axisCol" fieldPosition="0"/>
    </format>
    <format dxfId="3962">
      <pivotArea type="topRight" dataOnly="0" labelOnly="1" outline="0" fieldPosition="0"/>
    </format>
    <format dxfId="3961">
      <pivotArea field="6" type="button" dataOnly="0" labelOnly="1" outline="0" axis="axisRow" fieldPosition="0"/>
    </format>
    <format dxfId="3960">
      <pivotArea dataOnly="0" labelOnly="1" fieldPosition="0">
        <references count="1">
          <reference field="6" count="0"/>
        </references>
      </pivotArea>
    </format>
    <format dxfId="3959">
      <pivotArea dataOnly="0" labelOnly="1" grandRow="1" outline="0" fieldPosition="0"/>
    </format>
    <format dxfId="39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57">
      <pivotArea dataOnly="0" labelOnly="1" grandCol="1" outline="0" fieldPosition="0"/>
    </format>
    <format dxfId="395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55">
      <pivotArea grandCol="1" outline="0" collapsedLevelsAreSubtotals="1" fieldPosition="0"/>
    </format>
    <format dxfId="3954">
      <pivotArea type="topRight" dataOnly="0" labelOnly="1" outline="0" fieldPosition="0"/>
    </format>
    <format dxfId="395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52">
      <pivotArea dataOnly="0" labelOnly="1" grandCol="1" outline="0" fieldPosition="0"/>
    </format>
    <format dxfId="395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50">
      <pivotArea grandCol="1" outline="0" collapsedLevelsAreSubtotals="1" fieldPosition="0"/>
    </format>
    <format dxfId="3949">
      <pivotArea type="topRight" dataOnly="0" labelOnly="1" outline="0" fieldPosition="0"/>
    </format>
    <format dxfId="394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4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4086">
      <pivotArea type="all" dataOnly="0" outline="0" fieldPosition="0"/>
    </format>
    <format dxfId="4085">
      <pivotArea outline="0" collapsedLevelsAreSubtotals="1" fieldPosition="0"/>
    </format>
    <format dxfId="4084">
      <pivotArea type="origin" dataOnly="0" labelOnly="1" outline="0" fieldPosition="0"/>
    </format>
    <format dxfId="4083">
      <pivotArea field="7" type="button" dataOnly="0" labelOnly="1" outline="0" axis="axisCol" fieldPosition="0"/>
    </format>
    <format dxfId="4082">
      <pivotArea type="topRight" dataOnly="0" labelOnly="1" outline="0" fieldPosition="0"/>
    </format>
    <format dxfId="4081">
      <pivotArea field="3" type="button" dataOnly="0" labelOnly="1" outline="0" axis="axisRow" fieldPosition="0"/>
    </format>
    <format dxfId="4080">
      <pivotArea dataOnly="0" labelOnly="1" fieldPosition="0">
        <references count="1">
          <reference field="3" count="0"/>
        </references>
      </pivotArea>
    </format>
    <format dxfId="4079">
      <pivotArea dataOnly="0" labelOnly="1" grandRow="1" outline="0" fieldPosition="0"/>
    </format>
    <format dxfId="40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77">
      <pivotArea dataOnly="0" labelOnly="1" grandCol="1" outline="0" fieldPosition="0"/>
    </format>
    <format dxfId="4076">
      <pivotArea type="all" dataOnly="0" outline="0" fieldPosition="0"/>
    </format>
    <format dxfId="4075">
      <pivotArea outline="0" collapsedLevelsAreSubtotals="1" fieldPosition="0"/>
    </format>
    <format dxfId="4074">
      <pivotArea type="origin" dataOnly="0" labelOnly="1" outline="0" fieldPosition="0"/>
    </format>
    <format dxfId="4073">
      <pivotArea field="7" type="button" dataOnly="0" labelOnly="1" outline="0" axis="axisCol" fieldPosition="0"/>
    </format>
    <format dxfId="4072">
      <pivotArea type="topRight" dataOnly="0" labelOnly="1" outline="0" fieldPosition="0"/>
    </format>
    <format dxfId="4071">
      <pivotArea field="3" type="button" dataOnly="0" labelOnly="1" outline="0" axis="axisRow" fieldPosition="0"/>
    </format>
    <format dxfId="4070">
      <pivotArea dataOnly="0" labelOnly="1" fieldPosition="0">
        <references count="1">
          <reference field="3" count="0"/>
        </references>
      </pivotArea>
    </format>
    <format dxfId="4069">
      <pivotArea dataOnly="0" labelOnly="1" grandRow="1" outline="0" fieldPosition="0"/>
    </format>
    <format dxfId="40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67">
      <pivotArea dataOnly="0" labelOnly="1" grandCol="1" outline="0" fieldPosition="0"/>
    </format>
    <format dxfId="406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65">
      <pivotArea grandCol="1" outline="0" collapsedLevelsAreSubtotals="1" fieldPosition="0"/>
    </format>
    <format dxfId="4064">
      <pivotArea type="topRight" dataOnly="0" labelOnly="1" outline="0" fieldPosition="0"/>
    </format>
    <format dxfId="406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62">
      <pivotArea dataOnly="0" labelOnly="1" grandCol="1" outline="0" fieldPosition="0"/>
    </format>
    <format dxfId="406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60">
      <pivotArea grandCol="1" outline="0" collapsedLevelsAreSubtotals="1" fieldPosition="0"/>
    </format>
    <format dxfId="4059">
      <pivotArea type="topRight" dataOnly="0" labelOnly="1" outline="0" fieldPosition="0"/>
    </format>
    <format dxfId="405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57">
      <pivotArea dataOnly="0" labelOnly="1" grandCol="1" outline="0" fieldPosition="0"/>
    </format>
    <format dxfId="4056">
      <pivotArea type="all" dataOnly="0" outline="0" fieldPosition="0"/>
    </format>
    <format dxfId="4055">
      <pivotArea outline="0" collapsedLevelsAreSubtotals="1" fieldPosition="0"/>
    </format>
    <format dxfId="4054">
      <pivotArea type="origin" dataOnly="0" labelOnly="1" outline="0" fieldPosition="0"/>
    </format>
    <format dxfId="4053">
      <pivotArea field="7" type="button" dataOnly="0" labelOnly="1" outline="0" axis="axisCol" fieldPosition="0"/>
    </format>
    <format dxfId="4052">
      <pivotArea type="topRight" dataOnly="0" labelOnly="1" outline="0" fieldPosition="0"/>
    </format>
    <format dxfId="4051">
      <pivotArea field="3" type="button" dataOnly="0" labelOnly="1" outline="0" axis="axisRow" fieldPosition="0"/>
    </format>
    <format dxfId="4050">
      <pivotArea dataOnly="0" labelOnly="1" fieldPosition="0">
        <references count="1">
          <reference field="3" count="0"/>
        </references>
      </pivotArea>
    </format>
    <format dxfId="4049">
      <pivotArea dataOnly="0" labelOnly="1" grandRow="1" outline="0" fieldPosition="0"/>
    </format>
    <format dxfId="40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47">
      <pivotArea dataOnly="0" labelOnly="1" grandCol="1" outline="0" fieldPosition="0"/>
    </format>
    <format dxfId="4046">
      <pivotArea type="all" dataOnly="0" outline="0" fieldPosition="0"/>
    </format>
    <format dxfId="4045">
      <pivotArea outline="0" collapsedLevelsAreSubtotals="1" fieldPosition="0"/>
    </format>
    <format dxfId="4044">
      <pivotArea type="origin" dataOnly="0" labelOnly="1" outline="0" fieldPosition="0"/>
    </format>
    <format dxfId="4043">
      <pivotArea field="7" type="button" dataOnly="0" labelOnly="1" outline="0" axis="axisCol" fieldPosition="0"/>
    </format>
    <format dxfId="4042">
      <pivotArea type="topRight" dataOnly="0" labelOnly="1" outline="0" fieldPosition="0"/>
    </format>
    <format dxfId="4041">
      <pivotArea field="3" type="button" dataOnly="0" labelOnly="1" outline="0" axis="axisRow" fieldPosition="0"/>
    </format>
    <format dxfId="4040">
      <pivotArea dataOnly="0" labelOnly="1" fieldPosition="0">
        <references count="1">
          <reference field="3" count="0"/>
        </references>
      </pivotArea>
    </format>
    <format dxfId="4039">
      <pivotArea dataOnly="0" labelOnly="1" grandRow="1" outline="0" fieldPosition="0"/>
    </format>
    <format dxfId="40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37">
      <pivotArea dataOnly="0" labelOnly="1" grandCol="1" outline="0" fieldPosition="0"/>
    </format>
    <format dxfId="403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35">
      <pivotArea grandCol="1" outline="0" collapsedLevelsAreSubtotals="1" fieldPosition="0"/>
    </format>
    <format dxfId="4034">
      <pivotArea type="topRight" dataOnly="0" labelOnly="1" outline="0" fieldPosition="0"/>
    </format>
    <format dxfId="403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32">
      <pivotArea dataOnly="0" labelOnly="1" grandCol="1" outline="0" fieldPosition="0"/>
    </format>
    <format dxfId="403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30">
      <pivotArea grandCol="1" outline="0" collapsedLevelsAreSubtotals="1" fieldPosition="0"/>
    </format>
    <format dxfId="4029">
      <pivotArea type="topRight" dataOnly="0" labelOnly="1" outline="0" fieldPosition="0"/>
    </format>
    <format dxfId="402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4116">
      <pivotArea type="all" dataOnly="0" outline="0" fieldPosition="0"/>
    </format>
    <format dxfId="4115">
      <pivotArea outline="0" collapsedLevelsAreSubtotals="1" fieldPosition="0"/>
    </format>
    <format dxfId="4114">
      <pivotArea type="origin" dataOnly="0" labelOnly="1" outline="0" fieldPosition="0"/>
    </format>
    <format dxfId="4113">
      <pivotArea field="7" type="button" dataOnly="0" labelOnly="1" outline="0" axis="axisCol" fieldPosition="0"/>
    </format>
    <format dxfId="4112">
      <pivotArea type="topRight" dataOnly="0" labelOnly="1" outline="0" fieldPosition="0"/>
    </format>
    <format dxfId="4111">
      <pivotArea field="2" type="button" dataOnly="0" labelOnly="1" outline="0" axis="axisRow" fieldPosition="0"/>
    </format>
    <format dxfId="4110">
      <pivotArea dataOnly="0" labelOnly="1" fieldPosition="0">
        <references count="1">
          <reference field="2" count="0"/>
        </references>
      </pivotArea>
    </format>
    <format dxfId="4109">
      <pivotArea dataOnly="0" labelOnly="1" grandRow="1" outline="0" fieldPosition="0"/>
    </format>
    <format dxfId="41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07">
      <pivotArea dataOnly="0" labelOnly="1" grandCol="1" outline="0" fieldPosition="0"/>
    </format>
    <format dxfId="4106">
      <pivotArea type="all" dataOnly="0" outline="0" fieldPosition="0"/>
    </format>
    <format dxfId="4105">
      <pivotArea outline="0" collapsedLevelsAreSubtotals="1" fieldPosition="0"/>
    </format>
    <format dxfId="4104">
      <pivotArea type="origin" dataOnly="0" labelOnly="1" outline="0" fieldPosition="0"/>
    </format>
    <format dxfId="4103">
      <pivotArea field="7" type="button" dataOnly="0" labelOnly="1" outline="0" axis="axisCol" fieldPosition="0"/>
    </format>
    <format dxfId="4102">
      <pivotArea type="topRight" dataOnly="0" labelOnly="1" outline="0" fieldPosition="0"/>
    </format>
    <format dxfId="4101">
      <pivotArea field="2" type="button" dataOnly="0" labelOnly="1" outline="0" axis="axisRow" fieldPosition="0"/>
    </format>
    <format dxfId="4100">
      <pivotArea dataOnly="0" labelOnly="1" fieldPosition="0">
        <references count="1">
          <reference field="2" count="0"/>
        </references>
      </pivotArea>
    </format>
    <format dxfId="4099">
      <pivotArea dataOnly="0" labelOnly="1" grandRow="1" outline="0" fieldPosition="0"/>
    </format>
    <format dxfId="40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97">
      <pivotArea dataOnly="0" labelOnly="1" grandCol="1" outline="0" fieldPosition="0"/>
    </format>
    <format dxfId="409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95">
      <pivotArea grandCol="1" outline="0" collapsedLevelsAreSubtotals="1" fieldPosition="0"/>
    </format>
    <format dxfId="4094">
      <pivotArea type="topRight" dataOnly="0" labelOnly="1" outline="0" fieldPosition="0"/>
    </format>
    <format dxfId="409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92">
      <pivotArea dataOnly="0" labelOnly="1" grandCol="1" outline="0" fieldPosition="0"/>
    </format>
    <format dxfId="409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90">
      <pivotArea grandCol="1" outline="0" collapsedLevelsAreSubtotals="1" fieldPosition="0"/>
    </format>
    <format dxfId="4089">
      <pivotArea type="topRight" dataOnly="0" labelOnly="1" outline="0" fieldPosition="0"/>
    </format>
    <format dxfId="408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8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165"/>
  </dataFields>
  <formats count="1">
    <format dxfId="385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166"/>
  </dataFields>
  <formats count="14">
    <format dxfId="3866">
      <pivotArea collapsedLevelsAreSubtotals="1" fieldPosition="0">
        <references count="1">
          <reference field="1" count="0"/>
        </references>
      </pivotArea>
    </format>
    <format dxfId="3865">
      <pivotArea grandRow="1" outline="0" collapsedLevelsAreSubtotals="1" fieldPosition="0"/>
    </format>
    <format dxfId="3864">
      <pivotArea field="3" type="button" dataOnly="0" labelOnly="1" outline="0" axis="axisCol" fieldPosition="0"/>
    </format>
    <format dxfId="3863">
      <pivotArea type="topRight" dataOnly="0" labelOnly="1" outline="0" fieldPosition="0"/>
    </format>
    <format dxfId="3862">
      <pivotArea dataOnly="0" labelOnly="1" fieldPosition="0">
        <references count="1">
          <reference field="3" count="0"/>
        </references>
      </pivotArea>
    </format>
    <format dxfId="3861">
      <pivotArea dataOnly="0" labelOnly="1" grandCol="1" outline="0" fieldPosition="0"/>
    </format>
    <format dxfId="3860">
      <pivotArea field="3" type="button" dataOnly="0" labelOnly="1" outline="0" axis="axisCol" fieldPosition="0"/>
    </format>
    <format dxfId="3859">
      <pivotArea type="topRight" dataOnly="0" labelOnly="1" outline="0" fieldPosition="0"/>
    </format>
    <format dxfId="3858">
      <pivotArea dataOnly="0" labelOnly="1" fieldPosition="0">
        <references count="1">
          <reference field="3" count="0"/>
        </references>
      </pivotArea>
    </format>
    <format dxfId="3857">
      <pivotArea dataOnly="0" labelOnly="1" grandCol="1" outline="0" fieldPosition="0"/>
    </format>
    <format dxfId="3856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3855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3854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3853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165"/>
  </dataFields>
  <formats count="1">
    <format dxfId="385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165"/>
  </dataFields>
  <formats count="1">
    <format dxfId="385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comments" Target="../comments8.x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vmlDrawing" Target="../drawings/vmlDrawing8.vm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lindsay_j_best@hotmail.com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pdbutt7@ntlworld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mrhdenning@gmail.com" TargetMode="External"/><Relationship Id="rId77" Type="http://schemas.openxmlformats.org/officeDocument/2006/relationships/hyperlink" Target="mailto:willowad1963@yahoo.co.uk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alanjpilkington@gmail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salome@sylimited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aj_morris@sky.com" TargetMode="External"/><Relationship Id="rId75" Type="http://schemas.openxmlformats.org/officeDocument/2006/relationships/hyperlink" Target="mailto:SCDHM7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j.macdonald1405@btinternet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am.madigan2015@outlook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hpownall@jaguarlandrover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3" width="9.1328125" style="7" customWidth="1"/>
    <col min="34" max="16384" width="9.1328125" style="7"/>
  </cols>
  <sheetData>
    <row r="1" spans="2:32" ht="8.75" customHeight="1" thickBot="1" x14ac:dyDescent="0.4">
      <c r="M1" s="1216"/>
      <c r="N1" s="1217"/>
      <c r="O1" s="1217"/>
      <c r="P1" s="1217"/>
      <c r="Q1" s="1217"/>
      <c r="R1" s="1217"/>
      <c r="S1" s="1217"/>
      <c r="T1" s="1217"/>
    </row>
    <row r="2" spans="2:32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  <c r="M2" s="33" t="s">
        <v>115</v>
      </c>
      <c r="N2" s="32" t="s">
        <v>415</v>
      </c>
      <c r="O2" s="32" t="s">
        <v>416</v>
      </c>
      <c r="P2" s="32" t="s">
        <v>417</v>
      </c>
      <c r="Q2" s="32" t="s">
        <v>418</v>
      </c>
      <c r="R2" s="32" t="s">
        <v>419</v>
      </c>
      <c r="S2" s="31" t="s">
        <v>420</v>
      </c>
      <c r="T2" s="34" t="s">
        <v>421</v>
      </c>
      <c r="X2" s="33" t="s">
        <v>116</v>
      </c>
      <c r="Y2" s="32" t="s">
        <v>415</v>
      </c>
      <c r="Z2" s="32" t="s">
        <v>416</v>
      </c>
      <c r="AA2" s="32" t="s">
        <v>417</v>
      </c>
      <c r="AB2" s="32" t="s">
        <v>418</v>
      </c>
      <c r="AC2" s="32" t="s">
        <v>419</v>
      </c>
      <c r="AD2" s="31" t="s">
        <v>420</v>
      </c>
      <c r="AE2" s="30" t="s">
        <v>421</v>
      </c>
    </row>
    <row r="3" spans="2:32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142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142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142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142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142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142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142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142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142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142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142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422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422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142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143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143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143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143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143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423</v>
      </c>
      <c r="W9" s="10"/>
      <c r="X9" s="19" t="s">
        <v>143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143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423</v>
      </c>
      <c r="M10" s="19" t="s">
        <v>143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143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424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424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143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144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144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425</v>
      </c>
      <c r="W12" s="10"/>
      <c r="X12" s="20" t="s">
        <v>424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144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144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144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144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144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426</v>
      </c>
      <c r="W14" s="10"/>
      <c r="X14" s="19" t="s">
        <v>144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144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425</v>
      </c>
      <c r="M15" s="19" t="s">
        <v>144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144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145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145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427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145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428</v>
      </c>
      <c r="M17" s="19" t="s">
        <v>145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145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145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145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145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429</v>
      </c>
    </row>
    <row r="19" spans="2:32" ht="18" customHeight="1" x14ac:dyDescent="0.3">
      <c r="B19" s="19" t="s">
        <v>145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430</v>
      </c>
      <c r="M19" s="19" t="s">
        <v>145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145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431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431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431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146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432</v>
      </c>
      <c r="M21" s="19" t="s">
        <v>146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432</v>
      </c>
      <c r="W21" s="10"/>
      <c r="X21" s="19" t="s">
        <v>146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146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146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146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146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146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146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433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423</v>
      </c>
      <c r="M24" s="20" t="s">
        <v>433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423</v>
      </c>
      <c r="W24" s="10"/>
      <c r="X24" s="19" t="s">
        <v>146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147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147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433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423</v>
      </c>
    </row>
    <row r="26" spans="2:32" ht="18" customHeight="1" x14ac:dyDescent="0.3">
      <c r="B26" s="19" t="s">
        <v>147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434</v>
      </c>
      <c r="M26" s="19" t="s">
        <v>147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434</v>
      </c>
      <c r="W26" s="10"/>
      <c r="X26" s="19" t="s">
        <v>147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147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147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147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434</v>
      </c>
    </row>
    <row r="28" spans="2:32" ht="18" customHeight="1" x14ac:dyDescent="0.3">
      <c r="B28" s="19" t="s">
        <v>147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147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147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435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435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435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148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426</v>
      </c>
      <c r="M30" s="19" t="s">
        <v>148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426</v>
      </c>
      <c r="W30" s="10"/>
      <c r="X30" s="19" t="s">
        <v>148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148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148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148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436</v>
      </c>
    </row>
    <row r="32" spans="2:32" ht="18" customHeight="1" x14ac:dyDescent="0.3">
      <c r="B32" s="19" t="s">
        <v>148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148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148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437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437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148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149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149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149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149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149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149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149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149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149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438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439</v>
      </c>
      <c r="M37" s="21" t="s">
        <v>438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440</v>
      </c>
      <c r="W37" s="10"/>
      <c r="X37" s="19" t="s">
        <v>149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150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150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438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150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150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150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150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150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150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150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150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150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151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151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441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151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151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151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151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423</v>
      </c>
      <c r="M44" s="19" t="s">
        <v>151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423</v>
      </c>
      <c r="W44" s="10"/>
      <c r="X44" s="19" t="s">
        <v>151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151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151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151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423</v>
      </c>
    </row>
    <row r="46" spans="2:32" ht="18" customHeight="1" x14ac:dyDescent="0.3">
      <c r="B46" s="20" t="s">
        <v>442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442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442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152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152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152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152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152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152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152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152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152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443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443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152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153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153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443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153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153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153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153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436</v>
      </c>
      <c r="M53" s="19" t="s">
        <v>153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436</v>
      </c>
      <c r="W53" s="10"/>
      <c r="X53" s="19" t="s">
        <v>153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153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153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153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444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444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444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5" width="9.1328125" style="7" customWidth="1"/>
    <col min="46" max="16384" width="9.1328125" style="7"/>
  </cols>
  <sheetData>
    <row r="1" spans="3:45" ht="20.25" customHeight="1" thickBot="1" x14ac:dyDescent="0.4">
      <c r="AA1" s="1216"/>
      <c r="AB1" s="1217"/>
      <c r="AC1" s="1217"/>
      <c r="AD1" s="1217"/>
      <c r="AE1" s="1217"/>
      <c r="AF1" s="1217"/>
      <c r="AG1" s="1217"/>
      <c r="AH1" s="1217"/>
    </row>
    <row r="2" spans="3:45" ht="20.25" customHeight="1" thickBot="1" x14ac:dyDescent="0.65">
      <c r="AA2" s="1218" t="s">
        <v>445</v>
      </c>
      <c r="AB2" s="1219"/>
      <c r="AC2" s="1219"/>
      <c r="AD2" s="1219"/>
      <c r="AE2" s="1219"/>
      <c r="AF2" s="1219"/>
      <c r="AG2" s="1219"/>
      <c r="AH2" s="1219"/>
      <c r="AK2" s="1218" t="s">
        <v>446</v>
      </c>
      <c r="AL2" s="1219"/>
      <c r="AM2" s="1219"/>
      <c r="AN2" s="1219"/>
      <c r="AO2" s="1219"/>
      <c r="AP2" s="1219"/>
      <c r="AQ2" s="1219"/>
      <c r="AR2" s="1219"/>
    </row>
    <row r="3" spans="3:45" ht="30" customHeight="1" x14ac:dyDescent="0.3">
      <c r="C3" s="33" t="s">
        <v>115</v>
      </c>
      <c r="D3" s="631" t="s">
        <v>447</v>
      </c>
      <c r="E3" s="632" t="s">
        <v>448</v>
      </c>
      <c r="F3" s="631" t="s">
        <v>449</v>
      </c>
      <c r="G3" s="632" t="s">
        <v>450</v>
      </c>
      <c r="H3" s="631" t="s">
        <v>451</v>
      </c>
      <c r="I3" s="632" t="s">
        <v>452</v>
      </c>
      <c r="J3" s="631" t="s">
        <v>453</v>
      </c>
      <c r="K3" s="632" t="s">
        <v>454</v>
      </c>
      <c r="L3" s="631" t="s">
        <v>455</v>
      </c>
      <c r="M3" s="632" t="s">
        <v>456</v>
      </c>
      <c r="N3" s="631" t="s">
        <v>457</v>
      </c>
      <c r="O3" s="632" t="s">
        <v>458</v>
      </c>
      <c r="P3" s="631" t="s">
        <v>459</v>
      </c>
      <c r="Q3" s="633" t="s">
        <v>460</v>
      </c>
      <c r="AA3" s="33" t="s">
        <v>115</v>
      </c>
      <c r="AB3" s="32" t="s">
        <v>415</v>
      </c>
      <c r="AC3" s="32" t="s">
        <v>416</v>
      </c>
      <c r="AD3" s="32" t="s">
        <v>417</v>
      </c>
      <c r="AE3" s="32" t="s">
        <v>418</v>
      </c>
      <c r="AF3" s="32" t="s">
        <v>419</v>
      </c>
      <c r="AG3" s="31" t="s">
        <v>420</v>
      </c>
      <c r="AH3" s="34" t="s">
        <v>421</v>
      </c>
      <c r="AK3" s="33" t="s">
        <v>115</v>
      </c>
      <c r="AL3" s="32" t="s">
        <v>415</v>
      </c>
      <c r="AM3" s="32" t="s">
        <v>416</v>
      </c>
      <c r="AN3" s="32" t="s">
        <v>417</v>
      </c>
      <c r="AO3" s="32" t="s">
        <v>418</v>
      </c>
      <c r="AP3" s="32" t="s">
        <v>419</v>
      </c>
      <c r="AQ3" s="31" t="s">
        <v>420</v>
      </c>
      <c r="AR3" s="34" t="s">
        <v>421</v>
      </c>
    </row>
    <row r="4" spans="3:45" ht="18" customHeight="1" x14ac:dyDescent="0.3">
      <c r="C4" s="19" t="s">
        <v>142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461</v>
      </c>
      <c r="AA4" s="19" t="s">
        <v>142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461</v>
      </c>
      <c r="AK4" s="19" t="s">
        <v>142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142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142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142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142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462</v>
      </c>
      <c r="AA6" s="19" t="s">
        <v>142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462</v>
      </c>
      <c r="AK6" s="19" t="s">
        <v>142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142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142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142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422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463</v>
      </c>
      <c r="AA8" s="20" t="s">
        <v>422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463</v>
      </c>
      <c r="AK8" s="20" t="s">
        <v>422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143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143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143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143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464</v>
      </c>
      <c r="AA10" s="19" t="s">
        <v>143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464</v>
      </c>
      <c r="AK10" s="19" t="s">
        <v>143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143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143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143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424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357</v>
      </c>
      <c r="AA12" s="20" t="s">
        <v>424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357</v>
      </c>
      <c r="AK12" s="20" t="s">
        <v>424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144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465</v>
      </c>
      <c r="AA13" s="19" t="s">
        <v>144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465</v>
      </c>
      <c r="AK13" s="19" t="s">
        <v>144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144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463</v>
      </c>
      <c r="AA14" s="19" t="s">
        <v>144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463</v>
      </c>
      <c r="AK14" s="19" t="s">
        <v>144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144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466</v>
      </c>
      <c r="AA15" s="19" t="s">
        <v>144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466</v>
      </c>
      <c r="AK15" s="19" t="s">
        <v>144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144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467</v>
      </c>
      <c r="AA16" s="19" t="s">
        <v>144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467</v>
      </c>
      <c r="AK16" s="19" t="s">
        <v>144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145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145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145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145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468</v>
      </c>
      <c r="AA18" s="19" t="s">
        <v>145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468</v>
      </c>
      <c r="AK18" s="19" t="s">
        <v>145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145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469</v>
      </c>
      <c r="AA19" s="19" t="s">
        <v>145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469</v>
      </c>
      <c r="AK19" s="19" t="s">
        <v>145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145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470</v>
      </c>
      <c r="AA20" s="19" t="s">
        <v>145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470</v>
      </c>
      <c r="AK20" s="19" t="s">
        <v>145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431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471</v>
      </c>
      <c r="AA21" s="20" t="s">
        <v>431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472</v>
      </c>
      <c r="AK21" s="20" t="s">
        <v>431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146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473</v>
      </c>
      <c r="AA22" s="19" t="s">
        <v>146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473</v>
      </c>
      <c r="AK22" s="19" t="s">
        <v>146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146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474</v>
      </c>
      <c r="AA23" s="19" t="s">
        <v>146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474</v>
      </c>
      <c r="AK23" s="19" t="s">
        <v>146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146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475</v>
      </c>
      <c r="AA24" s="19" t="s">
        <v>146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475</v>
      </c>
      <c r="AK24" s="19" t="s">
        <v>146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433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476</v>
      </c>
      <c r="AA25" s="20" t="s">
        <v>433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476</v>
      </c>
      <c r="AK25" s="20" t="s">
        <v>433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147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477</v>
      </c>
      <c r="AA26" s="19" t="s">
        <v>147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477</v>
      </c>
      <c r="AK26" s="19" t="s">
        <v>147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147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434</v>
      </c>
      <c r="AA27" s="19" t="s">
        <v>147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434</v>
      </c>
      <c r="AK27" s="19" t="s">
        <v>147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147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478</v>
      </c>
      <c r="AA28" s="19" t="s">
        <v>147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478</v>
      </c>
      <c r="AK28" s="19" t="s">
        <v>147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147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147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147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435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479</v>
      </c>
      <c r="AA30" s="20" t="s">
        <v>435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480</v>
      </c>
      <c r="AK30" s="20" t="s">
        <v>435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148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481</v>
      </c>
      <c r="AA31" s="19" t="s">
        <v>148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481</v>
      </c>
      <c r="AK31" s="19" t="s">
        <v>148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148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482</v>
      </c>
      <c r="AA32" s="19" t="s">
        <v>148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482</v>
      </c>
      <c r="AK32" s="19" t="s">
        <v>148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148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483</v>
      </c>
      <c r="AA33" s="19" t="s">
        <v>148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483</v>
      </c>
      <c r="AK33" s="19" t="s">
        <v>148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437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484</v>
      </c>
      <c r="AA34" s="20" t="s">
        <v>437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484</v>
      </c>
      <c r="AK34" s="20" t="s">
        <v>437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149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485</v>
      </c>
      <c r="AA35" s="19" t="s">
        <v>149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485</v>
      </c>
      <c r="AK35" s="19" t="s">
        <v>149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149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149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149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149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149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149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438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486</v>
      </c>
      <c r="AA38" s="21" t="s">
        <v>438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486</v>
      </c>
      <c r="AK38" s="21" t="s">
        <v>438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150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487</v>
      </c>
      <c r="AA39" s="19" t="s">
        <v>150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487</v>
      </c>
      <c r="AK39" s="19" t="s">
        <v>150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150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463</v>
      </c>
      <c r="AA40" s="19" t="s">
        <v>150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463</v>
      </c>
      <c r="AK40" s="19" t="s">
        <v>150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150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150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150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150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488</v>
      </c>
      <c r="AA42" s="19" t="s">
        <v>150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489</v>
      </c>
      <c r="AK42" s="19" t="s">
        <v>150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151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151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151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151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490</v>
      </c>
      <c r="AA44" s="19" t="s">
        <v>151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490</v>
      </c>
      <c r="AK44" s="19" t="s">
        <v>151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151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423</v>
      </c>
      <c r="AA45" s="19" t="s">
        <v>151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423</v>
      </c>
      <c r="AK45" s="19" t="s">
        <v>151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151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177</v>
      </c>
      <c r="AA46" s="19" t="s">
        <v>151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177</v>
      </c>
      <c r="AK46" s="19" t="s">
        <v>151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442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442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442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152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491</v>
      </c>
      <c r="AA48" s="19" t="s">
        <v>152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492</v>
      </c>
      <c r="AK48" s="19" t="s">
        <v>152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152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152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152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152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463</v>
      </c>
      <c r="AA50" s="19" t="s">
        <v>152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463</v>
      </c>
      <c r="AK50" s="19" t="s">
        <v>152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443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443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443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153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493</v>
      </c>
      <c r="AA52" s="19" t="s">
        <v>153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153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153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153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153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153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436</v>
      </c>
      <c r="AA54" s="19" t="s">
        <v>153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436</v>
      </c>
      <c r="AK54" s="19" t="s">
        <v>153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153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153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153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444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444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444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2" width="9.1328125" style="7" customWidth="1"/>
    <col min="13" max="16384" width="9.1328125" style="7"/>
  </cols>
  <sheetData>
    <row r="2" spans="2:11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</row>
    <row r="3" spans="2:11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494</v>
      </c>
    </row>
    <row r="4" spans="2:11" ht="18" customHeight="1" x14ac:dyDescent="0.3">
      <c r="B4" s="19" t="s">
        <v>142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142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495</v>
      </c>
    </row>
    <row r="6" spans="2:11" ht="18" customHeight="1" x14ac:dyDescent="0.3">
      <c r="B6" s="19" t="s">
        <v>142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422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463</v>
      </c>
    </row>
    <row r="8" spans="2:11" ht="18" customHeight="1" x14ac:dyDescent="0.3">
      <c r="B8" s="19" t="s">
        <v>143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143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496</v>
      </c>
    </row>
    <row r="10" spans="2:11" ht="18" customHeight="1" x14ac:dyDescent="0.3">
      <c r="B10" s="19" t="s">
        <v>143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423</v>
      </c>
    </row>
    <row r="11" spans="2:11" ht="18" customHeight="1" x14ac:dyDescent="0.3">
      <c r="B11" s="20" t="s">
        <v>424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467</v>
      </c>
    </row>
    <row r="12" spans="2:11" ht="18" customHeight="1" x14ac:dyDescent="0.3">
      <c r="B12" s="19" t="s">
        <v>144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144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463</v>
      </c>
    </row>
    <row r="14" spans="2:11" ht="18" customHeight="1" x14ac:dyDescent="0.3">
      <c r="B14" s="19" t="s">
        <v>144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144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425</v>
      </c>
    </row>
    <row r="16" spans="2:11" ht="18" customHeight="1" x14ac:dyDescent="0.3">
      <c r="B16" s="25" t="s">
        <v>145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145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497</v>
      </c>
    </row>
    <row r="18" spans="2:11" ht="18" customHeight="1" x14ac:dyDescent="0.3">
      <c r="B18" s="19" t="s">
        <v>145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145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498</v>
      </c>
    </row>
    <row r="20" spans="2:11" ht="18" customHeight="1" x14ac:dyDescent="0.3">
      <c r="B20" s="20" t="s">
        <v>431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146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499</v>
      </c>
    </row>
    <row r="22" spans="2:11" ht="18" customHeight="1" x14ac:dyDescent="0.3">
      <c r="B22" s="19" t="s">
        <v>146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146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357</v>
      </c>
    </row>
    <row r="24" spans="2:11" ht="18" customHeight="1" x14ac:dyDescent="0.3">
      <c r="B24" s="20" t="s">
        <v>433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423</v>
      </c>
    </row>
    <row r="25" spans="2:11" ht="18" customHeight="1" x14ac:dyDescent="0.3">
      <c r="B25" s="19" t="s">
        <v>147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500</v>
      </c>
    </row>
    <row r="26" spans="2:11" ht="18" customHeight="1" x14ac:dyDescent="0.3">
      <c r="B26" s="19" t="s">
        <v>147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434</v>
      </c>
    </row>
    <row r="27" spans="2:11" ht="18" customHeight="1" x14ac:dyDescent="0.3">
      <c r="B27" s="19" t="s">
        <v>147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501</v>
      </c>
    </row>
    <row r="28" spans="2:11" ht="18" customHeight="1" x14ac:dyDescent="0.3">
      <c r="B28" s="19" t="s">
        <v>147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435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148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426</v>
      </c>
    </row>
    <row r="31" spans="2:11" ht="18" customHeight="1" x14ac:dyDescent="0.3">
      <c r="B31" s="19" t="s">
        <v>148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281</v>
      </c>
    </row>
    <row r="32" spans="2:11" ht="18" customHeight="1" x14ac:dyDescent="0.3">
      <c r="B32" s="19" t="s">
        <v>148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437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149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467</v>
      </c>
    </row>
    <row r="35" spans="2:11" ht="18" customHeight="1" x14ac:dyDescent="0.3">
      <c r="B35" s="19" t="s">
        <v>149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149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438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502</v>
      </c>
    </row>
    <row r="38" spans="2:11" ht="18" customHeight="1" x14ac:dyDescent="0.3">
      <c r="B38" s="19" t="s">
        <v>150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150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503</v>
      </c>
    </row>
    <row r="40" spans="2:11" ht="18" customHeight="1" x14ac:dyDescent="0.3">
      <c r="B40" s="19" t="s">
        <v>150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150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504</v>
      </c>
    </row>
    <row r="42" spans="2:11" ht="18" customHeight="1" x14ac:dyDescent="0.3">
      <c r="B42" s="20" t="s">
        <v>151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151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151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423</v>
      </c>
    </row>
    <row r="45" spans="2:11" ht="18" customHeight="1" x14ac:dyDescent="0.3">
      <c r="B45" s="19" t="s">
        <v>151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442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152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152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152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505</v>
      </c>
    </row>
    <row r="50" spans="2:11" ht="18" customHeight="1" x14ac:dyDescent="0.3">
      <c r="B50" s="20" t="s">
        <v>443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153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153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153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436</v>
      </c>
    </row>
    <row r="54" spans="2:11" ht="18" customHeight="1" x14ac:dyDescent="0.3">
      <c r="B54" s="19" t="s">
        <v>153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444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5" bestFit="1" customWidth="1"/>
    <col min="3" max="3" width="12.1328125" style="1205" bestFit="1" customWidth="1"/>
    <col min="4" max="4" width="10" style="1205" bestFit="1" customWidth="1"/>
    <col min="6" max="6" width="10" style="1205" bestFit="1" customWidth="1"/>
    <col min="8" max="8" width="10" style="1205" bestFit="1" customWidth="1"/>
    <col min="10" max="10" width="10" style="1205" bestFit="1" customWidth="1"/>
  </cols>
  <sheetData>
    <row r="3" spans="1:11" x14ac:dyDescent="0.35">
      <c r="D3" s="295" t="s">
        <v>506</v>
      </c>
      <c r="E3" s="295" t="s">
        <v>507</v>
      </c>
      <c r="F3" s="295" t="s">
        <v>5</v>
      </c>
      <c r="G3" s="295" t="s">
        <v>508</v>
      </c>
      <c r="H3" s="295" t="s">
        <v>509</v>
      </c>
      <c r="J3" s="295" t="s">
        <v>510</v>
      </c>
      <c r="K3" s="295" t="s">
        <v>511</v>
      </c>
    </row>
    <row r="5" spans="1:11" x14ac:dyDescent="0.35">
      <c r="A5" s="568">
        <v>1</v>
      </c>
      <c r="B5" t="s">
        <v>512</v>
      </c>
      <c r="C5" t="s">
        <v>513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514</v>
      </c>
      <c r="C6" t="s">
        <v>515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516</v>
      </c>
      <c r="C7" t="s">
        <v>517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518</v>
      </c>
      <c r="C8" t="s">
        <v>519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520</v>
      </c>
      <c r="C9" t="s">
        <v>521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522</v>
      </c>
      <c r="C10" t="s">
        <v>523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524</v>
      </c>
    </row>
    <row r="19" spans="2:10" x14ac:dyDescent="0.35">
      <c r="B19" s="295" t="s">
        <v>525</v>
      </c>
      <c r="C19" s="295" t="s">
        <v>526</v>
      </c>
      <c r="D19">
        <f>1550-241</f>
        <v>1309</v>
      </c>
    </row>
    <row r="20" spans="2:10" x14ac:dyDescent="0.35">
      <c r="B20" s="295" t="s">
        <v>527</v>
      </c>
      <c r="C20" s="295" t="s">
        <v>528</v>
      </c>
      <c r="D20">
        <v>500</v>
      </c>
    </row>
    <row r="21" spans="2:10" x14ac:dyDescent="0.35">
      <c r="B21" s="295" t="s">
        <v>529</v>
      </c>
      <c r="C21" s="295" t="s">
        <v>530</v>
      </c>
      <c r="D21">
        <f>45*4</f>
        <v>180</v>
      </c>
      <c r="I21" s="295" t="s">
        <v>531</v>
      </c>
    </row>
    <row r="23" spans="2:10" x14ac:dyDescent="0.35">
      <c r="I23" s="295" t="s">
        <v>532</v>
      </c>
    </row>
    <row r="24" spans="2:10" x14ac:dyDescent="0.35">
      <c r="B24" s="295" t="s">
        <v>533</v>
      </c>
      <c r="C24" s="295" t="s">
        <v>534</v>
      </c>
      <c r="D24">
        <f>60*4</f>
        <v>240</v>
      </c>
      <c r="I24" s="295" t="s">
        <v>516</v>
      </c>
      <c r="J24">
        <v>0</v>
      </c>
    </row>
    <row r="25" spans="2:10" x14ac:dyDescent="0.35">
      <c r="I25" s="295" t="s">
        <v>518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512</v>
      </c>
      <c r="J26">
        <v>0</v>
      </c>
    </row>
    <row r="27" spans="2:10" ht="13.15" customHeight="1" x14ac:dyDescent="0.4">
      <c r="B27" s="647" t="s">
        <v>535</v>
      </c>
      <c r="I27" s="295"/>
    </row>
    <row r="28" spans="2:10" ht="13.15" customHeight="1" x14ac:dyDescent="0.4">
      <c r="B28" s="647"/>
    </row>
    <row r="29" spans="2:10" x14ac:dyDescent="0.35">
      <c r="B29" s="295" t="s">
        <v>536</v>
      </c>
      <c r="C29" s="295" t="s">
        <v>537</v>
      </c>
      <c r="D29">
        <f>430-79</f>
        <v>351</v>
      </c>
    </row>
    <row r="30" spans="2:10" x14ac:dyDescent="0.35">
      <c r="B30" s="295" t="s">
        <v>527</v>
      </c>
      <c r="C30" s="295" t="s">
        <v>535</v>
      </c>
      <c r="D30">
        <v>200</v>
      </c>
      <c r="E30">
        <f>D30/5</f>
        <v>40</v>
      </c>
    </row>
    <row r="31" spans="2:10" ht="13.15" customHeight="1" x14ac:dyDescent="0.4">
      <c r="B31" s="295" t="s">
        <v>538</v>
      </c>
      <c r="C31" s="295" t="s">
        <v>539</v>
      </c>
      <c r="D31">
        <v>80</v>
      </c>
      <c r="J31" s="647">
        <f>SUM(J23:J30)</f>
        <v>0</v>
      </c>
    </row>
    <row r="32" spans="2:10" x14ac:dyDescent="0.35">
      <c r="B32" s="295" t="s">
        <v>540</v>
      </c>
      <c r="C32" s="295" t="s">
        <v>535</v>
      </c>
      <c r="D32">
        <v>250</v>
      </c>
    </row>
    <row r="33" spans="2:4" x14ac:dyDescent="0.35">
      <c r="B33" s="295" t="s">
        <v>541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542</v>
      </c>
      <c r="D35">
        <f>D34/5</f>
        <v>186.2</v>
      </c>
    </row>
    <row r="38" spans="2:4" ht="13.15" customHeight="1" x14ac:dyDescent="0.4">
      <c r="B38" s="295" t="s">
        <v>543</v>
      </c>
      <c r="D38" s="647">
        <f>D34+D26</f>
        <v>3160</v>
      </c>
    </row>
    <row r="42" spans="2:4" ht="13.15" customHeight="1" x14ac:dyDescent="0.4">
      <c r="B42" s="647" t="s">
        <v>544</v>
      </c>
      <c r="D42" s="568">
        <v>5</v>
      </c>
    </row>
    <row r="43" spans="2:4" x14ac:dyDescent="0.35">
      <c r="B43" s="295" t="s">
        <v>525</v>
      </c>
      <c r="D43">
        <f>D19/$D$42</f>
        <v>261.8</v>
      </c>
    </row>
    <row r="44" spans="2:4" x14ac:dyDescent="0.35">
      <c r="B44" s="295" t="s">
        <v>527</v>
      </c>
      <c r="D44">
        <f>D20/$D$42</f>
        <v>100</v>
      </c>
    </row>
    <row r="45" spans="2:4" x14ac:dyDescent="0.35">
      <c r="B45" s="295" t="s">
        <v>529</v>
      </c>
      <c r="D45">
        <f>D21/$D$42</f>
        <v>36</v>
      </c>
    </row>
    <row r="46" spans="2:4" x14ac:dyDescent="0.35">
      <c r="B46" s="295" t="s">
        <v>545</v>
      </c>
      <c r="D46">
        <f>D24/$D$42</f>
        <v>48</v>
      </c>
    </row>
    <row r="47" spans="2:4" x14ac:dyDescent="0.35">
      <c r="B47" s="295" t="s">
        <v>535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5" bestFit="1" customWidth="1"/>
    <col min="3" max="3" width="11.19921875" style="1205" customWidth="1"/>
    <col min="10" max="10" width="10" style="1205" bestFit="1" customWidth="1"/>
    <col min="14" max="14" width="10" style="1205" bestFit="1" customWidth="1"/>
  </cols>
  <sheetData>
    <row r="2" spans="2:14" ht="13.15" customHeight="1" x14ac:dyDescent="0.4">
      <c r="D2" s="1220" t="s">
        <v>546</v>
      </c>
      <c r="E2" s="1221"/>
      <c r="F2" s="1221"/>
      <c r="G2" s="647"/>
      <c r="H2" s="1224" t="s">
        <v>547</v>
      </c>
      <c r="I2" s="1221"/>
      <c r="J2" s="1223"/>
      <c r="K2" s="647"/>
      <c r="L2" s="1222" t="s">
        <v>548</v>
      </c>
      <c r="M2" s="1221"/>
      <c r="N2" s="1223"/>
    </row>
    <row r="4" spans="2:14" ht="13.15" customHeight="1" x14ac:dyDescent="0.4">
      <c r="B4" s="647" t="s">
        <v>549</v>
      </c>
      <c r="C4" s="647"/>
      <c r="D4" s="647" t="s">
        <v>550</v>
      </c>
      <c r="E4" s="647"/>
      <c r="F4" s="647" t="s">
        <v>551</v>
      </c>
      <c r="G4" s="647"/>
      <c r="H4" s="647" t="s">
        <v>550</v>
      </c>
      <c r="I4" s="647"/>
      <c r="J4" s="647" t="s">
        <v>551</v>
      </c>
      <c r="K4" s="647"/>
      <c r="L4" s="647" t="s">
        <v>550</v>
      </c>
      <c r="M4" s="647"/>
      <c r="N4" s="647" t="s">
        <v>551</v>
      </c>
    </row>
    <row r="6" spans="2:14" x14ac:dyDescent="0.35">
      <c r="B6" s="295" t="s">
        <v>552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553</v>
      </c>
      <c r="C11" s="295"/>
    </row>
    <row r="13" spans="2:14" ht="13.15" customHeight="1" x14ac:dyDescent="0.4">
      <c r="B13" s="647" t="s">
        <v>554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555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556</v>
      </c>
      <c r="C17" s="295"/>
      <c r="D17">
        <v>50</v>
      </c>
      <c r="F17">
        <f>D17*6</f>
        <v>300</v>
      </c>
    </row>
    <row r="19" spans="2:14" x14ac:dyDescent="0.35">
      <c r="B19" s="295" t="s">
        <v>557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558</v>
      </c>
    </row>
    <row r="21" spans="2:14" x14ac:dyDescent="0.35">
      <c r="B21" s="295" t="s">
        <v>559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560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561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562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77"/>
  <sheetViews>
    <sheetView showZeros="0" topLeftCell="A162" zoomScaleNormal="100" workbookViewId="0">
      <selection activeCell="I193" sqref="I193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46199.704347916668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3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23-D2</f>
        <v>20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6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14">
        <f ca="1">P18/D3</f>
        <v>222.5855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27.8231875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9">
        <f ca="1">D2*D4</f>
        <v>667.75649999999996</v>
      </c>
      <c r="E6" s="695"/>
      <c r="F6" s="49"/>
      <c r="G6" s="445">
        <f t="shared" ref="G6:G18" si="3">W114/$W$126</f>
        <v>0.14894305706369029</v>
      </c>
      <c r="H6" s="445">
        <f t="shared" ref="H6:H18" si="4">W6/$W$18</f>
        <v>0.11175853509072593</v>
      </c>
      <c r="I6" s="981" t="s">
        <v>28</v>
      </c>
      <c r="J6" s="431">
        <f>8000/12</f>
        <v>666.66666666666663</v>
      </c>
      <c r="K6" s="432">
        <f t="shared" ref="K6:K17" si="5">SUMIFS($E$192:$E$377,$A$192:$A$377,"&gt;31/12/2025",$A$192:$A$377,"&lt;1/2/2026",$C$192:$C$377,$I6)</f>
        <v>750</v>
      </c>
      <c r="L6" s="432">
        <f t="shared" ref="L6:L17" si="6">SUMIFS($E$192:$E$377,$A$192:$A$377,"&gt;31/1/2026",$A$192:$A$377,"&lt;1/3/2026",$C$192:$C$377,$I6)</f>
        <v>450</v>
      </c>
      <c r="M6" s="432">
        <f t="shared" ref="M6:M17" si="7">SUMIFS($E$192:$E$377,$A$192:$A$377,"&gt;28/2/2026",$A$192:$A$377,"&lt;1/4/2026",$C$192:$C$377,$I6)</f>
        <v>150</v>
      </c>
      <c r="N6" s="432">
        <f t="shared" ref="N6:N17" si="8">SUMIFS($E$192:$E$377,$A$192:$A$377,"&gt;31/3/2026",$A$192:$A$377,"&lt;1/5/2026",$C$192:$C$377,$I6)</f>
        <v>750</v>
      </c>
      <c r="O6" s="432">
        <f t="shared" ref="O6:O17" si="9">SUMIFS($E$192:$E$377,$A$192:$A$377,"&gt;30/4/2026",$A$192:$A$377,"&lt;1/6/2026",$C$192:$C$377,$I6)</f>
        <v>290</v>
      </c>
      <c r="P6" s="432">
        <f t="shared" ref="P6:P17" si="10">SUMIFS($E$192:$E$377,$A$192:$A$377,"&gt;31/5/2026",$A$192:$A$377,"&lt;1/7/2026",$C$192:$C$377,$I6)</f>
        <v>300</v>
      </c>
      <c r="Q6" s="432">
        <f t="shared" ref="Q6:Q17" si="11">SUMIFS($E$192:$E$377,$A$192:$A$377,"&gt;30/6/2026",$A$192:$A$377,"&lt;1/8/2026",$C$192:$C$377,$I6)</f>
        <v>0</v>
      </c>
      <c r="R6" s="432">
        <f t="shared" ref="R6:R17" si="12">SUMIFS($E$192:$E$377,$A$192:$A$377,"&gt;31/7/2026",$A$192:$A$377,"&lt;1/9/2026",$C$192:$C$377,$I6)</f>
        <v>0</v>
      </c>
      <c r="S6" s="432">
        <f t="shared" ref="S6:S17" si="13">SUMIFS($E$192:$E$377,$A$192:$A$377,"&gt;31/8/2026",$A$192:$A$377,"&lt;1/10/2026",$C$192:$C$377,$I6)</f>
        <v>0</v>
      </c>
      <c r="T6" s="432">
        <f t="shared" ref="T6:T17" si="14">SUMIFS($E$192:$E$377,$A$192:$A$377,"&gt;30/9/2026",$A$192:$A$377,"&lt;1/11/2026",$C$192:$C$377,$I6)</f>
        <v>0</v>
      </c>
      <c r="U6" s="432">
        <f t="shared" ref="U6:U17" si="15">SUMIFS($E$192:$E$377,$A$192:$A$377,"&gt;31/10/2026",$A$192:$A$377,"&lt;1/12/2026",$C$192:$C$377,$I6)</f>
        <v>0</v>
      </c>
      <c r="V6" s="432">
        <f t="shared" ref="V6:V17" si="16">SUMIFS($E$192:$E$377,$A$192:$A$377,"&gt;30/11/2026",$A$192:$A$377,"&lt;1/1/2027",$C$192:$C$377,$I6)</f>
        <v>0</v>
      </c>
      <c r="W6" s="431">
        <f t="shared" ref="W6:W17" si="17">SUM(K6:V6)</f>
        <v>2690</v>
      </c>
      <c r="X6" s="432">
        <f>SUM(P6-(J6*12)*(P$2+P$1))</f>
        <v>-529.27138792445021</v>
      </c>
      <c r="Y6" s="432">
        <f t="shared" ref="Y6:Y18" si="18">W6-AA6</f>
        <v>-975.59730075286825</v>
      </c>
      <c r="Z6" s="433">
        <f t="shared" ref="Z6:Z18" si="19">Y6/AA6</f>
        <v>-0.26614961238445167</v>
      </c>
      <c r="AA6" s="814">
        <f>SUM(J6*12)*((K$2+K$1+L$1+L$2+M$1+M$2+N$1+N$2+O$1+O$2+P$1+P$2))</f>
        <v>3665.5973007528683</v>
      </c>
      <c r="AB6" s="813">
        <f t="shared" ref="AB6:AB18" si="20">W6/$AB$3</f>
        <v>448.33333333333331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0.27989113511410946</v>
      </c>
      <c r="H7" s="445">
        <f t="shared" si="4"/>
        <v>0.25201757392577823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0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6066</v>
      </c>
      <c r="X7" s="432">
        <f t="shared" ref="X7:X18" si="21">SUM(P7-(J7*12)*(P$2+P$1))</f>
        <v>-685.17846981112552</v>
      </c>
      <c r="Y7" s="432">
        <f t="shared" si="18"/>
        <v>-3097.9932518821715</v>
      </c>
      <c r="Z7" s="433">
        <f t="shared" si="19"/>
        <v>-0.33806149423406456</v>
      </c>
      <c r="AA7" s="814">
        <f t="shared" ref="AA7:AA17" si="22">SUM(J7*12)*((K$2+K$1+L$1+L$2+M$1+M$2+N$1+N$2+O$1+O$2+P$1+P$2))</f>
        <v>9163.9932518821715</v>
      </c>
      <c r="AB7" s="813">
        <f t="shared" si="20"/>
        <v>1011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15">
        <f ca="1">P18+D6</f>
        <v>5119.4665000000005</v>
      </c>
      <c r="E8" s="1018"/>
      <c r="F8" s="49"/>
      <c r="G8" s="445">
        <f t="shared" si="3"/>
        <v>0.19532756094190357</v>
      </c>
      <c r="H8" s="445">
        <f t="shared" si="4"/>
        <v>0.37687595425793791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1761.31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9071.31</v>
      </c>
      <c r="X8" s="432">
        <f t="shared" si="21"/>
        <v>724.72076509443718</v>
      </c>
      <c r="Y8" s="432">
        <f t="shared" si="18"/>
        <v>4489.3133740589137</v>
      </c>
      <c r="Z8" s="433">
        <f t="shared" si="19"/>
        <v>0.97977230027681739</v>
      </c>
      <c r="AA8" s="814">
        <f t="shared" si="22"/>
        <v>4581.9966259410858</v>
      </c>
      <c r="AB8" s="813">
        <f t="shared" si="20"/>
        <v>1511.885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D8-P3</f>
        <v>-1157.703270894126</v>
      </c>
      <c r="E9" s="1018"/>
      <c r="F9" s="49"/>
      <c r="G9" s="445">
        <f t="shared" si="3"/>
        <v>8.7975452953769993E-3</v>
      </c>
      <c r="H9" s="445">
        <f t="shared" si="4"/>
        <v>1.188213421410692E-2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21"/>
        <v>-124.39070818866753</v>
      </c>
      <c r="Y9" s="432">
        <f t="shared" si="18"/>
        <v>-263.83959511293028</v>
      </c>
      <c r="Z9" s="433">
        <f t="shared" si="19"/>
        <v>-0.47984830022788899</v>
      </c>
      <c r="AA9" s="814">
        <f t="shared" si="22"/>
        <v>549.83959511293028</v>
      </c>
      <c r="AB9" s="813">
        <f t="shared" si="20"/>
        <v>47.666666666666664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13">
        <f ca="1">D8/P3</f>
        <v>0.81556922735113124</v>
      </c>
      <c r="E10" s="695"/>
      <c r="F10" s="49"/>
      <c r="G10" s="445">
        <f t="shared" si="3"/>
        <v>-2.8238274759287009E-2</v>
      </c>
      <c r="H10" s="445">
        <f t="shared" si="4"/>
        <v>-4.2376842302059646E-2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21"/>
        <v>124.39070818866753</v>
      </c>
      <c r="Y10" s="432">
        <f t="shared" si="18"/>
        <v>-470.16040488706972</v>
      </c>
      <c r="Z10" s="433">
        <f t="shared" si="19"/>
        <v>0.85508648170473167</v>
      </c>
      <c r="AA10" s="814">
        <f t="shared" si="22"/>
        <v>-549.83959511293028</v>
      </c>
      <c r="AB10" s="813">
        <f t="shared" si="20"/>
        <v>-170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7.0134277179928518E-3</v>
      </c>
      <c r="H11" s="445">
        <f t="shared" si="4"/>
        <v>4.9855108590658405E-3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20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120</v>
      </c>
      <c r="X11" s="432">
        <f t="shared" si="21"/>
        <v>-79.512566550934025</v>
      </c>
      <c r="Y11" s="432">
        <f t="shared" si="18"/>
        <v>-319.87167609034418</v>
      </c>
      <c r="Z11" s="433">
        <f t="shared" si="19"/>
        <v>-0.72719316445518645</v>
      </c>
      <c r="AA11" s="814">
        <f t="shared" si="22"/>
        <v>439.87167609034418</v>
      </c>
      <c r="AB11" s="813">
        <f t="shared" si="20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9.6726857277318085E-2</v>
      </c>
      <c r="H12" s="445">
        <f t="shared" si="4"/>
        <v>6.8758503931283049E-2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21"/>
        <v>-780.12566550934025</v>
      </c>
      <c r="Y12" s="432">
        <f t="shared" si="18"/>
        <v>-2743.7167609034423</v>
      </c>
      <c r="Z12" s="433">
        <f t="shared" si="19"/>
        <v>-0.62375390597777813</v>
      </c>
      <c r="AA12" s="814">
        <f t="shared" si="22"/>
        <v>4398.7167609034423</v>
      </c>
      <c r="AB12" s="813">
        <f t="shared" si="20"/>
        <v>275.83333333333331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2.9530221970496217E-2</v>
      </c>
      <c r="H13" s="445">
        <f t="shared" si="4"/>
        <v>3.323673906043894E-2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800</v>
      </c>
      <c r="X13" s="432">
        <f t="shared" si="21"/>
        <v>-103.24428779659405</v>
      </c>
      <c r="Y13" s="432">
        <f t="shared" si="18"/>
        <v>343.63313605626786</v>
      </c>
      <c r="Z13" s="433">
        <f t="shared" si="19"/>
        <v>0.75297565008715484</v>
      </c>
      <c r="AA13" s="814">
        <f t="shared" si="22"/>
        <v>456.36686394373214</v>
      </c>
      <c r="AB13" s="813">
        <f t="shared" si="20"/>
        <v>133.33333333333334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-9.9972105629284064E-3</v>
      </c>
      <c r="H14" s="445">
        <f t="shared" si="4"/>
        <v>-1.3502425243303319E-2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21"/>
        <v>124.39070818866753</v>
      </c>
      <c r="Y14" s="432">
        <f t="shared" si="18"/>
        <v>224.83959511293028</v>
      </c>
      <c r="Z14" s="433">
        <f t="shared" si="19"/>
        <v>-0.40891852298623749</v>
      </c>
      <c r="AA14" s="814">
        <f t="shared" si="22"/>
        <v>-549.83959511293028</v>
      </c>
      <c r="AB14" s="813">
        <f t="shared" si="20"/>
        <v>-54.166666666666664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2.6825475114663544E-2</v>
      </c>
      <c r="H15" s="445">
        <f t="shared" si="4"/>
        <v>1.8298486689724655E-2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29.4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440.43999999999994</v>
      </c>
      <c r="X15" s="432">
        <f t="shared" si="21"/>
        <v>-94.990708188667526</v>
      </c>
      <c r="Y15" s="432">
        <f t="shared" si="18"/>
        <v>-109.39959511293034</v>
      </c>
      <c r="Z15" s="433">
        <f t="shared" si="19"/>
        <v>-0.19896638235094913</v>
      </c>
      <c r="AA15" s="814">
        <f t="shared" si="22"/>
        <v>549.83959511293028</v>
      </c>
      <c r="AB15" s="813">
        <f t="shared" si="20"/>
        <v>73.406666666666652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0.15863266114775937</v>
      </c>
      <c r="H16" s="445">
        <f t="shared" si="4"/>
        <v>0.11902907176019695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2865</v>
      </c>
      <c r="X16" s="432">
        <f t="shared" si="21"/>
        <v>309.02322952833117</v>
      </c>
      <c r="Y16" s="432">
        <f t="shared" si="18"/>
        <v>1490.4010122176744</v>
      </c>
      <c r="Z16" s="433">
        <f t="shared" si="19"/>
        <v>1.084244223562375</v>
      </c>
      <c r="AA16" s="814">
        <f t="shared" si="22"/>
        <v>1374.5989877823256</v>
      </c>
      <c r="AB16" s="813">
        <f t="shared" si="20"/>
        <v>477.5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8.6547543678904951E-2</v>
      </c>
      <c r="H17" s="445">
        <f t="shared" si="4"/>
        <v>5.903675775610466E-2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118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1421</v>
      </c>
      <c r="X17" s="432">
        <f t="shared" si="21"/>
        <v>-711.27138792445021</v>
      </c>
      <c r="Y17" s="432">
        <f t="shared" si="18"/>
        <v>-2244.5973007528683</v>
      </c>
      <c r="Z17" s="433">
        <f t="shared" si="19"/>
        <v>-0.61234148669082</v>
      </c>
      <c r="AA17" s="814">
        <f t="shared" si="22"/>
        <v>3665.5973007528683</v>
      </c>
      <c r="AB17" s="813">
        <f t="shared" si="20"/>
        <v>236.83333333333334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4451.71</v>
      </c>
      <c r="Q18" s="985">
        <f t="shared" si="27"/>
        <v>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24069.749999999996</v>
      </c>
      <c r="X18" s="432">
        <f t="shared" si="21"/>
        <v>-1825.4597708941265</v>
      </c>
      <c r="Y18" s="820">
        <f t="shared" si="18"/>
        <v>-3676.9887680488428</v>
      </c>
      <c r="Z18" s="833">
        <f t="shared" si="19"/>
        <v>-0.13251967370965412</v>
      </c>
      <c r="AA18" s="814">
        <f>SUM(J18*12)*((K$2+K$1+L$1+L$2+M$1+M$2+N$1+N$2+O$1+O$2+P$1+P$2))</f>
        <v>27746.738768048839</v>
      </c>
      <c r="AB18" s="834">
        <f t="shared" si="20"/>
        <v>4011.6249999999995</v>
      </c>
      <c r="AE18" s="928">
        <f>AF18-W46</f>
        <v>-54115.25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0.70919063247924452</v>
      </c>
      <c r="Q19" s="671">
        <f t="shared" si="28"/>
        <v>0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0.86748032629034588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2854.6345000000001</v>
      </c>
      <c r="Q20" s="970">
        <f t="shared" si="29"/>
        <v>0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16254.534100000001</v>
      </c>
      <c r="X20" s="583">
        <f>W20/AB3</f>
        <v>2709.0890166666668</v>
      </c>
      <c r="Y20" s="832"/>
      <c r="Z20" s="1225" t="s">
        <v>69</v>
      </c>
      <c r="AA20" s="1226"/>
      <c r="AB20" s="954">
        <f ca="1">SUM(W18)++D8+(AB18*(12-AB3))+G66</f>
        <v>54101.966499999995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0.64124448807312251</v>
      </c>
      <c r="Q21" s="918" t="e">
        <f t="shared" si="30"/>
        <v>#DIV/0!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0.67530963553838341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3704.2825000000003</v>
      </c>
      <c r="Q22" s="921">
        <f t="shared" si="31"/>
        <v>0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17906.538</v>
      </c>
      <c r="X22" s="583">
        <f>W22/AB3</f>
        <v>2984.4230000000002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0.83210328166030589</v>
      </c>
      <c r="Q23" s="925" t="e">
        <f t="shared" si="32"/>
        <v>#DIV/0!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0.7439436637272927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-0.37645007213592369</v>
      </c>
      <c r="Q24" s="917">
        <f t="shared" si="33"/>
        <v>-1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-0.48312083158497388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2544</v>
      </c>
      <c r="Q25" s="432">
        <f>P18-P25</f>
        <v>1907.71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17.841465625000001</v>
      </c>
      <c r="Q26" s="443">
        <f t="shared" si="34"/>
        <v>0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7.8694201964815074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142.73172500000001</v>
      </c>
      <c r="Q27" s="443">
        <f t="shared" si="35"/>
        <v>0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62.955361571852059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/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8523</v>
      </c>
      <c r="E38" s="751">
        <v>40</v>
      </c>
      <c r="F38" s="763" t="s">
        <v>8527</v>
      </c>
      <c r="G38" s="1064" t="s">
        <v>8522</v>
      </c>
      <c r="I38" s="440" t="s">
        <v>116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763"/>
      <c r="G39" s="1064"/>
      <c r="I39" s="440" t="s">
        <v>117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118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119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120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121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122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160</v>
      </c>
      <c r="I44" s="447" t="s">
        <v>123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124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2210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125</v>
      </c>
      <c r="B46" s="46" t="s">
        <v>126</v>
      </c>
      <c r="D46" s="46" t="s">
        <v>127</v>
      </c>
      <c r="E46" s="1166" t="s">
        <v>128</v>
      </c>
      <c r="F46" s="56" t="s">
        <v>129</v>
      </c>
      <c r="G46" s="56" t="s">
        <v>130</v>
      </c>
      <c r="H46" s="56"/>
      <c r="I46" s="452" t="s">
        <v>131</v>
      </c>
      <c r="J46" s="453">
        <f ca="1">SUM(J44:J45)</f>
        <v>2210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132</v>
      </c>
      <c r="V46" s="796"/>
      <c r="W46" s="688">
        <f>SUM(W31:W42)+W18</f>
        <v>693430.08192307688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133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134</v>
      </c>
      <c r="J48" s="456">
        <f>W18</f>
        <v>24069.749999999996</v>
      </c>
      <c r="K48" s="454">
        <f>SUM(E192:E377)-J48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135</v>
      </c>
      <c r="J49" s="458">
        <f>J48-AA18</f>
        <v>-3676.9887680488428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2" t="s">
        <v>136</v>
      </c>
      <c r="J51" s="557"/>
      <c r="K51" s="1203" t="s">
        <v>137</v>
      </c>
      <c r="L51" s="1203" t="s">
        <v>126</v>
      </c>
      <c r="M51" s="1203" t="s">
        <v>138</v>
      </c>
      <c r="N51" s="1203" t="s">
        <v>139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SUMIFS($E$192:$E$723, $C$192:$C$723, $I52, $G$192:$G$723, "&lt;&gt;JLR")</f>
        <v>2390</v>
      </c>
      <c r="L52" s="432">
        <f t="shared" ref="L52:L63" si="42">SUMIFS($E$192:$E$723, $C$192:$C$723, $I52, $G$192:$G$723,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3</v>
      </c>
      <c r="E53" s="1122">
        <f>SUMIFS('JLR Bookings'!$Q$2:$Q$272, 'JLR Bookings'!$V$2:$V$272, "&gt;=" &amp; A53, 'JLR Bookings'!$V$2:$V$272, "&lt;=" &amp; B53)</f>
        <v>300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300</v>
      </c>
      <c r="H53" s="1118"/>
      <c r="I53" s="581" t="s">
        <v>31</v>
      </c>
      <c r="J53" s="431"/>
      <c r="K53" s="432">
        <f t="shared" si="41"/>
        <v>5009</v>
      </c>
      <c r="L53" s="432">
        <f t="shared" si="42"/>
        <v>1057</v>
      </c>
      <c r="M53" s="432">
        <f t="shared" si="43"/>
        <v>6066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9071.31</v>
      </c>
      <c r="L54" s="432">
        <f t="shared" si="42"/>
        <v>0</v>
      </c>
      <c r="M54" s="432">
        <f t="shared" si="43"/>
        <v>9071.31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120</v>
      </c>
      <c r="L57" s="432">
        <f t="shared" si="42"/>
        <v>0</v>
      </c>
      <c r="M57" s="432">
        <f t="shared" si="43"/>
        <v>120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800</v>
      </c>
      <c r="L59" s="432">
        <f t="shared" si="42"/>
        <v>0</v>
      </c>
      <c r="M59" s="432">
        <f t="shared" si="43"/>
        <v>800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440.44</v>
      </c>
      <c r="L61" s="432">
        <f t="shared" si="42"/>
        <v>0</v>
      </c>
      <c r="M61" s="432">
        <f t="shared" si="43"/>
        <v>440.44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2865</v>
      </c>
      <c r="L62" s="432">
        <f t="shared" si="42"/>
        <v>0</v>
      </c>
      <c r="M62" s="432">
        <f t="shared" si="43"/>
        <v>2865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1421</v>
      </c>
      <c r="L63" s="432">
        <f t="shared" si="42"/>
        <v>0</v>
      </c>
      <c r="M63" s="432">
        <f t="shared" si="43"/>
        <v>1421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22612.749999999996</v>
      </c>
      <c r="L64" s="587">
        <f>SUM(L52:L63)</f>
        <v>1457</v>
      </c>
      <c r="M64" s="587">
        <f>SUM(M52:M63)</f>
        <v>24069.749999999996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19</v>
      </c>
      <c r="E66" s="1145">
        <f>SUM(E48:E64)</f>
        <v>1935</v>
      </c>
      <c r="F66" s="1145">
        <f>SUM(F48:F64)</f>
        <v>1092</v>
      </c>
      <c r="G66" s="1145">
        <f>SUM(G48:G64)</f>
        <v>843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140</v>
      </c>
      <c r="J67" s="557" t="s">
        <v>141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-2380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-12831.2</v>
      </c>
      <c r="X69" s="445">
        <f>W69/'Sales 2023'!W7</f>
        <v>-1.1207267010219233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-858.69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324.90999999999985</v>
      </c>
      <c r="X70" s="445">
        <f>W70/'Sales 2023'!W8</f>
        <v>2.0020333970053598E-2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-30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-845</v>
      </c>
      <c r="X73" s="445">
        <f>W73/'Sales 2023'!W10</f>
        <v>0.21082834331337325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-400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-140</v>
      </c>
      <c r="X75" s="445">
        <f>W75/'Sales 2023'!W12</f>
        <v>-2.2606168254480866E-2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-57.699999999999996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-202.17000000000002</v>
      </c>
      <c r="X77" s="445">
        <f>W77/'Sales 2023'!W14</f>
        <v>0.14471725125268434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1295</v>
      </c>
      <c r="N78" s="432">
        <f>N16-'Sales 2025'!N16</f>
        <v>200</v>
      </c>
      <c r="O78" s="432">
        <f>O16-'Sales 2025'!O16</f>
        <v>-225</v>
      </c>
      <c r="P78" s="432">
        <f>P16-'Sales 2025'!P16</f>
        <v>-180</v>
      </c>
      <c r="Q78" s="432">
        <f>Q16-'Sales 2025'!Q16</f>
        <v>0</v>
      </c>
      <c r="R78" s="432">
        <f>R16-'Sales 2025'!R16</f>
        <v>-75</v>
      </c>
      <c r="S78" s="432">
        <f>S16-'Sales 2025'!S16</f>
        <v>0</v>
      </c>
      <c r="T78" s="432">
        <f>T16-'Sales 2025'!T16</f>
        <v>-695</v>
      </c>
      <c r="U78" s="432">
        <f>U16-'Sales 2025'!U16</f>
        <v>0</v>
      </c>
      <c r="V78" s="432">
        <f>V16-'Sales 2025'!V16</f>
        <v>-400</v>
      </c>
      <c r="W78" s="432">
        <f t="shared" si="45"/>
        <v>185</v>
      </c>
      <c r="X78" s="445">
        <f>W78/'Sales 2023'!W15</f>
        <v>8.1448282541890835E-2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286</v>
      </c>
      <c r="N79" s="432">
        <f>N17-'Sales 2025'!N17</f>
        <v>34</v>
      </c>
      <c r="O79" s="432">
        <f>O17-'Sales 2025'!O17</f>
        <v>157</v>
      </c>
      <c r="P79" s="432">
        <f>P17-'Sales 2025'!P17</f>
        <v>63</v>
      </c>
      <c r="Q79" s="432">
        <f>Q17-'Sales 2025'!Q17</f>
        <v>-135</v>
      </c>
      <c r="R79" s="432">
        <f>R17-'Sales 2025'!R17</f>
        <v>-25</v>
      </c>
      <c r="S79" s="432">
        <f>S17-'Sales 2025'!S17</f>
        <v>-310</v>
      </c>
      <c r="T79" s="432">
        <f>T17-'Sales 2025'!T17</f>
        <v>-350</v>
      </c>
      <c r="U79" s="432">
        <f>U17-'Sales 2025'!U17</f>
        <v>-20</v>
      </c>
      <c r="V79" s="432">
        <f>V17-'Sales 2025'!V17</f>
        <v>-90</v>
      </c>
      <c r="W79" s="432">
        <f t="shared" si="45"/>
        <v>221</v>
      </c>
      <c r="X79" s="445">
        <f>W79/'Sales 2023'!W16</f>
        <v>6.3142857142857139E-2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-2692.5899999999997</v>
      </c>
      <c r="Q80" s="587">
        <f t="shared" si="46"/>
        <v>-5700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-22502.71</v>
      </c>
      <c r="X80" s="445">
        <f>W80/'Sales 2023'!W17</f>
        <v>-49.138992007686596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140</v>
      </c>
      <c r="J82" s="557" t="s">
        <v>154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COUNTIFS($A$192:$A$377,"&gt;31/12/2025",$A$192:$A$377,"&lt;1/2/2026",$C$192:$C$377,I83)</f>
        <v>4</v>
      </c>
      <c r="L83" s="432">
        <f t="shared" ref="L83:L94" si="48">COUNTIFS($A$192:$A$377,"&gt;31/1/2026",$A$192:$A$377,"&lt;1/3/2026",$C$192:$C$377,$I83)</f>
        <v>3</v>
      </c>
      <c r="M83" s="432">
        <f t="shared" ref="M83:M94" si="49">COUNTIFS($A$192:$A$377,"&gt;28/2/2026",$A$192:$A$377,"&lt;1/4/2026",$C$192:$C$377,$I83)</f>
        <v>1</v>
      </c>
      <c r="N83" s="432">
        <f t="shared" ref="N83:N94" si="50">COUNTIFS($A$192:$A$377,"&gt;31/3/2026",$A$192:$A$377,"&lt;1/5/2026",$C$192:$C$377,$I83)</f>
        <v>8</v>
      </c>
      <c r="O83" s="432">
        <f t="shared" ref="O83:O94" si="51">COUNTIFS($A$192:$A$377,"&gt;30/4/2026",$A$192:$A$377,"&lt;1/6/2026",$C$192:$C$377,$I83)</f>
        <v>3</v>
      </c>
      <c r="P83" s="432">
        <f t="shared" ref="P83:P94" si="52">COUNTIFS($A$192:$A$377,"&gt;31/5/2026",$A$192:$A$377,"&lt;1/7/2026",$C$192:$C$377,$I83)</f>
        <v>3</v>
      </c>
      <c r="Q83" s="432">
        <f t="shared" ref="Q83:Q94" si="53">COUNTIFS($A$192:$A$377,"&gt;30/6/2026",$A$192:$A$377,"&lt;1/8/2026",$C$192:$C$377,$I83)</f>
        <v>0</v>
      </c>
      <c r="R83" s="432">
        <f t="shared" ref="R83:R94" si="54">COUNTIFS($A$192:$A$377,"&gt;31/7/2026",$A$192:$A$377,"&lt;1/9/2026",$C$192:$C$377,$I83)</f>
        <v>0</v>
      </c>
      <c r="S83" s="432">
        <f t="shared" ref="S83:S94" si="55">COUNTIFS($A$192:$A$377,"&gt;31/8/2026",$A$192:$A$377,"&lt;1/10/2026",$C$192:$C$377,$I83)</f>
        <v>0</v>
      </c>
      <c r="T83" s="432">
        <f t="shared" ref="T83:T94" si="56">COUNTIFS($A$192:$A$377,"&gt;30/9/2026",$A$192:$A$377,"&lt;1/11/2026",$C$192:$C$377,$I83)</f>
        <v>0</v>
      </c>
      <c r="U83" s="432">
        <f t="shared" ref="U83:U94" si="57">COUNTIFS($A$192:$A$377,"&gt;31/10/2026",$A$192:$A$377,"&lt;1/12/2026",$C$192:$C$377,$I83)</f>
        <v>0</v>
      </c>
      <c r="V83" s="432">
        <f t="shared" ref="V83:V94" si="58">COUNTIFS($A$192:$A$377,"&gt;30/11/2026",$A$192:$A$377,"&lt;1/1/2027",$C$192:$C$377,$I83)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0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70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3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13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1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6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0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6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1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5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0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14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2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20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28</v>
      </c>
      <c r="Q95" s="909">
        <f t="shared" si="60"/>
        <v>0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179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140</v>
      </c>
      <c r="J97" s="557" t="s">
        <v>155</v>
      </c>
      <c r="K97" s="577" t="s">
        <v>142</v>
      </c>
      <c r="L97" s="577" t="s">
        <v>143</v>
      </c>
      <c r="M97" s="577" t="s">
        <v>144</v>
      </c>
      <c r="N97" s="577" t="s">
        <v>145</v>
      </c>
      <c r="O97" s="577" t="s">
        <v>146</v>
      </c>
      <c r="P97" s="577" t="s">
        <v>147</v>
      </c>
      <c r="Q97" s="577" t="s">
        <v>148</v>
      </c>
      <c r="R97" s="577" t="s">
        <v>149</v>
      </c>
      <c r="S97" s="577" t="s">
        <v>150</v>
      </c>
      <c r="T97" s="577" t="s">
        <v>151</v>
      </c>
      <c r="U97" s="577" t="s">
        <v>152</v>
      </c>
      <c r="V97" s="577" t="s">
        <v>153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0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86.657142857142858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587.10333333333335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697.79307692307691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133.33333333333334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29.4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88.087999999999994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204.64285714285714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59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71.05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158.98964285714285</v>
      </c>
      <c r="Q110" s="910">
        <f t="shared" si="73"/>
        <v>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134.46787709497204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16246.43038437354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140</v>
      </c>
      <c r="J113" s="557" t="s">
        <v>156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0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4549.5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616.45849999999996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3174.9584999999997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19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114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480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29.105999999999998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436.03559999999999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0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2578.5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116.82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1406.79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0.67530963553838341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2854.6345000000001</v>
      </c>
      <c r="Q126" s="911">
        <f t="shared" si="87"/>
        <v>0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16254.534100000001</v>
      </c>
      <c r="X126" s="445">
        <f>IFERROR(W126/W18,0)</f>
        <v>0.67530963553838341</v>
      </c>
      <c r="Y126" s="558">
        <f>J126*12</f>
        <v>8.1037156264606018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0.64124448807312251</v>
      </c>
      <c r="Q127" s="445" t="e">
        <f t="shared" si="88"/>
        <v>#DIV/0!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0.67530963553838341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157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159</v>
      </c>
      <c r="K129" s="432">
        <f t="shared" ref="K129:K137" si="89">SUMIFS($E$192:$E$377,$A$192:$A$377,"&gt;31/12/2025",$A$192:$A$377,"&lt;1/2/2026",$D$192:$D$377,$I129)</f>
        <v>4171</v>
      </c>
      <c r="L129" s="432">
        <f t="shared" ref="L129:L137" si="90">SUMIFS($E$192:$E$377,$A$192:$A$377,"&gt;31/1/2026",$A$192:$A$377,"&lt;1/3/2026",$D$192:$D$377,$I129)</f>
        <v>4118</v>
      </c>
      <c r="M129" s="432">
        <f t="shared" ref="M129:M137" si="91">SUMIFS($E$192:$E$377,$A$192:$A$377,"&gt;28/2/2026",$A$192:$A$377,"&lt;1/4/2026",$D$192:$D$377,$I129)</f>
        <v>2697</v>
      </c>
      <c r="N129" s="432">
        <f t="shared" ref="N129:N137" si="92">SUMIFS($E$192:$E$377,$A$192:$A$377,"&gt;31/3/2026",$A$192:$A$377,"&lt;1/5/2026",$D$192:$D$377,$I129)</f>
        <v>4993</v>
      </c>
      <c r="O129" s="432">
        <f t="shared" ref="O129:O137" si="93">SUMIFS($E$192:$E$377,$A$192:$A$377,"&gt;30/4/2026",$A$192:$A$377,"&lt;1/6/2026",$D$192:$D$377,$I129)</f>
        <v>567</v>
      </c>
      <c r="P129" s="432">
        <f t="shared" ref="P129:P137" si="94">SUMIFS($E$192:$E$377,$A$192:$A$377,"&gt;31/5/2026",$A$192:$A$377,"&lt;1/7/2026",$D$192:$D$377,$I129)</f>
        <v>2710.31</v>
      </c>
      <c r="Q129" s="432">
        <f t="shared" ref="Q129:Q137" si="95">SUMIFS($E$192:$E$377,$A$192:$A$377,"&gt;30/6/2026",$A$192:$A$377,"&lt;1/8/2026",$D$192:$D$377,$I129)</f>
        <v>0</v>
      </c>
      <c r="R129" s="432">
        <f t="shared" ref="R129:R137" si="96">SUMIFS($E$192:$E$377,$A$192:$A$377,"&gt;31/7/2026",$A$192:$A$377,"&lt;1/9/2026",$D$192:$D$377,$I129)</f>
        <v>0</v>
      </c>
      <c r="S129" s="432">
        <f t="shared" ref="S129:S137" si="97">SUMIFS($E$192:$E$377,$A$192:$A$377,"&gt;31/8/2026",$A$192:$A$377,"&lt;1/10/2026",$D$192:$D$377,$I129)</f>
        <v>0</v>
      </c>
      <c r="T129" s="432">
        <f t="shared" ref="T129:T137" si="98">SUMIFS($E$192:$E$377,$A$192:$A$377,"&gt;30/9/2026",$A$192:$A$377,"&lt;1/11/2026",$D$192:$D$377,$I129)</f>
        <v>0</v>
      </c>
      <c r="U129" s="432">
        <f t="shared" ref="U129:U137" si="99">SUMIFS($E$192:$E$377,$A$192:$A$377,"&gt;31/10/2026",$A$192:$A$377,"&lt;1/12/2026",$D$192:$D$377,$I129)</f>
        <v>0</v>
      </c>
      <c r="V129" s="432">
        <f t="shared" ref="V129:V137" si="100">SUMIFS($E$192:$E$377,$A$192:$A$377,"&gt;30/11/2026",$A$192:$A$377,"&lt;1/1/2027",$D$192:$D$377,$I129)</f>
        <v>0</v>
      </c>
      <c r="W129" s="432">
        <f t="shared" ref="W129:W137" si="101">SUM(K129:V129)</f>
        <v>19256.310000000001</v>
      </c>
      <c r="X129" s="460">
        <f t="shared" ref="X129:X134" si="102">L129/$L$138</f>
        <v>0.90030607783121996</v>
      </c>
      <c r="Y129" s="460">
        <f>W129/W138</f>
        <v>0.80002118842115111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160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5.3499932487873783E-2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161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162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1462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3525.71</v>
      </c>
      <c r="X132" s="460">
        <f t="shared" si="102"/>
        <v>9.9693922168780064E-2</v>
      </c>
      <c r="Y132" s="460">
        <f>W132/W138</f>
        <v>0.14647887909097518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163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164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165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166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167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4451.71</v>
      </c>
      <c r="Q138" s="797">
        <f t="shared" si="103"/>
        <v>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24069.75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168</v>
      </c>
      <c r="K140" s="577" t="s">
        <v>142</v>
      </c>
      <c r="L140" s="577" t="s">
        <v>143</v>
      </c>
      <c r="M140" s="577" t="s">
        <v>144</v>
      </c>
      <c r="N140" s="577" t="s">
        <v>145</v>
      </c>
      <c r="O140" s="577" t="s">
        <v>146</v>
      </c>
      <c r="P140" s="577" t="s">
        <v>147</v>
      </c>
      <c r="Q140" s="577" t="s">
        <v>148</v>
      </c>
      <c r="R140" s="577" t="s">
        <v>149</v>
      </c>
      <c r="S140" s="577" t="s">
        <v>150</v>
      </c>
      <c r="T140" s="577" t="s">
        <v>151</v>
      </c>
      <c r="U140" s="577" t="s">
        <v>152</v>
      </c>
      <c r="V140" s="577" t="s">
        <v>153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169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43.364960000000004</v>
      </c>
      <c r="Q141" s="567">
        <f t="shared" si="105"/>
        <v>0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308.10095999999999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167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171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53.143960000000007</v>
      </c>
      <c r="Q144" s="818">
        <f t="shared" si="109"/>
        <v>0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353.17151000000001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172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4398.5660399999997</v>
      </c>
      <c r="Q146" s="797">
        <f t="shared" si="110"/>
        <v>0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23716.57849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173</v>
      </c>
      <c r="K149" s="577" t="s">
        <v>142</v>
      </c>
      <c r="L149" s="577" t="s">
        <v>143</v>
      </c>
      <c r="M149" s="577" t="s">
        <v>144</v>
      </c>
      <c r="N149" s="577" t="s">
        <v>145</v>
      </c>
      <c r="O149" s="577" t="s">
        <v>146</v>
      </c>
      <c r="P149" s="577" t="s">
        <v>147</v>
      </c>
      <c r="Q149" s="577" t="s">
        <v>148</v>
      </c>
      <c r="R149" s="577" t="s">
        <v>149</v>
      </c>
      <c r="S149" s="577" t="s">
        <v>150</v>
      </c>
      <c r="T149" s="577" t="s">
        <v>151</v>
      </c>
      <c r="U149" s="577" t="s">
        <v>152</v>
      </c>
      <c r="V149" s="577" t="s">
        <v>153</v>
      </c>
      <c r="W149" s="577" t="s">
        <v>19</v>
      </c>
      <c r="X149" s="423" t="s">
        <v>158</v>
      </c>
    </row>
    <row r="150" spans="1:25" x14ac:dyDescent="0.35">
      <c r="I150" s="426" t="s">
        <v>174</v>
      </c>
      <c r="K150" s="432">
        <f t="shared" ref="K150:K160" si="111">SUMIFS($E$192:$E$377,$A$192:$A$377,"&gt;31/12/2025",$A$192:$A$377,"&lt;1/2/2026",$G$192:$G$377,$I150)</f>
        <v>2667</v>
      </c>
      <c r="L150" s="432">
        <f t="shared" ref="L150:L160" si="112">SUMIFS($E$192:$E$377,$A$192:$A$377,"&gt;31/1/2026",$A$192:$A$377,"&lt;1/3/2026",$G$192:$G$377,$I150)</f>
        <v>2690</v>
      </c>
      <c r="M150" s="432">
        <f t="shared" ref="M150:M160" si="113">SUMIFS($E$192:$E$377,$A$192:$A$377,"&gt;28/2/2026",$A$192:$A$377,"&lt;1/4/2026",$G$192:$G$377,$I150)</f>
        <v>1883</v>
      </c>
      <c r="N150" s="432">
        <f t="shared" ref="N150:N160" si="114">SUMIFS($E$192:$E$377,$A$192:$A$377,"&gt;31/3/2026",$A$192:$A$377,"&lt;1/5/2026",$G$192:$G$377,$I150)</f>
        <v>3651</v>
      </c>
      <c r="O150" s="432">
        <f t="shared" ref="O150:O160" si="115">SUMIFS($E$192:$E$377,$A$192:$A$377,"&gt;30/4/2026",$A$192:$A$377,"&lt;1/6/2026",$G$192:$G$377,$I150)</f>
        <v>308</v>
      </c>
      <c r="P150" s="432">
        <f t="shared" ref="P150:P160" si="116">SUMIFS($E$192:$E$377,$A$192:$A$377,"&gt;31/5/2026",$A$192:$A$377,"&lt;1/7/2026",$G$192:$G$377,$I150)</f>
        <v>460</v>
      </c>
      <c r="Q150" s="432">
        <f t="shared" ref="Q150:Q160" si="117">SUMIFS($E$192:$E$377,$A$192:$A$377,"&gt;30/6/2026",$A$192:$A$377,"&lt;1/8/2026",$G$192:$G$377,$I150)</f>
        <v>0</v>
      </c>
      <c r="R150" s="432">
        <f t="shared" ref="R150:R160" si="118">SUMIFS($E$192:$E$377,$A$192:$A$377,"&gt;31/7/2026",$A$192:$A$377,"&lt;1/9/2026",$G$192:$G$377,$I150)</f>
        <v>0</v>
      </c>
      <c r="S150" s="432">
        <f t="shared" ref="S150:S160" si="119">SUMIFS($E$192:$E$377,$A$192:$A$377,"&gt;31/8/2026",$A$192:$A$377,"&lt;1/10/2026",$G$192:$G$377,$I150)</f>
        <v>0</v>
      </c>
      <c r="T150" s="432">
        <f t="shared" ref="T150:T160" si="120">SUMIFS($E$192:$E$377,$A$192:$A$377,"&gt;30/9/2026",$A$192:$A$377,"&lt;1/11/2026",$G$192:$G$377,$I150)</f>
        <v>0</v>
      </c>
      <c r="U150" s="432">
        <f t="shared" ref="U150:U160" si="121">SUMIFS($E$192:$E$377,$A$192:$A$377,"&gt;31/10/2026",$A$192:$A$377,"&lt;1/12/2026",$G$192:$G$377,$I150)</f>
        <v>0</v>
      </c>
      <c r="V150" s="432">
        <f t="shared" ref="V150:V160" si="122">SUMIFS($E$192:$E$377,$A$192:$A$377,"&gt;30/11/2026",$A$192:$A$377,"&lt;1/1/2027",$G$192:$G$377,$I150)</f>
        <v>0</v>
      </c>
      <c r="W150" s="432">
        <f t="shared" ref="W150:W160" si="123">SUM(K150:V150)</f>
        <v>11659</v>
      </c>
      <c r="X150" s="460">
        <f t="shared" ref="X150:X161" si="124">IFERROR(W150/$W$161,0)</f>
        <v>0.48438392588207196</v>
      </c>
    </row>
    <row r="151" spans="1:25" x14ac:dyDescent="0.35">
      <c r="I151" s="426" t="s">
        <v>175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2899.71</v>
      </c>
      <c r="Q151" s="432">
        <f t="shared" si="117"/>
        <v>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7686.42</v>
      </c>
      <c r="X151" s="460">
        <f t="shared" si="124"/>
        <v>0.31933941981117381</v>
      </c>
    </row>
    <row r="152" spans="1:25" x14ac:dyDescent="0.35">
      <c r="I152" s="45" t="s">
        <v>126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6.0532411013824415E-2</v>
      </c>
    </row>
    <row r="153" spans="1:25" x14ac:dyDescent="0.35">
      <c r="I153" s="45" t="s">
        <v>176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3.8388433614806976E-2</v>
      </c>
    </row>
    <row r="154" spans="1:25" x14ac:dyDescent="0.35">
      <c r="I154" s="426" t="s">
        <v>177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178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3.4275387156077655E-2</v>
      </c>
    </row>
    <row r="156" spans="1:25" x14ac:dyDescent="0.35">
      <c r="I156" s="45" t="s">
        <v>179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9.8326737917926038E-3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5.0544770926162514E-3</v>
      </c>
    </row>
    <row r="159" spans="1:25" x14ac:dyDescent="0.35">
      <c r="I159" s="45" t="s">
        <v>180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4.819327163763646E-2</v>
      </c>
    </row>
    <row r="160" spans="1:25" x14ac:dyDescent="0.35">
      <c r="I160" s="426" t="s">
        <v>181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4451.71</v>
      </c>
      <c r="Q161" s="444">
        <f t="shared" si="125"/>
        <v>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24069.749999999996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182</v>
      </c>
      <c r="K163" s="577" t="s">
        <v>142</v>
      </c>
      <c r="L163" s="577" t="s">
        <v>143</v>
      </c>
      <c r="M163" s="577" t="s">
        <v>144</v>
      </c>
      <c r="N163" s="577" t="s">
        <v>145</v>
      </c>
      <c r="O163" s="577" t="s">
        <v>146</v>
      </c>
      <c r="P163" s="577" t="s">
        <v>147</v>
      </c>
      <c r="Q163" s="577" t="s">
        <v>148</v>
      </c>
      <c r="R163" s="577" t="s">
        <v>149</v>
      </c>
      <c r="S163" s="577" t="s">
        <v>150</v>
      </c>
      <c r="T163" s="577" t="s">
        <v>151</v>
      </c>
      <c r="U163" s="577" t="s">
        <v>152</v>
      </c>
      <c r="V163" s="577" t="s">
        <v>153</v>
      </c>
      <c r="W163" s="577" t="s">
        <v>19</v>
      </c>
      <c r="X163" s="423" t="s">
        <v>158</v>
      </c>
    </row>
    <row r="164" spans="9:25" ht="13.15" customHeight="1" x14ac:dyDescent="0.4">
      <c r="I164" s="444" t="s">
        <v>183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1552</v>
      </c>
      <c r="Q164" s="454">
        <f t="shared" si="127"/>
        <v>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16383.33</v>
      </c>
      <c r="X164" s="475">
        <f>W164/W166</f>
        <v>0.68066058018882625</v>
      </c>
    </row>
    <row r="165" spans="9:25" ht="13.15" customHeight="1" x14ac:dyDescent="0.4">
      <c r="I165" s="444" t="s">
        <v>184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2899.71</v>
      </c>
      <c r="Q165" s="454">
        <f t="shared" si="128"/>
        <v>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7686.42</v>
      </c>
      <c r="X165" s="475">
        <f>W165/W166</f>
        <v>0.31933941981117375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4451.71</v>
      </c>
      <c r="Q166" s="563">
        <f t="shared" si="129"/>
        <v>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24069.75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185</v>
      </c>
      <c r="K168" s="577" t="s">
        <v>142</v>
      </c>
      <c r="L168" s="577" t="s">
        <v>143</v>
      </c>
      <c r="M168" s="577" t="s">
        <v>144</v>
      </c>
      <c r="N168" s="577" t="s">
        <v>145</v>
      </c>
      <c r="O168" s="577" t="s">
        <v>146</v>
      </c>
      <c r="P168" s="577" t="s">
        <v>147</v>
      </c>
      <c r="Q168" s="577" t="s">
        <v>148</v>
      </c>
      <c r="R168" s="577" t="s">
        <v>149</v>
      </c>
      <c r="S168" s="577" t="s">
        <v>150</v>
      </c>
      <c r="T168" s="577" t="s">
        <v>151</v>
      </c>
      <c r="U168" s="577" t="s">
        <v>152</v>
      </c>
      <c r="V168" s="577" t="s">
        <v>153</v>
      </c>
      <c r="W168" s="577" t="s">
        <v>19</v>
      </c>
      <c r="X168" s="423" t="s">
        <v>158</v>
      </c>
    </row>
    <row r="169" spans="9:25" ht="13.15" customHeight="1" x14ac:dyDescent="0.4">
      <c r="I169" s="444" t="s">
        <v>183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14</v>
      </c>
      <c r="Q169" s="454">
        <f t="shared" si="130"/>
        <v>0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109</v>
      </c>
      <c r="X169" s="475">
        <f>W169/W171</f>
        <v>0.60893854748603349</v>
      </c>
    </row>
    <row r="170" spans="9:25" ht="13.15" customHeight="1" x14ac:dyDescent="0.4">
      <c r="I170" s="561" t="s">
        <v>175</v>
      </c>
      <c r="K170" s="454">
        <f>COUNTIFS($A$192:$A$377,"&gt;31/12/2025",$A$192:$A$377,"&lt;1/2/2026",$G$192:$G$377,"Existing")</f>
        <v>22</v>
      </c>
      <c r="L170" s="432">
        <f>COUNTIFS($A$192:$A$377,"&gt;31/1/2026",$A$192:$A$377,"&lt;1/3/2026",$G$192:$G$377,$I170)</f>
        <v>7</v>
      </c>
      <c r="M170" s="432">
        <f>COUNTIFS($A$192:$A$377,"&gt;28/2/2026",$A$192:$A$377,"&lt;1/4/2026",$G$192:$G$377,$I170)</f>
        <v>12</v>
      </c>
      <c r="N170" s="432">
        <f>COUNTIFS($A$192:$A$377,"&gt;31/3/2026",$A$192:$A$377,"&lt;1/5/2026",$G$192:$G$377,$I170)</f>
        <v>10</v>
      </c>
      <c r="O170" s="432">
        <f>COUNTIFS($A$192:$A$377,"&gt;30/4/2026",$A$192:$A$377,"&lt;1/6/2026",$G$192:$G$377,$I170)</f>
        <v>5</v>
      </c>
      <c r="P170" s="432">
        <f>COUNTIFS($A$192:$A$377,"&gt;31/5/2026",$A$192:$A$377,"&lt;1/7/2026",$G$192:$G$377,$I170)</f>
        <v>14</v>
      </c>
      <c r="Q170" s="432">
        <f>COUNTIFS($A$192:$A$377,"&gt;30/6/2026",$A$192:$A$377,"&lt;1/8/2026",$G$192:$G$377,$I170)</f>
        <v>0</v>
      </c>
      <c r="R170" s="432">
        <f>COUNTIFS($A$192:$A$377,"&gt;31/7/2026",$A$192:$A$377,"&lt;1/9/2026",$G$192:$G$377,$I170)</f>
        <v>0</v>
      </c>
      <c r="S170" s="432">
        <f>COUNTIFS($A$192:$A$377,"&gt;31/8/2026",$A$192:$A$377,"&lt;1/10/2026",$G$192:$G$377,$I170)</f>
        <v>0</v>
      </c>
      <c r="T170" s="432">
        <f>COUNTIFS($A$192:$A$377,"&gt;30/9/2026",$A$192:$A$377,"&lt;1/11/2026",$G$192:$G$377,$I170)</f>
        <v>0</v>
      </c>
      <c r="U170" s="432">
        <f>COUNTIFS($A$192:$A$377,"&gt;31/10/2026",$A$192:$A$377,"&lt;1/12/2026",$G$192:$G$377,$I170)</f>
        <v>0</v>
      </c>
      <c r="V170" s="432">
        <f>COUNTIFS($A$192:$A$377,"&gt;30/11/2026",$A$192:$A$377,"&lt;1/1/2027",$G$192:$G$377,$I170)</f>
        <v>0</v>
      </c>
      <c r="W170" s="554">
        <f>SUM(K170:V170)</f>
        <v>70</v>
      </c>
      <c r="X170" s="475">
        <f>W170/$W$171</f>
        <v>0.39106145251396646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28</v>
      </c>
      <c r="Q171" s="563">
        <f t="shared" si="131"/>
        <v>0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179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186</v>
      </c>
      <c r="K173" s="577" t="s">
        <v>142</v>
      </c>
      <c r="L173" s="577" t="s">
        <v>143</v>
      </c>
      <c r="M173" s="577" t="s">
        <v>144</v>
      </c>
      <c r="N173" s="577" t="s">
        <v>145</v>
      </c>
      <c r="O173" s="577" t="s">
        <v>146</v>
      </c>
      <c r="P173" s="577" t="s">
        <v>147</v>
      </c>
      <c r="Q173" s="577" t="s">
        <v>148</v>
      </c>
      <c r="R173" s="577" t="s">
        <v>149</v>
      </c>
      <c r="S173" s="577" t="s">
        <v>150</v>
      </c>
      <c r="T173" s="577" t="s">
        <v>151</v>
      </c>
      <c r="U173" s="577" t="s">
        <v>152</v>
      </c>
      <c r="V173" s="577" t="s">
        <v>153</v>
      </c>
      <c r="W173" s="577" t="s">
        <v>19</v>
      </c>
      <c r="X173" s="423" t="s">
        <v>158</v>
      </c>
    </row>
    <row r="174" spans="9:25" ht="13.15" customHeight="1" x14ac:dyDescent="0.4">
      <c r="I174" s="444" t="s">
        <v>183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110.85714285714286</v>
      </c>
      <c r="Q174" s="454">
        <f t="shared" si="133"/>
        <v>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73.951984004435104</v>
      </c>
      <c r="X174" s="475" t="e">
        <f>W174/#REF!</f>
        <v>#REF!</v>
      </c>
    </row>
    <row r="175" spans="9:25" ht="13.15" customHeight="1" x14ac:dyDescent="0.4">
      <c r="I175" s="444" t="s">
        <v>184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207.12214285714285</v>
      </c>
      <c r="Q175" s="454">
        <f t="shared" si="134"/>
        <v>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56.431270743145745</v>
      </c>
      <c r="X175" s="475" t="e">
        <f>W175/#REF!</f>
        <v>#REF!</v>
      </c>
    </row>
    <row r="186" spans="1:10" ht="13.15" customHeight="1" x14ac:dyDescent="0.4">
      <c r="E186" s="605">
        <f>SUM(E192:E377)</f>
        <v>24069.749999999996</v>
      </c>
    </row>
    <row r="187" spans="1:10" ht="13.9" customHeight="1" x14ac:dyDescent="0.4">
      <c r="A187" s="482" t="s">
        <v>187</v>
      </c>
      <c r="B187" s="459" t="s">
        <v>188</v>
      </c>
      <c r="C187" s="459" t="s">
        <v>189</v>
      </c>
      <c r="D187" s="459" t="s">
        <v>190</v>
      </c>
      <c r="E187" s="483" t="s">
        <v>74</v>
      </c>
      <c r="F187" s="459" t="s">
        <v>75</v>
      </c>
      <c r="G187" s="459" t="s">
        <v>191</v>
      </c>
      <c r="I187" s="647" t="s">
        <v>192</v>
      </c>
      <c r="J187" s="647" t="s">
        <v>193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  <c r="I193" t="s">
        <v>320</v>
      </c>
    </row>
    <row r="194" spans="1:10" ht="13.5" customHeight="1" x14ac:dyDescent="0.35">
      <c r="A194" s="838">
        <v>46199</v>
      </c>
      <c r="B194" s="839" t="s">
        <v>858</v>
      </c>
      <c r="C194" s="840" t="s">
        <v>31</v>
      </c>
      <c r="D194" s="839" t="s">
        <v>159</v>
      </c>
      <c r="E194" s="841">
        <v>200</v>
      </c>
      <c r="F194" s="839" t="s">
        <v>809</v>
      </c>
      <c r="G194" s="839" t="s">
        <v>175</v>
      </c>
      <c r="I194" t="s">
        <v>739</v>
      </c>
      <c r="J194" s="426" t="s">
        <v>226</v>
      </c>
    </row>
    <row r="195" spans="1:10" ht="13.5" customHeight="1" x14ac:dyDescent="0.35">
      <c r="A195" s="838">
        <v>46199</v>
      </c>
      <c r="B195" s="839" t="s">
        <v>898</v>
      </c>
      <c r="C195" s="840" t="s">
        <v>31</v>
      </c>
      <c r="D195" s="839" t="s">
        <v>162</v>
      </c>
      <c r="E195" s="841">
        <v>150</v>
      </c>
      <c r="F195" s="839" t="s">
        <v>235</v>
      </c>
      <c r="G195" s="839" t="s">
        <v>126</v>
      </c>
      <c r="I195" t="s">
        <v>236</v>
      </c>
      <c r="J195" s="426" t="s">
        <v>226</v>
      </c>
    </row>
    <row r="196" spans="1:10" ht="13.5" customHeight="1" x14ac:dyDescent="0.35">
      <c r="A196" s="838">
        <v>46198</v>
      </c>
      <c r="B196" s="839" t="s">
        <v>8554</v>
      </c>
      <c r="C196" s="840" t="s">
        <v>31</v>
      </c>
      <c r="D196" s="839" t="s">
        <v>159</v>
      </c>
      <c r="E196" s="841">
        <v>150</v>
      </c>
      <c r="F196" s="839" t="s">
        <v>695</v>
      </c>
      <c r="G196" s="839" t="s">
        <v>175</v>
      </c>
      <c r="I196" t="s">
        <v>282</v>
      </c>
      <c r="J196" s="426" t="s">
        <v>226</v>
      </c>
    </row>
    <row r="197" spans="1:10" ht="13.5" customHeight="1" x14ac:dyDescent="0.35">
      <c r="A197" s="838">
        <v>46197</v>
      </c>
      <c r="B197" s="839" t="s">
        <v>8552</v>
      </c>
      <c r="C197" s="840" t="s">
        <v>44</v>
      </c>
      <c r="D197" s="839" t="s">
        <v>159</v>
      </c>
      <c r="E197" s="841">
        <v>20</v>
      </c>
      <c r="F197" s="839" t="s">
        <v>923</v>
      </c>
      <c r="G197" s="839" t="s">
        <v>175</v>
      </c>
      <c r="I197" t="s">
        <v>294</v>
      </c>
      <c r="J197" s="426" t="s">
        <v>295</v>
      </c>
    </row>
    <row r="198" spans="1:10" ht="13.5" customHeight="1" x14ac:dyDescent="0.35">
      <c r="A198" s="838">
        <v>46195</v>
      </c>
      <c r="B198" s="839" t="s">
        <v>714</v>
      </c>
      <c r="C198" s="840" t="s">
        <v>31</v>
      </c>
      <c r="D198" s="839" t="s">
        <v>159</v>
      </c>
      <c r="E198" s="841">
        <v>51</v>
      </c>
      <c r="F198" s="839" t="s">
        <v>695</v>
      </c>
      <c r="G198" s="839" t="s">
        <v>175</v>
      </c>
      <c r="I198" t="s">
        <v>282</v>
      </c>
      <c r="J198" s="426" t="s">
        <v>226</v>
      </c>
    </row>
    <row r="199" spans="1:10" ht="13.5" customHeight="1" x14ac:dyDescent="0.35">
      <c r="A199" s="838">
        <v>46195</v>
      </c>
      <c r="B199" s="839" t="s">
        <v>996</v>
      </c>
      <c r="C199" s="840" t="s">
        <v>31</v>
      </c>
      <c r="D199" s="839" t="s">
        <v>159</v>
      </c>
      <c r="E199" s="841">
        <v>150</v>
      </c>
      <c r="F199" s="839" t="s">
        <v>695</v>
      </c>
      <c r="G199" s="839" t="s">
        <v>175</v>
      </c>
      <c r="I199" t="s">
        <v>282</v>
      </c>
      <c r="J199" s="426" t="s">
        <v>226</v>
      </c>
    </row>
    <row r="200" spans="1:10" ht="13.5" customHeight="1" x14ac:dyDescent="0.35">
      <c r="A200" s="838">
        <v>46195</v>
      </c>
      <c r="B200" s="839" t="s">
        <v>402</v>
      </c>
      <c r="C200" s="840" t="s">
        <v>35</v>
      </c>
      <c r="D200" s="839" t="s">
        <v>159</v>
      </c>
      <c r="E200" s="841">
        <v>111.31</v>
      </c>
      <c r="F200" s="839" t="s">
        <v>8550</v>
      </c>
      <c r="G200" s="839" t="s">
        <v>175</v>
      </c>
      <c r="I200" t="s">
        <v>879</v>
      </c>
      <c r="J200" s="426" t="s">
        <v>8501</v>
      </c>
    </row>
    <row r="201" spans="1:10" ht="13.5" customHeight="1" x14ac:dyDescent="0.35">
      <c r="A201" s="838">
        <v>46195</v>
      </c>
      <c r="B201" s="839" t="s">
        <v>402</v>
      </c>
      <c r="C201" s="840" t="s">
        <v>35</v>
      </c>
      <c r="D201" s="839" t="s">
        <v>159</v>
      </c>
      <c r="E201" s="841">
        <v>1075</v>
      </c>
      <c r="F201" s="839" t="s">
        <v>8545</v>
      </c>
      <c r="G201" s="839" t="s">
        <v>175</v>
      </c>
      <c r="I201" t="s">
        <v>879</v>
      </c>
      <c r="J201" s="426" t="s">
        <v>8501</v>
      </c>
    </row>
    <row r="202" spans="1:10" ht="13.5" customHeight="1" x14ac:dyDescent="0.35">
      <c r="A202" s="838">
        <v>46193</v>
      </c>
      <c r="B202" s="839" t="s">
        <v>8542</v>
      </c>
      <c r="C202" s="840" t="s">
        <v>56</v>
      </c>
      <c r="D202" s="839" t="s">
        <v>160</v>
      </c>
      <c r="E202" s="841">
        <v>29.4</v>
      </c>
      <c r="F202" s="839" t="s">
        <v>8543</v>
      </c>
      <c r="G202" s="839" t="s">
        <v>175</v>
      </c>
      <c r="I202" t="s">
        <v>285</v>
      </c>
      <c r="J202" t="s">
        <v>286</v>
      </c>
    </row>
    <row r="203" spans="1:10" ht="13.5" customHeight="1" x14ac:dyDescent="0.35">
      <c r="A203" s="838">
        <v>46191</v>
      </c>
      <c r="B203" s="839" t="s">
        <v>8539</v>
      </c>
      <c r="C203" s="840" t="s">
        <v>31</v>
      </c>
      <c r="D203" s="839" t="s">
        <v>159</v>
      </c>
      <c r="E203" s="841">
        <v>25</v>
      </c>
      <c r="F203" s="839" t="s">
        <v>273</v>
      </c>
      <c r="G203" s="839" t="s">
        <v>175</v>
      </c>
      <c r="I203" t="s">
        <v>274</v>
      </c>
      <c r="J203" s="426" t="s">
        <v>226</v>
      </c>
    </row>
    <row r="204" spans="1:10" ht="13.5" customHeight="1" x14ac:dyDescent="0.35">
      <c r="A204" s="838">
        <v>46191</v>
      </c>
      <c r="B204" s="839" t="s">
        <v>8536</v>
      </c>
      <c r="C204" s="840" t="s">
        <v>31</v>
      </c>
      <c r="D204" s="839" t="s">
        <v>159</v>
      </c>
      <c r="E204" s="841">
        <v>25</v>
      </c>
      <c r="F204" s="839" t="s">
        <v>273</v>
      </c>
      <c r="G204" s="839" t="s">
        <v>175</v>
      </c>
      <c r="I204" t="s">
        <v>274</v>
      </c>
      <c r="J204" s="426" t="s">
        <v>226</v>
      </c>
    </row>
    <row r="205" spans="1:10" ht="13.5" customHeight="1" x14ac:dyDescent="0.35">
      <c r="A205" s="838">
        <v>46190</v>
      </c>
      <c r="B205" s="839" t="s">
        <v>8530</v>
      </c>
      <c r="C205" s="840" t="s">
        <v>59</v>
      </c>
      <c r="D205" s="839" t="s">
        <v>160</v>
      </c>
      <c r="E205" s="841">
        <v>250</v>
      </c>
      <c r="F205" s="839" t="s">
        <v>8531</v>
      </c>
      <c r="G205" s="839" t="s">
        <v>174</v>
      </c>
      <c r="I205" t="s">
        <v>254</v>
      </c>
      <c r="J205" t="s">
        <v>304</v>
      </c>
    </row>
    <row r="206" spans="1:10" ht="13.5" customHeight="1" x14ac:dyDescent="0.35">
      <c r="A206" s="838">
        <v>46190</v>
      </c>
      <c r="B206" s="839" t="s">
        <v>97</v>
      </c>
      <c r="C206" s="840" t="s">
        <v>59</v>
      </c>
      <c r="D206" s="839" t="s">
        <v>162</v>
      </c>
      <c r="E206" s="841">
        <v>370</v>
      </c>
      <c r="F206" s="839" t="s">
        <v>1132</v>
      </c>
      <c r="G206" s="839" t="s">
        <v>175</v>
      </c>
      <c r="I206" t="s">
        <v>254</v>
      </c>
      <c r="J206" t="s">
        <v>304</v>
      </c>
    </row>
    <row r="207" spans="1:10" ht="13.5" customHeight="1" x14ac:dyDescent="0.35">
      <c r="A207" s="838">
        <v>46188</v>
      </c>
      <c r="B207" s="839" t="s">
        <v>310</v>
      </c>
      <c r="C207" s="840" t="s">
        <v>62</v>
      </c>
      <c r="D207" s="839" t="s">
        <v>159</v>
      </c>
      <c r="E207" s="841">
        <v>59</v>
      </c>
      <c r="F207" s="839" t="s">
        <v>8529</v>
      </c>
      <c r="G207" s="839" t="s">
        <v>175</v>
      </c>
      <c r="I207" t="s">
        <v>201</v>
      </c>
      <c r="J207" t="s">
        <v>202</v>
      </c>
    </row>
    <row r="208" spans="1:10" ht="13.5" customHeight="1" x14ac:dyDescent="0.35">
      <c r="A208" s="838">
        <v>46188</v>
      </c>
      <c r="B208" s="839" t="s">
        <v>8528</v>
      </c>
      <c r="C208" s="840" t="s">
        <v>62</v>
      </c>
      <c r="D208" s="839" t="s">
        <v>159</v>
      </c>
      <c r="E208" s="841">
        <v>59</v>
      </c>
      <c r="F208" s="839" t="s">
        <v>8529</v>
      </c>
      <c r="G208" s="839" t="s">
        <v>175</v>
      </c>
      <c r="I208" t="s">
        <v>201</v>
      </c>
      <c r="J208" t="s">
        <v>202</v>
      </c>
    </row>
    <row r="209" spans="1:10" ht="13.5" customHeight="1" x14ac:dyDescent="0.35">
      <c r="A209" s="838">
        <v>46188</v>
      </c>
      <c r="B209" s="839" t="s">
        <v>641</v>
      </c>
      <c r="C209" s="840" t="s">
        <v>31</v>
      </c>
      <c r="D209" s="839" t="s">
        <v>162</v>
      </c>
      <c r="E209" s="841">
        <v>95</v>
      </c>
      <c r="F209" s="839" t="s">
        <v>788</v>
      </c>
      <c r="G209" s="839" t="s">
        <v>126</v>
      </c>
      <c r="I209" t="s">
        <v>378</v>
      </c>
      <c r="J209" s="426" t="s">
        <v>226</v>
      </c>
    </row>
    <row r="210" spans="1:10" ht="13.5" customHeight="1" x14ac:dyDescent="0.35">
      <c r="A210" s="838">
        <v>46188</v>
      </c>
      <c r="B210" s="839" t="s">
        <v>261</v>
      </c>
      <c r="C210" s="840" t="s">
        <v>28</v>
      </c>
      <c r="D210" s="839" t="s">
        <v>162</v>
      </c>
      <c r="E210" s="841">
        <v>100</v>
      </c>
      <c r="F210" s="839" t="s">
        <v>580</v>
      </c>
      <c r="G210" s="839" t="s">
        <v>126</v>
      </c>
      <c r="I210" t="s">
        <v>196</v>
      </c>
      <c r="J210" t="s">
        <v>197</v>
      </c>
    </row>
    <row r="211" spans="1:10" ht="13.5" customHeight="1" x14ac:dyDescent="0.35">
      <c r="A211" s="838">
        <v>46188</v>
      </c>
      <c r="B211" s="839" t="s">
        <v>275</v>
      </c>
      <c r="C211" s="840" t="s">
        <v>28</v>
      </c>
      <c r="D211" s="839" t="s">
        <v>162</v>
      </c>
      <c r="E211" s="841">
        <v>100</v>
      </c>
      <c r="F211" s="839" t="s">
        <v>580</v>
      </c>
      <c r="G211" s="839" t="s">
        <v>126</v>
      </c>
      <c r="I211" t="s">
        <v>196</v>
      </c>
      <c r="J211" t="s">
        <v>197</v>
      </c>
    </row>
    <row r="212" spans="1:10" ht="13.5" customHeight="1" x14ac:dyDescent="0.35">
      <c r="A212" s="838">
        <v>46188</v>
      </c>
      <c r="B212" s="839" t="s">
        <v>6431</v>
      </c>
      <c r="C212" s="840" t="s">
        <v>28</v>
      </c>
      <c r="D212" s="839" t="s">
        <v>162</v>
      </c>
      <c r="E212" s="841">
        <v>100</v>
      </c>
      <c r="F212" s="839" t="s">
        <v>580</v>
      </c>
      <c r="G212" s="839" t="s">
        <v>126</v>
      </c>
      <c r="I212" t="s">
        <v>196</v>
      </c>
      <c r="J212" t="s">
        <v>197</v>
      </c>
    </row>
    <row r="213" spans="1:10" ht="13.5" customHeight="1" x14ac:dyDescent="0.35">
      <c r="A213" s="838">
        <v>46183</v>
      </c>
      <c r="B213" s="839" t="s">
        <v>8514</v>
      </c>
      <c r="C213" s="840" t="s">
        <v>47</v>
      </c>
      <c r="D213" s="839" t="s">
        <v>159</v>
      </c>
      <c r="E213" s="841">
        <v>65</v>
      </c>
      <c r="F213" s="839" t="s">
        <v>2094</v>
      </c>
      <c r="G213" s="839" t="s">
        <v>174</v>
      </c>
      <c r="I213" t="s">
        <v>268</v>
      </c>
      <c r="J213" s="426" t="s">
        <v>269</v>
      </c>
    </row>
    <row r="214" spans="1:10" ht="13.5" customHeight="1" x14ac:dyDescent="0.35">
      <c r="A214" s="838">
        <v>46181</v>
      </c>
      <c r="B214" s="839" t="s">
        <v>256</v>
      </c>
      <c r="C214" s="840" t="s">
        <v>47</v>
      </c>
      <c r="D214" s="839" t="s">
        <v>162</v>
      </c>
      <c r="E214" s="841">
        <v>100</v>
      </c>
      <c r="F214" s="848" t="s">
        <v>941</v>
      </c>
      <c r="G214" s="839" t="s">
        <v>126</v>
      </c>
      <c r="I214" t="s">
        <v>205</v>
      </c>
      <c r="J214" s="426" t="s">
        <v>206</v>
      </c>
    </row>
    <row r="215" spans="1:10" ht="13.5" customHeight="1" x14ac:dyDescent="0.35">
      <c r="A215" s="838">
        <v>46181</v>
      </c>
      <c r="B215" s="839" t="s">
        <v>7517</v>
      </c>
      <c r="C215" s="840" t="s">
        <v>31</v>
      </c>
      <c r="D215" s="839" t="s">
        <v>162</v>
      </c>
      <c r="E215" s="841">
        <v>99</v>
      </c>
      <c r="F215" s="839" t="s">
        <v>3588</v>
      </c>
      <c r="G215" s="839" t="s">
        <v>126</v>
      </c>
      <c r="I215" t="s">
        <v>231</v>
      </c>
      <c r="J215" s="426" t="s">
        <v>226</v>
      </c>
    </row>
    <row r="216" spans="1:10" ht="13.5" customHeight="1" x14ac:dyDescent="0.35">
      <c r="A216" s="838">
        <v>46181</v>
      </c>
      <c r="B216" s="839" t="s">
        <v>1304</v>
      </c>
      <c r="C216" s="840" t="s">
        <v>31</v>
      </c>
      <c r="D216" s="839" t="s">
        <v>162</v>
      </c>
      <c r="E216" s="841">
        <v>150</v>
      </c>
      <c r="F216" s="839" t="s">
        <v>3588</v>
      </c>
      <c r="G216" s="839" t="s">
        <v>126</v>
      </c>
      <c r="I216" t="s">
        <v>231</v>
      </c>
      <c r="J216" s="426" t="s">
        <v>226</v>
      </c>
    </row>
    <row r="217" spans="1:10" ht="13.5" customHeight="1" x14ac:dyDescent="0.35">
      <c r="A217" s="838">
        <v>46181</v>
      </c>
      <c r="B217" s="839" t="s">
        <v>7533</v>
      </c>
      <c r="C217" s="840" t="s">
        <v>31</v>
      </c>
      <c r="D217" s="839" t="s">
        <v>162</v>
      </c>
      <c r="E217" s="841">
        <v>99</v>
      </c>
      <c r="F217" s="839" t="s">
        <v>3588</v>
      </c>
      <c r="G217" s="839" t="s">
        <v>126</v>
      </c>
      <c r="I217" t="s">
        <v>231</v>
      </c>
      <c r="J217" s="426" t="s">
        <v>226</v>
      </c>
    </row>
    <row r="218" spans="1:10" ht="13.5" customHeight="1" x14ac:dyDescent="0.35">
      <c r="A218" s="838">
        <v>46181</v>
      </c>
      <c r="B218" s="839" t="s">
        <v>7552</v>
      </c>
      <c r="C218" s="840" t="s">
        <v>31</v>
      </c>
      <c r="D218" s="839" t="s">
        <v>162</v>
      </c>
      <c r="E218" s="841">
        <v>99</v>
      </c>
      <c r="F218" s="839" t="s">
        <v>3588</v>
      </c>
      <c r="G218" s="839" t="s">
        <v>126</v>
      </c>
      <c r="I218" t="s">
        <v>231</v>
      </c>
      <c r="J218" s="426" t="s">
        <v>226</v>
      </c>
    </row>
    <row r="219" spans="1:10" ht="13.5" customHeight="1" x14ac:dyDescent="0.35">
      <c r="A219" s="838">
        <v>46180</v>
      </c>
      <c r="B219" s="839" t="s">
        <v>8515</v>
      </c>
      <c r="C219" s="840" t="s">
        <v>31</v>
      </c>
      <c r="D219" s="839" t="s">
        <v>159</v>
      </c>
      <c r="E219" s="841">
        <v>95</v>
      </c>
      <c r="F219" s="839" t="s">
        <v>1228</v>
      </c>
      <c r="G219" s="839" t="s">
        <v>174</v>
      </c>
      <c r="I219" t="s">
        <v>378</v>
      </c>
      <c r="J219" s="426" t="s">
        <v>226</v>
      </c>
    </row>
    <row r="220" spans="1:10" ht="13.5" customHeight="1" x14ac:dyDescent="0.35">
      <c r="A220" s="838">
        <v>46174</v>
      </c>
      <c r="B220" s="839" t="s">
        <v>771</v>
      </c>
      <c r="C220" s="840" t="s">
        <v>35</v>
      </c>
      <c r="D220" s="839" t="s">
        <v>159</v>
      </c>
      <c r="E220" s="841">
        <v>575</v>
      </c>
      <c r="F220" s="839" t="s">
        <v>8500</v>
      </c>
      <c r="G220" s="839" t="s">
        <v>175</v>
      </c>
      <c r="I220" t="s">
        <v>8468</v>
      </c>
      <c r="J220" s="426" t="s">
        <v>8501</v>
      </c>
    </row>
    <row r="221" spans="1:10" ht="13.5" customHeight="1" x14ac:dyDescent="0.35">
      <c r="A221" s="838">
        <v>46174</v>
      </c>
      <c r="B221" s="839" t="s">
        <v>8499</v>
      </c>
      <c r="C221" s="840" t="s">
        <v>47</v>
      </c>
      <c r="D221" s="839" t="s">
        <v>159</v>
      </c>
      <c r="E221" s="841">
        <v>50</v>
      </c>
      <c r="F221" s="839" t="s">
        <v>2094</v>
      </c>
      <c r="G221" s="839" t="s">
        <v>174</v>
      </c>
      <c r="I221" t="s">
        <v>268</v>
      </c>
      <c r="J221" s="426" t="s">
        <v>269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46170</v>
      </c>
      <c r="B223" s="839" t="s">
        <v>345</v>
      </c>
      <c r="C223" s="840" t="s">
        <v>44</v>
      </c>
      <c r="D223" s="839" t="s">
        <v>159</v>
      </c>
      <c r="E223" s="841">
        <v>20</v>
      </c>
      <c r="F223" s="839" t="s">
        <v>293</v>
      </c>
      <c r="G223" s="839" t="s">
        <v>175</v>
      </c>
      <c r="I223" t="s">
        <v>294</v>
      </c>
      <c r="J223" s="426" t="s">
        <v>295</v>
      </c>
    </row>
    <row r="224" spans="1:10" ht="13.5" customHeight="1" x14ac:dyDescent="0.35">
      <c r="A224" s="838">
        <v>46168</v>
      </c>
      <c r="B224" s="839" t="s">
        <v>194</v>
      </c>
      <c r="C224" s="840" t="s">
        <v>28</v>
      </c>
      <c r="D224" s="839" t="s">
        <v>162</v>
      </c>
      <c r="E224" s="841">
        <v>120</v>
      </c>
      <c r="F224" s="839" t="s">
        <v>195</v>
      </c>
      <c r="G224" s="839" t="s">
        <v>180</v>
      </c>
      <c r="I224" t="s">
        <v>196</v>
      </c>
      <c r="J224" t="s">
        <v>197</v>
      </c>
    </row>
    <row r="225" spans="1:10" ht="13.5" customHeight="1" x14ac:dyDescent="0.35">
      <c r="A225" s="838">
        <v>46168</v>
      </c>
      <c r="B225" s="839" t="s">
        <v>198</v>
      </c>
      <c r="C225" s="840" t="s">
        <v>28</v>
      </c>
      <c r="D225" s="839" t="s">
        <v>162</v>
      </c>
      <c r="E225" s="841">
        <v>120</v>
      </c>
      <c r="F225" s="839" t="s">
        <v>195</v>
      </c>
      <c r="G225" s="839" t="s">
        <v>180</v>
      </c>
      <c r="I225" t="s">
        <v>196</v>
      </c>
      <c r="J225" t="s">
        <v>197</v>
      </c>
    </row>
    <row r="226" spans="1:10" ht="13.5" customHeight="1" x14ac:dyDescent="0.35">
      <c r="A226" s="838">
        <v>46163</v>
      </c>
      <c r="B226" s="839" t="s">
        <v>199</v>
      </c>
      <c r="C226" s="840" t="s">
        <v>62</v>
      </c>
      <c r="D226" s="839" t="s">
        <v>159</v>
      </c>
      <c r="E226" s="841">
        <v>79</v>
      </c>
      <c r="F226" s="839" t="s">
        <v>200</v>
      </c>
      <c r="G226" s="839" t="s">
        <v>174</v>
      </c>
      <c r="I226" t="s">
        <v>201</v>
      </c>
      <c r="J226" t="s">
        <v>202</v>
      </c>
    </row>
    <row r="227" spans="1:10" ht="13.5" customHeight="1" x14ac:dyDescent="0.35">
      <c r="A227" s="838">
        <v>46162</v>
      </c>
      <c r="B227" s="839" t="s">
        <v>203</v>
      </c>
      <c r="C227" s="840" t="s">
        <v>47</v>
      </c>
      <c r="D227" s="839" t="s">
        <v>159</v>
      </c>
      <c r="E227" s="841">
        <v>65</v>
      </c>
      <c r="F227" s="848" t="s">
        <v>204</v>
      </c>
      <c r="G227" s="839" t="s">
        <v>175</v>
      </c>
      <c r="I227" t="s">
        <v>205</v>
      </c>
      <c r="J227" t="s">
        <v>206</v>
      </c>
    </row>
    <row r="228" spans="1:10" ht="13.5" customHeight="1" x14ac:dyDescent="0.35">
      <c r="A228" s="838">
        <v>46159</v>
      </c>
      <c r="B228" s="839" t="s">
        <v>207</v>
      </c>
      <c r="C228" s="840" t="s">
        <v>62</v>
      </c>
      <c r="D228" s="839" t="s">
        <v>159</v>
      </c>
      <c r="E228" s="841">
        <v>59</v>
      </c>
      <c r="F228" s="839" t="s">
        <v>200</v>
      </c>
      <c r="G228" s="839" t="s">
        <v>175</v>
      </c>
      <c r="I228" t="s">
        <v>201</v>
      </c>
      <c r="J228" t="s">
        <v>202</v>
      </c>
    </row>
    <row r="229" spans="1:10" ht="13.5" customHeight="1" x14ac:dyDescent="0.35">
      <c r="A229" s="838">
        <v>46156</v>
      </c>
      <c r="B229" s="839" t="s">
        <v>208</v>
      </c>
      <c r="C229" s="840" t="s">
        <v>50</v>
      </c>
      <c r="D229" s="839" t="s">
        <v>159</v>
      </c>
      <c r="E229" s="841">
        <v>150</v>
      </c>
      <c r="F229" s="839" t="s">
        <v>209</v>
      </c>
      <c r="G229" s="839" t="s">
        <v>174</v>
      </c>
      <c r="I229" t="s">
        <v>210</v>
      </c>
      <c r="J229" t="s">
        <v>211</v>
      </c>
    </row>
    <row r="230" spans="1:10" ht="13.5" customHeight="1" x14ac:dyDescent="0.35">
      <c r="A230" s="838">
        <v>46154</v>
      </c>
      <c r="B230" s="839" t="s">
        <v>212</v>
      </c>
      <c r="C230" s="840" t="s">
        <v>62</v>
      </c>
      <c r="D230" s="839" t="s">
        <v>159</v>
      </c>
      <c r="E230" s="841">
        <v>79</v>
      </c>
      <c r="F230" s="839" t="s">
        <v>200</v>
      </c>
      <c r="G230" s="839" t="s">
        <v>174</v>
      </c>
      <c r="I230" t="s">
        <v>201</v>
      </c>
      <c r="J230" t="s">
        <v>202</v>
      </c>
    </row>
    <row r="231" spans="1:10" ht="13.5" customHeight="1" x14ac:dyDescent="0.35">
      <c r="A231" s="838">
        <v>46152</v>
      </c>
      <c r="B231" s="839" t="s">
        <v>213</v>
      </c>
      <c r="C231" s="840" t="s">
        <v>28</v>
      </c>
      <c r="D231" s="839" t="s">
        <v>159</v>
      </c>
      <c r="E231" s="841">
        <v>50</v>
      </c>
      <c r="F231" s="839" t="s">
        <v>214</v>
      </c>
      <c r="G231" s="839" t="s">
        <v>175</v>
      </c>
      <c r="I231" t="s">
        <v>215</v>
      </c>
      <c r="J231" t="s">
        <v>216</v>
      </c>
    </row>
    <row r="232" spans="1:10" ht="13.5" customHeight="1" x14ac:dyDescent="0.35">
      <c r="A232" s="838">
        <v>46145</v>
      </c>
      <c r="B232" s="839" t="s">
        <v>203</v>
      </c>
      <c r="C232" s="840" t="s">
        <v>47</v>
      </c>
      <c r="D232" s="839" t="s">
        <v>159</v>
      </c>
      <c r="E232" s="841">
        <v>65</v>
      </c>
      <c r="F232" s="848" t="s">
        <v>204</v>
      </c>
      <c r="G232" s="839" t="s">
        <v>175</v>
      </c>
      <c r="I232" t="s">
        <v>205</v>
      </c>
      <c r="J232" t="s">
        <v>206</v>
      </c>
    </row>
    <row r="233" spans="1:10" ht="13.5" customHeight="1" x14ac:dyDescent="0.35">
      <c r="A233" s="838"/>
      <c r="B233" s="839"/>
      <c r="C233" s="840"/>
      <c r="D233" s="839"/>
      <c r="E233" s="841"/>
      <c r="F233" s="839"/>
      <c r="G233" s="839"/>
    </row>
    <row r="234" spans="1:10" ht="13.5" customHeight="1" x14ac:dyDescent="0.35">
      <c r="A234" s="838">
        <v>46141</v>
      </c>
      <c r="B234" s="839" t="s">
        <v>217</v>
      </c>
      <c r="C234" s="840" t="s">
        <v>28</v>
      </c>
      <c r="D234" s="839" t="s">
        <v>159</v>
      </c>
      <c r="E234" s="841">
        <v>150</v>
      </c>
      <c r="F234" s="839" t="s">
        <v>195</v>
      </c>
      <c r="G234" s="839" t="s">
        <v>174</v>
      </c>
      <c r="I234" t="s">
        <v>196</v>
      </c>
      <c r="J234" t="s">
        <v>197</v>
      </c>
    </row>
    <row r="235" spans="1:10" ht="13.5" customHeight="1" x14ac:dyDescent="0.35">
      <c r="A235" s="838">
        <v>46139</v>
      </c>
      <c r="B235" s="839" t="s">
        <v>218</v>
      </c>
      <c r="C235" s="840" t="s">
        <v>53</v>
      </c>
      <c r="D235" s="839" t="s">
        <v>165</v>
      </c>
      <c r="E235" s="841">
        <v>-100</v>
      </c>
      <c r="F235" s="839" t="s">
        <v>219</v>
      </c>
      <c r="G235" s="839" t="s">
        <v>174</v>
      </c>
      <c r="I235" t="s">
        <v>220</v>
      </c>
      <c r="J235"/>
    </row>
    <row r="236" spans="1:10" ht="13.5" customHeight="1" x14ac:dyDescent="0.35">
      <c r="A236" s="838">
        <v>46139</v>
      </c>
      <c r="B236" s="839" t="s">
        <v>218</v>
      </c>
      <c r="C236" s="840" t="s">
        <v>35</v>
      </c>
      <c r="D236" s="839" t="s">
        <v>165</v>
      </c>
      <c r="E236" s="841">
        <v>100</v>
      </c>
      <c r="F236" s="839" t="s">
        <v>219</v>
      </c>
      <c r="G236" s="839" t="s">
        <v>174</v>
      </c>
      <c r="I236" t="s">
        <v>221</v>
      </c>
      <c r="J236" t="s">
        <v>222</v>
      </c>
    </row>
    <row r="237" spans="1:10" ht="13.5" customHeight="1" x14ac:dyDescent="0.35">
      <c r="A237" s="838">
        <v>46139</v>
      </c>
      <c r="B237" s="839" t="s">
        <v>218</v>
      </c>
      <c r="C237" s="840" t="s">
        <v>35</v>
      </c>
      <c r="D237" s="839" t="s">
        <v>159</v>
      </c>
      <c r="E237" s="841">
        <v>675</v>
      </c>
      <c r="F237" s="839" t="s">
        <v>219</v>
      </c>
      <c r="G237" s="839" t="s">
        <v>174</v>
      </c>
      <c r="I237" t="s">
        <v>221</v>
      </c>
      <c r="J237" t="s">
        <v>222</v>
      </c>
    </row>
    <row r="238" spans="1:10" ht="13.5" customHeight="1" x14ac:dyDescent="0.35">
      <c r="A238" s="838">
        <v>46138</v>
      </c>
      <c r="B238" s="839" t="s">
        <v>223</v>
      </c>
      <c r="C238" s="840" t="s">
        <v>53</v>
      </c>
      <c r="D238" s="839" t="s">
        <v>165</v>
      </c>
      <c r="E238" s="841">
        <v>-125</v>
      </c>
      <c r="F238" s="839" t="s">
        <v>224</v>
      </c>
      <c r="G238" s="839" t="s">
        <v>174</v>
      </c>
      <c r="I238" t="s">
        <v>220</v>
      </c>
      <c r="J238"/>
    </row>
    <row r="239" spans="1:10" ht="13.5" customHeight="1" x14ac:dyDescent="0.35">
      <c r="A239" s="838">
        <v>46138</v>
      </c>
      <c r="B239" s="839" t="s">
        <v>223</v>
      </c>
      <c r="C239" s="840" t="s">
        <v>31</v>
      </c>
      <c r="D239" s="839" t="s">
        <v>165</v>
      </c>
      <c r="E239" s="841">
        <v>125</v>
      </c>
      <c r="F239" s="839" t="s">
        <v>224</v>
      </c>
      <c r="G239" s="839" t="s">
        <v>174</v>
      </c>
      <c r="I239" t="s">
        <v>225</v>
      </c>
      <c r="J239" t="s">
        <v>226</v>
      </c>
    </row>
    <row r="240" spans="1:10" ht="13.5" customHeight="1" x14ac:dyDescent="0.35">
      <c r="A240" s="838">
        <v>46138</v>
      </c>
      <c r="B240" s="839" t="s">
        <v>227</v>
      </c>
      <c r="C240" s="840" t="s">
        <v>50</v>
      </c>
      <c r="D240" s="839" t="s">
        <v>159</v>
      </c>
      <c r="E240" s="841">
        <v>50</v>
      </c>
      <c r="F240" s="839" t="s">
        <v>228</v>
      </c>
      <c r="G240" s="839" t="s">
        <v>174</v>
      </c>
      <c r="I240" t="s">
        <v>210</v>
      </c>
      <c r="J240" t="s">
        <v>211</v>
      </c>
    </row>
    <row r="241" spans="1:10" ht="13.5" customHeight="1" x14ac:dyDescent="0.35">
      <c r="A241" s="838">
        <v>46138</v>
      </c>
      <c r="B241" s="839" t="s">
        <v>229</v>
      </c>
      <c r="C241" s="840" t="s">
        <v>31</v>
      </c>
      <c r="D241" s="839" t="s">
        <v>159</v>
      </c>
      <c r="E241" s="841">
        <v>99</v>
      </c>
      <c r="F241" s="839" t="s">
        <v>230</v>
      </c>
      <c r="G241" s="839" t="s">
        <v>175</v>
      </c>
      <c r="I241" t="s">
        <v>231</v>
      </c>
      <c r="J241" s="426" t="s">
        <v>226</v>
      </c>
    </row>
    <row r="242" spans="1:10" ht="13.5" customHeight="1" x14ac:dyDescent="0.35">
      <c r="A242" s="838">
        <v>46136</v>
      </c>
      <c r="B242" s="839" t="s">
        <v>233</v>
      </c>
      <c r="C242" s="840" t="s">
        <v>31</v>
      </c>
      <c r="D242" s="839" t="s">
        <v>159</v>
      </c>
      <c r="E242" s="841">
        <v>99</v>
      </c>
      <c r="F242" s="839" t="s">
        <v>230</v>
      </c>
      <c r="G242" s="839" t="s">
        <v>174</v>
      </c>
      <c r="I242" t="s">
        <v>231</v>
      </c>
      <c r="J242" s="426" t="s">
        <v>226</v>
      </c>
    </row>
    <row r="243" spans="1:10" ht="13.5" customHeight="1" x14ac:dyDescent="0.35">
      <c r="A243" s="838">
        <v>46136</v>
      </c>
      <c r="B243" s="839" t="s">
        <v>234</v>
      </c>
      <c r="C243" s="840" t="s">
        <v>31</v>
      </c>
      <c r="D243" s="839" t="s">
        <v>162</v>
      </c>
      <c r="E243" s="841">
        <v>120</v>
      </c>
      <c r="F243" s="839" t="s">
        <v>235</v>
      </c>
      <c r="G243" s="839" t="s">
        <v>180</v>
      </c>
      <c r="I243" t="s">
        <v>236</v>
      </c>
      <c r="J243" s="426" t="s">
        <v>226</v>
      </c>
    </row>
    <row r="244" spans="1:10" ht="13.5" customHeight="1" x14ac:dyDescent="0.35">
      <c r="A244" s="838">
        <v>46136</v>
      </c>
      <c r="B244" s="839" t="s">
        <v>237</v>
      </c>
      <c r="C244" s="840" t="s">
        <v>31</v>
      </c>
      <c r="D244" s="839" t="s">
        <v>162</v>
      </c>
      <c r="E244" s="841">
        <v>240</v>
      </c>
      <c r="F244" s="839" t="s">
        <v>235</v>
      </c>
      <c r="G244" s="839" t="s">
        <v>180</v>
      </c>
      <c r="I244" t="s">
        <v>236</v>
      </c>
      <c r="J244" s="426" t="s">
        <v>226</v>
      </c>
    </row>
    <row r="245" spans="1:10" ht="13.5" customHeight="1" x14ac:dyDescent="0.35">
      <c r="A245" s="838">
        <v>46136</v>
      </c>
      <c r="B245" s="839" t="s">
        <v>238</v>
      </c>
      <c r="C245" s="840" t="s">
        <v>31</v>
      </c>
      <c r="D245" s="839" t="s">
        <v>162</v>
      </c>
      <c r="E245" s="841">
        <v>120</v>
      </c>
      <c r="F245" s="839" t="s">
        <v>235</v>
      </c>
      <c r="G245" s="839" t="s">
        <v>180</v>
      </c>
      <c r="I245" t="s">
        <v>236</v>
      </c>
      <c r="J245" s="426" t="s">
        <v>226</v>
      </c>
    </row>
    <row r="246" spans="1:10" ht="13.5" customHeight="1" x14ac:dyDescent="0.35">
      <c r="A246" s="838">
        <v>46136</v>
      </c>
      <c r="B246" s="839" t="s">
        <v>239</v>
      </c>
      <c r="C246" s="840" t="s">
        <v>31</v>
      </c>
      <c r="D246" s="839" t="s">
        <v>162</v>
      </c>
      <c r="E246" s="841">
        <v>120</v>
      </c>
      <c r="F246" s="839" t="s">
        <v>235</v>
      </c>
      <c r="G246" s="839" t="s">
        <v>180</v>
      </c>
      <c r="I246" t="s">
        <v>236</v>
      </c>
      <c r="J246" s="426" t="s">
        <v>226</v>
      </c>
    </row>
    <row r="247" spans="1:10" ht="13.5" customHeight="1" x14ac:dyDescent="0.35">
      <c r="A247" s="838">
        <v>46136</v>
      </c>
      <c r="B247" s="839" t="s">
        <v>240</v>
      </c>
      <c r="C247" s="840" t="s">
        <v>31</v>
      </c>
      <c r="D247" s="839" t="s">
        <v>162</v>
      </c>
      <c r="E247" s="841">
        <v>120</v>
      </c>
      <c r="F247" s="839" t="s">
        <v>235</v>
      </c>
      <c r="G247" s="839" t="s">
        <v>180</v>
      </c>
      <c r="I247" t="s">
        <v>236</v>
      </c>
      <c r="J247" s="426" t="s">
        <v>226</v>
      </c>
    </row>
    <row r="248" spans="1:10" ht="13.5" customHeight="1" x14ac:dyDescent="0.35">
      <c r="A248" s="838">
        <v>46136</v>
      </c>
      <c r="B248" s="839" t="s">
        <v>241</v>
      </c>
      <c r="C248" s="840" t="s">
        <v>31</v>
      </c>
      <c r="D248" s="839" t="s">
        <v>162</v>
      </c>
      <c r="E248" s="841">
        <v>120</v>
      </c>
      <c r="F248" s="839" t="s">
        <v>235</v>
      </c>
      <c r="G248" s="839" t="s">
        <v>180</v>
      </c>
      <c r="I248" t="s">
        <v>236</v>
      </c>
      <c r="J248" s="426" t="s">
        <v>226</v>
      </c>
    </row>
    <row r="249" spans="1:10" ht="13.5" customHeight="1" x14ac:dyDescent="0.35">
      <c r="A249" s="838">
        <v>46135</v>
      </c>
      <c r="B249" s="839" t="s">
        <v>242</v>
      </c>
      <c r="C249" s="840" t="s">
        <v>31</v>
      </c>
      <c r="D249" s="839" t="s">
        <v>159</v>
      </c>
      <c r="E249" s="841">
        <v>50</v>
      </c>
      <c r="F249" s="839" t="s">
        <v>243</v>
      </c>
      <c r="G249" s="839" t="s">
        <v>176</v>
      </c>
      <c r="I249" t="s">
        <v>244</v>
      </c>
      <c r="J249" t="s">
        <v>226</v>
      </c>
    </row>
    <row r="250" spans="1:10" ht="13.5" customHeight="1" x14ac:dyDescent="0.35">
      <c r="A250" s="838">
        <v>46136</v>
      </c>
      <c r="B250" s="839" t="s">
        <v>245</v>
      </c>
      <c r="C250" s="840" t="s">
        <v>62</v>
      </c>
      <c r="D250" s="839" t="s">
        <v>159</v>
      </c>
      <c r="E250" s="841">
        <v>59</v>
      </c>
      <c r="F250" s="839" t="s">
        <v>200</v>
      </c>
      <c r="G250" s="839" t="s">
        <v>175</v>
      </c>
      <c r="I250" t="s">
        <v>201</v>
      </c>
      <c r="J250" t="s">
        <v>202</v>
      </c>
    </row>
    <row r="251" spans="1:10" ht="13.5" customHeight="1" x14ac:dyDescent="0.35">
      <c r="A251" s="838">
        <v>46136</v>
      </c>
      <c r="B251" s="839" t="s">
        <v>246</v>
      </c>
      <c r="C251" s="840" t="s">
        <v>31</v>
      </c>
      <c r="D251" s="839" t="s">
        <v>159</v>
      </c>
      <c r="E251" s="841">
        <v>150</v>
      </c>
      <c r="F251" s="839" t="s">
        <v>235</v>
      </c>
      <c r="G251" s="839" t="s">
        <v>174</v>
      </c>
      <c r="I251" t="s">
        <v>236</v>
      </c>
      <c r="J251" s="426" t="s">
        <v>226</v>
      </c>
    </row>
    <row r="252" spans="1:10" ht="13.5" customHeight="1" x14ac:dyDescent="0.35">
      <c r="A252" s="838">
        <v>46135</v>
      </c>
      <c r="B252" s="839" t="s">
        <v>247</v>
      </c>
      <c r="C252" s="840" t="s">
        <v>31</v>
      </c>
      <c r="D252" s="839" t="s">
        <v>159</v>
      </c>
      <c r="E252" s="841">
        <v>99</v>
      </c>
      <c r="F252" s="839" t="s">
        <v>230</v>
      </c>
      <c r="G252" s="839" t="s">
        <v>176</v>
      </c>
      <c r="I252" t="s">
        <v>231</v>
      </c>
      <c r="J252" s="426" t="s">
        <v>226</v>
      </c>
    </row>
    <row r="253" spans="1:10" ht="13.5" customHeight="1" x14ac:dyDescent="0.35">
      <c r="A253" s="838">
        <v>46131</v>
      </c>
      <c r="B253" s="839" t="s">
        <v>248</v>
      </c>
      <c r="C253" s="840" t="s">
        <v>35</v>
      </c>
      <c r="D253" s="839" t="s">
        <v>159</v>
      </c>
      <c r="E253" s="841">
        <v>575</v>
      </c>
      <c r="F253" s="839" t="s">
        <v>249</v>
      </c>
      <c r="G253" s="839" t="s">
        <v>174</v>
      </c>
      <c r="I253" t="s">
        <v>250</v>
      </c>
      <c r="J253" t="s">
        <v>222</v>
      </c>
    </row>
    <row r="254" spans="1:10" ht="13.5" customHeight="1" x14ac:dyDescent="0.35">
      <c r="A254" s="838">
        <v>46130</v>
      </c>
      <c r="B254" s="839" t="s">
        <v>251</v>
      </c>
      <c r="C254" s="840" t="s">
        <v>50</v>
      </c>
      <c r="D254" s="839" t="s">
        <v>159</v>
      </c>
      <c r="E254" s="841">
        <v>150</v>
      </c>
      <c r="F254" s="839" t="s">
        <v>228</v>
      </c>
      <c r="G254" s="839" t="s">
        <v>174</v>
      </c>
      <c r="I254" t="s">
        <v>210</v>
      </c>
      <c r="J254" t="s">
        <v>211</v>
      </c>
    </row>
    <row r="255" spans="1:10" ht="13.5" customHeight="1" x14ac:dyDescent="0.35">
      <c r="A255" s="838">
        <v>46129</v>
      </c>
      <c r="B255" s="839" t="s">
        <v>252</v>
      </c>
      <c r="C255" s="840" t="s">
        <v>59</v>
      </c>
      <c r="D255" s="839" t="s">
        <v>162</v>
      </c>
      <c r="E255" s="841">
        <v>200</v>
      </c>
      <c r="F255" s="839" t="s">
        <v>253</v>
      </c>
      <c r="G255" s="839" t="s">
        <v>174</v>
      </c>
      <c r="I255" t="s">
        <v>254</v>
      </c>
      <c r="J255" t="s">
        <v>255</v>
      </c>
    </row>
    <row r="256" spans="1:10" ht="13.5" customHeight="1" x14ac:dyDescent="0.35">
      <c r="A256" s="838">
        <v>46129</v>
      </c>
      <c r="B256" s="839" t="s">
        <v>207</v>
      </c>
      <c r="C256" s="840" t="s">
        <v>31</v>
      </c>
      <c r="D256" s="839" t="s">
        <v>159</v>
      </c>
      <c r="E256" s="841">
        <v>99</v>
      </c>
      <c r="F256" s="839" t="s">
        <v>230</v>
      </c>
      <c r="G256" s="839" t="s">
        <v>174</v>
      </c>
      <c r="I256" t="s">
        <v>231</v>
      </c>
      <c r="J256" s="426" t="s">
        <v>226</v>
      </c>
    </row>
    <row r="257" spans="1:10" ht="13.5" customHeight="1" x14ac:dyDescent="0.35">
      <c r="A257" s="838">
        <v>46127</v>
      </c>
      <c r="B257" s="839" t="s">
        <v>256</v>
      </c>
      <c r="C257" s="840" t="s">
        <v>47</v>
      </c>
      <c r="D257" s="839" t="s">
        <v>159</v>
      </c>
      <c r="E257" s="841">
        <v>20</v>
      </c>
      <c r="F257" s="848" t="s">
        <v>257</v>
      </c>
      <c r="G257" s="839" t="s">
        <v>175</v>
      </c>
      <c r="I257" t="s">
        <v>205</v>
      </c>
      <c r="J257" t="s">
        <v>206</v>
      </c>
    </row>
    <row r="258" spans="1:10" ht="13.5" customHeight="1" x14ac:dyDescent="0.35">
      <c r="A258" s="838">
        <v>46127</v>
      </c>
      <c r="B258" s="839" t="s">
        <v>258</v>
      </c>
      <c r="C258" s="840" t="s">
        <v>53</v>
      </c>
      <c r="D258" s="839" t="s">
        <v>165</v>
      </c>
      <c r="E258" s="841">
        <v>-100</v>
      </c>
      <c r="F258" s="839" t="s">
        <v>195</v>
      </c>
      <c r="G258" s="839" t="s">
        <v>174</v>
      </c>
      <c r="I258" t="s">
        <v>220</v>
      </c>
      <c r="J258"/>
    </row>
    <row r="259" spans="1:10" ht="13.5" customHeight="1" x14ac:dyDescent="0.35">
      <c r="A259" s="838">
        <v>46127</v>
      </c>
      <c r="B259" s="839" t="s">
        <v>258</v>
      </c>
      <c r="C259" s="840" t="s">
        <v>28</v>
      </c>
      <c r="D259" s="839" t="s">
        <v>165</v>
      </c>
      <c r="E259" s="841">
        <v>100</v>
      </c>
      <c r="F259" s="839" t="s">
        <v>195</v>
      </c>
      <c r="G259" s="839" t="s">
        <v>174</v>
      </c>
      <c r="I259" t="s">
        <v>196</v>
      </c>
      <c r="J259" t="s">
        <v>197</v>
      </c>
    </row>
    <row r="260" spans="1:10" ht="13.5" customHeight="1" x14ac:dyDescent="0.35">
      <c r="A260" s="838">
        <v>46127</v>
      </c>
      <c r="B260" s="839" t="s">
        <v>258</v>
      </c>
      <c r="C260" s="840" t="s">
        <v>28</v>
      </c>
      <c r="D260" s="839" t="s">
        <v>159</v>
      </c>
      <c r="E260" s="841">
        <v>50</v>
      </c>
      <c r="F260" s="839" t="s">
        <v>195</v>
      </c>
      <c r="G260" s="839" t="s">
        <v>174</v>
      </c>
      <c r="I260" t="s">
        <v>196</v>
      </c>
      <c r="J260" t="s">
        <v>197</v>
      </c>
    </row>
    <row r="261" spans="1:10" ht="13.5" customHeight="1" x14ac:dyDescent="0.35">
      <c r="A261" s="838">
        <v>46126</v>
      </c>
      <c r="B261" s="839" t="s">
        <v>259</v>
      </c>
      <c r="C261" s="840" t="s">
        <v>31</v>
      </c>
      <c r="D261" s="839" t="s">
        <v>159</v>
      </c>
      <c r="E261" s="841">
        <v>99</v>
      </c>
      <c r="F261" s="839" t="s">
        <v>230</v>
      </c>
      <c r="G261" s="839" t="s">
        <v>174</v>
      </c>
      <c r="I261" t="s">
        <v>231</v>
      </c>
      <c r="J261" s="426" t="s">
        <v>226</v>
      </c>
    </row>
    <row r="262" spans="1:10" ht="13.5" customHeight="1" x14ac:dyDescent="0.35">
      <c r="A262" s="838">
        <v>46126</v>
      </c>
      <c r="B262" s="839" t="s">
        <v>260</v>
      </c>
      <c r="C262" s="840" t="s">
        <v>28</v>
      </c>
      <c r="D262" s="839" t="s">
        <v>159</v>
      </c>
      <c r="E262" s="841">
        <v>150</v>
      </c>
      <c r="F262" s="839" t="s">
        <v>195</v>
      </c>
      <c r="G262" s="839" t="s">
        <v>174</v>
      </c>
      <c r="I262" t="s">
        <v>196</v>
      </c>
      <c r="J262" t="s">
        <v>197</v>
      </c>
    </row>
    <row r="263" spans="1:10" ht="13.5" customHeight="1" x14ac:dyDescent="0.35">
      <c r="A263" s="838">
        <v>46126</v>
      </c>
      <c r="B263" s="839" t="s">
        <v>261</v>
      </c>
      <c r="C263" s="840" t="s">
        <v>28</v>
      </c>
      <c r="D263" s="839" t="s">
        <v>159</v>
      </c>
      <c r="E263" s="841">
        <v>50</v>
      </c>
      <c r="F263" s="839" t="s">
        <v>195</v>
      </c>
      <c r="G263" s="839" t="s">
        <v>175</v>
      </c>
      <c r="I263" t="s">
        <v>196</v>
      </c>
      <c r="J263" t="s">
        <v>197</v>
      </c>
    </row>
    <row r="264" spans="1:10" ht="13.5" customHeight="1" x14ac:dyDescent="0.35">
      <c r="A264" s="838">
        <v>46126</v>
      </c>
      <c r="B264" s="839" t="s">
        <v>262</v>
      </c>
      <c r="C264" s="840" t="s">
        <v>28</v>
      </c>
      <c r="D264" s="839" t="s">
        <v>159</v>
      </c>
      <c r="E264" s="841">
        <v>50</v>
      </c>
      <c r="F264" s="839" t="s">
        <v>195</v>
      </c>
      <c r="G264" s="839" t="s">
        <v>175</v>
      </c>
      <c r="I264" t="s">
        <v>196</v>
      </c>
      <c r="J264" t="s">
        <v>197</v>
      </c>
    </row>
    <row r="265" spans="1:10" ht="13.5" customHeight="1" x14ac:dyDescent="0.35">
      <c r="A265" s="838">
        <v>46125</v>
      </c>
      <c r="B265" s="839" t="s">
        <v>263</v>
      </c>
      <c r="C265" s="840" t="s">
        <v>47</v>
      </c>
      <c r="D265" s="839" t="s">
        <v>159</v>
      </c>
      <c r="E265" s="841">
        <v>120</v>
      </c>
      <c r="F265" s="839" t="s">
        <v>264</v>
      </c>
      <c r="G265" s="839" t="s">
        <v>175</v>
      </c>
      <c r="I265" t="s">
        <v>265</v>
      </c>
      <c r="J265" t="s">
        <v>206</v>
      </c>
    </row>
    <row r="266" spans="1:10" ht="13.5" customHeight="1" x14ac:dyDescent="0.35">
      <c r="A266" s="838">
        <v>46125</v>
      </c>
      <c r="B266" s="839" t="s">
        <v>266</v>
      </c>
      <c r="C266" s="840" t="s">
        <v>47</v>
      </c>
      <c r="D266" s="839" t="s">
        <v>159</v>
      </c>
      <c r="E266" s="841">
        <v>50</v>
      </c>
      <c r="F266" s="839" t="s">
        <v>267</v>
      </c>
      <c r="G266" s="839" t="s">
        <v>174</v>
      </c>
      <c r="I266" t="s">
        <v>268</v>
      </c>
      <c r="J266" t="s">
        <v>269</v>
      </c>
    </row>
    <row r="267" spans="1:10" ht="13.5" customHeight="1" x14ac:dyDescent="0.35">
      <c r="A267" s="838">
        <v>46124</v>
      </c>
      <c r="B267" s="839" t="s">
        <v>270</v>
      </c>
      <c r="C267" s="840" t="s">
        <v>35</v>
      </c>
      <c r="D267" s="839" t="s">
        <v>159</v>
      </c>
      <c r="E267" s="841">
        <v>775</v>
      </c>
      <c r="F267" s="839" t="s">
        <v>271</v>
      </c>
      <c r="G267" s="839" t="s">
        <v>175</v>
      </c>
      <c r="I267" t="s">
        <v>221</v>
      </c>
      <c r="J267" t="s">
        <v>222</v>
      </c>
    </row>
    <row r="268" spans="1:10" ht="13.5" customHeight="1" x14ac:dyDescent="0.35">
      <c r="A268" s="838">
        <v>46120</v>
      </c>
      <c r="B268" s="839" t="s">
        <v>272</v>
      </c>
      <c r="C268" s="840" t="s">
        <v>31</v>
      </c>
      <c r="D268" s="839" t="s">
        <v>159</v>
      </c>
      <c r="E268" s="841">
        <v>125</v>
      </c>
      <c r="F268" s="839" t="s">
        <v>273</v>
      </c>
      <c r="G268" s="839" t="s">
        <v>174</v>
      </c>
      <c r="I268" t="s">
        <v>274</v>
      </c>
      <c r="J268" s="426" t="s">
        <v>226</v>
      </c>
    </row>
    <row r="269" spans="1:10" ht="13.5" customHeight="1" x14ac:dyDescent="0.35">
      <c r="A269" s="838">
        <v>46120</v>
      </c>
      <c r="B269" s="839" t="s">
        <v>275</v>
      </c>
      <c r="C269" s="840" t="s">
        <v>28</v>
      </c>
      <c r="D269" s="839" t="s">
        <v>159</v>
      </c>
      <c r="E269" s="841">
        <v>50</v>
      </c>
      <c r="F269" s="839" t="s">
        <v>195</v>
      </c>
      <c r="G269" s="839" t="s">
        <v>175</v>
      </c>
      <c r="I269" t="s">
        <v>196</v>
      </c>
      <c r="J269" t="s">
        <v>197</v>
      </c>
    </row>
    <row r="270" spans="1:10" ht="13.5" customHeight="1" x14ac:dyDescent="0.35">
      <c r="A270" s="838">
        <v>46120</v>
      </c>
      <c r="B270" s="839" t="s">
        <v>276</v>
      </c>
      <c r="C270" s="840" t="s">
        <v>31</v>
      </c>
      <c r="D270" s="839" t="s">
        <v>159</v>
      </c>
      <c r="E270" s="841">
        <v>99</v>
      </c>
      <c r="F270" s="839" t="s">
        <v>230</v>
      </c>
      <c r="G270" s="839" t="s">
        <v>174</v>
      </c>
      <c r="I270" t="s">
        <v>231</v>
      </c>
      <c r="J270" s="426" t="s">
        <v>226</v>
      </c>
    </row>
    <row r="271" spans="1:10" ht="13.5" customHeight="1" x14ac:dyDescent="0.35">
      <c r="A271" s="838">
        <v>46119</v>
      </c>
      <c r="B271" s="839" t="s">
        <v>277</v>
      </c>
      <c r="C271" s="840" t="s">
        <v>31</v>
      </c>
      <c r="D271" s="839" t="s">
        <v>159</v>
      </c>
      <c r="E271" s="841">
        <v>150</v>
      </c>
      <c r="F271" s="839" t="s">
        <v>230</v>
      </c>
      <c r="G271" s="839" t="s">
        <v>174</v>
      </c>
      <c r="I271" t="s">
        <v>231</v>
      </c>
      <c r="J271" s="426" t="s">
        <v>226</v>
      </c>
    </row>
    <row r="272" spans="1:10" ht="13.5" customHeight="1" x14ac:dyDescent="0.35">
      <c r="A272" s="838">
        <v>46118</v>
      </c>
      <c r="B272" s="839" t="s">
        <v>278</v>
      </c>
      <c r="C272" s="840" t="s">
        <v>31</v>
      </c>
      <c r="D272" s="839" t="s">
        <v>159</v>
      </c>
      <c r="E272" s="841">
        <v>35</v>
      </c>
      <c r="F272" s="839" t="s">
        <v>279</v>
      </c>
      <c r="G272" s="839" t="s">
        <v>174</v>
      </c>
      <c r="I272" t="s">
        <v>280</v>
      </c>
      <c r="J272" t="s">
        <v>226</v>
      </c>
    </row>
    <row r="273" spans="1:10" ht="13.5" customHeight="1" x14ac:dyDescent="0.35">
      <c r="A273" s="838">
        <v>46118</v>
      </c>
      <c r="B273" s="839" t="s">
        <v>278</v>
      </c>
      <c r="C273" s="840" t="s">
        <v>31</v>
      </c>
      <c r="D273" s="839" t="s">
        <v>159</v>
      </c>
      <c r="E273" s="841">
        <v>150</v>
      </c>
      <c r="F273" s="839" t="s">
        <v>281</v>
      </c>
      <c r="G273" s="839" t="s">
        <v>174</v>
      </c>
      <c r="I273" t="s">
        <v>282</v>
      </c>
      <c r="J273" t="s">
        <v>226</v>
      </c>
    </row>
    <row r="274" spans="1:10" ht="13.5" customHeight="1" x14ac:dyDescent="0.35">
      <c r="A274" s="838">
        <v>46116</v>
      </c>
      <c r="B274" s="839" t="s">
        <v>283</v>
      </c>
      <c r="C274" s="840" t="s">
        <v>56</v>
      </c>
      <c r="D274" s="839" t="s">
        <v>160</v>
      </c>
      <c r="E274" s="841">
        <v>32.75</v>
      </c>
      <c r="F274" s="839" t="s">
        <v>284</v>
      </c>
      <c r="G274" s="839" t="s">
        <v>89</v>
      </c>
      <c r="I274" t="s">
        <v>285</v>
      </c>
      <c r="J274" t="s">
        <v>286</v>
      </c>
    </row>
    <row r="275" spans="1:10" ht="13.5" customHeight="1" x14ac:dyDescent="0.35">
      <c r="A275" s="838">
        <v>46116</v>
      </c>
      <c r="B275" s="839" t="s">
        <v>287</v>
      </c>
      <c r="C275" s="840" t="s">
        <v>35</v>
      </c>
      <c r="D275" s="839" t="s">
        <v>159</v>
      </c>
      <c r="E275" s="841">
        <v>595</v>
      </c>
      <c r="F275" s="839" t="s">
        <v>288</v>
      </c>
      <c r="G275" s="839" t="s">
        <v>174</v>
      </c>
      <c r="I275" t="s">
        <v>289</v>
      </c>
      <c r="J275" t="s">
        <v>222</v>
      </c>
    </row>
    <row r="276" spans="1:10" ht="13.5" customHeight="1" x14ac:dyDescent="0.35">
      <c r="A276" s="838">
        <v>46114</v>
      </c>
      <c r="B276" s="839" t="s">
        <v>290</v>
      </c>
      <c r="C276" s="840" t="s">
        <v>28</v>
      </c>
      <c r="D276" s="839" t="s">
        <v>159</v>
      </c>
      <c r="E276" s="841">
        <v>150</v>
      </c>
      <c r="F276" s="839" t="s">
        <v>291</v>
      </c>
      <c r="G276" s="839" t="s">
        <v>175</v>
      </c>
      <c r="I276" t="s">
        <v>215</v>
      </c>
      <c r="J276" t="s">
        <v>216</v>
      </c>
    </row>
    <row r="277" spans="1:10" ht="13.5" customHeight="1" x14ac:dyDescent="0.35">
      <c r="A277" s="838">
        <v>46113</v>
      </c>
      <c r="B277" s="839" t="s">
        <v>292</v>
      </c>
      <c r="C277" s="840" t="s">
        <v>44</v>
      </c>
      <c r="D277" s="839" t="s">
        <v>159</v>
      </c>
      <c r="E277" s="841">
        <v>20</v>
      </c>
      <c r="F277" s="839" t="s">
        <v>293</v>
      </c>
      <c r="G277" s="839" t="s">
        <v>175</v>
      </c>
      <c r="I277" t="s">
        <v>294</v>
      </c>
      <c r="J277" t="s">
        <v>295</v>
      </c>
    </row>
    <row r="278" spans="1:10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10" ht="13.5" customHeight="1" x14ac:dyDescent="0.35">
      <c r="A279" s="838">
        <v>46112</v>
      </c>
      <c r="B279" s="839" t="s">
        <v>296</v>
      </c>
      <c r="C279" s="840" t="s">
        <v>62</v>
      </c>
      <c r="D279" s="839" t="s">
        <v>159</v>
      </c>
      <c r="E279" s="841">
        <v>79</v>
      </c>
      <c r="F279" s="839" t="s">
        <v>297</v>
      </c>
      <c r="G279" s="839" t="s">
        <v>175</v>
      </c>
      <c r="I279" t="s">
        <v>201</v>
      </c>
      <c r="J279" t="s">
        <v>202</v>
      </c>
    </row>
    <row r="280" spans="1:10" ht="13.5" customHeight="1" x14ac:dyDescent="0.35">
      <c r="A280" s="838">
        <v>46108</v>
      </c>
      <c r="B280" s="839" t="s">
        <v>298</v>
      </c>
      <c r="C280" s="840" t="s">
        <v>59</v>
      </c>
      <c r="D280" s="839" t="s">
        <v>159</v>
      </c>
      <c r="E280" s="841">
        <v>425</v>
      </c>
      <c r="F280" s="839" t="s">
        <v>91</v>
      </c>
      <c r="G280" s="839" t="s">
        <v>174</v>
      </c>
      <c r="I280" t="s">
        <v>299</v>
      </c>
      <c r="J280" t="s">
        <v>255</v>
      </c>
    </row>
    <row r="281" spans="1:10" ht="13.5" customHeight="1" x14ac:dyDescent="0.35">
      <c r="A281" s="838">
        <v>46108</v>
      </c>
      <c r="B281" s="839" t="s">
        <v>300</v>
      </c>
      <c r="C281" s="840" t="s">
        <v>47</v>
      </c>
      <c r="D281" s="839" t="s">
        <v>159</v>
      </c>
      <c r="E281" s="841">
        <v>120</v>
      </c>
      <c r="F281" s="839" t="s">
        <v>301</v>
      </c>
      <c r="G281" s="839" t="s">
        <v>174</v>
      </c>
      <c r="I281" t="s">
        <v>265</v>
      </c>
      <c r="J281" t="s">
        <v>206</v>
      </c>
    </row>
    <row r="282" spans="1:10" ht="13.5" customHeight="1" x14ac:dyDescent="0.35">
      <c r="A282" s="838">
        <v>46107</v>
      </c>
      <c r="B282" s="839" t="s">
        <v>302</v>
      </c>
      <c r="C282" s="840" t="s">
        <v>59</v>
      </c>
      <c r="D282" s="839" t="s">
        <v>160</v>
      </c>
      <c r="E282" s="841">
        <v>200</v>
      </c>
      <c r="F282" s="839" t="s">
        <v>303</v>
      </c>
      <c r="G282" s="839" t="s">
        <v>175</v>
      </c>
      <c r="I282" t="s">
        <v>254</v>
      </c>
      <c r="J282" t="s">
        <v>304</v>
      </c>
    </row>
    <row r="283" spans="1:10" ht="13.5" customHeight="1" x14ac:dyDescent="0.35">
      <c r="A283" s="838">
        <v>46107</v>
      </c>
      <c r="B283" s="839" t="s">
        <v>305</v>
      </c>
      <c r="C283" s="840" t="s">
        <v>62</v>
      </c>
      <c r="D283" s="839" t="s">
        <v>159</v>
      </c>
      <c r="E283" s="841">
        <v>79</v>
      </c>
      <c r="F283" s="839" t="s">
        <v>297</v>
      </c>
      <c r="G283" s="839" t="s">
        <v>175</v>
      </c>
      <c r="I283" t="s">
        <v>201</v>
      </c>
      <c r="J283" t="s">
        <v>202</v>
      </c>
    </row>
    <row r="284" spans="1:10" ht="13.5" customHeight="1" x14ac:dyDescent="0.35">
      <c r="A284" s="838">
        <v>46106</v>
      </c>
      <c r="B284" s="839" t="s">
        <v>306</v>
      </c>
      <c r="C284" s="840" t="s">
        <v>31</v>
      </c>
      <c r="D284" s="839" t="s">
        <v>159</v>
      </c>
      <c r="E284" s="841">
        <v>99</v>
      </c>
      <c r="F284" s="839" t="s">
        <v>230</v>
      </c>
      <c r="G284" s="839" t="s">
        <v>175</v>
      </c>
      <c r="I284" t="s">
        <v>231</v>
      </c>
      <c r="J284" s="426" t="s">
        <v>226</v>
      </c>
    </row>
    <row r="285" spans="1:10" ht="13.5" customHeight="1" x14ac:dyDescent="0.35">
      <c r="A285" s="838">
        <v>46106</v>
      </c>
      <c r="B285" s="839" t="s">
        <v>307</v>
      </c>
      <c r="C285" s="840" t="s">
        <v>62</v>
      </c>
      <c r="D285" s="839" t="s">
        <v>159</v>
      </c>
      <c r="E285" s="841">
        <v>79</v>
      </c>
      <c r="F285" s="839" t="s">
        <v>308</v>
      </c>
      <c r="G285" s="839" t="s">
        <v>175</v>
      </c>
      <c r="I285" t="s">
        <v>201</v>
      </c>
      <c r="J285" t="s">
        <v>202</v>
      </c>
    </row>
    <row r="286" spans="1:10" ht="13.5" customHeight="1" x14ac:dyDescent="0.35">
      <c r="A286" s="838">
        <v>46106</v>
      </c>
      <c r="B286" s="839" t="s">
        <v>309</v>
      </c>
      <c r="C286" s="840" t="s">
        <v>31</v>
      </c>
      <c r="D286" s="839" t="s">
        <v>159</v>
      </c>
      <c r="E286" s="841">
        <v>99</v>
      </c>
      <c r="F286" s="839" t="s">
        <v>230</v>
      </c>
      <c r="G286" s="839" t="s">
        <v>175</v>
      </c>
      <c r="I286" t="s">
        <v>231</v>
      </c>
      <c r="J286" s="426" t="s">
        <v>226</v>
      </c>
    </row>
    <row r="287" spans="1:10" ht="13.5" customHeight="1" x14ac:dyDescent="0.35">
      <c r="A287" s="838">
        <v>46106</v>
      </c>
      <c r="B287" s="839" t="s">
        <v>310</v>
      </c>
      <c r="C287" s="840" t="s">
        <v>31</v>
      </c>
      <c r="D287" s="839" t="s">
        <v>159</v>
      </c>
      <c r="E287" s="841">
        <v>99</v>
      </c>
      <c r="F287" s="839" t="s">
        <v>230</v>
      </c>
      <c r="G287" s="839" t="s">
        <v>174</v>
      </c>
      <c r="I287" t="s">
        <v>231</v>
      </c>
      <c r="J287" s="426" t="s">
        <v>226</v>
      </c>
    </row>
    <row r="288" spans="1:10" ht="13.5" customHeight="1" x14ac:dyDescent="0.35">
      <c r="A288" s="838">
        <v>46105</v>
      </c>
      <c r="B288" s="839" t="s">
        <v>311</v>
      </c>
      <c r="C288" s="840" t="s">
        <v>62</v>
      </c>
      <c r="D288" s="839" t="s">
        <v>159</v>
      </c>
      <c r="E288" s="841">
        <v>79</v>
      </c>
      <c r="F288" s="839" t="s">
        <v>297</v>
      </c>
      <c r="G288" s="839" t="s">
        <v>175</v>
      </c>
      <c r="I288" t="s">
        <v>201</v>
      </c>
      <c r="J288" t="s">
        <v>202</v>
      </c>
    </row>
    <row r="289" spans="1:10" ht="13.5" customHeight="1" x14ac:dyDescent="0.35">
      <c r="A289" s="838">
        <v>46105</v>
      </c>
      <c r="B289" s="839" t="s">
        <v>312</v>
      </c>
      <c r="C289" s="840" t="s">
        <v>47</v>
      </c>
      <c r="D289" s="839" t="s">
        <v>159</v>
      </c>
      <c r="E289" s="841">
        <v>170</v>
      </c>
      <c r="F289" s="839" t="s">
        <v>313</v>
      </c>
      <c r="G289" s="839" t="s">
        <v>174</v>
      </c>
      <c r="I289" t="s">
        <v>314</v>
      </c>
      <c r="J289" t="s">
        <v>269</v>
      </c>
    </row>
    <row r="290" spans="1:10" ht="13.5" customHeight="1" x14ac:dyDescent="0.35">
      <c r="A290" s="838">
        <v>46102</v>
      </c>
      <c r="B290" s="839" t="s">
        <v>315</v>
      </c>
      <c r="C290" s="840" t="s">
        <v>31</v>
      </c>
      <c r="D290" s="839" t="s">
        <v>159</v>
      </c>
      <c r="E290" s="841">
        <v>50</v>
      </c>
      <c r="F290" s="839" t="s">
        <v>316</v>
      </c>
      <c r="G290" s="839" t="s">
        <v>175</v>
      </c>
      <c r="I290" t="s">
        <v>317</v>
      </c>
      <c r="J290" t="s">
        <v>226</v>
      </c>
    </row>
    <row r="291" spans="1:10" ht="13.5" customHeight="1" x14ac:dyDescent="0.35">
      <c r="A291" s="838">
        <v>46100</v>
      </c>
      <c r="B291" s="839" t="s">
        <v>318</v>
      </c>
      <c r="C291" s="840" t="s">
        <v>59</v>
      </c>
      <c r="D291" s="839" t="s">
        <v>159</v>
      </c>
      <c r="E291" s="841">
        <v>245</v>
      </c>
      <c r="F291" s="839" t="s">
        <v>319</v>
      </c>
      <c r="G291" s="839" t="s">
        <v>174</v>
      </c>
      <c r="I291" t="s">
        <v>320</v>
      </c>
      <c r="J291" t="s">
        <v>8562</v>
      </c>
    </row>
    <row r="292" spans="1:10" ht="13.5" customHeight="1" x14ac:dyDescent="0.35">
      <c r="A292" s="838">
        <v>46096</v>
      </c>
      <c r="B292" s="839" t="s">
        <v>321</v>
      </c>
      <c r="C292" s="840" t="s">
        <v>31</v>
      </c>
      <c r="D292" s="839" t="s">
        <v>159</v>
      </c>
      <c r="E292" s="841">
        <v>99</v>
      </c>
      <c r="F292" s="839" t="s">
        <v>230</v>
      </c>
      <c r="G292" s="839" t="s">
        <v>174</v>
      </c>
      <c r="I292" t="s">
        <v>231</v>
      </c>
      <c r="J292" s="426" t="s">
        <v>226</v>
      </c>
    </row>
    <row r="293" spans="1:10" ht="13.5" customHeight="1" x14ac:dyDescent="0.35">
      <c r="A293" s="838">
        <v>46094</v>
      </c>
      <c r="B293" s="839" t="s">
        <v>322</v>
      </c>
      <c r="C293" s="840" t="s">
        <v>31</v>
      </c>
      <c r="D293" s="839" t="s">
        <v>159</v>
      </c>
      <c r="E293" s="841">
        <v>150</v>
      </c>
      <c r="F293" s="839" t="s">
        <v>230</v>
      </c>
      <c r="G293" s="839" t="s">
        <v>174</v>
      </c>
      <c r="I293" t="s">
        <v>231</v>
      </c>
      <c r="J293" s="426" t="s">
        <v>226</v>
      </c>
    </row>
    <row r="294" spans="1:10" ht="13.5" customHeight="1" x14ac:dyDescent="0.35">
      <c r="A294" s="838">
        <v>46094</v>
      </c>
      <c r="B294" s="839" t="s">
        <v>323</v>
      </c>
      <c r="C294" s="840" t="s">
        <v>31</v>
      </c>
      <c r="D294" s="839" t="s">
        <v>162</v>
      </c>
      <c r="E294" s="841">
        <v>15</v>
      </c>
      <c r="F294" s="839" t="s">
        <v>324</v>
      </c>
      <c r="G294" s="839" t="s">
        <v>126</v>
      </c>
      <c r="I294" t="s">
        <v>325</v>
      </c>
      <c r="J294" t="s">
        <v>226</v>
      </c>
    </row>
    <row r="295" spans="1:10" ht="13.5" customHeight="1" x14ac:dyDescent="0.35">
      <c r="A295" s="838">
        <v>46094</v>
      </c>
      <c r="B295" s="839" t="s">
        <v>326</v>
      </c>
      <c r="C295" s="840" t="s">
        <v>31</v>
      </c>
      <c r="D295" s="839" t="s">
        <v>162</v>
      </c>
      <c r="E295" s="841">
        <v>15</v>
      </c>
      <c r="F295" s="839" t="s">
        <v>324</v>
      </c>
      <c r="G295" s="839" t="s">
        <v>126</v>
      </c>
      <c r="I295" t="s">
        <v>325</v>
      </c>
      <c r="J295" t="s">
        <v>226</v>
      </c>
    </row>
    <row r="296" spans="1:10" ht="13.5" customHeight="1" x14ac:dyDescent="0.35">
      <c r="A296" s="838">
        <v>46093</v>
      </c>
      <c r="B296" s="839" t="s">
        <v>327</v>
      </c>
      <c r="C296" s="840" t="s">
        <v>47</v>
      </c>
      <c r="D296" s="839" t="s">
        <v>159</v>
      </c>
      <c r="E296" s="841">
        <v>240</v>
      </c>
      <c r="F296" s="839" t="s">
        <v>328</v>
      </c>
      <c r="G296" s="839" t="s">
        <v>175</v>
      </c>
      <c r="I296" t="s">
        <v>314</v>
      </c>
      <c r="J296" t="s">
        <v>269</v>
      </c>
    </row>
    <row r="297" spans="1:10" ht="13.5" customHeight="1" x14ac:dyDescent="0.35">
      <c r="A297" s="838">
        <v>46091</v>
      </c>
      <c r="B297" s="839" t="s">
        <v>283</v>
      </c>
      <c r="C297" s="840" t="s">
        <v>56</v>
      </c>
      <c r="D297" s="839" t="s">
        <v>160</v>
      </c>
      <c r="E297" s="841">
        <v>88.91</v>
      </c>
      <c r="F297" s="839" t="s">
        <v>284</v>
      </c>
      <c r="G297" s="839" t="s">
        <v>89</v>
      </c>
      <c r="I297" t="s">
        <v>285</v>
      </c>
      <c r="J297" t="s">
        <v>286</v>
      </c>
    </row>
    <row r="298" spans="1:10" ht="13.5" customHeight="1" x14ac:dyDescent="0.35">
      <c r="A298" s="838">
        <v>46091</v>
      </c>
      <c r="B298" s="839" t="s">
        <v>329</v>
      </c>
      <c r="C298" s="840" t="s">
        <v>59</v>
      </c>
      <c r="D298" s="839" t="s">
        <v>159</v>
      </c>
      <c r="E298" s="841">
        <v>25</v>
      </c>
      <c r="F298" s="839" t="s">
        <v>319</v>
      </c>
      <c r="G298" s="839" t="s">
        <v>174</v>
      </c>
      <c r="I298" t="s">
        <v>320</v>
      </c>
      <c r="J298" t="s">
        <v>8562</v>
      </c>
    </row>
    <row r="299" spans="1:10" ht="13.5" customHeight="1" x14ac:dyDescent="0.35">
      <c r="A299" s="838">
        <v>46089</v>
      </c>
      <c r="B299" s="839" t="s">
        <v>330</v>
      </c>
      <c r="C299" s="840" t="s">
        <v>28</v>
      </c>
      <c r="D299" s="839" t="s">
        <v>159</v>
      </c>
      <c r="E299" s="841">
        <v>150</v>
      </c>
      <c r="F299" s="839" t="s">
        <v>195</v>
      </c>
      <c r="G299" s="839" t="s">
        <v>174</v>
      </c>
      <c r="I299" t="s">
        <v>196</v>
      </c>
      <c r="J299" t="s">
        <v>197</v>
      </c>
    </row>
    <row r="300" spans="1:10" ht="13.5" customHeight="1" x14ac:dyDescent="0.35">
      <c r="A300" s="838">
        <v>46087</v>
      </c>
      <c r="B300" s="839" t="s">
        <v>331</v>
      </c>
      <c r="C300" s="840" t="s">
        <v>56</v>
      </c>
      <c r="D300" s="839" t="s">
        <v>162</v>
      </c>
      <c r="E300" s="841">
        <v>52.71</v>
      </c>
      <c r="F300" s="839" t="s">
        <v>332</v>
      </c>
      <c r="G300" s="839" t="s">
        <v>175</v>
      </c>
      <c r="I300" t="s">
        <v>333</v>
      </c>
      <c r="J300" t="s">
        <v>286</v>
      </c>
    </row>
    <row r="301" spans="1:10" ht="13.5" customHeight="1" x14ac:dyDescent="0.35">
      <c r="A301" s="838">
        <v>46087</v>
      </c>
      <c r="B301" s="839" t="s">
        <v>334</v>
      </c>
      <c r="C301" s="840" t="s">
        <v>31</v>
      </c>
      <c r="D301" s="839" t="s">
        <v>162</v>
      </c>
      <c r="E301" s="841">
        <v>40</v>
      </c>
      <c r="F301" s="839" t="s">
        <v>316</v>
      </c>
      <c r="G301" s="839" t="s">
        <v>180</v>
      </c>
      <c r="I301" t="s">
        <v>317</v>
      </c>
      <c r="J301" t="s">
        <v>226</v>
      </c>
    </row>
    <row r="302" spans="1:10" ht="13.5" customHeight="1" x14ac:dyDescent="0.35">
      <c r="A302" s="838">
        <v>46087</v>
      </c>
      <c r="B302" s="839" t="s">
        <v>335</v>
      </c>
      <c r="C302" s="840" t="s">
        <v>31</v>
      </c>
      <c r="D302" s="839" t="s">
        <v>162</v>
      </c>
      <c r="E302" s="841">
        <v>40</v>
      </c>
      <c r="F302" s="839" t="s">
        <v>316</v>
      </c>
      <c r="G302" s="839" t="s">
        <v>180</v>
      </c>
      <c r="I302" t="s">
        <v>317</v>
      </c>
      <c r="J302" t="s">
        <v>226</v>
      </c>
    </row>
    <row r="303" spans="1:10" ht="13.5" customHeight="1" x14ac:dyDescent="0.35">
      <c r="A303" s="838">
        <v>46086</v>
      </c>
      <c r="B303" s="839" t="s">
        <v>336</v>
      </c>
      <c r="C303" s="840" t="s">
        <v>59</v>
      </c>
      <c r="D303" s="839" t="s">
        <v>159</v>
      </c>
      <c r="E303" s="841">
        <v>150</v>
      </c>
      <c r="F303" s="839" t="s">
        <v>337</v>
      </c>
      <c r="G303" s="839" t="s">
        <v>174</v>
      </c>
      <c r="I303" t="s">
        <v>320</v>
      </c>
      <c r="J303" t="s">
        <v>304</v>
      </c>
    </row>
    <row r="304" spans="1:10" ht="13.5" customHeight="1" x14ac:dyDescent="0.35">
      <c r="A304" s="838">
        <v>46085</v>
      </c>
      <c r="B304" s="839" t="s">
        <v>338</v>
      </c>
      <c r="C304" s="840" t="s">
        <v>59</v>
      </c>
      <c r="D304" s="839" t="s">
        <v>160</v>
      </c>
      <c r="E304" s="841">
        <v>250</v>
      </c>
      <c r="F304" s="839" t="s">
        <v>339</v>
      </c>
      <c r="G304" s="839" t="s">
        <v>174</v>
      </c>
      <c r="I304" t="s">
        <v>254</v>
      </c>
      <c r="J304" t="s">
        <v>304</v>
      </c>
    </row>
    <row r="305" spans="1:10" ht="13.5" customHeight="1" x14ac:dyDescent="0.35">
      <c r="A305" s="838">
        <v>46084</v>
      </c>
      <c r="B305" s="839" t="s">
        <v>340</v>
      </c>
      <c r="C305" s="840" t="s">
        <v>47</v>
      </c>
      <c r="D305" s="839" t="s">
        <v>159</v>
      </c>
      <c r="E305" s="841">
        <v>240</v>
      </c>
      <c r="F305" s="839" t="s">
        <v>341</v>
      </c>
      <c r="G305" s="839" t="s">
        <v>175</v>
      </c>
      <c r="I305" t="s">
        <v>342</v>
      </c>
      <c r="J305" t="s">
        <v>269</v>
      </c>
    </row>
    <row r="306" spans="1:10" ht="13.5" customHeight="1" x14ac:dyDescent="0.35">
      <c r="A306" s="838">
        <v>46082</v>
      </c>
      <c r="B306" s="839" t="s">
        <v>292</v>
      </c>
      <c r="C306" s="840" t="s">
        <v>44</v>
      </c>
      <c r="D306" s="839" t="s">
        <v>159</v>
      </c>
      <c r="E306" s="841">
        <v>20</v>
      </c>
      <c r="F306" s="839" t="s">
        <v>293</v>
      </c>
      <c r="G306" s="839" t="s">
        <v>175</v>
      </c>
      <c r="I306" t="s">
        <v>294</v>
      </c>
      <c r="J306" t="s">
        <v>295</v>
      </c>
    </row>
    <row r="307" spans="1:10" ht="13.5" customHeight="1" x14ac:dyDescent="0.35">
      <c r="A307" s="838"/>
      <c r="B307" s="839"/>
      <c r="C307" s="840"/>
      <c r="D307" s="839"/>
      <c r="E307" s="841"/>
      <c r="F307" s="839"/>
      <c r="G307" s="839"/>
    </row>
    <row r="308" spans="1:10" ht="13.5" customHeight="1" x14ac:dyDescent="0.35">
      <c r="A308" s="838">
        <v>46078</v>
      </c>
      <c r="B308" s="839" t="s">
        <v>343</v>
      </c>
      <c r="C308" s="840" t="s">
        <v>50</v>
      </c>
      <c r="D308" s="839" t="s">
        <v>159</v>
      </c>
      <c r="E308" s="841">
        <v>150</v>
      </c>
      <c r="F308" s="839" t="s">
        <v>344</v>
      </c>
      <c r="G308" s="839" t="s">
        <v>174</v>
      </c>
      <c r="I308" t="s">
        <v>210</v>
      </c>
      <c r="J308" t="s">
        <v>211</v>
      </c>
    </row>
    <row r="309" spans="1:10" ht="13.5" customHeight="1" x14ac:dyDescent="0.35">
      <c r="A309" s="838">
        <v>46077</v>
      </c>
      <c r="B309" s="839" t="s">
        <v>345</v>
      </c>
      <c r="C309" s="840" t="s">
        <v>62</v>
      </c>
      <c r="D309" s="839" t="s">
        <v>159</v>
      </c>
      <c r="E309" s="841">
        <v>79</v>
      </c>
      <c r="F309" s="839" t="s">
        <v>200</v>
      </c>
      <c r="G309" s="839" t="s">
        <v>175</v>
      </c>
      <c r="I309" t="s">
        <v>201</v>
      </c>
      <c r="J309" t="s">
        <v>202</v>
      </c>
    </row>
    <row r="310" spans="1:10" ht="13.5" customHeight="1" x14ac:dyDescent="0.35">
      <c r="A310" s="838">
        <v>46076</v>
      </c>
      <c r="B310" s="839" t="s">
        <v>346</v>
      </c>
      <c r="C310" s="840" t="s">
        <v>62</v>
      </c>
      <c r="D310" s="839" t="s">
        <v>159</v>
      </c>
      <c r="E310" s="841">
        <v>79</v>
      </c>
      <c r="F310" s="839" t="s">
        <v>200</v>
      </c>
      <c r="G310" s="839" t="s">
        <v>175</v>
      </c>
      <c r="I310" t="s">
        <v>201</v>
      </c>
      <c r="J310" t="s">
        <v>202</v>
      </c>
    </row>
    <row r="311" spans="1:10" ht="13.5" customHeight="1" x14ac:dyDescent="0.35">
      <c r="A311" s="838">
        <v>46076</v>
      </c>
      <c r="B311" s="839" t="s">
        <v>347</v>
      </c>
      <c r="C311" s="840" t="s">
        <v>50</v>
      </c>
      <c r="D311" s="839" t="s">
        <v>159</v>
      </c>
      <c r="E311" s="841">
        <v>150</v>
      </c>
      <c r="F311" s="839" t="s">
        <v>344</v>
      </c>
      <c r="G311" s="839" t="s">
        <v>174</v>
      </c>
      <c r="I311" t="s">
        <v>210</v>
      </c>
      <c r="J311" t="s">
        <v>211</v>
      </c>
    </row>
    <row r="312" spans="1:10" ht="13.5" customHeight="1" x14ac:dyDescent="0.35">
      <c r="A312" s="838">
        <v>46071</v>
      </c>
      <c r="B312" s="839" t="s">
        <v>327</v>
      </c>
      <c r="C312" s="840" t="s">
        <v>31</v>
      </c>
      <c r="D312" s="839" t="s">
        <v>159</v>
      </c>
      <c r="E312" s="841">
        <v>125</v>
      </c>
      <c r="F312" s="839" t="s">
        <v>224</v>
      </c>
      <c r="G312" s="839" t="s">
        <v>175</v>
      </c>
      <c r="I312" t="s">
        <v>225</v>
      </c>
      <c r="J312" t="s">
        <v>226</v>
      </c>
    </row>
    <row r="313" spans="1:10" ht="13.5" customHeight="1" x14ac:dyDescent="0.35">
      <c r="A313" s="838">
        <v>46071</v>
      </c>
      <c r="B313" s="839" t="s">
        <v>348</v>
      </c>
      <c r="C313" s="840" t="s">
        <v>59</v>
      </c>
      <c r="D313" s="839" t="s">
        <v>159</v>
      </c>
      <c r="E313" s="841">
        <v>75</v>
      </c>
      <c r="F313" s="839" t="s">
        <v>349</v>
      </c>
      <c r="G313" s="839" t="s">
        <v>174</v>
      </c>
      <c r="I313" t="s">
        <v>320</v>
      </c>
      <c r="J313" t="s">
        <v>8562</v>
      </c>
    </row>
    <row r="314" spans="1:10" ht="13.5" customHeight="1" x14ac:dyDescent="0.35">
      <c r="A314" s="838">
        <v>46073</v>
      </c>
      <c r="B314" s="839" t="s">
        <v>350</v>
      </c>
      <c r="C314" s="840" t="s">
        <v>31</v>
      </c>
      <c r="D314" s="839" t="s">
        <v>162</v>
      </c>
      <c r="E314" s="841">
        <v>125</v>
      </c>
      <c r="F314" s="839" t="s">
        <v>273</v>
      </c>
      <c r="G314" s="839" t="s">
        <v>126</v>
      </c>
      <c r="I314" t="s">
        <v>274</v>
      </c>
      <c r="J314" s="426" t="s">
        <v>226</v>
      </c>
    </row>
    <row r="315" spans="1:10" ht="13.5" customHeight="1" x14ac:dyDescent="0.35">
      <c r="A315" s="838">
        <v>46070</v>
      </c>
      <c r="B315" s="839" t="s">
        <v>351</v>
      </c>
      <c r="C315" s="840" t="s">
        <v>37</v>
      </c>
      <c r="D315" s="839" t="s">
        <v>162</v>
      </c>
      <c r="E315" s="841">
        <v>286</v>
      </c>
      <c r="F315" s="839" t="s">
        <v>352</v>
      </c>
      <c r="G315" s="839" t="s">
        <v>175</v>
      </c>
      <c r="I315" t="s">
        <v>353</v>
      </c>
      <c r="J315" t="s">
        <v>354</v>
      </c>
    </row>
    <row r="316" spans="1:10" ht="13.5" customHeight="1" x14ac:dyDescent="0.35">
      <c r="A316" s="838">
        <v>46069</v>
      </c>
      <c r="B316" s="839" t="s">
        <v>355</v>
      </c>
      <c r="C316" s="840" t="s">
        <v>28</v>
      </c>
      <c r="D316" s="839" t="s">
        <v>159</v>
      </c>
      <c r="E316" s="841">
        <v>150</v>
      </c>
      <c r="F316" s="839" t="s">
        <v>195</v>
      </c>
      <c r="G316" s="839" t="s">
        <v>174</v>
      </c>
      <c r="I316" t="s">
        <v>196</v>
      </c>
      <c r="J316" t="s">
        <v>197</v>
      </c>
    </row>
    <row r="317" spans="1:10" ht="13.5" customHeight="1" x14ac:dyDescent="0.35">
      <c r="A317" s="838">
        <v>46069</v>
      </c>
      <c r="B317" s="839" t="s">
        <v>356</v>
      </c>
      <c r="C317" s="840" t="s">
        <v>35</v>
      </c>
      <c r="D317" s="839" t="s">
        <v>159</v>
      </c>
      <c r="E317" s="841">
        <v>825</v>
      </c>
      <c r="F317" s="839" t="s">
        <v>357</v>
      </c>
      <c r="G317" s="839" t="s">
        <v>178</v>
      </c>
      <c r="I317" t="s">
        <v>358</v>
      </c>
      <c r="J317" t="s">
        <v>222</v>
      </c>
    </row>
    <row r="318" spans="1:10" ht="13.5" customHeight="1" x14ac:dyDescent="0.35">
      <c r="A318" s="838">
        <v>46066</v>
      </c>
      <c r="B318" s="839" t="s">
        <v>359</v>
      </c>
      <c r="C318" s="840" t="s">
        <v>47</v>
      </c>
      <c r="D318" s="839" t="s">
        <v>159</v>
      </c>
      <c r="E318" s="841">
        <v>50</v>
      </c>
      <c r="F318" s="839" t="s">
        <v>360</v>
      </c>
      <c r="G318" s="839" t="s">
        <v>174</v>
      </c>
      <c r="I318" t="s">
        <v>268</v>
      </c>
      <c r="J318" t="s">
        <v>269</v>
      </c>
    </row>
    <row r="319" spans="1:10" ht="13.5" customHeight="1" x14ac:dyDescent="0.35">
      <c r="A319" s="838">
        <v>46066</v>
      </c>
      <c r="B319" s="839" t="s">
        <v>361</v>
      </c>
      <c r="C319" s="840" t="s">
        <v>31</v>
      </c>
      <c r="D319" s="839" t="s">
        <v>162</v>
      </c>
      <c r="E319" s="841">
        <v>15</v>
      </c>
      <c r="F319" s="839" t="s">
        <v>362</v>
      </c>
      <c r="G319" s="839" t="s">
        <v>126</v>
      </c>
      <c r="I319" t="s">
        <v>325</v>
      </c>
      <c r="J319" t="s">
        <v>226</v>
      </c>
    </row>
    <row r="320" spans="1:10" ht="13.5" customHeight="1" x14ac:dyDescent="0.35">
      <c r="A320" s="838">
        <v>46066</v>
      </c>
      <c r="B320" s="839" t="s">
        <v>363</v>
      </c>
      <c r="C320" s="840" t="s">
        <v>31</v>
      </c>
      <c r="D320" s="839" t="s">
        <v>162</v>
      </c>
      <c r="E320" s="841">
        <v>15</v>
      </c>
      <c r="F320" s="839" t="s">
        <v>362</v>
      </c>
      <c r="G320" s="839" t="s">
        <v>126</v>
      </c>
      <c r="I320" t="s">
        <v>325</v>
      </c>
      <c r="J320" t="s">
        <v>226</v>
      </c>
    </row>
    <row r="321" spans="1:10" ht="13.5" customHeight="1" x14ac:dyDescent="0.35">
      <c r="A321" s="838">
        <v>46066</v>
      </c>
      <c r="B321" s="839" t="s">
        <v>364</v>
      </c>
      <c r="C321" s="840" t="s">
        <v>31</v>
      </c>
      <c r="D321" s="839" t="s">
        <v>162</v>
      </c>
      <c r="E321" s="841">
        <v>15</v>
      </c>
      <c r="F321" s="839" t="s">
        <v>362</v>
      </c>
      <c r="G321" s="839" t="s">
        <v>126</v>
      </c>
      <c r="I321" t="s">
        <v>325</v>
      </c>
      <c r="J321" t="s">
        <v>226</v>
      </c>
    </row>
    <row r="322" spans="1:10" ht="13.5" customHeight="1" x14ac:dyDescent="0.35">
      <c r="A322" s="838">
        <v>46064</v>
      </c>
      <c r="B322" s="839" t="s">
        <v>365</v>
      </c>
      <c r="C322" s="840" t="s">
        <v>28</v>
      </c>
      <c r="D322" s="839" t="s">
        <v>159</v>
      </c>
      <c r="E322" s="841">
        <v>150</v>
      </c>
      <c r="F322" s="839" t="s">
        <v>195</v>
      </c>
      <c r="G322" s="839" t="s">
        <v>174</v>
      </c>
      <c r="I322" t="s">
        <v>196</v>
      </c>
      <c r="J322" t="s">
        <v>197</v>
      </c>
    </row>
    <row r="323" spans="1:10" ht="13.5" customHeight="1" x14ac:dyDescent="0.35">
      <c r="A323" s="838">
        <v>46060</v>
      </c>
      <c r="B323" s="839" t="s">
        <v>366</v>
      </c>
      <c r="C323" s="840" t="s">
        <v>31</v>
      </c>
      <c r="D323" s="839" t="s">
        <v>159</v>
      </c>
      <c r="E323" s="841">
        <v>50</v>
      </c>
      <c r="F323" s="839" t="s">
        <v>367</v>
      </c>
      <c r="G323" s="839" t="s">
        <v>175</v>
      </c>
      <c r="I323" t="s">
        <v>317</v>
      </c>
      <c r="J323" t="s">
        <v>226</v>
      </c>
    </row>
    <row r="324" spans="1:10" ht="13.5" customHeight="1" x14ac:dyDescent="0.35">
      <c r="A324" s="838">
        <v>46058</v>
      </c>
      <c r="B324" s="839" t="s">
        <v>368</v>
      </c>
      <c r="C324" s="840" t="s">
        <v>31</v>
      </c>
      <c r="D324" s="839" t="s">
        <v>159</v>
      </c>
      <c r="E324" s="841">
        <v>250</v>
      </c>
      <c r="F324" s="839" t="s">
        <v>224</v>
      </c>
      <c r="G324" s="839" t="s">
        <v>175</v>
      </c>
      <c r="I324" t="s">
        <v>225</v>
      </c>
      <c r="J324" t="s">
        <v>226</v>
      </c>
    </row>
    <row r="325" spans="1:10" ht="13.5" customHeight="1" x14ac:dyDescent="0.35">
      <c r="A325" s="838">
        <v>46057</v>
      </c>
      <c r="B325" s="839" t="s">
        <v>369</v>
      </c>
      <c r="C325" s="840" t="s">
        <v>50</v>
      </c>
      <c r="D325" s="839" t="s">
        <v>159</v>
      </c>
      <c r="E325" s="841">
        <v>150</v>
      </c>
      <c r="F325" s="839" t="s">
        <v>344</v>
      </c>
      <c r="G325" s="839" t="s">
        <v>174</v>
      </c>
      <c r="I325" t="s">
        <v>210</v>
      </c>
      <c r="J325" t="s">
        <v>211</v>
      </c>
    </row>
    <row r="326" spans="1:10" ht="13.5" customHeight="1" x14ac:dyDescent="0.35">
      <c r="A326" s="838">
        <v>46057</v>
      </c>
      <c r="B326" s="839" t="s">
        <v>370</v>
      </c>
      <c r="C326" s="840" t="s">
        <v>28</v>
      </c>
      <c r="D326" s="839" t="s">
        <v>159</v>
      </c>
      <c r="E326" s="841">
        <v>150</v>
      </c>
      <c r="F326" s="839" t="s">
        <v>195</v>
      </c>
      <c r="G326" s="839" t="s">
        <v>174</v>
      </c>
      <c r="I326" t="s">
        <v>196</v>
      </c>
      <c r="J326" t="s">
        <v>197</v>
      </c>
    </row>
    <row r="327" spans="1:10" ht="13.5" customHeight="1" x14ac:dyDescent="0.35">
      <c r="A327" s="838">
        <v>46057</v>
      </c>
      <c r="B327" s="839" t="s">
        <v>371</v>
      </c>
      <c r="C327" s="840" t="s">
        <v>35</v>
      </c>
      <c r="D327" s="839" t="s">
        <v>159</v>
      </c>
      <c r="E327" s="841">
        <v>1590</v>
      </c>
      <c r="F327" s="839" t="s">
        <v>372</v>
      </c>
      <c r="G327" s="839" t="s">
        <v>174</v>
      </c>
      <c r="I327" t="s">
        <v>373</v>
      </c>
      <c r="J327" t="s">
        <v>222</v>
      </c>
    </row>
    <row r="328" spans="1:10" ht="13.5" customHeight="1" x14ac:dyDescent="0.35">
      <c r="A328" s="838">
        <v>46056</v>
      </c>
      <c r="B328" s="839" t="s">
        <v>348</v>
      </c>
      <c r="C328" s="840" t="s">
        <v>59</v>
      </c>
      <c r="D328" s="839" t="s">
        <v>159</v>
      </c>
      <c r="E328" s="841">
        <v>75</v>
      </c>
      <c r="F328" s="839" t="s">
        <v>349</v>
      </c>
      <c r="G328" s="839" t="s">
        <v>174</v>
      </c>
      <c r="I328" t="s">
        <v>320</v>
      </c>
      <c r="J328" t="s">
        <v>8562</v>
      </c>
    </row>
    <row r="329" spans="1:10" ht="13.5" customHeight="1" x14ac:dyDescent="0.35">
      <c r="A329" s="838">
        <v>46054</v>
      </c>
      <c r="B329" s="839" t="s">
        <v>292</v>
      </c>
      <c r="C329" s="840" t="s">
        <v>44</v>
      </c>
      <c r="D329" s="839" t="s">
        <v>159</v>
      </c>
      <c r="E329" s="841">
        <v>20</v>
      </c>
      <c r="F329" s="839" t="s">
        <v>293</v>
      </c>
      <c r="G329" s="839" t="s">
        <v>175</v>
      </c>
      <c r="I329" t="s">
        <v>294</v>
      </c>
      <c r="J329" t="s">
        <v>295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46052</v>
      </c>
      <c r="B331" s="839" t="s">
        <v>351</v>
      </c>
      <c r="C331" s="840" t="s">
        <v>41</v>
      </c>
      <c r="D331" s="839" t="s">
        <v>166</v>
      </c>
      <c r="E331" s="841">
        <v>-150</v>
      </c>
      <c r="F331" s="839" t="s">
        <v>374</v>
      </c>
      <c r="G331" s="839" t="s">
        <v>175</v>
      </c>
      <c r="I331" t="s">
        <v>220</v>
      </c>
      <c r="J331"/>
    </row>
    <row r="332" spans="1:10" ht="13.5" customHeight="1" x14ac:dyDescent="0.35">
      <c r="A332" s="838">
        <v>46052</v>
      </c>
      <c r="B332" s="839" t="s">
        <v>351</v>
      </c>
      <c r="C332" s="840" t="s">
        <v>31</v>
      </c>
      <c r="D332" s="839" t="s">
        <v>166</v>
      </c>
      <c r="E332" s="841">
        <v>150</v>
      </c>
      <c r="F332" s="839" t="s">
        <v>374</v>
      </c>
      <c r="G332" s="839" t="s">
        <v>175</v>
      </c>
      <c r="I332" t="s">
        <v>282</v>
      </c>
      <c r="J332" t="s">
        <v>226</v>
      </c>
    </row>
    <row r="333" spans="1:10" ht="13.5" customHeight="1" x14ac:dyDescent="0.35">
      <c r="A333" s="838">
        <v>46052</v>
      </c>
      <c r="B333" s="839" t="s">
        <v>263</v>
      </c>
      <c r="C333" s="839" t="s">
        <v>41</v>
      </c>
      <c r="D333" s="839" t="s">
        <v>166</v>
      </c>
      <c r="E333" s="841">
        <v>-150</v>
      </c>
      <c r="F333" s="839" t="s">
        <v>375</v>
      </c>
      <c r="G333" s="839" t="s">
        <v>175</v>
      </c>
      <c r="I333" t="s">
        <v>220</v>
      </c>
      <c r="J333"/>
    </row>
    <row r="334" spans="1:10" ht="13.5" customHeight="1" x14ac:dyDescent="0.35">
      <c r="A334" s="838">
        <v>46052</v>
      </c>
      <c r="B334" s="839" t="s">
        <v>263</v>
      </c>
      <c r="C334" s="840" t="s">
        <v>31</v>
      </c>
      <c r="D334" s="839" t="s">
        <v>166</v>
      </c>
      <c r="E334" s="841">
        <v>150</v>
      </c>
      <c r="F334" s="839" t="s">
        <v>375</v>
      </c>
      <c r="G334" s="839" t="s">
        <v>175</v>
      </c>
      <c r="I334" t="s">
        <v>231</v>
      </c>
      <c r="J334" s="426" t="s">
        <v>226</v>
      </c>
    </row>
    <row r="335" spans="1:10" ht="13.5" customHeight="1" x14ac:dyDescent="0.35">
      <c r="A335" s="838">
        <v>46052</v>
      </c>
      <c r="B335" s="839" t="s">
        <v>263</v>
      </c>
      <c r="C335" s="839" t="s">
        <v>41</v>
      </c>
      <c r="D335" s="839" t="s">
        <v>166</v>
      </c>
      <c r="E335" s="841">
        <v>-575</v>
      </c>
      <c r="F335" s="839" t="s">
        <v>376</v>
      </c>
      <c r="G335" s="839" t="s">
        <v>175</v>
      </c>
      <c r="I335" t="s">
        <v>220</v>
      </c>
      <c r="J335"/>
    </row>
    <row r="336" spans="1:10" ht="13.5" customHeight="1" x14ac:dyDescent="0.35">
      <c r="A336" s="838">
        <v>46052</v>
      </c>
      <c r="B336" s="839" t="s">
        <v>263</v>
      </c>
      <c r="C336" s="840" t="s">
        <v>35</v>
      </c>
      <c r="D336" s="839" t="s">
        <v>166</v>
      </c>
      <c r="E336" s="841">
        <v>575</v>
      </c>
      <c r="F336" s="839" t="s">
        <v>376</v>
      </c>
      <c r="G336" s="839" t="s">
        <v>175</v>
      </c>
      <c r="I336" t="s">
        <v>250</v>
      </c>
      <c r="J336" t="s">
        <v>222</v>
      </c>
    </row>
    <row r="337" spans="1:10" ht="13.5" customHeight="1" x14ac:dyDescent="0.35">
      <c r="A337" s="838">
        <v>46052</v>
      </c>
      <c r="B337" s="839" t="s">
        <v>263</v>
      </c>
      <c r="C337" s="840" t="s">
        <v>41</v>
      </c>
      <c r="D337" s="839" t="s">
        <v>166</v>
      </c>
      <c r="E337" s="841">
        <v>-95</v>
      </c>
      <c r="F337" s="839" t="s">
        <v>377</v>
      </c>
      <c r="G337" s="839" t="s">
        <v>175</v>
      </c>
      <c r="I337" t="s">
        <v>220</v>
      </c>
      <c r="J337"/>
    </row>
    <row r="338" spans="1:10" ht="13.5" customHeight="1" x14ac:dyDescent="0.35">
      <c r="A338" s="838">
        <v>46052</v>
      </c>
      <c r="B338" s="839" t="s">
        <v>263</v>
      </c>
      <c r="C338" s="840" t="s">
        <v>31</v>
      </c>
      <c r="D338" s="839" t="s">
        <v>166</v>
      </c>
      <c r="E338" s="841">
        <v>95</v>
      </c>
      <c r="F338" s="839" t="s">
        <v>377</v>
      </c>
      <c r="G338" s="839" t="s">
        <v>175</v>
      </c>
      <c r="I338" t="s">
        <v>378</v>
      </c>
      <c r="J338" t="s">
        <v>226</v>
      </c>
    </row>
    <row r="339" spans="1:10" ht="13.5" customHeight="1" x14ac:dyDescent="0.35">
      <c r="A339" s="838">
        <v>46052</v>
      </c>
      <c r="B339" s="839" t="s">
        <v>263</v>
      </c>
      <c r="C339" s="840" t="s">
        <v>41</v>
      </c>
      <c r="D339" s="839" t="s">
        <v>166</v>
      </c>
      <c r="E339" s="841">
        <v>-50</v>
      </c>
      <c r="F339" s="839" t="s">
        <v>379</v>
      </c>
      <c r="G339" s="839" t="s">
        <v>175</v>
      </c>
      <c r="I339" t="s">
        <v>220</v>
      </c>
      <c r="J339"/>
    </row>
    <row r="340" spans="1:10" ht="13.5" customHeight="1" x14ac:dyDescent="0.35">
      <c r="A340" s="838">
        <v>46052</v>
      </c>
      <c r="B340" s="839" t="s">
        <v>263</v>
      </c>
      <c r="C340" s="840" t="s">
        <v>31</v>
      </c>
      <c r="D340" s="839" t="s">
        <v>166</v>
      </c>
      <c r="E340" s="841">
        <v>50</v>
      </c>
      <c r="F340" s="839" t="s">
        <v>379</v>
      </c>
      <c r="G340" s="839" t="s">
        <v>175</v>
      </c>
      <c r="I340" t="s">
        <v>380</v>
      </c>
      <c r="J340" t="s">
        <v>226</v>
      </c>
    </row>
    <row r="341" spans="1:10" ht="13.5" customHeight="1" x14ac:dyDescent="0.35">
      <c r="A341" s="838">
        <v>46052</v>
      </c>
      <c r="B341" s="839" t="s">
        <v>263</v>
      </c>
      <c r="C341" s="840" t="s">
        <v>62</v>
      </c>
      <c r="D341" s="839" t="s">
        <v>159</v>
      </c>
      <c r="E341" s="841">
        <v>79</v>
      </c>
      <c r="F341" s="839" t="s">
        <v>308</v>
      </c>
      <c r="G341" s="839" t="s">
        <v>175</v>
      </c>
      <c r="I341" t="s">
        <v>201</v>
      </c>
      <c r="J341" t="s">
        <v>202</v>
      </c>
    </row>
    <row r="342" spans="1:10" ht="13.5" customHeight="1" x14ac:dyDescent="0.35">
      <c r="A342" s="838">
        <v>46052</v>
      </c>
      <c r="B342" s="839" t="s">
        <v>381</v>
      </c>
      <c r="C342" s="840" t="s">
        <v>59</v>
      </c>
      <c r="D342" s="839" t="s">
        <v>159</v>
      </c>
      <c r="E342" s="841">
        <v>50</v>
      </c>
      <c r="F342" s="839" t="s">
        <v>382</v>
      </c>
      <c r="G342" s="839" t="s">
        <v>175</v>
      </c>
      <c r="I342" t="s">
        <v>254</v>
      </c>
      <c r="J342" t="s">
        <v>304</v>
      </c>
    </row>
    <row r="343" spans="1:10" ht="13.5" customHeight="1" x14ac:dyDescent="0.35">
      <c r="A343" s="838">
        <v>46051</v>
      </c>
      <c r="B343" s="839" t="s">
        <v>383</v>
      </c>
      <c r="C343" s="840" t="s">
        <v>31</v>
      </c>
      <c r="D343" s="839" t="s">
        <v>159</v>
      </c>
      <c r="E343" s="841">
        <v>198</v>
      </c>
      <c r="F343" s="839" t="s">
        <v>230</v>
      </c>
      <c r="G343" s="839" t="s">
        <v>174</v>
      </c>
      <c r="I343" t="s">
        <v>231</v>
      </c>
      <c r="J343" s="426" t="s">
        <v>226</v>
      </c>
    </row>
    <row r="344" spans="1:10" ht="13.5" customHeight="1" x14ac:dyDescent="0.35">
      <c r="A344" s="838">
        <v>46050</v>
      </c>
      <c r="B344" s="839" t="s">
        <v>384</v>
      </c>
      <c r="C344" s="840" t="s">
        <v>62</v>
      </c>
      <c r="D344" s="839" t="s">
        <v>159</v>
      </c>
      <c r="E344" s="841">
        <v>79</v>
      </c>
      <c r="F344" s="839" t="s">
        <v>308</v>
      </c>
      <c r="G344" s="839" t="s">
        <v>175</v>
      </c>
      <c r="I344" t="s">
        <v>201</v>
      </c>
      <c r="J344" t="s">
        <v>202</v>
      </c>
    </row>
    <row r="345" spans="1:10" ht="13.5" customHeight="1" x14ac:dyDescent="0.35">
      <c r="A345" s="838">
        <v>46049</v>
      </c>
      <c r="B345" s="839" t="s">
        <v>385</v>
      </c>
      <c r="C345" s="840" t="s">
        <v>35</v>
      </c>
      <c r="D345" s="839" t="s">
        <v>159</v>
      </c>
      <c r="E345" s="841">
        <v>825</v>
      </c>
      <c r="F345" s="839" t="s">
        <v>357</v>
      </c>
      <c r="G345" s="839" t="s">
        <v>174</v>
      </c>
      <c r="I345" t="s">
        <v>358</v>
      </c>
      <c r="J345" t="s">
        <v>222</v>
      </c>
    </row>
    <row r="346" spans="1:10" ht="13.5" customHeight="1" x14ac:dyDescent="0.35">
      <c r="A346" s="838">
        <v>46045</v>
      </c>
      <c r="B346" s="839" t="s">
        <v>386</v>
      </c>
      <c r="C346" s="840" t="s">
        <v>31</v>
      </c>
      <c r="D346" s="839" t="s">
        <v>162</v>
      </c>
      <c r="E346" s="841">
        <v>15</v>
      </c>
      <c r="F346" s="839" t="s">
        <v>362</v>
      </c>
      <c r="G346" s="839" t="s">
        <v>126</v>
      </c>
      <c r="I346" t="s">
        <v>325</v>
      </c>
      <c r="J346" t="s">
        <v>226</v>
      </c>
    </row>
    <row r="347" spans="1:10" ht="13.5" customHeight="1" x14ac:dyDescent="0.35">
      <c r="A347" s="838">
        <v>46045</v>
      </c>
      <c r="B347" s="839" t="s">
        <v>387</v>
      </c>
      <c r="C347" s="840" t="s">
        <v>31</v>
      </c>
      <c r="D347" s="839" t="s">
        <v>162</v>
      </c>
      <c r="E347" s="841">
        <v>15</v>
      </c>
      <c r="F347" s="839" t="s">
        <v>362</v>
      </c>
      <c r="G347" s="839" t="s">
        <v>126</v>
      </c>
      <c r="I347" t="s">
        <v>325</v>
      </c>
      <c r="J347" t="s">
        <v>226</v>
      </c>
    </row>
    <row r="348" spans="1:10" ht="13.5" customHeight="1" x14ac:dyDescent="0.35">
      <c r="A348" s="838">
        <v>46045</v>
      </c>
      <c r="B348" s="839" t="s">
        <v>388</v>
      </c>
      <c r="C348" s="840" t="s">
        <v>31</v>
      </c>
      <c r="D348" s="839" t="s">
        <v>162</v>
      </c>
      <c r="E348" s="841">
        <v>15</v>
      </c>
      <c r="F348" s="839" t="s">
        <v>362</v>
      </c>
      <c r="G348" s="839" t="s">
        <v>126</v>
      </c>
      <c r="I348" t="s">
        <v>325</v>
      </c>
      <c r="J348" t="s">
        <v>226</v>
      </c>
    </row>
    <row r="349" spans="1:10" ht="13.5" customHeight="1" x14ac:dyDescent="0.35">
      <c r="A349" s="838">
        <v>46045</v>
      </c>
      <c r="B349" s="839" t="s">
        <v>389</v>
      </c>
      <c r="C349" s="840" t="s">
        <v>31</v>
      </c>
      <c r="D349" s="839" t="s">
        <v>162</v>
      </c>
      <c r="E349" s="841">
        <v>15</v>
      </c>
      <c r="F349" s="839" t="s">
        <v>362</v>
      </c>
      <c r="G349" s="839" t="s">
        <v>126</v>
      </c>
      <c r="I349" t="s">
        <v>325</v>
      </c>
      <c r="J349" t="s">
        <v>226</v>
      </c>
    </row>
    <row r="350" spans="1:10" ht="13.5" customHeight="1" x14ac:dyDescent="0.35">
      <c r="A350" s="838">
        <v>46045</v>
      </c>
      <c r="B350" s="839" t="s">
        <v>390</v>
      </c>
      <c r="C350" s="840" t="s">
        <v>31</v>
      </c>
      <c r="D350" s="839" t="s">
        <v>162</v>
      </c>
      <c r="E350" s="841">
        <v>15</v>
      </c>
      <c r="F350" s="839" t="s">
        <v>362</v>
      </c>
      <c r="G350" s="839" t="s">
        <v>126</v>
      </c>
      <c r="I350" t="s">
        <v>325</v>
      </c>
      <c r="J350" t="s">
        <v>226</v>
      </c>
    </row>
    <row r="351" spans="1:10" ht="13.5" customHeight="1" x14ac:dyDescent="0.35">
      <c r="A351" s="838">
        <v>46045</v>
      </c>
      <c r="B351" s="839" t="s">
        <v>391</v>
      </c>
      <c r="C351" s="840" t="s">
        <v>31</v>
      </c>
      <c r="D351" s="839" t="s">
        <v>162</v>
      </c>
      <c r="E351" s="841">
        <v>15</v>
      </c>
      <c r="F351" s="839" t="s">
        <v>362</v>
      </c>
      <c r="G351" s="839" t="s">
        <v>126</v>
      </c>
      <c r="I351" t="s">
        <v>325</v>
      </c>
      <c r="J351" t="s">
        <v>226</v>
      </c>
    </row>
    <row r="352" spans="1:10" ht="13.5" customHeight="1" x14ac:dyDescent="0.35">
      <c r="A352" s="838">
        <v>46045</v>
      </c>
      <c r="B352" s="839" t="s">
        <v>392</v>
      </c>
      <c r="C352" s="840" t="s">
        <v>31</v>
      </c>
      <c r="D352" s="839" t="s">
        <v>162</v>
      </c>
      <c r="E352" s="841">
        <v>15</v>
      </c>
      <c r="F352" s="839" t="s">
        <v>362</v>
      </c>
      <c r="G352" s="839" t="s">
        <v>126</v>
      </c>
      <c r="I352" t="s">
        <v>325</v>
      </c>
      <c r="J352" t="s">
        <v>226</v>
      </c>
    </row>
    <row r="353" spans="1:10" ht="13.5" customHeight="1" x14ac:dyDescent="0.35">
      <c r="A353" s="838">
        <v>46045</v>
      </c>
      <c r="B353" s="839" t="s">
        <v>393</v>
      </c>
      <c r="C353" s="840" t="s">
        <v>31</v>
      </c>
      <c r="D353" s="839" t="s">
        <v>162</v>
      </c>
      <c r="E353" s="841">
        <v>15</v>
      </c>
      <c r="F353" s="839" t="s">
        <v>362</v>
      </c>
      <c r="G353" s="839" t="s">
        <v>126</v>
      </c>
      <c r="I353" t="s">
        <v>325</v>
      </c>
      <c r="J353" t="s">
        <v>226</v>
      </c>
    </row>
    <row r="354" spans="1:10" ht="13.5" customHeight="1" x14ac:dyDescent="0.35">
      <c r="A354" s="838">
        <v>46045</v>
      </c>
      <c r="B354" s="839" t="s">
        <v>394</v>
      </c>
      <c r="C354" s="840" t="s">
        <v>31</v>
      </c>
      <c r="D354" s="839" t="s">
        <v>162</v>
      </c>
      <c r="E354" s="841">
        <v>15</v>
      </c>
      <c r="F354" s="839" t="s">
        <v>362</v>
      </c>
      <c r="G354" s="839" t="s">
        <v>126</v>
      </c>
      <c r="I354" t="s">
        <v>325</v>
      </c>
      <c r="J354" t="s">
        <v>226</v>
      </c>
    </row>
    <row r="355" spans="1:10" ht="13.5" customHeight="1" x14ac:dyDescent="0.35">
      <c r="A355" s="838">
        <v>46045</v>
      </c>
      <c r="B355" s="839" t="s">
        <v>395</v>
      </c>
      <c r="C355" s="840" t="s">
        <v>31</v>
      </c>
      <c r="D355" s="839" t="s">
        <v>162</v>
      </c>
      <c r="E355" s="841">
        <v>15</v>
      </c>
      <c r="F355" s="839" t="s">
        <v>362</v>
      </c>
      <c r="G355" s="839" t="s">
        <v>126</v>
      </c>
      <c r="I355" t="s">
        <v>325</v>
      </c>
      <c r="J355" t="s">
        <v>226</v>
      </c>
    </row>
    <row r="356" spans="1:10" ht="13.5" customHeight="1" x14ac:dyDescent="0.35">
      <c r="A356" s="838">
        <v>46045</v>
      </c>
      <c r="B356" s="839" t="s">
        <v>396</v>
      </c>
      <c r="C356" s="840" t="s">
        <v>31</v>
      </c>
      <c r="D356" s="839" t="s">
        <v>162</v>
      </c>
      <c r="E356" s="841">
        <v>15</v>
      </c>
      <c r="F356" s="839" t="s">
        <v>362</v>
      </c>
      <c r="G356" s="839" t="s">
        <v>126</v>
      </c>
      <c r="I356" t="s">
        <v>325</v>
      </c>
      <c r="J356" t="s">
        <v>226</v>
      </c>
    </row>
    <row r="357" spans="1:10" ht="13.5" customHeight="1" x14ac:dyDescent="0.35">
      <c r="A357" s="838">
        <v>46045</v>
      </c>
      <c r="B357" s="839" t="s">
        <v>397</v>
      </c>
      <c r="C357" s="840" t="s">
        <v>31</v>
      </c>
      <c r="D357" s="839" t="s">
        <v>159</v>
      </c>
      <c r="E357" s="841">
        <v>125</v>
      </c>
      <c r="F357" s="839" t="s">
        <v>224</v>
      </c>
      <c r="G357" s="839" t="s">
        <v>174</v>
      </c>
      <c r="I357" t="s">
        <v>225</v>
      </c>
      <c r="J357" t="s">
        <v>226</v>
      </c>
    </row>
    <row r="358" spans="1:10" ht="13.5" customHeight="1" x14ac:dyDescent="0.35">
      <c r="A358" s="838">
        <v>46042</v>
      </c>
      <c r="B358" s="839" t="s">
        <v>398</v>
      </c>
      <c r="C358" s="840" t="s">
        <v>59</v>
      </c>
      <c r="D358" s="839" t="s">
        <v>160</v>
      </c>
      <c r="E358" s="841">
        <v>200</v>
      </c>
      <c r="F358" s="839" t="s">
        <v>339</v>
      </c>
      <c r="G358" s="839" t="s">
        <v>174</v>
      </c>
      <c r="I358" t="s">
        <v>254</v>
      </c>
      <c r="J358" t="s">
        <v>304</v>
      </c>
    </row>
    <row r="359" spans="1:10" ht="13.5" customHeight="1" x14ac:dyDescent="0.35">
      <c r="A359" s="838">
        <v>46042</v>
      </c>
      <c r="B359" s="839" t="s">
        <v>399</v>
      </c>
      <c r="C359" s="840" t="s">
        <v>62</v>
      </c>
      <c r="D359" s="839" t="s">
        <v>159</v>
      </c>
      <c r="E359" s="841">
        <v>79</v>
      </c>
      <c r="F359" s="839" t="s">
        <v>308</v>
      </c>
      <c r="G359" s="839" t="s">
        <v>174</v>
      </c>
      <c r="I359" t="s">
        <v>201</v>
      </c>
      <c r="J359" t="s">
        <v>202</v>
      </c>
    </row>
    <row r="360" spans="1:10" ht="13.5" customHeight="1" x14ac:dyDescent="0.35">
      <c r="A360" s="838">
        <v>46040</v>
      </c>
      <c r="B360" s="839" t="s">
        <v>400</v>
      </c>
      <c r="C360" s="840" t="s">
        <v>28</v>
      </c>
      <c r="D360" s="839" t="s">
        <v>159</v>
      </c>
      <c r="E360" s="841">
        <v>150</v>
      </c>
      <c r="F360" s="839" t="s">
        <v>291</v>
      </c>
      <c r="G360" s="839" t="s">
        <v>174</v>
      </c>
      <c r="I360" t="s">
        <v>215</v>
      </c>
      <c r="J360" t="s">
        <v>216</v>
      </c>
    </row>
    <row r="361" spans="1:10" ht="13.5" customHeight="1" x14ac:dyDescent="0.35">
      <c r="A361" s="838">
        <v>46040</v>
      </c>
      <c r="B361" s="839" t="s">
        <v>401</v>
      </c>
      <c r="C361" s="840" t="s">
        <v>31</v>
      </c>
      <c r="D361" s="839" t="s">
        <v>159</v>
      </c>
      <c r="E361" s="841">
        <v>50</v>
      </c>
      <c r="F361" s="839" t="s">
        <v>243</v>
      </c>
      <c r="G361" s="839" t="s">
        <v>175</v>
      </c>
      <c r="I361" t="s">
        <v>244</v>
      </c>
      <c r="J361" t="s">
        <v>226</v>
      </c>
    </row>
    <row r="362" spans="1:10" ht="13.5" customHeight="1" x14ac:dyDescent="0.35">
      <c r="A362" s="838">
        <v>46039</v>
      </c>
      <c r="B362" s="839" t="s">
        <v>402</v>
      </c>
      <c r="C362" s="840" t="s">
        <v>62</v>
      </c>
      <c r="D362" s="839" t="s">
        <v>159</v>
      </c>
      <c r="E362" s="841">
        <v>79</v>
      </c>
      <c r="F362" s="839" t="s">
        <v>308</v>
      </c>
      <c r="G362" s="839" t="s">
        <v>175</v>
      </c>
      <c r="I362" t="s">
        <v>201</v>
      </c>
      <c r="J362" t="s">
        <v>202</v>
      </c>
    </row>
    <row r="363" spans="1:10" ht="13.5" customHeight="1" x14ac:dyDescent="0.35">
      <c r="A363" s="838">
        <v>46036</v>
      </c>
      <c r="B363" s="839" t="s">
        <v>309</v>
      </c>
      <c r="C363" s="840" t="s">
        <v>62</v>
      </c>
      <c r="D363" s="839" t="s">
        <v>159</v>
      </c>
      <c r="E363" s="841">
        <v>79</v>
      </c>
      <c r="F363" s="839" t="s">
        <v>308</v>
      </c>
      <c r="G363" s="839" t="s">
        <v>175</v>
      </c>
      <c r="I363" t="s">
        <v>201</v>
      </c>
      <c r="J363" t="s">
        <v>202</v>
      </c>
    </row>
    <row r="364" spans="1:10" ht="13.5" customHeight="1" x14ac:dyDescent="0.35">
      <c r="A364" s="838">
        <v>46036</v>
      </c>
      <c r="B364" s="839" t="s">
        <v>309</v>
      </c>
      <c r="C364" s="840" t="s">
        <v>47</v>
      </c>
      <c r="D364" s="839" t="s">
        <v>159</v>
      </c>
      <c r="E364" s="841">
        <v>300</v>
      </c>
      <c r="F364" s="839" t="s">
        <v>403</v>
      </c>
      <c r="G364" s="839" t="s">
        <v>175</v>
      </c>
      <c r="I364" t="s">
        <v>342</v>
      </c>
      <c r="J364" t="s">
        <v>269</v>
      </c>
    </row>
    <row r="365" spans="1:10" ht="13.5" customHeight="1" x14ac:dyDescent="0.35">
      <c r="A365" s="838">
        <v>46034</v>
      </c>
      <c r="B365" s="839" t="s">
        <v>404</v>
      </c>
      <c r="C365" s="840" t="s">
        <v>28</v>
      </c>
      <c r="D365" s="839" t="s">
        <v>159</v>
      </c>
      <c r="E365" s="841">
        <v>300</v>
      </c>
      <c r="F365" s="839" t="s">
        <v>195</v>
      </c>
      <c r="G365" s="839" t="s">
        <v>174</v>
      </c>
      <c r="I365" t="s">
        <v>196</v>
      </c>
      <c r="J365" t="s">
        <v>197</v>
      </c>
    </row>
    <row r="366" spans="1:10" ht="13.5" customHeight="1" x14ac:dyDescent="0.35">
      <c r="A366" s="838">
        <v>46034</v>
      </c>
      <c r="B366" s="839" t="s">
        <v>405</v>
      </c>
      <c r="C366" s="840" t="s">
        <v>31</v>
      </c>
      <c r="D366" s="839" t="s">
        <v>159</v>
      </c>
      <c r="E366" s="841">
        <v>125</v>
      </c>
      <c r="F366" s="839" t="s">
        <v>273</v>
      </c>
      <c r="G366" s="839" t="s">
        <v>174</v>
      </c>
      <c r="I366" t="s">
        <v>274</v>
      </c>
      <c r="J366" s="426" t="s">
        <v>226</v>
      </c>
    </row>
    <row r="367" spans="1:10" ht="13.5" customHeight="1" x14ac:dyDescent="0.35">
      <c r="A367" s="838">
        <v>46033</v>
      </c>
      <c r="B367" s="839" t="s">
        <v>406</v>
      </c>
      <c r="C367" s="840" t="s">
        <v>31</v>
      </c>
      <c r="D367" s="839" t="s">
        <v>159</v>
      </c>
      <c r="E367" s="841">
        <v>15</v>
      </c>
      <c r="F367" s="839" t="s">
        <v>324</v>
      </c>
      <c r="G367" s="839" t="s">
        <v>174</v>
      </c>
      <c r="I367" t="s">
        <v>325</v>
      </c>
      <c r="J367" t="s">
        <v>226</v>
      </c>
    </row>
    <row r="368" spans="1:10" ht="13.5" customHeight="1" x14ac:dyDescent="0.35">
      <c r="A368" s="838">
        <v>46031</v>
      </c>
      <c r="B368" s="839" t="s">
        <v>407</v>
      </c>
      <c r="C368" s="840" t="s">
        <v>28</v>
      </c>
      <c r="D368" s="839" t="s">
        <v>159</v>
      </c>
      <c r="E368" s="841">
        <v>150</v>
      </c>
      <c r="F368" s="839" t="s">
        <v>195</v>
      </c>
      <c r="G368" s="839" t="s">
        <v>174</v>
      </c>
      <c r="I368" t="s">
        <v>196</v>
      </c>
      <c r="J368" t="s">
        <v>197</v>
      </c>
    </row>
    <row r="369" spans="1:10" ht="13.5" customHeight="1" x14ac:dyDescent="0.35">
      <c r="A369" s="838">
        <v>46030</v>
      </c>
      <c r="B369" s="839" t="s">
        <v>381</v>
      </c>
      <c r="C369" s="840" t="s">
        <v>28</v>
      </c>
      <c r="D369" s="839" t="s">
        <v>159</v>
      </c>
      <c r="E369" s="841">
        <v>150</v>
      </c>
      <c r="F369" s="839" t="s">
        <v>195</v>
      </c>
      <c r="G369" s="839" t="s">
        <v>174</v>
      </c>
      <c r="I369" t="s">
        <v>196</v>
      </c>
      <c r="J369" t="s">
        <v>197</v>
      </c>
    </row>
    <row r="370" spans="1:10" ht="13.5" customHeight="1" x14ac:dyDescent="0.35">
      <c r="A370" s="838">
        <v>46030</v>
      </c>
      <c r="B370" s="839" t="s">
        <v>408</v>
      </c>
      <c r="C370" s="840" t="s">
        <v>59</v>
      </c>
      <c r="D370" s="839" t="s">
        <v>159</v>
      </c>
      <c r="E370" s="841">
        <v>350</v>
      </c>
      <c r="F370" s="839" t="s">
        <v>409</v>
      </c>
      <c r="G370" s="839" t="s">
        <v>174</v>
      </c>
      <c r="I370" t="s">
        <v>299</v>
      </c>
      <c r="J370" t="s">
        <v>255</v>
      </c>
    </row>
    <row r="371" spans="1:10" ht="13.5" customHeight="1" x14ac:dyDescent="0.35">
      <c r="A371" s="838">
        <v>46029</v>
      </c>
      <c r="B371" s="839" t="s">
        <v>410</v>
      </c>
      <c r="C371" s="840" t="s">
        <v>35</v>
      </c>
      <c r="D371" s="839" t="s">
        <v>159</v>
      </c>
      <c r="E371" s="841">
        <v>775</v>
      </c>
      <c r="F371" s="839" t="s">
        <v>219</v>
      </c>
      <c r="G371" s="839" t="s">
        <v>176</v>
      </c>
      <c r="I371" t="s">
        <v>221</v>
      </c>
      <c r="J371" t="s">
        <v>222</v>
      </c>
    </row>
    <row r="372" spans="1:10" ht="13.5" customHeight="1" x14ac:dyDescent="0.35">
      <c r="A372" s="838">
        <v>46028</v>
      </c>
      <c r="B372" s="839" t="s">
        <v>411</v>
      </c>
      <c r="C372" s="840" t="s">
        <v>31</v>
      </c>
      <c r="D372" s="839" t="s">
        <v>159</v>
      </c>
      <c r="E372" s="841">
        <v>35</v>
      </c>
      <c r="F372" s="839" t="s">
        <v>279</v>
      </c>
      <c r="G372" s="839" t="s">
        <v>175</v>
      </c>
      <c r="I372" t="s">
        <v>280</v>
      </c>
      <c r="J372" t="s">
        <v>226</v>
      </c>
    </row>
    <row r="373" spans="1:10" ht="13.5" customHeight="1" x14ac:dyDescent="0.35">
      <c r="A373" s="838">
        <v>46027</v>
      </c>
      <c r="B373" s="839" t="s">
        <v>311</v>
      </c>
      <c r="C373" s="840" t="s">
        <v>62</v>
      </c>
      <c r="D373" s="839" t="s">
        <v>159</v>
      </c>
      <c r="E373" s="841">
        <v>79</v>
      </c>
      <c r="F373" s="839" t="s">
        <v>308</v>
      </c>
      <c r="G373" s="839" t="s">
        <v>175</v>
      </c>
      <c r="I373" t="s">
        <v>201</v>
      </c>
      <c r="J373" t="s">
        <v>202</v>
      </c>
    </row>
    <row r="374" spans="1:10" ht="13.5" customHeight="1" x14ac:dyDescent="0.35">
      <c r="A374" s="838">
        <v>46025</v>
      </c>
      <c r="B374" s="839" t="s">
        <v>311</v>
      </c>
      <c r="C374" s="840" t="s">
        <v>62</v>
      </c>
      <c r="D374" s="839" t="s">
        <v>159</v>
      </c>
      <c r="E374" s="841">
        <v>59</v>
      </c>
      <c r="F374" s="839" t="s">
        <v>308</v>
      </c>
      <c r="G374" s="839" t="s">
        <v>175</v>
      </c>
      <c r="I374" t="s">
        <v>201</v>
      </c>
      <c r="J374" t="s">
        <v>202</v>
      </c>
    </row>
    <row r="375" spans="1:10" ht="13.5" customHeight="1" x14ac:dyDescent="0.35">
      <c r="A375" s="838">
        <v>46025</v>
      </c>
      <c r="B375" s="839" t="s">
        <v>412</v>
      </c>
      <c r="C375" s="840" t="s">
        <v>62</v>
      </c>
      <c r="D375" s="839" t="s">
        <v>159</v>
      </c>
      <c r="E375" s="841">
        <v>20</v>
      </c>
      <c r="F375" s="839" t="s">
        <v>413</v>
      </c>
      <c r="G375" s="839" t="s">
        <v>175</v>
      </c>
      <c r="I375" t="s">
        <v>201</v>
      </c>
      <c r="J375" t="s">
        <v>202</v>
      </c>
    </row>
    <row r="376" spans="1:10" ht="13.5" customHeight="1" x14ac:dyDescent="0.35">
      <c r="A376" s="838">
        <v>46025</v>
      </c>
      <c r="B376" s="839" t="s">
        <v>87</v>
      </c>
      <c r="C376" s="840" t="s">
        <v>56</v>
      </c>
      <c r="D376" s="839" t="s">
        <v>160</v>
      </c>
      <c r="E376" s="841">
        <v>236.67</v>
      </c>
      <c r="F376" s="839" t="s">
        <v>414</v>
      </c>
      <c r="G376" s="839" t="s">
        <v>87</v>
      </c>
      <c r="I376" t="s">
        <v>285</v>
      </c>
      <c r="J376" t="s">
        <v>286</v>
      </c>
    </row>
    <row r="377" spans="1:10" ht="13.5" customHeight="1" x14ac:dyDescent="0.35">
      <c r="A377" s="838">
        <v>46023</v>
      </c>
      <c r="B377" s="839" t="s">
        <v>292</v>
      </c>
      <c r="C377" s="840" t="s">
        <v>44</v>
      </c>
      <c r="D377" s="839" t="s">
        <v>159</v>
      </c>
      <c r="E377" s="841">
        <v>20</v>
      </c>
      <c r="F377" s="839" t="s">
        <v>293</v>
      </c>
      <c r="G377" s="839" t="s">
        <v>175</v>
      </c>
      <c r="I377" t="s">
        <v>294</v>
      </c>
      <c r="J377" t="s">
        <v>295</v>
      </c>
    </row>
  </sheetData>
  <sortState xmlns:xlrd2="http://schemas.microsoft.com/office/spreadsheetml/2017/richdata2" ref="A213:P221">
    <sortCondition descending="1" ref="A213:A221"/>
  </sortState>
  <mergeCells count="1">
    <mergeCell ref="Z20:AA20"/>
  </mergeCells>
  <conditionalFormatting sqref="D48:D64 D65:F68 E2:E25 E27:E29 E31 E33:E42 E44:E45 E48:E49 E51:E63 E69:E146 E185:E187 E236:E237 E240:E257 E260:E330 E341:E1048576 G66 N31:N33 P31:V33 X46:X51 X129 X138:X148 X162 X167 Y24:Y34 X6:X29 V176:V544 E192:E234">
    <cfRule type="cellIs" dxfId="3849" priority="267" operator="lessThan">
      <formula>0</formula>
    </cfRule>
  </conditionalFormatting>
  <conditionalFormatting sqref="X44">
    <cfRule type="cellIs" dxfId="3848" priority="266" operator="lessThan">
      <formula>0</formula>
    </cfRule>
  </conditionalFormatting>
  <conditionalFormatting sqref="X6:X18">
    <cfRule type="cellIs" dxfId="3847" priority="182" operator="lessThan">
      <formula>0</formula>
    </cfRule>
    <cfRule type="cellIs" dxfId="3846" priority="183" operator="lessThan">
      <formula>0</formula>
    </cfRule>
    <cfRule type="cellIs" dxfId="3845" priority="184" operator="lessThan">
      <formula>0</formula>
    </cfRule>
    <cfRule type="cellIs" dxfId="3844" priority="185" operator="lessThan">
      <formula>0</formula>
    </cfRule>
    <cfRule type="cellIs" dxfId="3843" priority="186" operator="lessThan">
      <formula>0</formula>
    </cfRule>
    <cfRule type="cellIs" dxfId="3842" priority="187" operator="lessThan">
      <formula>0</formula>
    </cfRule>
    <cfRule type="cellIs" dxfId="3841" priority="188" operator="lessThan">
      <formula>0</formula>
    </cfRule>
    <cfRule type="cellIs" dxfId="3840" priority="189" operator="lessThan">
      <formula>0</formula>
    </cfRule>
    <cfRule type="cellIs" dxfId="3839" priority="190" operator="lessThan">
      <formula>0</formula>
    </cfRule>
    <cfRule type="cellIs" dxfId="3838" priority="191" operator="lessThan">
      <formula>0</formula>
    </cfRule>
    <cfRule type="cellIs" dxfId="3837" priority="192" operator="lessThan">
      <formula>0</formula>
    </cfRule>
    <cfRule type="cellIs" dxfId="3836" priority="193" operator="lessThan">
      <formula>0</formula>
    </cfRule>
    <cfRule type="cellIs" dxfId="3835" priority="194" operator="lessThan">
      <formula>0</formula>
    </cfRule>
    <cfRule type="cellIs" dxfId="3834" priority="195" operator="lessThan">
      <formula>0</formula>
    </cfRule>
    <cfRule type="cellIs" dxfId="3833" priority="196" operator="lessThan">
      <formula>0</formula>
    </cfRule>
    <cfRule type="cellIs" dxfId="3832" priority="197" operator="lessThan">
      <formula>0</formula>
    </cfRule>
    <cfRule type="cellIs" dxfId="3831" priority="198" operator="lessThan">
      <formula>0</formula>
    </cfRule>
    <cfRule type="cellIs" dxfId="3830" priority="199" operator="lessThan">
      <formula>0</formula>
    </cfRule>
    <cfRule type="cellIs" dxfId="3829" priority="239" operator="lessThan">
      <formula>0</formula>
    </cfRule>
    <cfRule type="cellIs" dxfId="3828" priority="240" operator="lessThan">
      <formula>0</formula>
    </cfRule>
    <cfRule type="cellIs" dxfId="3827" priority="243" operator="lessThan">
      <formula>0</formula>
    </cfRule>
    <cfRule type="cellIs" dxfId="3826" priority="249" operator="lessThan">
      <formula>0</formula>
    </cfRule>
    <cfRule type="cellIs" dxfId="3825" priority="250" operator="lessThan">
      <formula>0</formula>
    </cfRule>
    <cfRule type="cellIs" dxfId="3824" priority="251" operator="lessThan">
      <formula>0</formula>
    </cfRule>
    <cfRule type="cellIs" dxfId="3823" priority="252" operator="lessThan">
      <formula>0</formula>
    </cfRule>
    <cfRule type="cellIs" dxfId="3822" priority="255" operator="lessThan">
      <formula>0</formula>
    </cfRule>
    <cfRule type="cellIs" dxfId="3821" priority="262" operator="lessThan">
      <formula>0</formula>
    </cfRule>
    <cfRule type="cellIs" dxfId="3820" priority="264" operator="lessThan">
      <formula>0</formula>
    </cfRule>
  </conditionalFormatting>
  <conditionalFormatting sqref="X45">
    <cfRule type="cellIs" dxfId="3819" priority="265" operator="lessThan">
      <formula>0</formula>
    </cfRule>
  </conditionalFormatting>
  <conditionalFormatting sqref="Y24:Y34 X6:X29">
    <cfRule type="cellIs" dxfId="3818" priority="263" operator="greaterThan">
      <formula>0</formula>
    </cfRule>
  </conditionalFormatting>
  <conditionalFormatting sqref="J49">
    <cfRule type="cellIs" dxfId="3817" priority="260" operator="greaterThan">
      <formula>0</formula>
    </cfRule>
    <cfRule type="cellIs" dxfId="3816" priority="261" operator="lessThan">
      <formula>0</formula>
    </cfRule>
  </conditionalFormatting>
  <conditionalFormatting sqref="Y6">
    <cfRule type="cellIs" dxfId="3815" priority="258" operator="greaterThan">
      <formula>0</formula>
    </cfRule>
    <cfRule type="cellIs" dxfId="3814" priority="259" operator="lessThan">
      <formula>0</formula>
    </cfRule>
  </conditionalFormatting>
  <conditionalFormatting sqref="Z6">
    <cfRule type="cellIs" dxfId="3813" priority="256" operator="greaterThan">
      <formula>0</formula>
    </cfRule>
    <cfRule type="cellIs" dxfId="3812" priority="257" operator="lessThan">
      <formula>0</formula>
    </cfRule>
  </conditionalFormatting>
  <conditionalFormatting sqref="AB6:AB18">
    <cfRule type="cellIs" dxfId="3811" priority="253" operator="lessThan">
      <formula>0</formula>
    </cfRule>
    <cfRule type="cellIs" dxfId="3810" priority="254" operator="greaterThan">
      <formula>0</formula>
    </cfRule>
  </conditionalFormatting>
  <conditionalFormatting sqref="W19">
    <cfRule type="cellIs" dxfId="3809" priority="246" operator="greaterThan">
      <formula>0.8</formula>
    </cfRule>
    <cfRule type="cellIs" dxfId="3808" priority="247" operator="between">
      <formula>0.51</formula>
      <formula>0.8</formula>
    </cfRule>
    <cfRule type="cellIs" dxfId="3807" priority="248" operator="lessThan">
      <formula>0.5</formula>
    </cfRule>
  </conditionalFormatting>
  <conditionalFormatting sqref="X150">
    <cfRule type="cellIs" dxfId="3806" priority="245" operator="lessThan">
      <formula>0</formula>
    </cfRule>
  </conditionalFormatting>
  <conditionalFormatting sqref="X164:X166">
    <cfRule type="cellIs" dxfId="3805" priority="244" operator="lessThan">
      <formula>0</formula>
    </cfRule>
  </conditionalFormatting>
  <conditionalFormatting sqref="Y41">
    <cfRule type="cellIs" dxfId="3804" priority="241" operator="greaterThan">
      <formula>0</formula>
    </cfRule>
    <cfRule type="cellIs" dxfId="3803" priority="242" operator="lessThan">
      <formula>0</formula>
    </cfRule>
  </conditionalFormatting>
  <conditionalFormatting sqref="X41">
    <cfRule type="cellIs" dxfId="3802" priority="232" operator="lessThan">
      <formula>0</formula>
    </cfRule>
    <cfRule type="cellIs" dxfId="3801" priority="233" operator="lessThan">
      <formula>0</formula>
    </cfRule>
    <cfRule type="cellIs" dxfId="3800" priority="234" operator="lessThan">
      <formula>0</formula>
    </cfRule>
    <cfRule type="cellIs" dxfId="3799" priority="235" operator="lessThan">
      <formula>0</formula>
    </cfRule>
    <cfRule type="cellIs" dxfId="3798" priority="236" operator="lessThan">
      <formula>0</formula>
    </cfRule>
    <cfRule type="cellIs" dxfId="3797" priority="237" operator="greaterThan">
      <formula>0</formula>
    </cfRule>
    <cfRule type="cellIs" dxfId="3796" priority="238" operator="lessThan">
      <formula>0</formula>
    </cfRule>
  </conditionalFormatting>
  <conditionalFormatting sqref="Z110:Z111">
    <cfRule type="cellIs" dxfId="3795" priority="230" operator="lessThan">
      <formula>0</formula>
    </cfRule>
    <cfRule type="cellIs" dxfId="3794" priority="231" operator="greaterThan">
      <formula>0</formula>
    </cfRule>
  </conditionalFormatting>
  <conditionalFormatting sqref="X169:X170">
    <cfRule type="cellIs" dxfId="3793" priority="229" operator="lessThan">
      <formula>0</formula>
    </cfRule>
  </conditionalFormatting>
  <conditionalFormatting sqref="X171:X172">
    <cfRule type="cellIs" dxfId="3792" priority="228" operator="lessThan">
      <formula>0</formula>
    </cfRule>
  </conditionalFormatting>
  <conditionalFormatting sqref="X174:X175">
    <cfRule type="cellIs" dxfId="3791" priority="227" operator="lessThan">
      <formula>0</formula>
    </cfRule>
  </conditionalFormatting>
  <conditionalFormatting sqref="X38:X40">
    <cfRule type="cellIs" dxfId="3790" priority="220" operator="lessThan">
      <formula>0</formula>
    </cfRule>
    <cfRule type="cellIs" dxfId="3789" priority="221" operator="lessThan">
      <formula>0</formula>
    </cfRule>
    <cfRule type="cellIs" dxfId="3788" priority="222" operator="lessThan">
      <formula>0</formula>
    </cfRule>
    <cfRule type="cellIs" dxfId="3787" priority="223" operator="lessThan">
      <formula>0</formula>
    </cfRule>
    <cfRule type="cellIs" dxfId="3786" priority="224" operator="lessThan">
      <formula>0</formula>
    </cfRule>
    <cfRule type="cellIs" dxfId="3785" priority="225" operator="greaterThan">
      <formula>0</formula>
    </cfRule>
    <cfRule type="cellIs" dxfId="3784" priority="226" operator="lessThan">
      <formula>0</formula>
    </cfRule>
  </conditionalFormatting>
  <conditionalFormatting sqref="Y38:Y40">
    <cfRule type="cellIs" dxfId="3783" priority="218" operator="greaterThan">
      <formula>0</formula>
    </cfRule>
    <cfRule type="cellIs" dxfId="3782" priority="219" operator="lessThan">
      <formula>0</formula>
    </cfRule>
  </conditionalFormatting>
  <conditionalFormatting sqref="K68:W68 K69:V79 W69:W80">
    <cfRule type="cellIs" dxfId="3781" priority="216" operator="lessThan">
      <formula>0</formula>
    </cfRule>
    <cfRule type="cellIs" dxfId="3780" priority="217" operator="greaterThan">
      <formula>0.1</formula>
    </cfRule>
  </conditionalFormatting>
  <conditionalFormatting sqref="K80">
    <cfRule type="cellIs" dxfId="3779" priority="214" operator="lessThan">
      <formula>0</formula>
    </cfRule>
    <cfRule type="cellIs" dxfId="3778" priority="215" operator="greaterThan">
      <formula>0.1</formula>
    </cfRule>
  </conditionalFormatting>
  <conditionalFormatting sqref="W68:W80">
    <cfRule type="cellIs" dxfId="3777" priority="212" operator="lessThan">
      <formula>0</formula>
    </cfRule>
    <cfRule type="cellIs" dxfId="3776" priority="213" operator="greaterThan">
      <formula>0.1</formula>
    </cfRule>
  </conditionalFormatting>
  <conditionalFormatting sqref="L68:V71 L73:V75 L77:V79">
    <cfRule type="cellIs" dxfId="3775" priority="210" operator="lessThan">
      <formula>0</formula>
    </cfRule>
    <cfRule type="cellIs" dxfId="3774" priority="211" operator="greaterThan">
      <formula>0.1</formula>
    </cfRule>
  </conditionalFormatting>
  <conditionalFormatting sqref="K72:V72">
    <cfRule type="cellIs" dxfId="3773" priority="206" operator="lessThan">
      <formula>0</formula>
    </cfRule>
    <cfRule type="cellIs" dxfId="3772" priority="207" operator="greaterThan">
      <formula>0.1</formula>
    </cfRule>
    <cfRule type="cellIs" dxfId="3771" priority="208" operator="lessThan">
      <formula>0</formula>
    </cfRule>
    <cfRule type="cellIs" dxfId="3770" priority="209" operator="greaterThan">
      <formula>0.1</formula>
    </cfRule>
  </conditionalFormatting>
  <conditionalFormatting sqref="L72:V72">
    <cfRule type="cellIs" dxfId="3769" priority="202" operator="lessThan">
      <formula>0</formula>
    </cfRule>
    <cfRule type="cellIs" dxfId="3768" priority="203" operator="greaterThan">
      <formula>0.1</formula>
    </cfRule>
    <cfRule type="cellIs" dxfId="3767" priority="204" operator="lessThan">
      <formula>0</formula>
    </cfRule>
    <cfRule type="cellIs" dxfId="3766" priority="205" operator="greaterThan">
      <formula>0.1</formula>
    </cfRule>
  </conditionalFormatting>
  <conditionalFormatting sqref="L80:V80">
    <cfRule type="cellIs" dxfId="3765" priority="200" operator="lessThan">
      <formula>0</formula>
    </cfRule>
    <cfRule type="cellIs" dxfId="3764" priority="201" operator="greaterThan">
      <formula>0.1</formula>
    </cfRule>
  </conditionalFormatting>
  <conditionalFormatting sqref="Z43">
    <cfRule type="cellIs" dxfId="3763" priority="180" operator="greaterThan">
      <formula>0</formula>
    </cfRule>
    <cfRule type="cellIs" dxfId="3762" priority="181" operator="lessThan">
      <formula>0</formula>
    </cfRule>
  </conditionalFormatting>
  <conditionalFormatting sqref="X37">
    <cfRule type="cellIs" dxfId="3761" priority="162" operator="lessThan">
      <formula>0</formula>
    </cfRule>
    <cfRule type="cellIs" dxfId="3760" priority="163" operator="lessThan">
      <formula>0</formula>
    </cfRule>
    <cfRule type="cellIs" dxfId="3759" priority="164" operator="lessThan">
      <formula>0</formula>
    </cfRule>
    <cfRule type="cellIs" dxfId="3758" priority="165" operator="lessThan">
      <formula>0</formula>
    </cfRule>
    <cfRule type="cellIs" dxfId="3757" priority="166" operator="lessThan">
      <formula>0</formula>
    </cfRule>
    <cfRule type="cellIs" dxfId="3756" priority="167" operator="greaterThan">
      <formula>0</formula>
    </cfRule>
    <cfRule type="cellIs" dxfId="3755" priority="168" operator="lessThan">
      <formula>0</formula>
    </cfRule>
  </conditionalFormatting>
  <conditionalFormatting sqref="Z7:Z18">
    <cfRule type="cellIs" dxfId="3754" priority="156" operator="greaterThan">
      <formula>0</formula>
    </cfRule>
    <cfRule type="cellIs" dxfId="3753" priority="157" operator="lessThan">
      <formula>0</formula>
    </cfRule>
  </conditionalFormatting>
  <conditionalFormatting sqref="K19:V19 K20:W20">
    <cfRule type="cellIs" dxfId="3752" priority="177" operator="greaterThan">
      <formula>0.81</formula>
    </cfRule>
    <cfRule type="cellIs" dxfId="3751" priority="178" operator="between">
      <formula>0.301</formula>
      <formula>0.8</formula>
    </cfRule>
    <cfRule type="cellIs" dxfId="3750" priority="179" operator="lessThan">
      <formula>0.3</formula>
    </cfRule>
  </conditionalFormatting>
  <conditionalFormatting sqref="K24:W24">
    <cfRule type="cellIs" dxfId="3749" priority="175" operator="lessThan">
      <formula>0</formula>
    </cfRule>
    <cfRule type="cellIs" dxfId="3748" priority="176" operator="greaterThan">
      <formula>0.0001</formula>
    </cfRule>
  </conditionalFormatting>
  <conditionalFormatting sqref="Q19">
    <cfRule type="cellIs" dxfId="3747" priority="172" operator="greaterThan">
      <formula>0.75</formula>
    </cfRule>
    <cfRule type="cellIs" dxfId="3746" priority="173" operator="between">
      <formula>0.301</formula>
      <formula>0.7499</formula>
    </cfRule>
    <cfRule type="cellIs" dxfId="3745" priority="174" operator="lessThan">
      <formula>0.3</formula>
    </cfRule>
  </conditionalFormatting>
  <conditionalFormatting sqref="Y43">
    <cfRule type="cellIs" dxfId="3744" priority="170" operator="lessThan">
      <formula>0</formula>
    </cfRule>
    <cfRule type="cellIs" dxfId="3743" priority="171" operator="greaterThan">
      <formula>0</formula>
    </cfRule>
  </conditionalFormatting>
  <conditionalFormatting sqref="X36">
    <cfRule type="cellIs" dxfId="3742" priority="144" operator="lessThan">
      <formula>0</formula>
    </cfRule>
    <cfRule type="cellIs" dxfId="3741" priority="145" operator="lessThan">
      <formula>0</formula>
    </cfRule>
    <cfRule type="cellIs" dxfId="3740" priority="146" operator="lessThan">
      <formula>0</formula>
    </cfRule>
    <cfRule type="cellIs" dxfId="3739" priority="147" operator="lessThan">
      <formula>0</formula>
    </cfRule>
    <cfRule type="cellIs" dxfId="3738" priority="148" operator="lessThan">
      <formula>0</formula>
    </cfRule>
    <cfRule type="cellIs" dxfId="3737" priority="149" operator="greaterThan">
      <formula>0</formula>
    </cfRule>
    <cfRule type="cellIs" dxfId="3736" priority="150" operator="lessThan">
      <formula>0</formula>
    </cfRule>
  </conditionalFormatting>
  <conditionalFormatting sqref="X151:X161">
    <cfRule type="cellIs" dxfId="3735" priority="169" operator="lessThan">
      <formula>0</formula>
    </cfRule>
  </conditionalFormatting>
  <conditionalFormatting sqref="Y37">
    <cfRule type="cellIs" dxfId="3734" priority="160" operator="greaterThan">
      <formula>0</formula>
    </cfRule>
    <cfRule type="cellIs" dxfId="3733" priority="161" operator="lessThan">
      <formula>0</formula>
    </cfRule>
  </conditionalFormatting>
  <conditionalFormatting sqref="X130:X137">
    <cfRule type="cellIs" dxfId="3732" priority="159" operator="lessThan">
      <formula>0</formula>
    </cfRule>
  </conditionalFormatting>
  <conditionalFormatting sqref="K6:V17 K18:W18">
    <cfRule type="cellIs" dxfId="3731" priority="158" operator="lessThan">
      <formula>0</formula>
    </cfRule>
  </conditionalFormatting>
  <conditionalFormatting sqref="K33:V42">
    <cfRule type="aboveAverage" dxfId="3730" priority="104"/>
    <cfRule type="aboveAverage" dxfId="3729" priority="105"/>
    <cfRule type="aboveAverage" dxfId="3728" priority="151"/>
    <cfRule type="aboveAverage" dxfId="3727" priority="155"/>
  </conditionalFormatting>
  <conditionalFormatting sqref="X68:X80">
    <cfRule type="cellIs" dxfId="3726" priority="152" operator="greaterThan">
      <formula>0</formula>
    </cfRule>
    <cfRule type="cellIs" dxfId="3725" priority="153" operator="greaterThan">
      <formula>0</formula>
    </cfRule>
    <cfRule type="cellIs" dxfId="3724" priority="154" operator="lessThan">
      <formula>0</formula>
    </cfRule>
  </conditionalFormatting>
  <conditionalFormatting sqref="Y36">
    <cfRule type="cellIs" dxfId="3723" priority="142" operator="greaterThan">
      <formula>0</formula>
    </cfRule>
    <cfRule type="cellIs" dxfId="3722" priority="143" operator="lessThan">
      <formula>0</formula>
    </cfRule>
  </conditionalFormatting>
  <conditionalFormatting sqref="L170:V170">
    <cfRule type="cellIs" dxfId="3721" priority="137" operator="lessThan">
      <formula>0</formula>
    </cfRule>
  </conditionalFormatting>
  <conditionalFormatting sqref="K76:V76">
    <cfRule type="cellIs" dxfId="3720" priority="140" operator="lessThan">
      <formula>0</formula>
    </cfRule>
    <cfRule type="cellIs" dxfId="3719" priority="141" operator="greaterThan">
      <formula>0.1</formula>
    </cfRule>
  </conditionalFormatting>
  <conditionalFormatting sqref="K83:K94">
    <cfRule type="cellIs" dxfId="3718" priority="139" operator="lessThan">
      <formula>0</formula>
    </cfRule>
  </conditionalFormatting>
  <conditionalFormatting sqref="L83:V83">
    <cfRule type="cellIs" dxfId="3717" priority="138" operator="lessThan">
      <formula>0</formula>
    </cfRule>
  </conditionalFormatting>
  <conditionalFormatting sqref="Y19:Y23">
    <cfRule type="cellIs" dxfId="3716" priority="135" operator="greaterThan">
      <formula>0</formula>
    </cfRule>
    <cfRule type="cellIs" dxfId="3715" priority="136" operator="lessThan">
      <formula>0</formula>
    </cfRule>
  </conditionalFormatting>
  <conditionalFormatting sqref="X35">
    <cfRule type="cellIs" dxfId="3714" priority="124" operator="lessThan">
      <formula>0</formula>
    </cfRule>
    <cfRule type="cellIs" dxfId="3713" priority="125" operator="lessThan">
      <formula>0</formula>
    </cfRule>
    <cfRule type="cellIs" dxfId="3712" priority="126" operator="lessThan">
      <formula>0</formula>
    </cfRule>
    <cfRule type="cellIs" dxfId="3711" priority="127" operator="lessThan">
      <formula>0</formula>
    </cfRule>
    <cfRule type="cellIs" dxfId="3710" priority="128" operator="lessThan">
      <formula>0</formula>
    </cfRule>
    <cfRule type="cellIs" dxfId="3709" priority="129" operator="greaterThan">
      <formula>0</formula>
    </cfRule>
    <cfRule type="cellIs" dxfId="3708" priority="130" operator="lessThan">
      <formula>0</formula>
    </cfRule>
  </conditionalFormatting>
  <conditionalFormatting sqref="Y7:Y18">
    <cfRule type="cellIs" dxfId="3707" priority="133" operator="greaterThan">
      <formula>0</formula>
    </cfRule>
    <cfRule type="cellIs" dxfId="3706" priority="134" operator="lessThan">
      <formula>0</formula>
    </cfRule>
  </conditionalFormatting>
  <conditionalFormatting sqref="Y35">
    <cfRule type="cellIs" dxfId="3705" priority="122" operator="greaterThan">
      <formula>0</formula>
    </cfRule>
    <cfRule type="cellIs" dxfId="3704" priority="123" operator="lessThan">
      <formula>0</formula>
    </cfRule>
  </conditionalFormatting>
  <conditionalFormatting sqref="K129:K137">
    <cfRule type="cellIs" dxfId="3703" priority="121" operator="lessThan">
      <formula>0</formula>
    </cfRule>
  </conditionalFormatting>
  <conditionalFormatting sqref="L129:V129">
    <cfRule type="cellIs" dxfId="3702" priority="120" operator="lessThan">
      <formula>0</formula>
    </cfRule>
  </conditionalFormatting>
  <conditionalFormatting sqref="K150:K160">
    <cfRule type="cellIs" dxfId="3701" priority="119" operator="lessThan">
      <formula>0</formula>
    </cfRule>
  </conditionalFormatting>
  <conditionalFormatting sqref="L150:V150">
    <cfRule type="cellIs" dxfId="3700" priority="118" operator="lessThan">
      <formula>0</formula>
    </cfRule>
  </conditionalFormatting>
  <conditionalFormatting sqref="E31">
    <cfRule type="cellIs" dxfId="3699" priority="117" operator="lessThan">
      <formula>0</formula>
    </cfRule>
  </conditionalFormatting>
  <conditionalFormatting sqref="E30">
    <cfRule type="cellIs" dxfId="3698" priority="116" operator="lessThan">
      <formula>0</formula>
    </cfRule>
  </conditionalFormatting>
  <conditionalFormatting sqref="S34">
    <cfRule type="aboveAverage" dxfId="3697" priority="114"/>
    <cfRule type="aboveAverage" dxfId="3696" priority="115"/>
  </conditionalFormatting>
  <conditionalFormatting sqref="T34">
    <cfRule type="aboveAverage" dxfId="3695" priority="112"/>
    <cfRule type="aboveAverage" dxfId="3694" priority="113"/>
  </conditionalFormatting>
  <conditionalFormatting sqref="U34">
    <cfRule type="aboveAverage" dxfId="3693" priority="108"/>
    <cfRule type="aboveAverage" dxfId="3692" priority="109"/>
    <cfRule type="aboveAverage" dxfId="3691" priority="110"/>
    <cfRule type="aboveAverage" dxfId="3690" priority="111"/>
  </conditionalFormatting>
  <conditionalFormatting sqref="V31:V34">
    <cfRule type="cellIs" dxfId="3689" priority="107" operator="lessThan">
      <formula>0</formula>
    </cfRule>
  </conditionalFormatting>
  <conditionalFormatting sqref="E32">
    <cfRule type="cellIs" dxfId="3688" priority="106" operator="lessThan">
      <formula>0</formula>
    </cfRule>
  </conditionalFormatting>
  <conditionalFormatting sqref="X30:X34">
    <cfRule type="cellIs" dxfId="3687" priority="97" operator="lessThan">
      <formula>0</formula>
    </cfRule>
    <cfRule type="cellIs" dxfId="3686" priority="98" operator="lessThan">
      <formula>0</formula>
    </cfRule>
    <cfRule type="cellIs" dxfId="3685" priority="99" operator="lessThan">
      <formula>0</formula>
    </cfRule>
    <cfRule type="cellIs" dxfId="3684" priority="100" operator="lessThan">
      <formula>0</formula>
    </cfRule>
    <cfRule type="cellIs" dxfId="3683" priority="101" operator="lessThan">
      <formula>0</formula>
    </cfRule>
    <cfRule type="cellIs" dxfId="3682" priority="102" operator="greaterThan">
      <formula>0</formula>
    </cfRule>
    <cfRule type="cellIs" dxfId="3681" priority="103" operator="lessThan">
      <formula>0</formula>
    </cfRule>
  </conditionalFormatting>
  <conditionalFormatting sqref="L28:P29 P25:Q25">
    <cfRule type="cellIs" dxfId="3680" priority="96" operator="lessThan">
      <formula>0</formula>
    </cfRule>
  </conditionalFormatting>
  <conditionalFormatting sqref="P25:Q25">
    <cfRule type="cellIs" dxfId="3679" priority="87" operator="greaterThan">
      <formula>935</formula>
    </cfRule>
    <cfRule type="cellIs" dxfId="3678" priority="88" operator="lessThan">
      <formula>935</formula>
    </cfRule>
    <cfRule type="cellIs" dxfId="3677" priority="95" operator="lessThan">
      <formula>0</formula>
    </cfRule>
  </conditionalFormatting>
  <conditionalFormatting sqref="K22:W22 W23">
    <cfRule type="cellIs" dxfId="3676" priority="91" operator="between">
      <formula>1601</formula>
      <formula>1800</formula>
    </cfRule>
    <cfRule type="aboveAverage" dxfId="3675" priority="94"/>
  </conditionalFormatting>
  <conditionalFormatting sqref="W23">
    <cfRule type="aboveAverage" dxfId="3674" priority="92"/>
    <cfRule type="aboveAverage" dxfId="3673" priority="93"/>
  </conditionalFormatting>
  <conditionalFormatting sqref="K22:V22 W23">
    <cfRule type="cellIs" dxfId="3672" priority="89" operator="lessThan">
      <formula>1600</formula>
    </cfRule>
    <cfRule type="cellIs" dxfId="3671" priority="90" operator="greaterThan">
      <formula>1801</formula>
    </cfRule>
  </conditionalFormatting>
  <conditionalFormatting sqref="G6:G17">
    <cfRule type="cellIs" dxfId="3670" priority="84" operator="lessThan">
      <formula>0.04</formula>
    </cfRule>
    <cfRule type="cellIs" dxfId="3669" priority="85" operator="between">
      <formula>0.04</formula>
      <formula>0.09</formula>
    </cfRule>
    <cfRule type="cellIs" dxfId="3668" priority="86" operator="greaterThan">
      <formula>10%</formula>
    </cfRule>
  </conditionalFormatting>
  <conditionalFormatting sqref="H6:H17">
    <cfRule type="cellIs" dxfId="3667" priority="81" operator="lessThan">
      <formula>0.04</formula>
    </cfRule>
    <cfRule type="cellIs" dxfId="3666" priority="82" operator="between">
      <formula>0.04</formula>
      <formula>0.09</formula>
    </cfRule>
    <cfRule type="cellIs" dxfId="3665" priority="83" operator="greaterThan">
      <formula>10%</formula>
    </cfRule>
  </conditionalFormatting>
  <conditionalFormatting sqref="K32:V32">
    <cfRule type="aboveAverage" dxfId="3664" priority="77"/>
    <cfRule type="aboveAverage" dxfId="3663" priority="78"/>
    <cfRule type="aboveAverage" dxfId="3662" priority="79"/>
    <cfRule type="aboveAverage" dxfId="3661" priority="80"/>
  </conditionalFormatting>
  <conditionalFormatting sqref="D9">
    <cfRule type="cellIs" dxfId="3660" priority="75" operator="lessThan">
      <formula>0</formula>
    </cfRule>
    <cfRule type="cellIs" dxfId="3659" priority="76" operator="greaterThan">
      <formula>0.01</formula>
    </cfRule>
  </conditionalFormatting>
  <conditionalFormatting sqref="D5">
    <cfRule type="cellIs" dxfId="3658" priority="73" operator="greaterThan">
      <formula>15.01</formula>
    </cfRule>
    <cfRule type="cellIs" dxfId="3657" priority="74" operator="lessThan">
      <formula>15</formula>
    </cfRule>
  </conditionalFormatting>
  <conditionalFormatting sqref="K31:V31">
    <cfRule type="aboveAverage" dxfId="3656" priority="68"/>
    <cfRule type="aboveAverage" dxfId="3655" priority="69"/>
    <cfRule type="aboveAverage" dxfId="3654" priority="70"/>
    <cfRule type="aboveAverage" dxfId="3653" priority="71"/>
  </conditionalFormatting>
  <conditionalFormatting sqref="A147">
    <cfRule type="cellIs" dxfId="3652" priority="58" operator="lessThan">
      <formula>0</formula>
    </cfRule>
  </conditionalFormatting>
  <conditionalFormatting sqref="E147">
    <cfRule type="cellIs" dxfId="3651" priority="56" operator="lessThan">
      <formula>0</formula>
    </cfRule>
  </conditionalFormatting>
  <conditionalFormatting sqref="D69">
    <cfRule type="cellIs" dxfId="3650" priority="55" operator="lessThan">
      <formula>0</formula>
    </cfRule>
  </conditionalFormatting>
  <conditionalFormatting sqref="F48:F64">
    <cfRule type="cellIs" dxfId="3649" priority="52" operator="lessThan">
      <formula>0</formula>
    </cfRule>
  </conditionalFormatting>
  <conditionalFormatting sqref="D66:G66">
    <cfRule type="cellIs" dxfId="3648" priority="51" operator="lessThan">
      <formula>0</formula>
    </cfRule>
  </conditionalFormatting>
  <conditionalFormatting sqref="E66">
    <cfRule type="cellIs" dxfId="3647" priority="45" operator="lessThan">
      <formula>0</formula>
    </cfRule>
  </conditionalFormatting>
  <conditionalFormatting sqref="F66">
    <cfRule type="cellIs" dxfId="3646" priority="44" operator="lessThan">
      <formula>0</formula>
    </cfRule>
  </conditionalFormatting>
  <conditionalFormatting sqref="G66">
    <cfRule type="cellIs" dxfId="3645" priority="43" operator="lessThan">
      <formula>0</formula>
    </cfRule>
  </conditionalFormatting>
  <conditionalFormatting sqref="E64">
    <cfRule type="cellIs" dxfId="3644" priority="42" operator="lessThan">
      <formula>0</formula>
    </cfRule>
  </conditionalFormatting>
  <conditionalFormatting sqref="K30 M30 O30 Q30 S30 U30">
    <cfRule type="cellIs" dxfId="3643" priority="37" operator="lessThan">
      <formula>0</formula>
    </cfRule>
  </conditionalFormatting>
  <conditionalFormatting sqref="K30:V30">
    <cfRule type="aboveAverage" dxfId="3642" priority="33"/>
    <cfRule type="aboveAverage" dxfId="3641" priority="34"/>
    <cfRule type="aboveAverage" dxfId="3640" priority="35"/>
    <cfRule type="aboveAverage" dxfId="3639" priority="36"/>
  </conditionalFormatting>
  <conditionalFormatting sqref="L84:U94">
    <cfRule type="cellIs" dxfId="3638" priority="32" operator="lessThan">
      <formula>0</formula>
    </cfRule>
  </conditionalFormatting>
  <conditionalFormatting sqref="V84:V94">
    <cfRule type="cellIs" dxfId="3637" priority="31" operator="lessThan">
      <formula>0</formula>
    </cfRule>
  </conditionalFormatting>
  <conditionalFormatting sqref="L130:U137">
    <cfRule type="cellIs" dxfId="3636" priority="30" operator="lessThan">
      <formula>0</formula>
    </cfRule>
  </conditionalFormatting>
  <conditionalFormatting sqref="V130:V137">
    <cfRule type="cellIs" dxfId="3635" priority="29" operator="lessThan">
      <formula>0</formula>
    </cfRule>
  </conditionalFormatting>
  <conditionalFormatting sqref="L151:V160">
    <cfRule type="cellIs" dxfId="3634" priority="28" operator="lessThan">
      <formula>0</formula>
    </cfRule>
  </conditionalFormatting>
  <conditionalFormatting sqref="E331:E340">
    <cfRule type="cellIs" dxfId="3633" priority="27" operator="lessThan">
      <formula>0</formula>
    </cfRule>
  </conditionalFormatting>
  <conditionalFormatting sqref="E50">
    <cfRule type="cellIs" dxfId="3632" priority="26" operator="lessThan">
      <formula>0</formula>
    </cfRule>
  </conditionalFormatting>
  <conditionalFormatting sqref="E258:E259">
    <cfRule type="cellIs" dxfId="3631" priority="25" operator="lessThan">
      <formula>0</formula>
    </cfRule>
  </conditionalFormatting>
  <conditionalFormatting sqref="E238:E239">
    <cfRule type="cellIs" dxfId="3630" priority="24" operator="lessThan">
      <formula>0</formula>
    </cfRule>
  </conditionalFormatting>
  <conditionalFormatting sqref="E235">
    <cfRule type="cellIs" dxfId="3629" priority="23" operator="lessThan">
      <formula>0</formula>
    </cfRule>
  </conditionalFormatting>
  <conditionalFormatting sqref="K52:W63">
    <cfRule type="cellIs" dxfId="3628" priority="21" operator="lessThan">
      <formula>0</formula>
    </cfRule>
    <cfRule type="cellIs" dxfId="3627" priority="22" operator="greaterThan">
      <formula>0.1</formula>
    </cfRule>
  </conditionalFormatting>
  <conditionalFormatting sqref="K64">
    <cfRule type="cellIs" dxfId="3626" priority="19" operator="lessThan">
      <formula>0</formula>
    </cfRule>
    <cfRule type="cellIs" dxfId="3625" priority="20" operator="greaterThan">
      <formula>0.1</formula>
    </cfRule>
  </conditionalFormatting>
  <conditionalFormatting sqref="W52">
    <cfRule type="cellIs" dxfId="3624" priority="17" operator="lessThan">
      <formula>0</formula>
    </cfRule>
    <cfRule type="cellIs" dxfId="3623" priority="18" operator="greaterThan">
      <formula>0.1</formula>
    </cfRule>
  </conditionalFormatting>
  <conditionalFormatting sqref="L52:V55 L53:N63 L57:V59 L61:V63">
    <cfRule type="cellIs" dxfId="3622" priority="15" operator="lessThan">
      <formula>0</formula>
    </cfRule>
    <cfRule type="cellIs" dxfId="3621" priority="16" operator="greaterThan">
      <formula>0.1</formula>
    </cfRule>
  </conditionalFormatting>
  <conditionalFormatting sqref="K56:V56">
    <cfRule type="cellIs" dxfId="3620" priority="11" operator="lessThan">
      <formula>0</formula>
    </cfRule>
    <cfRule type="cellIs" dxfId="3619" priority="12" operator="greaterThan">
      <formula>0.1</formula>
    </cfRule>
    <cfRule type="cellIs" dxfId="3618" priority="13" operator="lessThan">
      <formula>0</formula>
    </cfRule>
    <cfRule type="cellIs" dxfId="3617" priority="14" operator="greaterThan">
      <formula>0.1</formula>
    </cfRule>
  </conditionalFormatting>
  <conditionalFormatting sqref="L56:V56">
    <cfRule type="cellIs" dxfId="3616" priority="7" operator="lessThan">
      <formula>0</formula>
    </cfRule>
    <cfRule type="cellIs" dxfId="3615" priority="8" operator="greaterThan">
      <formula>0.1</formula>
    </cfRule>
    <cfRule type="cellIs" dxfId="3614" priority="9" operator="lessThan">
      <formula>0</formula>
    </cfRule>
    <cfRule type="cellIs" dxfId="3613" priority="10" operator="greaterThan">
      <formula>0.1</formula>
    </cfRule>
  </conditionalFormatting>
  <conditionalFormatting sqref="L64:W64">
    <cfRule type="cellIs" dxfId="3612" priority="5" operator="lessThan">
      <formula>0</formula>
    </cfRule>
    <cfRule type="cellIs" dxfId="3611" priority="6" operator="greaterThan">
      <formula>0.1</formula>
    </cfRule>
  </conditionalFormatting>
  <conditionalFormatting sqref="K60:V60">
    <cfRule type="cellIs" dxfId="3610" priority="3" operator="lessThan">
      <formula>0</formula>
    </cfRule>
    <cfRule type="cellIs" dxfId="3609" priority="4" operator="greaterThan">
      <formula>0.1</formula>
    </cfRule>
  </conditionalFormatting>
  <conditionalFormatting sqref="W53:W63">
    <cfRule type="cellIs" dxfId="3608" priority="1" operator="lessThan">
      <formula>0</formula>
    </cfRule>
    <cfRule type="cellIs" dxfId="3607" priority="2" operator="greaterThan">
      <formula>0.1</formula>
    </cfRule>
  </conditionalFormatting>
  <dataValidations count="3">
    <dataValidation type="list" allowBlank="1" showInputMessage="1" showErrorMessage="1" sqref="C15:C19 C378:C381 C383:C391 C393:C420 C422:C425 C428:C432 C434 C436:C437 C439:C461 C463:C497 C500:C511 C513:C542 C544:C596 C599:C633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77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I223:I377 I193:I221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383" zoomScaleNormal="100" workbookViewId="0">
      <selection activeCell="I413" sqref="I413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46199.704347916668</v>
      </c>
      <c r="D1" s="986"/>
      <c r="I1" s="908" t="s">
        <v>563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3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22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8">
        <f ca="1">V18/D3</f>
        <v>245.22499999999999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30.653124999999999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9">
        <f ca="1">D2*D4</f>
        <v>735.67499999999995</v>
      </c>
      <c r="E6" s="695"/>
      <c r="F6" s="49"/>
      <c r="G6" s="445">
        <f t="shared" ref="G6:G18" si="3">W113/$W$125</f>
        <v>0.20589498293599334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0.40309128946263184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9">
        <f ca="1">V18+D6</f>
        <v>6130.625</v>
      </c>
      <c r="E8" s="1018"/>
      <c r="F8" s="49"/>
      <c r="G8" s="445">
        <f t="shared" si="3"/>
        <v>0.11660449875365009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407.18763421037238</v>
      </c>
      <c r="E9" s="1018"/>
      <c r="F9" s="49"/>
      <c r="G9" s="445">
        <f t="shared" si="3"/>
        <v>1.9330984541387614E-2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0.96768859810951191</v>
      </c>
      <c r="E10" s="695"/>
      <c r="F10" s="49"/>
      <c r="G10" s="445">
        <f t="shared" si="3"/>
        <v>-2.436603942874525E-2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2.4443696659747719E-2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0.15426125664027318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1.5038172801851882E-2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-2.1170761001188643E-2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1.6962842946730596E-2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6.4312185812175071E-2</v>
      </c>
      <c r="H16" s="445">
        <f t="shared" si="4"/>
        <v>5.7544737812861936E-2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0</v>
      </c>
      <c r="N16" s="432">
        <f t="shared" si="8"/>
        <v>0</v>
      </c>
      <c r="O16" s="432">
        <f t="shared" si="9"/>
        <v>225</v>
      </c>
      <c r="P16" s="432">
        <f t="shared" si="10"/>
        <v>800</v>
      </c>
      <c r="Q16" s="432">
        <f t="shared" si="11"/>
        <v>0</v>
      </c>
      <c r="R16" s="432">
        <f t="shared" si="12"/>
        <v>75</v>
      </c>
      <c r="S16" s="432">
        <f t="shared" si="13"/>
        <v>0</v>
      </c>
      <c r="T16" s="432">
        <f t="shared" si="14"/>
        <v>695</v>
      </c>
      <c r="U16" s="432">
        <f t="shared" si="15"/>
        <v>0</v>
      </c>
      <c r="V16" s="432">
        <f t="shared" si="16"/>
        <v>400</v>
      </c>
      <c r="W16" s="431">
        <f t="shared" si="17"/>
        <v>2680</v>
      </c>
      <c r="X16" s="432">
        <f t="shared" si="18"/>
        <v>-280.48639528521403</v>
      </c>
      <c r="Y16" s="432">
        <f t="shared" si="19"/>
        <v>-3320.0000000000009</v>
      </c>
      <c r="Z16" s="433">
        <f t="shared" si="20"/>
        <v>-0.55333333333333345</v>
      </c>
      <c r="AA16" s="814">
        <f t="shared" si="21"/>
        <v>6000.0000000000009</v>
      </c>
      <c r="AB16" s="813">
        <f t="shared" si="22"/>
        <v>223.33333333333334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2.5596889875492568E-2</v>
      </c>
      <c r="H17" s="445">
        <f t="shared" si="4"/>
        <v>2.5766300513221763E-2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30</v>
      </c>
      <c r="N17" s="432">
        <f t="shared" si="8"/>
        <v>25</v>
      </c>
      <c r="O17" s="432">
        <f t="shared" si="9"/>
        <v>60</v>
      </c>
      <c r="P17" s="432">
        <f t="shared" si="10"/>
        <v>55</v>
      </c>
      <c r="Q17" s="432">
        <f t="shared" si="11"/>
        <v>135</v>
      </c>
      <c r="R17" s="432">
        <f t="shared" si="12"/>
        <v>25</v>
      </c>
      <c r="S17" s="432">
        <f t="shared" si="13"/>
        <v>310</v>
      </c>
      <c r="T17" s="432">
        <f t="shared" si="14"/>
        <v>350</v>
      </c>
      <c r="U17" s="432">
        <f t="shared" si="15"/>
        <v>20</v>
      </c>
      <c r="V17" s="432">
        <f t="shared" si="16"/>
        <v>90</v>
      </c>
      <c r="W17" s="431">
        <f t="shared" si="17"/>
        <v>1200</v>
      </c>
      <c r="X17" s="432">
        <f t="shared" si="18"/>
        <v>21.951360471478594</v>
      </c>
      <c r="Y17" s="432">
        <f t="shared" si="19"/>
        <v>599.99999999999989</v>
      </c>
      <c r="Z17" s="433">
        <f t="shared" si="20"/>
        <v>0.99999999999999967</v>
      </c>
      <c r="AA17" s="814">
        <f t="shared" si="21"/>
        <v>600.00000000000011</v>
      </c>
      <c r="AB17" s="813">
        <f t="shared" si="22"/>
        <v>100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1469.3717000000001</v>
      </c>
      <c r="N20" s="970">
        <f t="shared" si="29"/>
        <v>1679.4</v>
      </c>
      <c r="O20" s="970">
        <f t="shared" si="29"/>
        <v>3655.1</v>
      </c>
      <c r="P20" s="970">
        <f t="shared" si="29"/>
        <v>5445.2390000000005</v>
      </c>
      <c r="Q20" s="970">
        <f t="shared" si="29"/>
        <v>4695</v>
      </c>
      <c r="R20" s="970">
        <f t="shared" si="29"/>
        <v>1377.15</v>
      </c>
      <c r="S20" s="970">
        <f t="shared" si="29"/>
        <v>3593.0351999999998</v>
      </c>
      <c r="T20" s="970">
        <f t="shared" si="29"/>
        <v>2653.1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37504.556400000001</v>
      </c>
      <c r="X20" s="583">
        <f>W20/AB3</f>
        <v>3125.3797</v>
      </c>
      <c r="Y20" s="832"/>
      <c r="Z20" s="1225" t="s">
        <v>69</v>
      </c>
      <c r="AA20" s="1226"/>
      <c r="AB20" s="954">
        <f ca="1">SUM(W18)++D8+(AB18*(12-AB3))+G65</f>
        <v>52748.084999999999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0.86037351492830094</v>
      </c>
      <c r="N21" s="918">
        <f t="shared" si="30"/>
        <v>0.8533536585365854</v>
      </c>
      <c r="O21" s="918">
        <f t="shared" si="30"/>
        <v>0.89323069403714561</v>
      </c>
      <c r="P21" s="918">
        <f t="shared" si="30"/>
        <v>0.76217949974105237</v>
      </c>
      <c r="Q21" s="918">
        <f t="shared" si="30"/>
        <v>0.8236842105263158</v>
      </c>
      <c r="R21" s="918">
        <f t="shared" si="30"/>
        <v>0.84622711072876977</v>
      </c>
      <c r="S21" s="918">
        <f t="shared" si="30"/>
        <v>0.70334721874216988</v>
      </c>
      <c r="T21" s="918">
        <f t="shared" si="30"/>
        <v>0.85805304010349281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0.80529472568122884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564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8.7462601190476192</v>
      </c>
      <c r="N26" s="443">
        <f t="shared" si="34"/>
        <v>9.5420454545454554</v>
      </c>
      <c r="O26" s="443">
        <f t="shared" si="34"/>
        <v>19.864673913043479</v>
      </c>
      <c r="P26" s="443">
        <f t="shared" si="34"/>
        <v>34.032743750000002</v>
      </c>
      <c r="Q26" s="443">
        <f t="shared" si="34"/>
        <v>25.516304347826086</v>
      </c>
      <c r="R26" s="443">
        <f t="shared" si="34"/>
        <v>7.8247159090909095</v>
      </c>
      <c r="S26" s="443">
        <f t="shared" si="34"/>
        <v>21.387114285714283</v>
      </c>
      <c r="T26" s="443">
        <f t="shared" si="34"/>
        <v>14.419021739130434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17.965323206835439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69.970080952380954</v>
      </c>
      <c r="N27" s="443">
        <f t="shared" si="35"/>
        <v>76.336363636363643</v>
      </c>
      <c r="O27" s="443">
        <f t="shared" si="35"/>
        <v>158.91739130434783</v>
      </c>
      <c r="P27" s="443">
        <f t="shared" si="35"/>
        <v>272.26195000000001</v>
      </c>
      <c r="Q27" s="443">
        <f t="shared" si="35"/>
        <v>204.13043478260869</v>
      </c>
      <c r="R27" s="443">
        <f t="shared" si="35"/>
        <v>62.597727272727276</v>
      </c>
      <c r="S27" s="443">
        <f t="shared" si="35"/>
        <v>171.09691428571426</v>
      </c>
      <c r="T27" s="443">
        <f t="shared" si="35"/>
        <v>115.35217391304347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143.72258565468351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237</v>
      </c>
      <c r="E37" s="751">
        <v>240</v>
      </c>
      <c r="F37" s="763" t="s">
        <v>565</v>
      </c>
      <c r="G37" s="1064"/>
      <c r="I37" s="440" t="s">
        <v>116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238</v>
      </c>
      <c r="E38" s="751">
        <v>120</v>
      </c>
      <c r="F38" s="763" t="s">
        <v>565</v>
      </c>
      <c r="G38" s="1064" t="s">
        <v>566</v>
      </c>
      <c r="I38" s="440" t="s">
        <v>117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118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119</v>
      </c>
    </row>
    <row r="40" spans="1:28" ht="13.9" customHeight="1" x14ac:dyDescent="0.4">
      <c r="D40" s="427"/>
      <c r="E40" s="751"/>
      <c r="G40" s="1064"/>
      <c r="I40" s="440" t="s">
        <v>120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121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122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123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124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125</v>
      </c>
      <c r="B45" s="46" t="s">
        <v>126</v>
      </c>
      <c r="D45" s="46" t="s">
        <v>127</v>
      </c>
      <c r="E45" s="1166" t="s">
        <v>128</v>
      </c>
      <c r="F45" s="56" t="s">
        <v>129</v>
      </c>
      <c r="G45" s="56" t="s">
        <v>130</v>
      </c>
      <c r="H45" s="56"/>
      <c r="I45" s="452" t="s">
        <v>131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132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133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134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135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2" t="s">
        <v>567</v>
      </c>
      <c r="J50" s="557"/>
      <c r="K50" s="1203" t="s">
        <v>137</v>
      </c>
      <c r="L50" s="1203" t="s">
        <v>126</v>
      </c>
      <c r="M50" s="1203" t="s">
        <v>138</v>
      </c>
      <c r="N50" s="1203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2680</v>
      </c>
      <c r="L61" s="432">
        <f t="shared" si="42"/>
        <v>0</v>
      </c>
      <c r="M61" s="432">
        <f t="shared" si="43"/>
        <v>2680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1200</v>
      </c>
      <c r="L62" s="432">
        <f t="shared" si="42"/>
        <v>0</v>
      </c>
      <c r="M62" s="432">
        <f t="shared" si="43"/>
        <v>1200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140</v>
      </c>
      <c r="J66" s="557" t="s">
        <v>568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67.61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-80.38</v>
      </c>
      <c r="S76" s="432">
        <f>S15-'Sales 2024'!S15</f>
        <v>-15.030000000000001</v>
      </c>
      <c r="T76" s="432">
        <f>T15-'Sales 2024'!T15</f>
        <v>0</v>
      </c>
      <c r="U76" s="432">
        <f>U15-'Sales 2024'!U15</f>
        <v>268.18</v>
      </c>
      <c r="V76" s="432">
        <f>V15-'Sales 2024'!V15</f>
        <v>41.95</v>
      </c>
      <c r="W76" s="432">
        <f>W15-'Sales 2024'!W15</f>
        <v>-243.7399999999999</v>
      </c>
      <c r="X76" s="445">
        <f>W76/'Sales 2023'!W14</f>
        <v>0.17447387258410874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335</v>
      </c>
      <c r="M77" s="432">
        <f>M16-'Sales 2024'!M16</f>
        <v>-280</v>
      </c>
      <c r="N77" s="432">
        <f>N16-'Sales 2024'!N16</f>
        <v>0</v>
      </c>
      <c r="O77" s="432">
        <f>O16-'Sales 2024'!O16</f>
        <v>225</v>
      </c>
      <c r="P77" s="432">
        <f>P16-'Sales 2024'!P16</f>
        <v>800</v>
      </c>
      <c r="Q77" s="432">
        <f>Q16-'Sales 2024'!Q16</f>
        <v>-362.5</v>
      </c>
      <c r="R77" s="432">
        <f>R16-'Sales 2024'!R16</f>
        <v>-170</v>
      </c>
      <c r="S77" s="432">
        <f>S16-'Sales 2024'!S16</f>
        <v>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-4376.5</v>
      </c>
      <c r="X77" s="445">
        <f>W77/'Sales 2023'!W15</f>
        <v>-1.9268022083491092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569</v>
      </c>
      <c r="J78" s="431"/>
      <c r="K78" s="432">
        <f>K17-'Sales 2024'!K17</f>
        <v>70</v>
      </c>
      <c r="L78" s="432">
        <f>L17-'Sales 2024'!L17</f>
        <v>-80</v>
      </c>
      <c r="M78" s="432">
        <f>M17-'Sales 2024'!M17</f>
        <v>0</v>
      </c>
      <c r="N78" s="432">
        <f>N17-'Sales 2024'!N17</f>
        <v>-255</v>
      </c>
      <c r="O78" s="432">
        <f>O17-'Sales 2024'!O17</f>
        <v>30</v>
      </c>
      <c r="P78" s="432">
        <f>P17-'Sales 2024'!P17</f>
        <v>15</v>
      </c>
      <c r="Q78" s="432">
        <f>Q17-'Sales 2024'!Q17</f>
        <v>75</v>
      </c>
      <c r="R78" s="432">
        <f>R17-'Sales 2024'!R17</f>
        <v>-80</v>
      </c>
      <c r="S78" s="432">
        <f>S17-'Sales 2024'!S17</f>
        <v>310</v>
      </c>
      <c r="T78" s="432">
        <f>T17-'Sales 2024'!T17</f>
        <v>272.96000000000004</v>
      </c>
      <c r="U78" s="432">
        <f>U17-'Sales 2024'!U17</f>
        <v>20</v>
      </c>
      <c r="V78" s="432">
        <f>V17-'Sales 2024'!V17</f>
        <v>65</v>
      </c>
      <c r="W78" s="432">
        <f>W17-'Sales 2024'!W17</f>
        <v>442.96000000000004</v>
      </c>
      <c r="X78" s="445">
        <f>W78/'Sales 2023'!W16</f>
        <v>0.12656000000000001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140</v>
      </c>
      <c r="J81" s="557" t="s">
        <v>154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0</v>
      </c>
      <c r="N92" s="432">
        <f t="shared" si="49"/>
        <v>0</v>
      </c>
      <c r="O92" s="432">
        <f t="shared" si="50"/>
        <v>2</v>
      </c>
      <c r="P92" s="432">
        <f t="shared" si="51"/>
        <v>3</v>
      </c>
      <c r="Q92" s="432">
        <f t="shared" si="52"/>
        <v>0</v>
      </c>
      <c r="R92" s="432">
        <f t="shared" si="53"/>
        <v>1</v>
      </c>
      <c r="S92" s="432">
        <f t="shared" si="54"/>
        <v>0</v>
      </c>
      <c r="T92" s="432">
        <f t="shared" si="55"/>
        <v>1</v>
      </c>
      <c r="U92" s="432">
        <f t="shared" si="56"/>
        <v>0</v>
      </c>
      <c r="V92" s="432">
        <f t="shared" si="57"/>
        <v>2</v>
      </c>
      <c r="W92" s="431">
        <f t="shared" si="58"/>
        <v>12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569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17</v>
      </c>
      <c r="N94" s="909">
        <f t="shared" si="59"/>
        <v>25</v>
      </c>
      <c r="O94" s="909">
        <f t="shared" si="59"/>
        <v>47</v>
      </c>
      <c r="P94" s="909">
        <f t="shared" si="59"/>
        <v>63</v>
      </c>
      <c r="Q94" s="909">
        <f t="shared" si="59"/>
        <v>51</v>
      </c>
      <c r="R94" s="909">
        <f t="shared" si="59"/>
        <v>22</v>
      </c>
      <c r="S94" s="909">
        <f t="shared" si="59"/>
        <v>24</v>
      </c>
      <c r="T94" s="909">
        <f t="shared" si="59"/>
        <v>21</v>
      </c>
      <c r="U94" s="909">
        <f t="shared" si="59"/>
        <v>37</v>
      </c>
      <c r="V94" s="909">
        <f t="shared" si="59"/>
        <v>71</v>
      </c>
      <c r="W94" s="825">
        <f t="shared" si="59"/>
        <v>423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140</v>
      </c>
      <c r="J96" s="557" t="s">
        <v>155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0</v>
      </c>
      <c r="N107" s="432">
        <f t="shared" si="70"/>
        <v>0</v>
      </c>
      <c r="O107" s="432">
        <f t="shared" si="70"/>
        <v>112.5</v>
      </c>
      <c r="P107" s="432">
        <f t="shared" si="70"/>
        <v>266.66666666666669</v>
      </c>
      <c r="Q107" s="432">
        <f t="shared" si="70"/>
        <v>0</v>
      </c>
      <c r="R107" s="432">
        <f t="shared" si="70"/>
        <v>75</v>
      </c>
      <c r="S107" s="432">
        <f t="shared" si="70"/>
        <v>0</v>
      </c>
      <c r="T107" s="432">
        <f t="shared" si="70"/>
        <v>695</v>
      </c>
      <c r="U107" s="432">
        <f t="shared" si="70"/>
        <v>0</v>
      </c>
      <c r="V107" s="432">
        <f t="shared" si="70"/>
        <v>200</v>
      </c>
      <c r="W107" s="431">
        <f t="shared" si="70"/>
        <v>223.33333333333334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569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100.46058823529411</v>
      </c>
      <c r="N109" s="910">
        <f t="shared" si="72"/>
        <v>78.72</v>
      </c>
      <c r="O109" s="910">
        <f t="shared" si="72"/>
        <v>87.063829787234042</v>
      </c>
      <c r="P109" s="910">
        <f t="shared" si="72"/>
        <v>113.4015873015873</v>
      </c>
      <c r="Q109" s="910">
        <f t="shared" si="72"/>
        <v>111.76470588235294</v>
      </c>
      <c r="R109" s="910">
        <f t="shared" si="72"/>
        <v>73.972727272727283</v>
      </c>
      <c r="S109" s="910">
        <f t="shared" si="72"/>
        <v>212.85333333333332</v>
      </c>
      <c r="T109" s="910">
        <f t="shared" si="72"/>
        <v>147.23809523809524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110.10037825059102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37494.892863291825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140</v>
      </c>
      <c r="J112" s="557" t="s">
        <v>156</v>
      </c>
      <c r="K112" s="577" t="s">
        <v>142</v>
      </c>
      <c r="L112" s="577" t="s">
        <v>143</v>
      </c>
      <c r="M112" s="577" t="s">
        <v>144</v>
      </c>
      <c r="N112" s="577" t="s">
        <v>145</v>
      </c>
      <c r="O112" s="577" t="s">
        <v>146</v>
      </c>
      <c r="P112" s="577" t="s">
        <v>147</v>
      </c>
      <c r="Q112" s="577" t="s">
        <v>148</v>
      </c>
      <c r="R112" s="577" t="s">
        <v>149</v>
      </c>
      <c r="S112" s="577" t="s">
        <v>150</v>
      </c>
      <c r="T112" s="577" t="s">
        <v>151</v>
      </c>
      <c r="U112" s="577" t="s">
        <v>152</v>
      </c>
      <c r="V112" s="577" t="s">
        <v>153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0</v>
      </c>
      <c r="N123" s="432">
        <f t="shared" si="84"/>
        <v>0</v>
      </c>
      <c r="O123" s="432">
        <f t="shared" si="84"/>
        <v>202.5</v>
      </c>
      <c r="P123" s="432">
        <f t="shared" si="84"/>
        <v>720</v>
      </c>
      <c r="Q123" s="432">
        <f t="shared" si="84"/>
        <v>0</v>
      </c>
      <c r="R123" s="432">
        <f t="shared" si="84"/>
        <v>67.5</v>
      </c>
      <c r="S123" s="432">
        <f t="shared" si="84"/>
        <v>0</v>
      </c>
      <c r="T123" s="432">
        <f t="shared" si="84"/>
        <v>625.5</v>
      </c>
      <c r="U123" s="432">
        <f t="shared" si="84"/>
        <v>0</v>
      </c>
      <c r="V123" s="432">
        <f t="shared" si="84"/>
        <v>360</v>
      </c>
      <c r="W123" s="431">
        <f t="shared" si="74"/>
        <v>2412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569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24</v>
      </c>
      <c r="N124" s="432">
        <f t="shared" si="85"/>
        <v>20</v>
      </c>
      <c r="O124" s="432">
        <f t="shared" si="85"/>
        <v>48</v>
      </c>
      <c r="P124" s="432">
        <f t="shared" si="85"/>
        <v>44</v>
      </c>
      <c r="Q124" s="432">
        <f t="shared" si="85"/>
        <v>108</v>
      </c>
      <c r="R124" s="432">
        <f t="shared" si="85"/>
        <v>20</v>
      </c>
      <c r="S124" s="432">
        <f t="shared" si="85"/>
        <v>248</v>
      </c>
      <c r="T124" s="432">
        <f t="shared" si="85"/>
        <v>280</v>
      </c>
      <c r="U124" s="432">
        <f t="shared" si="85"/>
        <v>16</v>
      </c>
      <c r="V124" s="432">
        <f t="shared" si="85"/>
        <v>72</v>
      </c>
      <c r="W124" s="431">
        <f t="shared" si="74"/>
        <v>960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0.80529472568122884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1469.3717000000001</v>
      </c>
      <c r="N125" s="911">
        <f t="shared" si="86"/>
        <v>1679.4</v>
      </c>
      <c r="O125" s="911">
        <f t="shared" si="86"/>
        <v>3655.1</v>
      </c>
      <c r="P125" s="911">
        <f t="shared" si="86"/>
        <v>5445.2390000000005</v>
      </c>
      <c r="Q125" s="911">
        <f t="shared" si="86"/>
        <v>4695</v>
      </c>
      <c r="R125" s="911">
        <f t="shared" si="86"/>
        <v>1377.15</v>
      </c>
      <c r="S125" s="911">
        <f t="shared" si="86"/>
        <v>3593.0351999999998</v>
      </c>
      <c r="T125" s="911">
        <f t="shared" si="86"/>
        <v>2653.1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37504.556400000001</v>
      </c>
      <c r="X125" s="445">
        <f>IFERROR(W125/W18,0)</f>
        <v>0.80529472568122884</v>
      </c>
      <c r="Y125" s="558">
        <f>J125*12</f>
        <v>9.6635367081747461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0.86037351492830094</v>
      </c>
      <c r="N126" s="445">
        <f t="shared" si="87"/>
        <v>0.8533536585365854</v>
      </c>
      <c r="O126" s="445">
        <f t="shared" si="87"/>
        <v>0.89323069403714561</v>
      </c>
      <c r="P126" s="445">
        <f t="shared" si="87"/>
        <v>0.76217949974105237</v>
      </c>
      <c r="Q126" s="445">
        <f t="shared" si="87"/>
        <v>0.8236842105263158</v>
      </c>
      <c r="R126" s="445">
        <f t="shared" si="87"/>
        <v>0.84622711072876977</v>
      </c>
      <c r="S126" s="445">
        <f t="shared" si="87"/>
        <v>0.70334721874216988</v>
      </c>
      <c r="T126" s="445">
        <f t="shared" si="87"/>
        <v>0.85805304010349281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0.80529472568122884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157</v>
      </c>
      <c r="K127" s="577" t="s">
        <v>142</v>
      </c>
      <c r="L127" s="577" t="s">
        <v>143</v>
      </c>
      <c r="M127" s="577" t="s">
        <v>144</v>
      </c>
      <c r="N127" s="577" t="s">
        <v>145</v>
      </c>
      <c r="O127" s="577" t="s">
        <v>146</v>
      </c>
      <c r="P127" s="577" t="s">
        <v>147</v>
      </c>
      <c r="Q127" s="577" t="s">
        <v>148</v>
      </c>
      <c r="R127" s="577" t="s">
        <v>149</v>
      </c>
      <c r="S127" s="577" t="s">
        <v>150</v>
      </c>
      <c r="T127" s="577" t="s">
        <v>151</v>
      </c>
      <c r="U127" s="577" t="s">
        <v>152</v>
      </c>
      <c r="V127" s="577" t="s">
        <v>153</v>
      </c>
      <c r="W127" s="577" t="s">
        <v>19</v>
      </c>
      <c r="X127" s="423" t="s">
        <v>158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159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160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161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162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163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164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165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166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167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168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169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170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167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171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172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173</v>
      </c>
      <c r="K148" s="577" t="s">
        <v>142</v>
      </c>
      <c r="L148" s="577" t="s">
        <v>143</v>
      </c>
      <c r="M148" s="577" t="s">
        <v>144</v>
      </c>
      <c r="N148" s="577" t="s">
        <v>145</v>
      </c>
      <c r="O148" s="577" t="s">
        <v>146</v>
      </c>
      <c r="P148" s="577" t="s">
        <v>147</v>
      </c>
      <c r="Q148" s="577" t="s">
        <v>148</v>
      </c>
      <c r="R148" s="577" t="s">
        <v>149</v>
      </c>
      <c r="S148" s="577" t="s">
        <v>150</v>
      </c>
      <c r="T148" s="577" t="s">
        <v>151</v>
      </c>
      <c r="U148" s="577" t="s">
        <v>152</v>
      </c>
      <c r="V148" s="577" t="s">
        <v>153</v>
      </c>
      <c r="W148" s="577" t="s">
        <v>19</v>
      </c>
      <c r="X148" s="423" t="s">
        <v>158</v>
      </c>
    </row>
    <row r="149" spans="1:25" x14ac:dyDescent="0.35">
      <c r="I149" s="426" t="s">
        <v>174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175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126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176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177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179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180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181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182</v>
      </c>
      <c r="K161" s="577" t="s">
        <v>142</v>
      </c>
      <c r="L161" s="577" t="s">
        <v>143</v>
      </c>
      <c r="M161" s="577" t="s">
        <v>144</v>
      </c>
      <c r="N161" s="577" t="s">
        <v>145</v>
      </c>
      <c r="O161" s="577" t="s">
        <v>146</v>
      </c>
      <c r="P161" s="577" t="s">
        <v>147</v>
      </c>
      <c r="Q161" s="577" t="s">
        <v>148</v>
      </c>
      <c r="R161" s="577" t="s">
        <v>149</v>
      </c>
      <c r="S161" s="577" t="s">
        <v>150</v>
      </c>
      <c r="T161" s="577" t="s">
        <v>151</v>
      </c>
      <c r="U161" s="577" t="s">
        <v>152</v>
      </c>
      <c r="V161" s="577" t="s">
        <v>153</v>
      </c>
      <c r="W161" s="577" t="s">
        <v>19</v>
      </c>
      <c r="X161" s="423" t="s">
        <v>158</v>
      </c>
    </row>
    <row r="162" spans="9:24" ht="13.15" customHeight="1" x14ac:dyDescent="0.4">
      <c r="I162" s="444" t="s">
        <v>183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184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185</v>
      </c>
      <c r="K166" s="577" t="s">
        <v>142</v>
      </c>
      <c r="L166" s="577" t="s">
        <v>143</v>
      </c>
      <c r="M166" s="577" t="s">
        <v>144</v>
      </c>
      <c r="N166" s="577" t="s">
        <v>145</v>
      </c>
      <c r="O166" s="577" t="s">
        <v>146</v>
      </c>
      <c r="P166" s="577" t="s">
        <v>147</v>
      </c>
      <c r="Q166" s="577" t="s">
        <v>148</v>
      </c>
      <c r="R166" s="577" t="s">
        <v>149</v>
      </c>
      <c r="S166" s="577" t="s">
        <v>150</v>
      </c>
      <c r="T166" s="577" t="s">
        <v>151</v>
      </c>
      <c r="U166" s="577" t="s">
        <v>152</v>
      </c>
      <c r="V166" s="577" t="s">
        <v>153</v>
      </c>
      <c r="W166" s="577" t="s">
        <v>19</v>
      </c>
      <c r="X166" s="423" t="s">
        <v>158</v>
      </c>
    </row>
    <row r="167" spans="9:24" ht="13.15" customHeight="1" x14ac:dyDescent="0.4">
      <c r="I167" s="444" t="s">
        <v>183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8</v>
      </c>
      <c r="N167" s="454">
        <f t="shared" si="129"/>
        <v>21</v>
      </c>
      <c r="O167" s="454">
        <f t="shared" si="129"/>
        <v>43</v>
      </c>
      <c r="P167" s="454">
        <f t="shared" si="129"/>
        <v>57</v>
      </c>
      <c r="Q167" s="454">
        <f t="shared" si="129"/>
        <v>45</v>
      </c>
      <c r="R167" s="454">
        <f t="shared" si="129"/>
        <v>15</v>
      </c>
      <c r="S167" s="454">
        <f t="shared" si="129"/>
        <v>18</v>
      </c>
      <c r="T167" s="454">
        <f t="shared" si="129"/>
        <v>2</v>
      </c>
      <c r="U167" s="454">
        <f t="shared" si="129"/>
        <v>29</v>
      </c>
      <c r="V167" s="454">
        <f t="shared" si="129"/>
        <v>71</v>
      </c>
      <c r="W167" s="554">
        <f>SUM(K167:V167)</f>
        <v>335</v>
      </c>
      <c r="X167" s="475">
        <f>W167/W169</f>
        <v>0.79196217494089838</v>
      </c>
    </row>
    <row r="168" spans="9:24" ht="13.15" customHeight="1" x14ac:dyDescent="0.4">
      <c r="I168" s="561" t="s">
        <v>175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0.20803782505910165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17</v>
      </c>
      <c r="N169" s="563">
        <f t="shared" si="130"/>
        <v>25</v>
      </c>
      <c r="O169" s="563">
        <f t="shared" si="130"/>
        <v>47</v>
      </c>
      <c r="P169" s="563">
        <f t="shared" si="130"/>
        <v>63</v>
      </c>
      <c r="Q169" s="563">
        <f t="shared" si="130"/>
        <v>51</v>
      </c>
      <c r="R169" s="563">
        <f t="shared" si="130"/>
        <v>22</v>
      </c>
      <c r="S169" s="563">
        <f t="shared" si="130"/>
        <v>24</v>
      </c>
      <c r="T169" s="563">
        <f t="shared" si="130"/>
        <v>21</v>
      </c>
      <c r="U169" s="563">
        <f t="shared" si="130"/>
        <v>37</v>
      </c>
      <c r="V169" s="563">
        <f t="shared" si="130"/>
        <v>71</v>
      </c>
      <c r="W169" s="563">
        <f t="shared" si="130"/>
        <v>423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186</v>
      </c>
      <c r="K171" s="577" t="s">
        <v>142</v>
      </c>
      <c r="L171" s="577" t="s">
        <v>143</v>
      </c>
      <c r="M171" s="577" t="s">
        <v>144</v>
      </c>
      <c r="N171" s="577" t="s">
        <v>145</v>
      </c>
      <c r="O171" s="577" t="s">
        <v>146</v>
      </c>
      <c r="P171" s="577" t="s">
        <v>147</v>
      </c>
      <c r="Q171" s="577" t="s">
        <v>148</v>
      </c>
      <c r="R171" s="577" t="s">
        <v>149</v>
      </c>
      <c r="S171" s="577" t="s">
        <v>150</v>
      </c>
      <c r="T171" s="577" t="s">
        <v>151</v>
      </c>
      <c r="U171" s="577" t="s">
        <v>152</v>
      </c>
      <c r="V171" s="577" t="s">
        <v>153</v>
      </c>
      <c r="W171" s="577" t="s">
        <v>19</v>
      </c>
      <c r="X171" s="423" t="s">
        <v>158</v>
      </c>
    </row>
    <row r="172" spans="9:24" ht="13.15" customHeight="1" x14ac:dyDescent="0.4">
      <c r="I172" s="444" t="s">
        <v>183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111</v>
      </c>
      <c r="N172" s="454">
        <f t="shared" si="132"/>
        <v>85.38095238095238</v>
      </c>
      <c r="O172" s="454">
        <f t="shared" si="132"/>
        <v>81.232558139534888</v>
      </c>
      <c r="P172" s="454">
        <f t="shared" si="132"/>
        <v>116.21578947368421</v>
      </c>
      <c r="Q172" s="454">
        <f t="shared" si="132"/>
        <v>122.55555555555556</v>
      </c>
      <c r="R172" s="454">
        <f t="shared" si="132"/>
        <v>94.666666666666671</v>
      </c>
      <c r="S172" s="454">
        <f t="shared" si="132"/>
        <v>184.91555555555553</v>
      </c>
      <c r="T172" s="454">
        <f t="shared" si="132"/>
        <v>788.5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173.88388670197685</v>
      </c>
      <c r="X172" s="475">
        <f>W172/W174</f>
        <v>0.64625084388037468</v>
      </c>
    </row>
    <row r="173" spans="9:24" ht="13.15" customHeight="1" x14ac:dyDescent="0.4">
      <c r="I173" s="444" t="s">
        <v>184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0.35374915611962532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202.09222222222223</v>
      </c>
      <c r="N174" s="563">
        <f t="shared" si="134"/>
        <v>129.13095238095238</v>
      </c>
      <c r="O174" s="563">
        <f t="shared" si="134"/>
        <v>230.98255813953489</v>
      </c>
      <c r="P174" s="563">
        <f t="shared" si="134"/>
        <v>202.88245614035088</v>
      </c>
      <c r="Q174" s="563">
        <f t="shared" si="134"/>
        <v>153.38888888888889</v>
      </c>
      <c r="R174" s="563">
        <f t="shared" si="134"/>
        <v>124.2952380952381</v>
      </c>
      <c r="S174" s="563">
        <f t="shared" si="134"/>
        <v>481.58222222222219</v>
      </c>
      <c r="T174" s="563">
        <f t="shared" si="134"/>
        <v>868.23684210526312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269.06562420545777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187</v>
      </c>
      <c r="B206" s="459" t="s">
        <v>188</v>
      </c>
      <c r="C206" s="459" t="s">
        <v>189</v>
      </c>
      <c r="D206" s="459" t="s">
        <v>190</v>
      </c>
      <c r="E206" s="483" t="s">
        <v>74</v>
      </c>
      <c r="F206" s="459" t="s">
        <v>75</v>
      </c>
      <c r="G206" s="459" t="s">
        <v>191</v>
      </c>
      <c r="I206" s="647" t="s">
        <v>192</v>
      </c>
      <c r="J206" s="647" t="s">
        <v>193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570</v>
      </c>
      <c r="C218" s="840" t="s">
        <v>31</v>
      </c>
      <c r="D218" s="839" t="s">
        <v>159</v>
      </c>
      <c r="E218" s="841">
        <v>15</v>
      </c>
      <c r="F218" s="839" t="s">
        <v>324</v>
      </c>
      <c r="G218" s="839" t="s">
        <v>174</v>
      </c>
      <c r="I218" t="s">
        <v>325</v>
      </c>
      <c r="J218" t="s">
        <v>226</v>
      </c>
    </row>
    <row r="219" spans="1:10" ht="13.5" customHeight="1" x14ac:dyDescent="0.35">
      <c r="A219" s="838">
        <v>46015</v>
      </c>
      <c r="B219" s="839" t="s">
        <v>571</v>
      </c>
      <c r="C219" s="840" t="s">
        <v>31</v>
      </c>
      <c r="D219" s="839" t="s">
        <v>159</v>
      </c>
      <c r="E219" s="841">
        <v>99</v>
      </c>
      <c r="F219" s="839" t="s">
        <v>230</v>
      </c>
      <c r="G219" s="839" t="s">
        <v>176</v>
      </c>
      <c r="I219" t="s">
        <v>231</v>
      </c>
      <c r="J219" t="s">
        <v>226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160</v>
      </c>
      <c r="E220" s="841">
        <v>41.95</v>
      </c>
      <c r="F220" s="839" t="s">
        <v>572</v>
      </c>
      <c r="G220" s="839" t="s">
        <v>89</v>
      </c>
      <c r="I220" t="s">
        <v>285</v>
      </c>
      <c r="J220" t="s">
        <v>286</v>
      </c>
    </row>
    <row r="221" spans="1:10" ht="13.5" customHeight="1" x14ac:dyDescent="0.35">
      <c r="A221" s="838">
        <v>46015</v>
      </c>
      <c r="B221" s="839" t="s">
        <v>573</v>
      </c>
      <c r="C221" s="840" t="s">
        <v>62</v>
      </c>
      <c r="D221" s="839" t="s">
        <v>159</v>
      </c>
      <c r="E221" s="841">
        <v>25</v>
      </c>
      <c r="F221" s="839" t="s">
        <v>574</v>
      </c>
      <c r="G221" s="839" t="s">
        <v>175</v>
      </c>
      <c r="I221" t="s">
        <v>201</v>
      </c>
      <c r="J221" t="s">
        <v>202</v>
      </c>
    </row>
    <row r="222" spans="1:10" ht="13.5" customHeight="1" x14ac:dyDescent="0.35">
      <c r="A222" s="838">
        <v>46014</v>
      </c>
      <c r="B222" s="839" t="s">
        <v>575</v>
      </c>
      <c r="C222" s="840" t="s">
        <v>31</v>
      </c>
      <c r="D222" s="839" t="s">
        <v>159</v>
      </c>
      <c r="E222" s="841">
        <v>125</v>
      </c>
      <c r="F222" s="839" t="s">
        <v>576</v>
      </c>
      <c r="G222" s="839" t="s">
        <v>174</v>
      </c>
      <c r="I222" t="s">
        <v>274</v>
      </c>
      <c r="J222" t="s">
        <v>226</v>
      </c>
    </row>
    <row r="223" spans="1:10" ht="13.5" customHeight="1" x14ac:dyDescent="0.35">
      <c r="A223" s="838">
        <v>46013</v>
      </c>
      <c r="B223" s="839" t="s">
        <v>577</v>
      </c>
      <c r="C223" s="840" t="s">
        <v>31</v>
      </c>
      <c r="D223" s="839" t="s">
        <v>159</v>
      </c>
      <c r="E223" s="841">
        <v>50</v>
      </c>
      <c r="F223" s="839" t="s">
        <v>578</v>
      </c>
      <c r="G223" s="839" t="s">
        <v>174</v>
      </c>
      <c r="I223" t="s">
        <v>317</v>
      </c>
      <c r="J223" t="s">
        <v>226</v>
      </c>
    </row>
    <row r="224" spans="1:10" ht="13.5" customHeight="1" x14ac:dyDescent="0.35">
      <c r="A224" s="838">
        <v>46010</v>
      </c>
      <c r="B224" s="839" t="s">
        <v>579</v>
      </c>
      <c r="C224" s="840" t="s">
        <v>28</v>
      </c>
      <c r="D224" s="839" t="s">
        <v>162</v>
      </c>
      <c r="E224" s="841">
        <v>150</v>
      </c>
      <c r="F224" s="839" t="s">
        <v>580</v>
      </c>
      <c r="G224" s="839" t="s">
        <v>126</v>
      </c>
      <c r="I224" t="s">
        <v>196</v>
      </c>
      <c r="J224" t="s">
        <v>197</v>
      </c>
    </row>
    <row r="225" spans="1:10" ht="13.5" customHeight="1" x14ac:dyDescent="0.35">
      <c r="A225" s="838">
        <v>46010</v>
      </c>
      <c r="B225" s="839" t="s">
        <v>581</v>
      </c>
      <c r="C225" s="840" t="s">
        <v>31</v>
      </c>
      <c r="D225" s="839" t="s">
        <v>162</v>
      </c>
      <c r="E225" s="841">
        <v>12</v>
      </c>
      <c r="F225" s="839" t="s">
        <v>362</v>
      </c>
      <c r="G225" s="839" t="s">
        <v>126</v>
      </c>
      <c r="I225" t="s">
        <v>325</v>
      </c>
      <c r="J225" t="s">
        <v>226</v>
      </c>
    </row>
    <row r="226" spans="1:10" ht="13.5" customHeight="1" x14ac:dyDescent="0.35">
      <c r="A226" s="838">
        <v>46010</v>
      </c>
      <c r="B226" s="839" t="s">
        <v>582</v>
      </c>
      <c r="C226" s="840" t="s">
        <v>31</v>
      </c>
      <c r="D226" s="839" t="s">
        <v>162</v>
      </c>
      <c r="E226" s="841">
        <v>15</v>
      </c>
      <c r="F226" s="839" t="s">
        <v>362</v>
      </c>
      <c r="G226" s="839" t="s">
        <v>126</v>
      </c>
      <c r="I226" t="s">
        <v>325</v>
      </c>
      <c r="J226" t="s">
        <v>226</v>
      </c>
    </row>
    <row r="227" spans="1:10" ht="13.5" customHeight="1" x14ac:dyDescent="0.35">
      <c r="A227" s="838">
        <v>46010</v>
      </c>
      <c r="B227" s="839" t="s">
        <v>583</v>
      </c>
      <c r="C227" s="840" t="s">
        <v>31</v>
      </c>
      <c r="D227" s="839" t="s">
        <v>162</v>
      </c>
      <c r="E227" s="841">
        <v>15</v>
      </c>
      <c r="F227" s="839" t="s">
        <v>362</v>
      </c>
      <c r="G227" s="839" t="s">
        <v>126</v>
      </c>
      <c r="I227" t="s">
        <v>325</v>
      </c>
      <c r="J227" t="s">
        <v>226</v>
      </c>
    </row>
    <row r="228" spans="1:10" ht="13.5" customHeight="1" x14ac:dyDescent="0.35">
      <c r="A228" s="838">
        <v>46010</v>
      </c>
      <c r="B228" s="839" t="s">
        <v>584</v>
      </c>
      <c r="C228" s="840" t="s">
        <v>31</v>
      </c>
      <c r="D228" s="839" t="s">
        <v>162</v>
      </c>
      <c r="E228" s="841">
        <v>15</v>
      </c>
      <c r="F228" s="839" t="s">
        <v>362</v>
      </c>
      <c r="G228" s="839" t="s">
        <v>126</v>
      </c>
      <c r="I228" t="s">
        <v>325</v>
      </c>
      <c r="J228" t="s">
        <v>226</v>
      </c>
    </row>
    <row r="229" spans="1:10" ht="13.5" customHeight="1" x14ac:dyDescent="0.35">
      <c r="A229" s="838">
        <v>46010</v>
      </c>
      <c r="B229" s="839" t="s">
        <v>585</v>
      </c>
      <c r="C229" s="840" t="s">
        <v>31</v>
      </c>
      <c r="D229" s="839" t="s">
        <v>162</v>
      </c>
      <c r="E229" s="841">
        <v>15</v>
      </c>
      <c r="F229" s="839" t="s">
        <v>362</v>
      </c>
      <c r="G229" s="839" t="s">
        <v>126</v>
      </c>
      <c r="I229" t="s">
        <v>325</v>
      </c>
      <c r="J229" t="s">
        <v>226</v>
      </c>
    </row>
    <row r="230" spans="1:10" ht="13.5" customHeight="1" x14ac:dyDescent="0.35">
      <c r="A230" s="838">
        <v>46010</v>
      </c>
      <c r="B230" s="839" t="s">
        <v>386</v>
      </c>
      <c r="C230" s="840" t="s">
        <v>31</v>
      </c>
      <c r="D230" s="839" t="s">
        <v>162</v>
      </c>
      <c r="E230" s="841">
        <v>15</v>
      </c>
      <c r="F230" s="839" t="s">
        <v>362</v>
      </c>
      <c r="G230" s="839" t="s">
        <v>126</v>
      </c>
      <c r="I230" t="s">
        <v>325</v>
      </c>
      <c r="J230" t="s">
        <v>226</v>
      </c>
    </row>
    <row r="231" spans="1:10" ht="13.5" customHeight="1" x14ac:dyDescent="0.35">
      <c r="A231" s="838">
        <v>46010</v>
      </c>
      <c r="B231" s="839" t="s">
        <v>586</v>
      </c>
      <c r="C231" s="840" t="s">
        <v>31</v>
      </c>
      <c r="D231" s="839" t="s">
        <v>162</v>
      </c>
      <c r="E231" s="841">
        <v>15</v>
      </c>
      <c r="F231" s="839" t="s">
        <v>362</v>
      </c>
      <c r="G231" s="839" t="s">
        <v>126</v>
      </c>
      <c r="I231" t="s">
        <v>325</v>
      </c>
      <c r="J231" t="s">
        <v>226</v>
      </c>
    </row>
    <row r="232" spans="1:10" ht="13.5" customHeight="1" x14ac:dyDescent="0.35">
      <c r="A232" s="838">
        <v>46010</v>
      </c>
      <c r="B232" s="839" t="s">
        <v>587</v>
      </c>
      <c r="C232" s="840" t="s">
        <v>31</v>
      </c>
      <c r="D232" s="839" t="s">
        <v>162</v>
      </c>
      <c r="E232" s="841">
        <v>15</v>
      </c>
      <c r="F232" s="839" t="s">
        <v>362</v>
      </c>
      <c r="G232" s="839" t="s">
        <v>126</v>
      </c>
      <c r="I232" t="s">
        <v>325</v>
      </c>
      <c r="J232" t="s">
        <v>226</v>
      </c>
    </row>
    <row r="233" spans="1:10" ht="13.5" customHeight="1" x14ac:dyDescent="0.35">
      <c r="A233" s="838">
        <v>46010</v>
      </c>
      <c r="B233" s="839" t="s">
        <v>588</v>
      </c>
      <c r="C233" s="840" t="s">
        <v>31</v>
      </c>
      <c r="D233" s="839" t="s">
        <v>162</v>
      </c>
      <c r="E233" s="841">
        <v>15</v>
      </c>
      <c r="F233" s="839" t="s">
        <v>362</v>
      </c>
      <c r="G233" s="839" t="s">
        <v>126</v>
      </c>
      <c r="I233" t="s">
        <v>325</v>
      </c>
      <c r="J233" t="s">
        <v>226</v>
      </c>
    </row>
    <row r="234" spans="1:10" ht="13.5" customHeight="1" x14ac:dyDescent="0.35">
      <c r="A234" s="838">
        <v>46010</v>
      </c>
      <c r="B234" s="839" t="s">
        <v>589</v>
      </c>
      <c r="C234" s="840" t="s">
        <v>31</v>
      </c>
      <c r="D234" s="839" t="s">
        <v>162</v>
      </c>
      <c r="E234" s="841">
        <v>15</v>
      </c>
      <c r="F234" s="839" t="s">
        <v>362</v>
      </c>
      <c r="G234" s="839" t="s">
        <v>126</v>
      </c>
      <c r="I234" t="s">
        <v>325</v>
      </c>
      <c r="J234" t="s">
        <v>226</v>
      </c>
    </row>
    <row r="235" spans="1:10" ht="13.5" customHeight="1" x14ac:dyDescent="0.35">
      <c r="A235" s="838">
        <v>46010</v>
      </c>
      <c r="B235" s="839" t="s">
        <v>387</v>
      </c>
      <c r="C235" s="840" t="s">
        <v>31</v>
      </c>
      <c r="D235" s="839" t="s">
        <v>162</v>
      </c>
      <c r="E235" s="841">
        <v>15</v>
      </c>
      <c r="F235" s="839" t="s">
        <v>362</v>
      </c>
      <c r="G235" s="839" t="s">
        <v>126</v>
      </c>
      <c r="I235" t="s">
        <v>325</v>
      </c>
      <c r="J235" t="s">
        <v>226</v>
      </c>
    </row>
    <row r="236" spans="1:10" ht="13.5" customHeight="1" x14ac:dyDescent="0.35">
      <c r="A236" s="838">
        <v>46010</v>
      </c>
      <c r="B236" s="839" t="s">
        <v>590</v>
      </c>
      <c r="C236" s="840" t="s">
        <v>31</v>
      </c>
      <c r="D236" s="839" t="s">
        <v>162</v>
      </c>
      <c r="E236" s="841">
        <v>15</v>
      </c>
      <c r="F236" s="839" t="s">
        <v>362</v>
      </c>
      <c r="G236" s="839" t="s">
        <v>126</v>
      </c>
      <c r="I236" t="s">
        <v>325</v>
      </c>
      <c r="J236" t="s">
        <v>226</v>
      </c>
    </row>
    <row r="237" spans="1:10" ht="13.5" customHeight="1" x14ac:dyDescent="0.35">
      <c r="A237" s="838">
        <v>46010</v>
      </c>
      <c r="B237" s="839" t="s">
        <v>591</v>
      </c>
      <c r="C237" s="840" t="s">
        <v>31</v>
      </c>
      <c r="D237" s="839" t="s">
        <v>162</v>
      </c>
      <c r="E237" s="841">
        <v>15</v>
      </c>
      <c r="F237" s="839" t="s">
        <v>362</v>
      </c>
      <c r="G237" s="839" t="s">
        <v>126</v>
      </c>
      <c r="I237" t="s">
        <v>325</v>
      </c>
      <c r="J237" t="s">
        <v>226</v>
      </c>
    </row>
    <row r="238" spans="1:10" ht="13.5" customHeight="1" x14ac:dyDescent="0.35">
      <c r="A238" s="838">
        <v>46010</v>
      </c>
      <c r="B238" s="839" t="s">
        <v>592</v>
      </c>
      <c r="C238" s="840" t="s">
        <v>31</v>
      </c>
      <c r="D238" s="839" t="s">
        <v>162</v>
      </c>
      <c r="E238" s="841">
        <v>15</v>
      </c>
      <c r="F238" s="839" t="s">
        <v>362</v>
      </c>
      <c r="G238" s="839" t="s">
        <v>126</v>
      </c>
      <c r="I238" t="s">
        <v>325</v>
      </c>
      <c r="J238" t="s">
        <v>226</v>
      </c>
    </row>
    <row r="239" spans="1:10" ht="13.5" customHeight="1" x14ac:dyDescent="0.35">
      <c r="A239" s="838">
        <v>46010</v>
      </c>
      <c r="B239" s="839" t="s">
        <v>593</v>
      </c>
      <c r="C239" s="840" t="s">
        <v>31</v>
      </c>
      <c r="D239" s="839" t="s">
        <v>162</v>
      </c>
      <c r="E239" s="841">
        <v>15</v>
      </c>
      <c r="F239" s="839" t="s">
        <v>362</v>
      </c>
      <c r="G239" s="839" t="s">
        <v>126</v>
      </c>
      <c r="I239" t="s">
        <v>325</v>
      </c>
      <c r="J239" t="s">
        <v>226</v>
      </c>
    </row>
    <row r="240" spans="1:10" ht="13.5" customHeight="1" x14ac:dyDescent="0.35">
      <c r="A240" s="838">
        <v>46010</v>
      </c>
      <c r="B240" s="839" t="s">
        <v>594</v>
      </c>
      <c r="C240" s="840" t="s">
        <v>31</v>
      </c>
      <c r="D240" s="839" t="s">
        <v>162</v>
      </c>
      <c r="E240" s="841">
        <v>15</v>
      </c>
      <c r="F240" s="839" t="s">
        <v>362</v>
      </c>
      <c r="G240" s="839" t="s">
        <v>126</v>
      </c>
      <c r="I240" t="s">
        <v>325</v>
      </c>
      <c r="J240" t="s">
        <v>226</v>
      </c>
    </row>
    <row r="241" spans="1:10" ht="13.5" customHeight="1" x14ac:dyDescent="0.35">
      <c r="A241" s="838">
        <v>46010</v>
      </c>
      <c r="B241" s="839" t="s">
        <v>595</v>
      </c>
      <c r="C241" s="840" t="s">
        <v>31</v>
      </c>
      <c r="D241" s="839" t="s">
        <v>162</v>
      </c>
      <c r="E241" s="841">
        <v>15</v>
      </c>
      <c r="F241" s="839" t="s">
        <v>362</v>
      </c>
      <c r="G241" s="839" t="s">
        <v>126</v>
      </c>
      <c r="I241" t="s">
        <v>325</v>
      </c>
      <c r="J241" t="s">
        <v>226</v>
      </c>
    </row>
    <row r="242" spans="1:10" ht="13.5" customHeight="1" x14ac:dyDescent="0.35">
      <c r="A242" s="838">
        <v>46010</v>
      </c>
      <c r="B242" s="839" t="s">
        <v>596</v>
      </c>
      <c r="C242" s="840" t="s">
        <v>31</v>
      </c>
      <c r="D242" s="839" t="s">
        <v>162</v>
      </c>
      <c r="E242" s="841">
        <v>15</v>
      </c>
      <c r="F242" s="839" t="s">
        <v>362</v>
      </c>
      <c r="G242" s="839" t="s">
        <v>126</v>
      </c>
      <c r="I242" t="s">
        <v>325</v>
      </c>
      <c r="J242" t="s">
        <v>226</v>
      </c>
    </row>
    <row r="243" spans="1:10" ht="13.5" customHeight="1" x14ac:dyDescent="0.35">
      <c r="A243" s="838">
        <v>46010</v>
      </c>
      <c r="B243" s="839" t="s">
        <v>597</v>
      </c>
      <c r="C243" s="840" t="s">
        <v>31</v>
      </c>
      <c r="D243" s="839" t="s">
        <v>162</v>
      </c>
      <c r="E243" s="841">
        <v>15</v>
      </c>
      <c r="F243" s="839" t="s">
        <v>362</v>
      </c>
      <c r="G243" s="839" t="s">
        <v>126</v>
      </c>
      <c r="I243" t="s">
        <v>325</v>
      </c>
      <c r="J243" t="s">
        <v>226</v>
      </c>
    </row>
    <row r="244" spans="1:10" ht="13.5" customHeight="1" x14ac:dyDescent="0.35">
      <c r="A244" s="838">
        <v>46010</v>
      </c>
      <c r="B244" s="839" t="s">
        <v>598</v>
      </c>
      <c r="C244" s="840" t="s">
        <v>31</v>
      </c>
      <c r="D244" s="839" t="s">
        <v>162</v>
      </c>
      <c r="E244" s="841">
        <v>15</v>
      </c>
      <c r="F244" s="839" t="s">
        <v>362</v>
      </c>
      <c r="G244" s="839" t="s">
        <v>126</v>
      </c>
      <c r="I244" t="s">
        <v>325</v>
      </c>
      <c r="J244" t="s">
        <v>226</v>
      </c>
    </row>
    <row r="245" spans="1:10" ht="13.5" customHeight="1" x14ac:dyDescent="0.35">
      <c r="A245" s="838">
        <v>46010</v>
      </c>
      <c r="B245" s="839" t="s">
        <v>599</v>
      </c>
      <c r="C245" s="840" t="s">
        <v>31</v>
      </c>
      <c r="D245" s="839" t="s">
        <v>162</v>
      </c>
      <c r="E245" s="841">
        <v>15</v>
      </c>
      <c r="F245" s="839" t="s">
        <v>362</v>
      </c>
      <c r="G245" s="839" t="s">
        <v>126</v>
      </c>
      <c r="I245" t="s">
        <v>325</v>
      </c>
      <c r="J245" t="s">
        <v>226</v>
      </c>
    </row>
    <row r="246" spans="1:10" ht="13.5" customHeight="1" x14ac:dyDescent="0.35">
      <c r="A246" s="838">
        <v>46010</v>
      </c>
      <c r="B246" s="839" t="s">
        <v>600</v>
      </c>
      <c r="C246" s="840" t="s">
        <v>31</v>
      </c>
      <c r="D246" s="839" t="s">
        <v>162</v>
      </c>
      <c r="E246" s="841">
        <v>15</v>
      </c>
      <c r="F246" s="839" t="s">
        <v>362</v>
      </c>
      <c r="G246" s="839" t="s">
        <v>126</v>
      </c>
      <c r="I246" t="s">
        <v>325</v>
      </c>
      <c r="J246" t="s">
        <v>226</v>
      </c>
    </row>
    <row r="247" spans="1:10" ht="13.5" customHeight="1" x14ac:dyDescent="0.35">
      <c r="A247" s="838">
        <v>46010</v>
      </c>
      <c r="B247" s="839" t="s">
        <v>601</v>
      </c>
      <c r="C247" s="840" t="s">
        <v>31</v>
      </c>
      <c r="D247" s="839" t="s">
        <v>162</v>
      </c>
      <c r="E247" s="841">
        <v>15</v>
      </c>
      <c r="F247" s="839" t="s">
        <v>362</v>
      </c>
      <c r="G247" s="839" t="s">
        <v>126</v>
      </c>
      <c r="I247" t="s">
        <v>325</v>
      </c>
      <c r="J247" t="s">
        <v>226</v>
      </c>
    </row>
    <row r="248" spans="1:10" ht="13.5" customHeight="1" x14ac:dyDescent="0.35">
      <c r="A248" s="838">
        <v>46010</v>
      </c>
      <c r="B248" s="839" t="s">
        <v>602</v>
      </c>
      <c r="C248" s="840" t="s">
        <v>31</v>
      </c>
      <c r="D248" s="839" t="s">
        <v>162</v>
      </c>
      <c r="E248" s="841">
        <v>15</v>
      </c>
      <c r="F248" s="839" t="s">
        <v>362</v>
      </c>
      <c r="G248" s="839" t="s">
        <v>126</v>
      </c>
      <c r="I248" t="s">
        <v>325</v>
      </c>
      <c r="J248" t="s">
        <v>226</v>
      </c>
    </row>
    <row r="249" spans="1:10" ht="13.5" customHeight="1" x14ac:dyDescent="0.35">
      <c r="A249" s="838">
        <v>46010</v>
      </c>
      <c r="B249" s="839" t="s">
        <v>603</v>
      </c>
      <c r="C249" s="840" t="s">
        <v>31</v>
      </c>
      <c r="D249" s="839" t="s">
        <v>162</v>
      </c>
      <c r="E249" s="841">
        <v>60</v>
      </c>
      <c r="F249" s="839" t="s">
        <v>604</v>
      </c>
      <c r="G249" s="839" t="s">
        <v>126</v>
      </c>
      <c r="I249" t="s">
        <v>605</v>
      </c>
      <c r="J249" t="s">
        <v>226</v>
      </c>
    </row>
    <row r="250" spans="1:10" ht="13.5" customHeight="1" x14ac:dyDescent="0.35">
      <c r="A250" s="838">
        <v>46010</v>
      </c>
      <c r="B250" s="839" t="s">
        <v>606</v>
      </c>
      <c r="C250" s="840" t="s">
        <v>31</v>
      </c>
      <c r="D250" s="839" t="s">
        <v>162</v>
      </c>
      <c r="E250" s="841">
        <v>60</v>
      </c>
      <c r="F250" s="839" t="s">
        <v>604</v>
      </c>
      <c r="G250" s="839" t="s">
        <v>126</v>
      </c>
      <c r="I250" t="s">
        <v>605</v>
      </c>
      <c r="J250" t="s">
        <v>226</v>
      </c>
    </row>
    <row r="251" spans="1:10" ht="13.5" customHeight="1" x14ac:dyDescent="0.35">
      <c r="A251" s="838">
        <v>46010</v>
      </c>
      <c r="B251" s="839" t="s">
        <v>607</v>
      </c>
      <c r="C251" s="840" t="s">
        <v>28</v>
      </c>
      <c r="D251" s="839" t="s">
        <v>162</v>
      </c>
      <c r="E251" s="841">
        <v>120</v>
      </c>
      <c r="F251" s="839" t="s">
        <v>195</v>
      </c>
      <c r="G251" s="839" t="s">
        <v>180</v>
      </c>
      <c r="I251" t="s">
        <v>196</v>
      </c>
      <c r="J251" t="s">
        <v>197</v>
      </c>
    </row>
    <row r="252" spans="1:10" ht="13.5" customHeight="1" x14ac:dyDescent="0.35">
      <c r="A252" s="838">
        <v>46008</v>
      </c>
      <c r="B252" s="839" t="s">
        <v>398</v>
      </c>
      <c r="C252" s="840" t="s">
        <v>59</v>
      </c>
      <c r="D252" s="839" t="s">
        <v>160</v>
      </c>
      <c r="E252" s="841">
        <v>200</v>
      </c>
      <c r="F252" s="839" t="s">
        <v>339</v>
      </c>
      <c r="G252" s="839" t="s">
        <v>174</v>
      </c>
      <c r="I252" t="s">
        <v>254</v>
      </c>
      <c r="J252" t="s">
        <v>304</v>
      </c>
    </row>
    <row r="253" spans="1:10" ht="13.5" customHeight="1" x14ac:dyDescent="0.35">
      <c r="A253" s="838">
        <v>46005</v>
      </c>
      <c r="B253" s="839" t="s">
        <v>608</v>
      </c>
      <c r="C253" s="840" t="s">
        <v>50</v>
      </c>
      <c r="D253" s="839" t="s">
        <v>159</v>
      </c>
      <c r="E253" s="841">
        <v>50</v>
      </c>
      <c r="F253" s="839" t="s">
        <v>609</v>
      </c>
      <c r="G253" s="839" t="s">
        <v>174</v>
      </c>
      <c r="I253" t="s">
        <v>210</v>
      </c>
      <c r="J253" t="s">
        <v>211</v>
      </c>
    </row>
    <row r="254" spans="1:10" ht="13.5" customHeight="1" x14ac:dyDescent="0.35">
      <c r="A254" s="838">
        <v>46005</v>
      </c>
      <c r="B254" s="839" t="s">
        <v>610</v>
      </c>
      <c r="C254" s="840" t="s">
        <v>28</v>
      </c>
      <c r="D254" s="839" t="s">
        <v>159</v>
      </c>
      <c r="E254" s="841">
        <v>150</v>
      </c>
      <c r="F254" s="839" t="s">
        <v>195</v>
      </c>
      <c r="G254" s="839" t="s">
        <v>174</v>
      </c>
      <c r="I254" t="s">
        <v>196</v>
      </c>
      <c r="J254" t="s">
        <v>197</v>
      </c>
    </row>
    <row r="255" spans="1:10" ht="13.5" customHeight="1" x14ac:dyDescent="0.35">
      <c r="A255" s="838">
        <v>46004</v>
      </c>
      <c r="B255" s="839" t="s">
        <v>611</v>
      </c>
      <c r="C255" s="840" t="s">
        <v>50</v>
      </c>
      <c r="D255" s="839" t="s">
        <v>159</v>
      </c>
      <c r="E255" s="841">
        <v>50</v>
      </c>
      <c r="F255" s="839" t="s">
        <v>609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46003</v>
      </c>
      <c r="B256" s="839" t="s">
        <v>612</v>
      </c>
      <c r="C256" s="840" t="s">
        <v>31</v>
      </c>
      <c r="D256" s="839" t="s">
        <v>159</v>
      </c>
      <c r="E256" s="841">
        <v>150</v>
      </c>
      <c r="F256" s="839" t="s">
        <v>613</v>
      </c>
      <c r="G256" s="839" t="s">
        <v>174</v>
      </c>
      <c r="I256" t="s">
        <v>236</v>
      </c>
      <c r="J256" t="s">
        <v>226</v>
      </c>
    </row>
    <row r="257" spans="1:10" ht="13.5" customHeight="1" x14ac:dyDescent="0.35">
      <c r="A257" s="838">
        <v>46003</v>
      </c>
      <c r="B257" s="839" t="s">
        <v>614</v>
      </c>
      <c r="C257" s="840" t="s">
        <v>62</v>
      </c>
      <c r="D257" s="839" t="s">
        <v>159</v>
      </c>
      <c r="E257" s="841">
        <v>20</v>
      </c>
      <c r="F257" s="839" t="s">
        <v>413</v>
      </c>
      <c r="G257" s="839" t="s">
        <v>175</v>
      </c>
      <c r="I257" t="s">
        <v>201</v>
      </c>
      <c r="J257" t="s">
        <v>202</v>
      </c>
    </row>
    <row r="258" spans="1:10" ht="13.5" customHeight="1" x14ac:dyDescent="0.35">
      <c r="A258" s="838">
        <v>46002</v>
      </c>
      <c r="B258" s="839" t="s">
        <v>398</v>
      </c>
      <c r="C258" s="840" t="s">
        <v>59</v>
      </c>
      <c r="D258" s="839" t="s">
        <v>160</v>
      </c>
      <c r="E258" s="841">
        <v>200</v>
      </c>
      <c r="F258" s="839" t="s">
        <v>339</v>
      </c>
      <c r="G258" s="839" t="s">
        <v>174</v>
      </c>
      <c r="I258" t="s">
        <v>254</v>
      </c>
      <c r="J258" t="s">
        <v>304</v>
      </c>
    </row>
    <row r="259" spans="1:10" ht="13.5" customHeight="1" x14ac:dyDescent="0.35">
      <c r="A259" s="838">
        <v>46003</v>
      </c>
      <c r="B259" s="839" t="s">
        <v>615</v>
      </c>
      <c r="C259" s="840" t="s">
        <v>31</v>
      </c>
      <c r="D259" s="839" t="s">
        <v>162</v>
      </c>
      <c r="E259" s="841">
        <v>99</v>
      </c>
      <c r="F259" s="839" t="s">
        <v>616</v>
      </c>
      <c r="G259" s="839" t="s">
        <v>126</v>
      </c>
      <c r="I259" t="s">
        <v>617</v>
      </c>
      <c r="J259" t="s">
        <v>226</v>
      </c>
    </row>
    <row r="260" spans="1:10" ht="13.5" customHeight="1" x14ac:dyDescent="0.35">
      <c r="A260" s="838">
        <v>46003</v>
      </c>
      <c r="B260" s="839" t="s">
        <v>618</v>
      </c>
      <c r="C260" s="840" t="s">
        <v>31</v>
      </c>
      <c r="D260" s="839" t="s">
        <v>162</v>
      </c>
      <c r="E260" s="841">
        <v>99</v>
      </c>
      <c r="F260" s="839" t="s">
        <v>616</v>
      </c>
      <c r="G260" s="839" t="s">
        <v>126</v>
      </c>
      <c r="I260" t="s">
        <v>617</v>
      </c>
      <c r="J260" t="s">
        <v>226</v>
      </c>
    </row>
    <row r="261" spans="1:10" ht="13.5" customHeight="1" x14ac:dyDescent="0.35">
      <c r="A261" s="838">
        <v>46003</v>
      </c>
      <c r="B261" s="839" t="s">
        <v>619</v>
      </c>
      <c r="C261" s="840" t="s">
        <v>31</v>
      </c>
      <c r="D261" s="839" t="s">
        <v>162</v>
      </c>
      <c r="E261" s="841">
        <v>150</v>
      </c>
      <c r="F261" s="839" t="s">
        <v>613</v>
      </c>
      <c r="G261" s="839" t="s">
        <v>126</v>
      </c>
      <c r="I261" t="s">
        <v>236</v>
      </c>
      <c r="J261" t="s">
        <v>226</v>
      </c>
    </row>
    <row r="262" spans="1:10" ht="13.5" customHeight="1" x14ac:dyDescent="0.35">
      <c r="A262" s="838">
        <v>46000</v>
      </c>
      <c r="B262" s="839" t="s">
        <v>620</v>
      </c>
      <c r="C262" s="840" t="s">
        <v>47</v>
      </c>
      <c r="D262" s="839" t="s">
        <v>159</v>
      </c>
      <c r="E262" s="841">
        <v>65</v>
      </c>
      <c r="F262" s="839" t="s">
        <v>621</v>
      </c>
      <c r="G262" s="839" t="s">
        <v>174</v>
      </c>
      <c r="I262" t="s">
        <v>205</v>
      </c>
      <c r="J262" t="s">
        <v>206</v>
      </c>
    </row>
    <row r="263" spans="1:10" ht="13.5" customHeight="1" x14ac:dyDescent="0.35">
      <c r="A263" s="838">
        <v>46000</v>
      </c>
      <c r="B263" s="839" t="s">
        <v>622</v>
      </c>
      <c r="C263" s="840" t="s">
        <v>31</v>
      </c>
      <c r="D263" s="839" t="s">
        <v>159</v>
      </c>
      <c r="E263" s="841">
        <v>125</v>
      </c>
      <c r="F263" s="839" t="s">
        <v>273</v>
      </c>
      <c r="G263" s="839" t="s">
        <v>174</v>
      </c>
      <c r="I263" t="s">
        <v>274</v>
      </c>
      <c r="J263" t="s">
        <v>226</v>
      </c>
    </row>
    <row r="264" spans="1:10" ht="13.5" customHeight="1" x14ac:dyDescent="0.35">
      <c r="A264" s="838">
        <v>45999</v>
      </c>
      <c r="B264" s="839" t="s">
        <v>623</v>
      </c>
      <c r="C264" s="840" t="s">
        <v>62</v>
      </c>
      <c r="D264" s="839" t="s">
        <v>159</v>
      </c>
      <c r="E264" s="841">
        <v>25</v>
      </c>
      <c r="F264" s="839" t="s">
        <v>624</v>
      </c>
      <c r="G264" s="839" t="s">
        <v>174</v>
      </c>
      <c r="I264" t="s">
        <v>201</v>
      </c>
      <c r="J264" t="s">
        <v>202</v>
      </c>
    </row>
    <row r="265" spans="1:10" ht="13.5" customHeight="1" x14ac:dyDescent="0.35">
      <c r="A265" s="838">
        <v>45999</v>
      </c>
      <c r="B265" s="839" t="s">
        <v>625</v>
      </c>
      <c r="C265" s="840" t="s">
        <v>28</v>
      </c>
      <c r="D265" s="839" t="s">
        <v>159</v>
      </c>
      <c r="E265" s="841">
        <v>150</v>
      </c>
      <c r="F265" s="839" t="s">
        <v>195</v>
      </c>
      <c r="G265" s="839" t="s">
        <v>174</v>
      </c>
      <c r="I265" t="s">
        <v>196</v>
      </c>
      <c r="J265" t="s">
        <v>197</v>
      </c>
    </row>
    <row r="266" spans="1:10" ht="13.5" customHeight="1" x14ac:dyDescent="0.35">
      <c r="A266" s="838">
        <v>45996</v>
      </c>
      <c r="B266" s="839" t="s">
        <v>626</v>
      </c>
      <c r="C266" s="840" t="s">
        <v>31</v>
      </c>
      <c r="D266" s="839" t="s">
        <v>159</v>
      </c>
      <c r="E266" s="841">
        <v>125</v>
      </c>
      <c r="F266" s="839" t="s">
        <v>273</v>
      </c>
      <c r="G266" s="839" t="s">
        <v>174</v>
      </c>
      <c r="I266" t="s">
        <v>274</v>
      </c>
      <c r="J266" t="s">
        <v>226</v>
      </c>
    </row>
    <row r="267" spans="1:10" ht="13.5" customHeight="1" x14ac:dyDescent="0.35">
      <c r="A267" s="838">
        <v>45996</v>
      </c>
      <c r="B267" s="839" t="s">
        <v>627</v>
      </c>
      <c r="C267" s="840" t="s">
        <v>31</v>
      </c>
      <c r="D267" s="839" t="s">
        <v>162</v>
      </c>
      <c r="E267" s="841">
        <v>12</v>
      </c>
      <c r="F267" s="839" t="s">
        <v>362</v>
      </c>
      <c r="G267" s="839" t="s">
        <v>126</v>
      </c>
      <c r="I267" t="s">
        <v>325</v>
      </c>
      <c r="J267" t="s">
        <v>226</v>
      </c>
    </row>
    <row r="268" spans="1:10" ht="13.5" customHeight="1" x14ac:dyDescent="0.35">
      <c r="A268" s="838">
        <v>45996</v>
      </c>
      <c r="B268" s="839" t="s">
        <v>628</v>
      </c>
      <c r="C268" s="840" t="s">
        <v>31</v>
      </c>
      <c r="D268" s="839" t="s">
        <v>162</v>
      </c>
      <c r="E268" s="841">
        <v>12</v>
      </c>
      <c r="F268" s="839" t="s">
        <v>362</v>
      </c>
      <c r="G268" s="839" t="s">
        <v>126</v>
      </c>
      <c r="I268" t="s">
        <v>325</v>
      </c>
      <c r="J268" t="s">
        <v>226</v>
      </c>
    </row>
    <row r="269" spans="1:10" ht="13.5" customHeight="1" x14ac:dyDescent="0.35">
      <c r="A269" s="838">
        <v>45996</v>
      </c>
      <c r="B269" s="839" t="s">
        <v>629</v>
      </c>
      <c r="C269" s="840" t="s">
        <v>31</v>
      </c>
      <c r="D269" s="839" t="s">
        <v>162</v>
      </c>
      <c r="E269" s="841">
        <v>12</v>
      </c>
      <c r="F269" s="839" t="s">
        <v>362</v>
      </c>
      <c r="G269" s="839" t="s">
        <v>126</v>
      </c>
      <c r="I269" t="s">
        <v>325</v>
      </c>
      <c r="J269" t="s">
        <v>226</v>
      </c>
    </row>
    <row r="270" spans="1:10" ht="13.5" customHeight="1" x14ac:dyDescent="0.35">
      <c r="A270" s="838">
        <v>45996</v>
      </c>
      <c r="B270" s="839" t="s">
        <v>630</v>
      </c>
      <c r="C270" s="840" t="s">
        <v>31</v>
      </c>
      <c r="D270" s="839" t="s">
        <v>162</v>
      </c>
      <c r="E270" s="841">
        <v>12</v>
      </c>
      <c r="F270" s="839" t="s">
        <v>362</v>
      </c>
      <c r="G270" s="839" t="s">
        <v>126</v>
      </c>
      <c r="I270" t="s">
        <v>325</v>
      </c>
      <c r="J270" t="s">
        <v>226</v>
      </c>
    </row>
    <row r="271" spans="1:10" ht="13.5" customHeight="1" x14ac:dyDescent="0.35">
      <c r="A271" s="838">
        <v>45996</v>
      </c>
      <c r="B271" s="839" t="s">
        <v>631</v>
      </c>
      <c r="C271" s="840" t="s">
        <v>31</v>
      </c>
      <c r="D271" s="839" t="s">
        <v>162</v>
      </c>
      <c r="E271" s="841">
        <v>15</v>
      </c>
      <c r="F271" s="839" t="s">
        <v>362</v>
      </c>
      <c r="G271" s="839" t="s">
        <v>126</v>
      </c>
      <c r="I271" t="s">
        <v>325</v>
      </c>
      <c r="J271" t="s">
        <v>226</v>
      </c>
    </row>
    <row r="272" spans="1:10" ht="13.5" customHeight="1" x14ac:dyDescent="0.35">
      <c r="A272" s="838">
        <v>45996</v>
      </c>
      <c r="B272" s="839" t="s">
        <v>632</v>
      </c>
      <c r="C272" s="840" t="s">
        <v>31</v>
      </c>
      <c r="D272" s="839" t="s">
        <v>162</v>
      </c>
      <c r="E272" s="841">
        <v>15</v>
      </c>
      <c r="F272" s="839" t="s">
        <v>362</v>
      </c>
      <c r="G272" s="839" t="s">
        <v>126</v>
      </c>
      <c r="I272" t="s">
        <v>325</v>
      </c>
      <c r="J272" t="s">
        <v>226</v>
      </c>
    </row>
    <row r="273" spans="1:10" ht="13.5" customHeight="1" x14ac:dyDescent="0.35">
      <c r="A273" s="838">
        <v>45996</v>
      </c>
      <c r="B273" s="839" t="s">
        <v>633</v>
      </c>
      <c r="C273" s="840" t="s">
        <v>31</v>
      </c>
      <c r="D273" s="839" t="s">
        <v>162</v>
      </c>
      <c r="E273" s="841">
        <v>150</v>
      </c>
      <c r="F273" s="839" t="s">
        <v>613</v>
      </c>
      <c r="G273" s="839" t="s">
        <v>126</v>
      </c>
      <c r="I273" t="s">
        <v>236</v>
      </c>
      <c r="J273" s="1212" t="s">
        <v>8556</v>
      </c>
    </row>
    <row r="274" spans="1:10" ht="13.5" customHeight="1" x14ac:dyDescent="0.35">
      <c r="A274" s="838">
        <v>45996</v>
      </c>
      <c r="B274" s="839" t="s">
        <v>634</v>
      </c>
      <c r="C274" s="840" t="s">
        <v>31</v>
      </c>
      <c r="D274" s="839" t="s">
        <v>162</v>
      </c>
      <c r="E274" s="841">
        <v>150</v>
      </c>
      <c r="F274" s="839" t="s">
        <v>613</v>
      </c>
      <c r="G274" s="839" t="s">
        <v>126</v>
      </c>
      <c r="I274" t="s">
        <v>236</v>
      </c>
      <c r="J274" t="s">
        <v>8556</v>
      </c>
    </row>
    <row r="275" spans="1:10" ht="13.5" customHeight="1" x14ac:dyDescent="0.35">
      <c r="A275" s="838">
        <v>45996</v>
      </c>
      <c r="B275" s="839" t="s">
        <v>635</v>
      </c>
      <c r="C275" s="840" t="s">
        <v>31</v>
      </c>
      <c r="D275" s="839" t="s">
        <v>162</v>
      </c>
      <c r="E275" s="841">
        <v>150</v>
      </c>
      <c r="F275" s="839" t="s">
        <v>636</v>
      </c>
      <c r="G275" s="839" t="s">
        <v>126</v>
      </c>
      <c r="I275" t="s">
        <v>617</v>
      </c>
      <c r="J275" t="s">
        <v>8556</v>
      </c>
    </row>
    <row r="276" spans="1:10" ht="13.5" customHeight="1" x14ac:dyDescent="0.35">
      <c r="A276" s="838">
        <v>45996</v>
      </c>
      <c r="B276" s="839" t="s">
        <v>637</v>
      </c>
      <c r="C276" s="840" t="s">
        <v>31</v>
      </c>
      <c r="D276" s="839" t="s">
        <v>162</v>
      </c>
      <c r="E276" s="841">
        <v>150</v>
      </c>
      <c r="F276" s="839" t="s">
        <v>636</v>
      </c>
      <c r="G276" s="839" t="s">
        <v>126</v>
      </c>
      <c r="I276" t="s">
        <v>617</v>
      </c>
      <c r="J276" t="s">
        <v>8556</v>
      </c>
    </row>
    <row r="277" spans="1:10" ht="13.5" customHeight="1" x14ac:dyDescent="0.35">
      <c r="A277" s="838">
        <v>45996</v>
      </c>
      <c r="B277" s="839" t="s">
        <v>638</v>
      </c>
      <c r="C277" s="840" t="s">
        <v>31</v>
      </c>
      <c r="D277" s="839" t="s">
        <v>162</v>
      </c>
      <c r="E277" s="841">
        <v>99</v>
      </c>
      <c r="F277" s="839" t="s">
        <v>616</v>
      </c>
      <c r="G277" s="839" t="s">
        <v>126</v>
      </c>
      <c r="I277" t="s">
        <v>617</v>
      </c>
      <c r="J277" t="s">
        <v>8556</v>
      </c>
    </row>
    <row r="278" spans="1:10" ht="13.5" customHeight="1" x14ac:dyDescent="0.35">
      <c r="A278" s="838">
        <v>45996</v>
      </c>
      <c r="B278" s="839" t="s">
        <v>639</v>
      </c>
      <c r="C278" s="840" t="s">
        <v>31</v>
      </c>
      <c r="D278" s="839" t="s">
        <v>162</v>
      </c>
      <c r="E278" s="841">
        <v>150</v>
      </c>
      <c r="F278" s="839" t="s">
        <v>636</v>
      </c>
      <c r="G278" s="839" t="s">
        <v>126</v>
      </c>
      <c r="I278" t="s">
        <v>617</v>
      </c>
      <c r="J278" t="s">
        <v>8556</v>
      </c>
    </row>
    <row r="279" spans="1:10" ht="13.5" customHeight="1" x14ac:dyDescent="0.35">
      <c r="A279" s="838">
        <v>45996</v>
      </c>
      <c r="B279" s="839" t="s">
        <v>640</v>
      </c>
      <c r="C279" s="840" t="s">
        <v>31</v>
      </c>
      <c r="D279" s="839" t="s">
        <v>162</v>
      </c>
      <c r="E279" s="841">
        <v>150</v>
      </c>
      <c r="F279" s="839" t="s">
        <v>636</v>
      </c>
      <c r="G279" s="839" t="s">
        <v>126</v>
      </c>
      <c r="I279" t="s">
        <v>617</v>
      </c>
      <c r="J279" t="s">
        <v>8556</v>
      </c>
    </row>
    <row r="280" spans="1:10" ht="13.5" customHeight="1" x14ac:dyDescent="0.35">
      <c r="A280" s="838">
        <v>45996</v>
      </c>
      <c r="B280" s="839" t="s">
        <v>641</v>
      </c>
      <c r="C280" s="840" t="s">
        <v>31</v>
      </c>
      <c r="D280" s="839" t="s">
        <v>162</v>
      </c>
      <c r="E280" s="841">
        <v>150</v>
      </c>
      <c r="F280" s="839" t="s">
        <v>636</v>
      </c>
      <c r="G280" s="839" t="s">
        <v>126</v>
      </c>
      <c r="I280" t="s">
        <v>617</v>
      </c>
      <c r="J280" t="s">
        <v>8556</v>
      </c>
    </row>
    <row r="281" spans="1:10" ht="13.5" customHeight="1" x14ac:dyDescent="0.35">
      <c r="A281" s="838">
        <v>45996</v>
      </c>
      <c r="B281" s="839" t="s">
        <v>642</v>
      </c>
      <c r="C281" s="840" t="s">
        <v>31</v>
      </c>
      <c r="D281" s="839" t="s">
        <v>162</v>
      </c>
      <c r="E281" s="841">
        <v>150</v>
      </c>
      <c r="F281" s="839" t="s">
        <v>636</v>
      </c>
      <c r="G281" s="839" t="s">
        <v>126</v>
      </c>
      <c r="I281" t="s">
        <v>617</v>
      </c>
      <c r="J281" t="s">
        <v>8556</v>
      </c>
    </row>
    <row r="282" spans="1:10" ht="13.5" customHeight="1" x14ac:dyDescent="0.35">
      <c r="A282" s="838">
        <v>45996</v>
      </c>
      <c r="B282" s="839" t="s">
        <v>643</v>
      </c>
      <c r="C282" s="840" t="s">
        <v>31</v>
      </c>
      <c r="D282" s="839" t="s">
        <v>162</v>
      </c>
      <c r="E282" s="841">
        <v>99</v>
      </c>
      <c r="F282" s="839" t="s">
        <v>616</v>
      </c>
      <c r="G282" s="839" t="s">
        <v>126</v>
      </c>
      <c r="I282" t="s">
        <v>617</v>
      </c>
      <c r="J282" t="s">
        <v>8556</v>
      </c>
    </row>
    <row r="283" spans="1:10" ht="13.5" customHeight="1" x14ac:dyDescent="0.35">
      <c r="A283" s="838">
        <v>45996</v>
      </c>
      <c r="B283" s="839" t="s">
        <v>386</v>
      </c>
      <c r="C283" s="840" t="s">
        <v>31</v>
      </c>
      <c r="D283" s="839" t="s">
        <v>162</v>
      </c>
      <c r="E283" s="841">
        <v>150</v>
      </c>
      <c r="F283" s="839" t="s">
        <v>636</v>
      </c>
      <c r="G283" s="839" t="s">
        <v>126</v>
      </c>
      <c r="I283" t="s">
        <v>617</v>
      </c>
      <c r="J283" t="s">
        <v>8556</v>
      </c>
    </row>
    <row r="284" spans="1:10" ht="13.5" customHeight="1" x14ac:dyDescent="0.35">
      <c r="A284" s="838">
        <v>45996</v>
      </c>
      <c r="B284" s="839" t="s">
        <v>644</v>
      </c>
      <c r="C284" s="840" t="s">
        <v>31</v>
      </c>
      <c r="D284" s="839" t="s">
        <v>162</v>
      </c>
      <c r="E284" s="841">
        <v>150</v>
      </c>
      <c r="F284" s="839" t="s">
        <v>636</v>
      </c>
      <c r="G284" s="839" t="s">
        <v>126</v>
      </c>
      <c r="I284" t="s">
        <v>617</v>
      </c>
      <c r="J284" t="s">
        <v>8556</v>
      </c>
    </row>
    <row r="285" spans="1:10" ht="13.5" customHeight="1" x14ac:dyDescent="0.35">
      <c r="A285" s="838">
        <v>45996</v>
      </c>
      <c r="B285" s="839" t="s">
        <v>645</v>
      </c>
      <c r="C285" s="840" t="s">
        <v>31</v>
      </c>
      <c r="D285" s="839" t="s">
        <v>162</v>
      </c>
      <c r="E285" s="841">
        <v>99</v>
      </c>
      <c r="F285" s="839" t="s">
        <v>616</v>
      </c>
      <c r="G285" s="839" t="s">
        <v>126</v>
      </c>
      <c r="I285" t="s">
        <v>617</v>
      </c>
      <c r="J285" t="s">
        <v>8556</v>
      </c>
    </row>
    <row r="286" spans="1:10" ht="13.5" customHeight="1" x14ac:dyDescent="0.35">
      <c r="A286" s="838">
        <v>45996</v>
      </c>
      <c r="B286" s="839" t="s">
        <v>646</v>
      </c>
      <c r="C286" s="840" t="s">
        <v>31</v>
      </c>
      <c r="D286" s="839" t="s">
        <v>162</v>
      </c>
      <c r="E286" s="841">
        <v>150</v>
      </c>
      <c r="F286" s="839" t="s">
        <v>636</v>
      </c>
      <c r="G286" s="839" t="s">
        <v>126</v>
      </c>
      <c r="I286" t="s">
        <v>617</v>
      </c>
      <c r="J286" t="s">
        <v>8556</v>
      </c>
    </row>
    <row r="287" spans="1:10" ht="13.5" customHeight="1" x14ac:dyDescent="0.35">
      <c r="A287" s="838">
        <v>45996</v>
      </c>
      <c r="B287" s="839" t="s">
        <v>647</v>
      </c>
      <c r="C287" s="840" t="s">
        <v>31</v>
      </c>
      <c r="D287" s="839" t="s">
        <v>162</v>
      </c>
      <c r="E287" s="841">
        <v>150</v>
      </c>
      <c r="F287" s="839" t="s">
        <v>636</v>
      </c>
      <c r="G287" s="839" t="s">
        <v>126</v>
      </c>
      <c r="I287" t="s">
        <v>617</v>
      </c>
      <c r="J287" t="s">
        <v>8556</v>
      </c>
    </row>
    <row r="288" spans="1:10" ht="13.5" customHeight="1" x14ac:dyDescent="0.35">
      <c r="A288" s="838">
        <v>45996</v>
      </c>
      <c r="B288" s="839" t="s">
        <v>648</v>
      </c>
      <c r="C288" s="840" t="s">
        <v>31</v>
      </c>
      <c r="D288" s="839" t="s">
        <v>162</v>
      </c>
      <c r="E288" s="841">
        <v>150</v>
      </c>
      <c r="F288" s="839" t="s">
        <v>636</v>
      </c>
      <c r="G288" s="839" t="s">
        <v>126</v>
      </c>
      <c r="I288" t="s">
        <v>617</v>
      </c>
      <c r="J288" t="s">
        <v>8556</v>
      </c>
    </row>
    <row r="289" spans="1:10" ht="13.5" customHeight="1" x14ac:dyDescent="0.35">
      <c r="A289" s="838">
        <v>45996</v>
      </c>
      <c r="B289" s="839" t="s">
        <v>649</v>
      </c>
      <c r="C289" s="840" t="s">
        <v>31</v>
      </c>
      <c r="D289" s="839" t="s">
        <v>162</v>
      </c>
      <c r="E289" s="841">
        <v>150</v>
      </c>
      <c r="F289" s="839" t="s">
        <v>636</v>
      </c>
      <c r="G289" s="839" t="s">
        <v>126</v>
      </c>
      <c r="I289" t="s">
        <v>617</v>
      </c>
      <c r="J289" t="s">
        <v>8556</v>
      </c>
    </row>
    <row r="290" spans="1:10" ht="13.5" customHeight="1" x14ac:dyDescent="0.35">
      <c r="A290" s="838">
        <v>45996</v>
      </c>
      <c r="B290" s="839" t="s">
        <v>650</v>
      </c>
      <c r="C290" s="840" t="s">
        <v>31</v>
      </c>
      <c r="D290" s="839" t="s">
        <v>162</v>
      </c>
      <c r="E290" s="841">
        <v>99</v>
      </c>
      <c r="F290" s="839" t="s">
        <v>616</v>
      </c>
      <c r="G290" s="839" t="s">
        <v>126</v>
      </c>
      <c r="I290" t="s">
        <v>617</v>
      </c>
      <c r="J290" t="s">
        <v>8556</v>
      </c>
    </row>
    <row r="291" spans="1:10" ht="13.5" customHeight="1" x14ac:dyDescent="0.35">
      <c r="A291" s="838">
        <v>45992</v>
      </c>
      <c r="B291" s="839" t="s">
        <v>651</v>
      </c>
      <c r="C291" s="840" t="s">
        <v>62</v>
      </c>
      <c r="D291" s="839" t="s">
        <v>159</v>
      </c>
      <c r="E291" s="841">
        <v>20</v>
      </c>
      <c r="F291" s="839" t="s">
        <v>652</v>
      </c>
      <c r="G291" s="839" t="s">
        <v>174</v>
      </c>
      <c r="I291" t="s">
        <v>201</v>
      </c>
      <c r="J291" t="s">
        <v>202</v>
      </c>
    </row>
    <row r="292" spans="1:10" ht="13.5" customHeight="1" x14ac:dyDescent="0.35">
      <c r="A292" s="838">
        <v>45992</v>
      </c>
      <c r="B292" s="839" t="s">
        <v>292</v>
      </c>
      <c r="C292" s="840" t="s">
        <v>44</v>
      </c>
      <c r="D292" s="839" t="s">
        <v>159</v>
      </c>
      <c r="E292" s="841">
        <v>40</v>
      </c>
      <c r="F292" s="839" t="s">
        <v>292</v>
      </c>
      <c r="G292" s="839" t="s">
        <v>175</v>
      </c>
      <c r="I292" t="s">
        <v>294</v>
      </c>
      <c r="J292" t="s">
        <v>295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653</v>
      </c>
      <c r="C294" s="840" t="s">
        <v>47</v>
      </c>
      <c r="D294" s="839" t="s">
        <v>159</v>
      </c>
      <c r="E294" s="841">
        <v>240</v>
      </c>
      <c r="F294" s="839" t="s">
        <v>654</v>
      </c>
      <c r="G294" s="839" t="s">
        <v>174</v>
      </c>
      <c r="I294" t="s">
        <v>342</v>
      </c>
      <c r="J294" t="s">
        <v>269</v>
      </c>
    </row>
    <row r="295" spans="1:10" ht="13.5" customHeight="1" x14ac:dyDescent="0.35">
      <c r="A295" s="838">
        <v>45983</v>
      </c>
      <c r="B295" s="839" t="s">
        <v>655</v>
      </c>
      <c r="C295" s="840" t="s">
        <v>28</v>
      </c>
      <c r="D295" s="839" t="s">
        <v>159</v>
      </c>
      <c r="E295" s="841">
        <v>150</v>
      </c>
      <c r="F295" s="839" t="s">
        <v>656</v>
      </c>
      <c r="G295" s="839" t="s">
        <v>174</v>
      </c>
      <c r="I295" t="s">
        <v>657</v>
      </c>
      <c r="J295" t="s">
        <v>197</v>
      </c>
    </row>
    <row r="296" spans="1:10" ht="13.5" customHeight="1" x14ac:dyDescent="0.35">
      <c r="A296" s="838">
        <v>45983</v>
      </c>
      <c r="B296" s="839" t="s">
        <v>658</v>
      </c>
      <c r="C296" s="840" t="s">
        <v>31</v>
      </c>
      <c r="D296" s="839" t="s">
        <v>159</v>
      </c>
      <c r="E296" s="841">
        <v>125</v>
      </c>
      <c r="F296" s="839" t="s">
        <v>659</v>
      </c>
      <c r="G296" s="839" t="s">
        <v>174</v>
      </c>
      <c r="I296" t="s">
        <v>274</v>
      </c>
      <c r="J296" t="s">
        <v>8556</v>
      </c>
    </row>
    <row r="297" spans="1:10" ht="13.5" customHeight="1" x14ac:dyDescent="0.35">
      <c r="A297" s="838">
        <v>45976</v>
      </c>
      <c r="B297" s="839" t="s">
        <v>660</v>
      </c>
      <c r="C297" s="840" t="s">
        <v>62</v>
      </c>
      <c r="D297" s="839" t="s">
        <v>159</v>
      </c>
      <c r="E297" s="841">
        <v>20</v>
      </c>
      <c r="F297" s="839" t="s">
        <v>413</v>
      </c>
      <c r="G297" s="839" t="s">
        <v>174</v>
      </c>
      <c r="I297" t="s">
        <v>201</v>
      </c>
      <c r="J297" t="s">
        <v>202</v>
      </c>
    </row>
    <row r="298" spans="1:10" ht="13.5" customHeight="1" x14ac:dyDescent="0.35">
      <c r="A298" s="838">
        <v>45975</v>
      </c>
      <c r="B298" s="839" t="s">
        <v>661</v>
      </c>
      <c r="C298" s="840" t="s">
        <v>44</v>
      </c>
      <c r="D298" s="839" t="s">
        <v>159</v>
      </c>
      <c r="E298" s="841">
        <v>240</v>
      </c>
      <c r="F298" s="839" t="s">
        <v>662</v>
      </c>
      <c r="G298" s="839" t="s">
        <v>174</v>
      </c>
      <c r="I298" t="s">
        <v>314</v>
      </c>
      <c r="J298" t="s">
        <v>269</v>
      </c>
    </row>
    <row r="299" spans="1:10" ht="13.5" customHeight="1" x14ac:dyDescent="0.35">
      <c r="A299" s="838">
        <v>45974</v>
      </c>
      <c r="B299" s="839" t="s">
        <v>663</v>
      </c>
      <c r="C299" s="840" t="s">
        <v>31</v>
      </c>
      <c r="D299" s="839" t="s">
        <v>162</v>
      </c>
      <c r="E299" s="841">
        <v>125</v>
      </c>
      <c r="F299" s="839" t="s">
        <v>664</v>
      </c>
      <c r="G299" s="839" t="s">
        <v>126</v>
      </c>
      <c r="I299" t="s">
        <v>274</v>
      </c>
      <c r="J299" t="s">
        <v>8556</v>
      </c>
    </row>
    <row r="300" spans="1:10" ht="13.5" customHeight="1" x14ac:dyDescent="0.35">
      <c r="A300" s="838">
        <v>45974</v>
      </c>
      <c r="B300" s="839" t="s">
        <v>665</v>
      </c>
      <c r="C300" s="840" t="s">
        <v>28</v>
      </c>
      <c r="D300" s="839" t="s">
        <v>162</v>
      </c>
      <c r="E300" s="841">
        <v>150</v>
      </c>
      <c r="F300" s="839" t="s">
        <v>666</v>
      </c>
      <c r="G300" s="839" t="s">
        <v>126</v>
      </c>
      <c r="I300" t="s">
        <v>215</v>
      </c>
      <c r="J300" t="s">
        <v>216</v>
      </c>
    </row>
    <row r="301" spans="1:10" ht="13.5" customHeight="1" x14ac:dyDescent="0.35">
      <c r="A301" s="838">
        <v>45974</v>
      </c>
      <c r="B301" s="839" t="s">
        <v>591</v>
      </c>
      <c r="C301" s="840" t="s">
        <v>28</v>
      </c>
      <c r="D301" s="839" t="s">
        <v>162</v>
      </c>
      <c r="E301" s="841">
        <v>150</v>
      </c>
      <c r="F301" s="839" t="s">
        <v>666</v>
      </c>
      <c r="G301" s="839" t="s">
        <v>126</v>
      </c>
      <c r="I301" t="s">
        <v>215</v>
      </c>
      <c r="J301" t="s">
        <v>216</v>
      </c>
    </row>
    <row r="302" spans="1:10" ht="13.5" customHeight="1" x14ac:dyDescent="0.35">
      <c r="A302" s="838">
        <v>45974</v>
      </c>
      <c r="B302" s="839" t="s">
        <v>667</v>
      </c>
      <c r="C302" s="840" t="s">
        <v>28</v>
      </c>
      <c r="D302" s="839" t="s">
        <v>162</v>
      </c>
      <c r="E302" s="841">
        <v>150</v>
      </c>
      <c r="F302" s="839" t="s">
        <v>580</v>
      </c>
      <c r="G302" s="839" t="s">
        <v>126</v>
      </c>
      <c r="I302" t="s">
        <v>196</v>
      </c>
      <c r="J302" t="s">
        <v>197</v>
      </c>
    </row>
    <row r="303" spans="1:10" ht="13.5" customHeight="1" x14ac:dyDescent="0.35">
      <c r="A303" s="838">
        <v>45974</v>
      </c>
      <c r="B303" s="839" t="s">
        <v>668</v>
      </c>
      <c r="C303" s="840" t="s">
        <v>28</v>
      </c>
      <c r="D303" s="839" t="s">
        <v>162</v>
      </c>
      <c r="E303" s="841">
        <v>150</v>
      </c>
      <c r="F303" s="839" t="s">
        <v>580</v>
      </c>
      <c r="G303" s="839" t="s">
        <v>126</v>
      </c>
      <c r="I303" t="s">
        <v>196</v>
      </c>
      <c r="J303" t="s">
        <v>197</v>
      </c>
    </row>
    <row r="304" spans="1:10" ht="13.5" customHeight="1" x14ac:dyDescent="0.35">
      <c r="A304" s="838">
        <v>45974</v>
      </c>
      <c r="B304" s="839" t="s">
        <v>669</v>
      </c>
      <c r="C304" s="840" t="s">
        <v>28</v>
      </c>
      <c r="D304" s="839" t="s">
        <v>162</v>
      </c>
      <c r="E304" s="841">
        <v>150</v>
      </c>
      <c r="F304" s="839" t="s">
        <v>580</v>
      </c>
      <c r="G304" s="839" t="s">
        <v>126</v>
      </c>
      <c r="I304" t="s">
        <v>196</v>
      </c>
      <c r="J304" t="s">
        <v>197</v>
      </c>
    </row>
    <row r="305" spans="1:10" ht="13.5" customHeight="1" x14ac:dyDescent="0.35">
      <c r="A305" s="838">
        <v>45974</v>
      </c>
      <c r="B305" s="839" t="s">
        <v>670</v>
      </c>
      <c r="C305" s="840" t="s">
        <v>28</v>
      </c>
      <c r="D305" s="839" t="s">
        <v>162</v>
      </c>
      <c r="E305" s="841">
        <v>150</v>
      </c>
      <c r="F305" s="839" t="s">
        <v>580</v>
      </c>
      <c r="G305" s="839" t="s">
        <v>126</v>
      </c>
      <c r="I305" t="s">
        <v>196</v>
      </c>
      <c r="J305" t="s">
        <v>197</v>
      </c>
    </row>
    <row r="306" spans="1:10" ht="13.5" customHeight="1" x14ac:dyDescent="0.35">
      <c r="A306" s="838">
        <v>45974</v>
      </c>
      <c r="B306" s="839" t="s">
        <v>671</v>
      </c>
      <c r="C306" s="840" t="s">
        <v>28</v>
      </c>
      <c r="D306" s="839" t="s">
        <v>162</v>
      </c>
      <c r="E306" s="841">
        <v>150</v>
      </c>
      <c r="F306" s="839" t="s">
        <v>580</v>
      </c>
      <c r="G306" s="839" t="s">
        <v>126</v>
      </c>
      <c r="I306" t="s">
        <v>196</v>
      </c>
      <c r="J306" t="s">
        <v>197</v>
      </c>
    </row>
    <row r="307" spans="1:10" ht="13.5" customHeight="1" x14ac:dyDescent="0.35">
      <c r="A307" s="838">
        <v>45974</v>
      </c>
      <c r="B307" s="839" t="s">
        <v>672</v>
      </c>
      <c r="C307" s="840" t="s">
        <v>28</v>
      </c>
      <c r="D307" s="839" t="s">
        <v>162</v>
      </c>
      <c r="E307" s="841">
        <v>150</v>
      </c>
      <c r="F307" s="839" t="s">
        <v>580</v>
      </c>
      <c r="G307" s="839" t="s">
        <v>126</v>
      </c>
      <c r="I307" t="s">
        <v>196</v>
      </c>
      <c r="J307" t="s">
        <v>197</v>
      </c>
    </row>
    <row r="308" spans="1:10" ht="13.5" customHeight="1" x14ac:dyDescent="0.35">
      <c r="A308" s="838">
        <v>45974</v>
      </c>
      <c r="B308" s="839" t="s">
        <v>673</v>
      </c>
      <c r="C308" s="840" t="s">
        <v>31</v>
      </c>
      <c r="D308" s="839" t="s">
        <v>162</v>
      </c>
      <c r="E308" s="841">
        <v>50</v>
      </c>
      <c r="F308" s="839" t="s">
        <v>674</v>
      </c>
      <c r="G308" s="839" t="s">
        <v>126</v>
      </c>
      <c r="I308" t="s">
        <v>380</v>
      </c>
      <c r="J308" t="s">
        <v>226</v>
      </c>
    </row>
    <row r="309" spans="1:10" ht="13.5" customHeight="1" x14ac:dyDescent="0.35">
      <c r="A309" s="838">
        <v>45974</v>
      </c>
      <c r="B309" s="839" t="s">
        <v>675</v>
      </c>
      <c r="C309" s="840" t="s">
        <v>31</v>
      </c>
      <c r="D309" s="839" t="s">
        <v>162</v>
      </c>
      <c r="E309" s="841">
        <v>50</v>
      </c>
      <c r="F309" s="839" t="s">
        <v>674</v>
      </c>
      <c r="G309" s="839" t="s">
        <v>126</v>
      </c>
      <c r="I309" t="s">
        <v>380</v>
      </c>
      <c r="J309" t="s">
        <v>226</v>
      </c>
    </row>
    <row r="310" spans="1:10" ht="13.5" customHeight="1" x14ac:dyDescent="0.35">
      <c r="A310" s="838">
        <v>45974</v>
      </c>
      <c r="B310" s="839" t="s">
        <v>676</v>
      </c>
      <c r="C310" s="840" t="s">
        <v>28</v>
      </c>
      <c r="D310" s="839" t="s">
        <v>162</v>
      </c>
      <c r="E310" s="841">
        <v>150</v>
      </c>
      <c r="F310" s="839" t="s">
        <v>677</v>
      </c>
      <c r="G310" s="839" t="s">
        <v>126</v>
      </c>
      <c r="I310" t="s">
        <v>678</v>
      </c>
      <c r="J310" t="s">
        <v>679</v>
      </c>
    </row>
    <row r="311" spans="1:10" ht="13.5" customHeight="1" x14ac:dyDescent="0.35">
      <c r="A311" s="838">
        <v>45974</v>
      </c>
      <c r="B311" s="839" t="s">
        <v>680</v>
      </c>
      <c r="C311" s="840" t="s">
        <v>31</v>
      </c>
      <c r="D311" s="839" t="s">
        <v>162</v>
      </c>
      <c r="E311" s="841">
        <v>50</v>
      </c>
      <c r="F311" s="839" t="s">
        <v>681</v>
      </c>
      <c r="G311" s="839" t="s">
        <v>126</v>
      </c>
      <c r="I311" t="s">
        <v>244</v>
      </c>
      <c r="J311" t="s">
        <v>226</v>
      </c>
    </row>
    <row r="312" spans="1:10" ht="13.5" customHeight="1" x14ac:dyDescent="0.35">
      <c r="A312" s="838">
        <v>45974</v>
      </c>
      <c r="B312" s="839" t="s">
        <v>682</v>
      </c>
      <c r="C312" s="840" t="s">
        <v>31</v>
      </c>
      <c r="D312" s="839" t="s">
        <v>162</v>
      </c>
      <c r="E312" s="841">
        <v>50</v>
      </c>
      <c r="F312" s="839" t="s">
        <v>674</v>
      </c>
      <c r="G312" s="839" t="s">
        <v>126</v>
      </c>
      <c r="I312" t="s">
        <v>380</v>
      </c>
      <c r="J312" t="s">
        <v>226</v>
      </c>
    </row>
    <row r="313" spans="1:10" ht="13.5" customHeight="1" x14ac:dyDescent="0.35">
      <c r="A313" s="838">
        <v>45974</v>
      </c>
      <c r="B313" s="839" t="s">
        <v>683</v>
      </c>
      <c r="C313" s="840" t="s">
        <v>31</v>
      </c>
      <c r="D313" s="839" t="s">
        <v>162</v>
      </c>
      <c r="E313" s="841">
        <v>50</v>
      </c>
      <c r="F313" s="839" t="s">
        <v>674</v>
      </c>
      <c r="G313" s="839" t="s">
        <v>126</v>
      </c>
      <c r="I313" t="s">
        <v>380</v>
      </c>
      <c r="J313" t="s">
        <v>226</v>
      </c>
    </row>
    <row r="314" spans="1:10" ht="13.5" customHeight="1" x14ac:dyDescent="0.35">
      <c r="A314" s="838">
        <v>45974</v>
      </c>
      <c r="B314" s="839" t="s">
        <v>684</v>
      </c>
      <c r="C314" s="840" t="s">
        <v>31</v>
      </c>
      <c r="D314" s="839" t="s">
        <v>162</v>
      </c>
      <c r="E314" s="841">
        <v>50</v>
      </c>
      <c r="F314" s="839" t="s">
        <v>674</v>
      </c>
      <c r="G314" s="839" t="s">
        <v>126</v>
      </c>
      <c r="I314" t="s">
        <v>380</v>
      </c>
      <c r="J314" t="s">
        <v>226</v>
      </c>
    </row>
    <row r="315" spans="1:10" ht="13.5" customHeight="1" x14ac:dyDescent="0.35">
      <c r="A315" s="838">
        <v>45974</v>
      </c>
      <c r="B315" s="839" t="s">
        <v>685</v>
      </c>
      <c r="C315" s="840" t="s">
        <v>28</v>
      </c>
      <c r="D315" s="839" t="s">
        <v>162</v>
      </c>
      <c r="E315" s="841">
        <v>150</v>
      </c>
      <c r="F315" s="839" t="s">
        <v>580</v>
      </c>
      <c r="G315" s="839" t="s">
        <v>126</v>
      </c>
      <c r="I315" t="s">
        <v>196</v>
      </c>
      <c r="J315" t="s">
        <v>197</v>
      </c>
    </row>
    <row r="316" spans="1:10" ht="13.5" customHeight="1" x14ac:dyDescent="0.35">
      <c r="A316" s="838">
        <v>45974</v>
      </c>
      <c r="B316" s="839" t="s">
        <v>686</v>
      </c>
      <c r="C316" s="840" t="s">
        <v>28</v>
      </c>
      <c r="D316" s="839" t="s">
        <v>162</v>
      </c>
      <c r="E316" s="841">
        <v>150</v>
      </c>
      <c r="F316" s="839" t="s">
        <v>580</v>
      </c>
      <c r="G316" s="839" t="s">
        <v>126</v>
      </c>
      <c r="I316" t="s">
        <v>196</v>
      </c>
      <c r="J316" t="s">
        <v>197</v>
      </c>
    </row>
    <row r="317" spans="1:10" ht="13.5" customHeight="1" x14ac:dyDescent="0.35">
      <c r="A317" s="838">
        <v>45974</v>
      </c>
      <c r="B317" s="839" t="s">
        <v>687</v>
      </c>
      <c r="C317" s="840" t="s">
        <v>28</v>
      </c>
      <c r="D317" s="839" t="s">
        <v>162</v>
      </c>
      <c r="E317" s="841">
        <v>150</v>
      </c>
      <c r="F317" s="839" t="s">
        <v>580</v>
      </c>
      <c r="G317" s="839" t="s">
        <v>126</v>
      </c>
      <c r="I317" t="s">
        <v>196</v>
      </c>
      <c r="J317" t="s">
        <v>197</v>
      </c>
    </row>
    <row r="318" spans="1:10" ht="13.5" customHeight="1" x14ac:dyDescent="0.35">
      <c r="A318" s="838">
        <v>45974</v>
      </c>
      <c r="B318" s="839" t="s">
        <v>688</v>
      </c>
      <c r="C318" s="840" t="s">
        <v>28</v>
      </c>
      <c r="D318" s="839" t="s">
        <v>162</v>
      </c>
      <c r="E318" s="841">
        <v>150</v>
      </c>
      <c r="F318" s="839" t="s">
        <v>580</v>
      </c>
      <c r="G318" s="839" t="s">
        <v>126</v>
      </c>
      <c r="I318" t="s">
        <v>196</v>
      </c>
      <c r="J318" t="s">
        <v>197</v>
      </c>
    </row>
    <row r="319" spans="1:10" ht="13.5" customHeight="1" x14ac:dyDescent="0.35">
      <c r="A319" s="838">
        <v>45974</v>
      </c>
      <c r="B319" s="839" t="s">
        <v>689</v>
      </c>
      <c r="C319" s="840" t="s">
        <v>28</v>
      </c>
      <c r="D319" s="839" t="s">
        <v>162</v>
      </c>
      <c r="E319" s="841">
        <v>150</v>
      </c>
      <c r="F319" s="839" t="s">
        <v>580</v>
      </c>
      <c r="G319" s="839" t="s">
        <v>126</v>
      </c>
      <c r="I319" t="s">
        <v>196</v>
      </c>
      <c r="J319" t="s">
        <v>197</v>
      </c>
    </row>
    <row r="320" spans="1:10" ht="13.5" customHeight="1" x14ac:dyDescent="0.35">
      <c r="A320" s="838">
        <v>45973</v>
      </c>
      <c r="B320" s="839" t="s">
        <v>690</v>
      </c>
      <c r="C320" s="840" t="s">
        <v>28</v>
      </c>
      <c r="D320" s="839" t="s">
        <v>159</v>
      </c>
      <c r="E320" s="841">
        <v>240</v>
      </c>
      <c r="F320" s="839" t="s">
        <v>662</v>
      </c>
      <c r="G320" s="839" t="s">
        <v>174</v>
      </c>
      <c r="I320" t="s">
        <v>314</v>
      </c>
      <c r="J320" t="s">
        <v>269</v>
      </c>
    </row>
    <row r="321" spans="1:10" ht="13.5" customHeight="1" x14ac:dyDescent="0.35">
      <c r="A321" s="838">
        <v>45971</v>
      </c>
      <c r="B321" s="839" t="s">
        <v>691</v>
      </c>
      <c r="C321" s="840" t="s">
        <v>28</v>
      </c>
      <c r="D321" s="839" t="s">
        <v>159</v>
      </c>
      <c r="E321" s="841">
        <v>150</v>
      </c>
      <c r="F321" s="839" t="s">
        <v>580</v>
      </c>
      <c r="G321" s="839" t="s">
        <v>174</v>
      </c>
      <c r="I321" t="s">
        <v>196</v>
      </c>
      <c r="J321" t="s">
        <v>197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160</v>
      </c>
      <c r="E322" s="841">
        <v>279.8</v>
      </c>
      <c r="F322" s="839" t="s">
        <v>414</v>
      </c>
      <c r="G322" s="839" t="s">
        <v>87</v>
      </c>
      <c r="I322" t="s">
        <v>285</v>
      </c>
      <c r="J322" t="s">
        <v>286</v>
      </c>
    </row>
    <row r="323" spans="1:10" ht="13.5" customHeight="1" x14ac:dyDescent="0.35">
      <c r="A323" s="838">
        <v>45963</v>
      </c>
      <c r="B323" s="839" t="s">
        <v>692</v>
      </c>
      <c r="C323" s="840" t="s">
        <v>31</v>
      </c>
      <c r="D323" s="839" t="s">
        <v>159</v>
      </c>
      <c r="E323" s="841">
        <v>65</v>
      </c>
      <c r="F323" s="839" t="s">
        <v>693</v>
      </c>
      <c r="G323" s="839" t="s">
        <v>174</v>
      </c>
      <c r="I323" t="s">
        <v>605</v>
      </c>
      <c r="J323" t="s">
        <v>226</v>
      </c>
    </row>
    <row r="324" spans="1:10" ht="13.5" customHeight="1" x14ac:dyDescent="0.35">
      <c r="A324" s="838">
        <v>45963</v>
      </c>
      <c r="B324" s="839" t="s">
        <v>694</v>
      </c>
      <c r="C324" s="840" t="s">
        <v>31</v>
      </c>
      <c r="D324" s="839" t="s">
        <v>159</v>
      </c>
      <c r="E324" s="841">
        <v>25</v>
      </c>
      <c r="F324" s="839" t="s">
        <v>472</v>
      </c>
      <c r="G324" s="839" t="s">
        <v>175</v>
      </c>
      <c r="I324" t="s">
        <v>380</v>
      </c>
      <c r="J324" t="s">
        <v>226</v>
      </c>
    </row>
    <row r="325" spans="1:10" ht="13.5" customHeight="1" x14ac:dyDescent="0.35">
      <c r="A325" s="838">
        <v>45963</v>
      </c>
      <c r="B325" s="839" t="s">
        <v>694</v>
      </c>
      <c r="C325" s="840" t="s">
        <v>31</v>
      </c>
      <c r="D325" s="839" t="s">
        <v>165</v>
      </c>
      <c r="E325" s="841">
        <v>25</v>
      </c>
      <c r="F325" s="839" t="s">
        <v>472</v>
      </c>
      <c r="G325" s="839" t="s">
        <v>175</v>
      </c>
      <c r="I325" t="s">
        <v>380</v>
      </c>
      <c r="J325" t="s">
        <v>226</v>
      </c>
    </row>
    <row r="326" spans="1:10" ht="13.5" customHeight="1" x14ac:dyDescent="0.35">
      <c r="A326" s="838">
        <v>45963</v>
      </c>
      <c r="B326" s="839" t="s">
        <v>694</v>
      </c>
      <c r="C326" s="840" t="s">
        <v>53</v>
      </c>
      <c r="D326" s="839" t="s">
        <v>165</v>
      </c>
      <c r="E326" s="841">
        <v>-25</v>
      </c>
      <c r="F326" s="839" t="s">
        <v>472</v>
      </c>
      <c r="G326" s="839" t="s">
        <v>175</v>
      </c>
      <c r="I326" t="s">
        <v>220</v>
      </c>
      <c r="J326"/>
    </row>
    <row r="327" spans="1:10" ht="13.5" customHeight="1" x14ac:dyDescent="0.35">
      <c r="A327" s="838">
        <v>45963</v>
      </c>
      <c r="B327" s="839" t="s">
        <v>694</v>
      </c>
      <c r="C327" s="840" t="s">
        <v>31</v>
      </c>
      <c r="D327" s="839" t="s">
        <v>165</v>
      </c>
      <c r="E327" s="841">
        <v>150</v>
      </c>
      <c r="F327" s="839" t="s">
        <v>695</v>
      </c>
      <c r="G327" s="839" t="s">
        <v>175</v>
      </c>
      <c r="I327" t="s">
        <v>282</v>
      </c>
      <c r="J327" t="s">
        <v>226</v>
      </c>
    </row>
    <row r="328" spans="1:10" ht="13.5" customHeight="1" x14ac:dyDescent="0.35">
      <c r="A328" s="838">
        <v>45963</v>
      </c>
      <c r="B328" s="839" t="s">
        <v>694</v>
      </c>
      <c r="C328" s="840" t="s">
        <v>53</v>
      </c>
      <c r="D328" s="839" t="s">
        <v>165</v>
      </c>
      <c r="E328" s="841">
        <v>-150</v>
      </c>
      <c r="F328" s="839" t="s">
        <v>695</v>
      </c>
      <c r="G328" s="839" t="s">
        <v>175</v>
      </c>
      <c r="I328" t="s">
        <v>220</v>
      </c>
      <c r="J328"/>
    </row>
    <row r="329" spans="1:10" ht="13.5" customHeight="1" x14ac:dyDescent="0.35">
      <c r="A329" s="838">
        <v>45963</v>
      </c>
      <c r="B329" s="839" t="s">
        <v>694</v>
      </c>
      <c r="C329" s="840" t="s">
        <v>31</v>
      </c>
      <c r="D329" s="839" t="s">
        <v>165</v>
      </c>
      <c r="E329" s="841">
        <v>125</v>
      </c>
      <c r="F329" s="839" t="s">
        <v>224</v>
      </c>
      <c r="G329" s="839" t="s">
        <v>175</v>
      </c>
      <c r="I329" t="s">
        <v>225</v>
      </c>
      <c r="J329" t="s">
        <v>226</v>
      </c>
    </row>
    <row r="330" spans="1:10" ht="13.5" customHeight="1" x14ac:dyDescent="0.35">
      <c r="A330" s="838">
        <v>45963</v>
      </c>
      <c r="B330" s="839" t="s">
        <v>694</v>
      </c>
      <c r="C330" s="840" t="s">
        <v>53</v>
      </c>
      <c r="D330" s="839" t="s">
        <v>165</v>
      </c>
      <c r="E330" s="841">
        <v>-125</v>
      </c>
      <c r="F330" s="839" t="s">
        <v>224</v>
      </c>
      <c r="G330" s="839" t="s">
        <v>175</v>
      </c>
      <c r="I330" t="s">
        <v>220</v>
      </c>
      <c r="J330"/>
    </row>
    <row r="331" spans="1:10" ht="13.5" customHeight="1" x14ac:dyDescent="0.35">
      <c r="A331" s="838">
        <v>45962</v>
      </c>
      <c r="B331" s="839" t="s">
        <v>292</v>
      </c>
      <c r="C331" s="840" t="s">
        <v>44</v>
      </c>
      <c r="D331" s="839" t="s">
        <v>159</v>
      </c>
      <c r="E331" s="841">
        <v>35</v>
      </c>
      <c r="F331" s="839" t="s">
        <v>292</v>
      </c>
      <c r="G331" s="839" t="s">
        <v>175</v>
      </c>
      <c r="I331" t="s">
        <v>294</v>
      </c>
      <c r="J331" t="s">
        <v>295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696</v>
      </c>
      <c r="C333" s="840" t="s">
        <v>62</v>
      </c>
      <c r="D333" s="839" t="s">
        <v>159</v>
      </c>
      <c r="E333" s="841">
        <v>25</v>
      </c>
      <c r="F333" s="839" t="s">
        <v>697</v>
      </c>
      <c r="G333" s="839" t="s">
        <v>175</v>
      </c>
      <c r="I333" t="s">
        <v>201</v>
      </c>
      <c r="J333" t="s">
        <v>202</v>
      </c>
    </row>
    <row r="334" spans="1:10" ht="13.5" customHeight="1" x14ac:dyDescent="0.35">
      <c r="A334" s="838">
        <v>45960</v>
      </c>
      <c r="B334" s="839" t="s">
        <v>698</v>
      </c>
      <c r="C334" s="840" t="s">
        <v>62</v>
      </c>
      <c r="D334" s="839" t="s">
        <v>159</v>
      </c>
      <c r="E334" s="841">
        <v>30</v>
      </c>
      <c r="F334" s="839" t="s">
        <v>699</v>
      </c>
      <c r="G334" s="839" t="s">
        <v>175</v>
      </c>
      <c r="I334" t="s">
        <v>201</v>
      </c>
      <c r="J334" t="s">
        <v>202</v>
      </c>
    </row>
    <row r="335" spans="1:10" ht="13.5" customHeight="1" x14ac:dyDescent="0.35">
      <c r="A335" s="838">
        <v>45960</v>
      </c>
      <c r="B335" s="839" t="s">
        <v>698</v>
      </c>
      <c r="C335" s="840" t="s">
        <v>62</v>
      </c>
      <c r="D335" s="839" t="s">
        <v>159</v>
      </c>
      <c r="E335" s="841">
        <v>25</v>
      </c>
      <c r="F335" s="839" t="s">
        <v>697</v>
      </c>
      <c r="G335" s="839" t="s">
        <v>175</v>
      </c>
      <c r="I335" t="s">
        <v>201</v>
      </c>
      <c r="J335" t="s">
        <v>202</v>
      </c>
    </row>
    <row r="336" spans="1:10" ht="13.5" customHeight="1" x14ac:dyDescent="0.35">
      <c r="A336" s="838">
        <v>45958</v>
      </c>
      <c r="B336" s="839" t="s">
        <v>700</v>
      </c>
      <c r="C336" s="840" t="s">
        <v>62</v>
      </c>
      <c r="D336" s="839" t="s">
        <v>159</v>
      </c>
      <c r="E336" s="841">
        <v>25</v>
      </c>
      <c r="F336" s="839" t="s">
        <v>697</v>
      </c>
      <c r="G336" s="839" t="s">
        <v>175</v>
      </c>
      <c r="I336" t="s">
        <v>201</v>
      </c>
      <c r="J336" t="s">
        <v>202</v>
      </c>
    </row>
    <row r="337" spans="1:10" ht="13.5" customHeight="1" x14ac:dyDescent="0.35">
      <c r="A337" s="838">
        <v>45956</v>
      </c>
      <c r="B337" s="839" t="s">
        <v>701</v>
      </c>
      <c r="C337" s="840" t="s">
        <v>28</v>
      </c>
      <c r="D337" s="839" t="s">
        <v>159</v>
      </c>
      <c r="E337" s="841">
        <v>300</v>
      </c>
      <c r="F337" s="839" t="s">
        <v>656</v>
      </c>
      <c r="G337" s="839" t="s">
        <v>174</v>
      </c>
      <c r="I337" t="s">
        <v>657</v>
      </c>
      <c r="J337" t="s">
        <v>197</v>
      </c>
    </row>
    <row r="338" spans="1:10" ht="13.5" customHeight="1" x14ac:dyDescent="0.35">
      <c r="A338" s="838">
        <v>45956</v>
      </c>
      <c r="B338" s="839" t="s">
        <v>702</v>
      </c>
      <c r="C338" s="840" t="s">
        <v>62</v>
      </c>
      <c r="D338" s="839" t="s">
        <v>159</v>
      </c>
      <c r="E338" s="841">
        <v>20</v>
      </c>
      <c r="F338" s="839" t="s">
        <v>413</v>
      </c>
      <c r="G338" s="839" t="s">
        <v>175</v>
      </c>
      <c r="I338" t="s">
        <v>201</v>
      </c>
      <c r="J338" t="s">
        <v>202</v>
      </c>
    </row>
    <row r="339" spans="1:10" ht="13.5" customHeight="1" x14ac:dyDescent="0.35">
      <c r="A339" s="838">
        <v>45955</v>
      </c>
      <c r="B339" s="839" t="s">
        <v>703</v>
      </c>
      <c r="C339" s="840" t="s">
        <v>62</v>
      </c>
      <c r="D339" s="839" t="s">
        <v>159</v>
      </c>
      <c r="E339" s="841">
        <v>25</v>
      </c>
      <c r="F339" s="839" t="s">
        <v>697</v>
      </c>
      <c r="G339" s="839" t="s">
        <v>175</v>
      </c>
      <c r="I339" t="s">
        <v>201</v>
      </c>
      <c r="J339" t="s">
        <v>202</v>
      </c>
    </row>
    <row r="340" spans="1:10" ht="13.5" customHeight="1" x14ac:dyDescent="0.35">
      <c r="A340" s="838">
        <v>45954</v>
      </c>
      <c r="B340" s="839" t="s">
        <v>704</v>
      </c>
      <c r="C340" s="840" t="s">
        <v>62</v>
      </c>
      <c r="D340" s="839" t="s">
        <v>159</v>
      </c>
      <c r="E340" s="841">
        <v>25</v>
      </c>
      <c r="F340" s="839" t="s">
        <v>697</v>
      </c>
      <c r="G340" s="839" t="s">
        <v>175</v>
      </c>
      <c r="I340" t="s">
        <v>201</v>
      </c>
      <c r="J340" t="s">
        <v>202</v>
      </c>
    </row>
    <row r="341" spans="1:10" ht="13.5" customHeight="1" x14ac:dyDescent="0.35">
      <c r="A341" s="838">
        <v>45953</v>
      </c>
      <c r="B341" s="839" t="s">
        <v>705</v>
      </c>
      <c r="C341" s="840" t="s">
        <v>59</v>
      </c>
      <c r="D341" s="839" t="s">
        <v>159</v>
      </c>
      <c r="E341" s="841">
        <v>695</v>
      </c>
      <c r="F341" s="839" t="s">
        <v>91</v>
      </c>
      <c r="G341" s="839" t="s">
        <v>175</v>
      </c>
      <c r="I341" t="s">
        <v>299</v>
      </c>
      <c r="J341" t="s">
        <v>255</v>
      </c>
    </row>
    <row r="342" spans="1:10" ht="13.5" customHeight="1" x14ac:dyDescent="0.35">
      <c r="A342" s="838">
        <v>45950</v>
      </c>
      <c r="B342" s="839" t="s">
        <v>706</v>
      </c>
      <c r="C342" s="840" t="s">
        <v>62</v>
      </c>
      <c r="D342" s="839" t="s">
        <v>159</v>
      </c>
      <c r="E342" s="841">
        <v>25</v>
      </c>
      <c r="F342" s="839" t="s">
        <v>697</v>
      </c>
      <c r="G342" s="839" t="s">
        <v>175</v>
      </c>
      <c r="I342" t="s">
        <v>201</v>
      </c>
      <c r="J342" t="s">
        <v>202</v>
      </c>
    </row>
    <row r="343" spans="1:10" ht="13.5" customHeight="1" x14ac:dyDescent="0.35">
      <c r="A343" s="838">
        <v>45949</v>
      </c>
      <c r="B343" s="839" t="s">
        <v>707</v>
      </c>
      <c r="C343" s="840" t="s">
        <v>62</v>
      </c>
      <c r="D343" s="839" t="s">
        <v>159</v>
      </c>
      <c r="E343" s="841">
        <v>25</v>
      </c>
      <c r="F343" s="839" t="s">
        <v>697</v>
      </c>
      <c r="G343" s="839" t="s">
        <v>175</v>
      </c>
      <c r="I343" t="s">
        <v>201</v>
      </c>
      <c r="J343" t="s">
        <v>202</v>
      </c>
    </row>
    <row r="344" spans="1:10" ht="13.5" customHeight="1" x14ac:dyDescent="0.35">
      <c r="A344" s="838">
        <v>45946</v>
      </c>
      <c r="B344" s="839" t="s">
        <v>708</v>
      </c>
      <c r="C344" s="840" t="s">
        <v>62</v>
      </c>
      <c r="D344" s="839" t="s">
        <v>159</v>
      </c>
      <c r="E344" s="841">
        <v>25</v>
      </c>
      <c r="F344" s="839" t="s">
        <v>697</v>
      </c>
      <c r="G344" s="839" t="s">
        <v>175</v>
      </c>
      <c r="I344" t="s">
        <v>201</v>
      </c>
      <c r="J344" t="s">
        <v>202</v>
      </c>
    </row>
    <row r="345" spans="1:10" ht="13.5" customHeight="1" x14ac:dyDescent="0.35">
      <c r="A345" s="838">
        <v>45946</v>
      </c>
      <c r="B345" s="839" t="s">
        <v>306</v>
      </c>
      <c r="C345" s="840" t="s">
        <v>31</v>
      </c>
      <c r="D345" s="839" t="s">
        <v>159</v>
      </c>
      <c r="E345" s="841">
        <v>150</v>
      </c>
      <c r="F345" s="839" t="s">
        <v>235</v>
      </c>
      <c r="G345" s="839" t="s">
        <v>175</v>
      </c>
      <c r="I345" t="s">
        <v>236</v>
      </c>
      <c r="J345" t="s">
        <v>8556</v>
      </c>
    </row>
    <row r="346" spans="1:10" ht="13.5" customHeight="1" x14ac:dyDescent="0.35">
      <c r="A346" s="838">
        <v>45945</v>
      </c>
      <c r="B346" s="839" t="s">
        <v>709</v>
      </c>
      <c r="C346" s="840" t="s">
        <v>62</v>
      </c>
      <c r="D346" s="839" t="s">
        <v>159</v>
      </c>
      <c r="E346" s="841">
        <v>20</v>
      </c>
      <c r="F346" s="839" t="s">
        <v>413</v>
      </c>
      <c r="G346" s="839" t="s">
        <v>175</v>
      </c>
      <c r="I346" t="s">
        <v>201</v>
      </c>
      <c r="J346" t="s">
        <v>202</v>
      </c>
    </row>
    <row r="347" spans="1:10" ht="13.5" customHeight="1" x14ac:dyDescent="0.35">
      <c r="A347" s="838">
        <v>45944</v>
      </c>
      <c r="B347" s="839" t="s">
        <v>710</v>
      </c>
      <c r="C347" s="840" t="s">
        <v>31</v>
      </c>
      <c r="D347" s="839" t="s">
        <v>159</v>
      </c>
      <c r="E347" s="841">
        <v>125</v>
      </c>
      <c r="F347" s="839" t="s">
        <v>711</v>
      </c>
      <c r="G347" s="839" t="s">
        <v>174</v>
      </c>
      <c r="I347" t="s">
        <v>274</v>
      </c>
      <c r="J347" t="s">
        <v>8556</v>
      </c>
    </row>
    <row r="348" spans="1:10" ht="13.5" customHeight="1" x14ac:dyDescent="0.35">
      <c r="A348" s="838">
        <v>45943</v>
      </c>
      <c r="B348" s="839" t="s">
        <v>712</v>
      </c>
      <c r="C348" s="840" t="s">
        <v>31</v>
      </c>
      <c r="D348" s="839" t="s">
        <v>159</v>
      </c>
      <c r="E348" s="841">
        <v>99</v>
      </c>
      <c r="F348" s="839" t="s">
        <v>177</v>
      </c>
      <c r="G348" s="839" t="s">
        <v>176</v>
      </c>
      <c r="I348" t="s">
        <v>210</v>
      </c>
      <c r="J348" t="s">
        <v>211</v>
      </c>
    </row>
    <row r="349" spans="1:10" ht="13.5" customHeight="1" x14ac:dyDescent="0.35">
      <c r="A349" s="838">
        <v>45943</v>
      </c>
      <c r="B349" s="839" t="s">
        <v>713</v>
      </c>
      <c r="C349" s="840" t="s">
        <v>31</v>
      </c>
      <c r="D349" s="839" t="s">
        <v>159</v>
      </c>
      <c r="E349" s="841">
        <v>99</v>
      </c>
      <c r="F349" s="839" t="s">
        <v>177</v>
      </c>
      <c r="G349" s="839" t="s">
        <v>177</v>
      </c>
      <c r="I349" t="s">
        <v>210</v>
      </c>
      <c r="J349" t="s">
        <v>211</v>
      </c>
    </row>
    <row r="350" spans="1:10" ht="13.5" customHeight="1" x14ac:dyDescent="0.35">
      <c r="A350" s="838">
        <v>45941</v>
      </c>
      <c r="B350" s="839" t="s">
        <v>714</v>
      </c>
      <c r="C350" s="840" t="s">
        <v>31</v>
      </c>
      <c r="D350" s="839" t="s">
        <v>159</v>
      </c>
      <c r="E350" s="841">
        <v>99</v>
      </c>
      <c r="F350" s="839" t="s">
        <v>177</v>
      </c>
      <c r="G350" s="839" t="s">
        <v>177</v>
      </c>
      <c r="I350" t="s">
        <v>210</v>
      </c>
      <c r="J350" t="s">
        <v>211</v>
      </c>
    </row>
    <row r="351" spans="1:10" ht="13.5" customHeight="1" x14ac:dyDescent="0.35">
      <c r="A351" s="838">
        <v>45939</v>
      </c>
      <c r="B351" s="839" t="s">
        <v>263</v>
      </c>
      <c r="C351" s="840" t="s">
        <v>47</v>
      </c>
      <c r="D351" s="839" t="s">
        <v>159</v>
      </c>
      <c r="E351" s="841">
        <v>50</v>
      </c>
      <c r="F351" s="839" t="s">
        <v>360</v>
      </c>
      <c r="G351" s="839" t="s">
        <v>175</v>
      </c>
      <c r="I351" t="s">
        <v>268</v>
      </c>
      <c r="J351" t="s">
        <v>269</v>
      </c>
    </row>
    <row r="352" spans="1:10" ht="13.5" customHeight="1" x14ac:dyDescent="0.35">
      <c r="A352" s="838">
        <v>45939</v>
      </c>
      <c r="B352" s="839" t="s">
        <v>715</v>
      </c>
      <c r="C352" s="840" t="s">
        <v>47</v>
      </c>
      <c r="D352" s="839" t="s">
        <v>159</v>
      </c>
      <c r="E352" s="841">
        <v>170</v>
      </c>
      <c r="F352" s="839" t="s">
        <v>313</v>
      </c>
      <c r="G352" s="839" t="s">
        <v>175</v>
      </c>
      <c r="I352" t="s">
        <v>314</v>
      </c>
      <c r="J352" t="s">
        <v>269</v>
      </c>
    </row>
    <row r="353" spans="1:10" ht="13.5" customHeight="1" x14ac:dyDescent="0.35">
      <c r="A353" s="838">
        <v>45939</v>
      </c>
      <c r="B353" s="839" t="s">
        <v>716</v>
      </c>
      <c r="C353" s="840" t="s">
        <v>31</v>
      </c>
      <c r="D353" s="839" t="s">
        <v>162</v>
      </c>
      <c r="E353" s="841">
        <v>100</v>
      </c>
      <c r="F353" s="839" t="s">
        <v>717</v>
      </c>
      <c r="G353" s="839" t="s">
        <v>180</v>
      </c>
      <c r="I353" t="s">
        <v>617</v>
      </c>
      <c r="J353" t="s">
        <v>8556</v>
      </c>
    </row>
    <row r="354" spans="1:10" ht="13.5" customHeight="1" x14ac:dyDescent="0.35">
      <c r="A354" s="838">
        <v>45939</v>
      </c>
      <c r="B354" s="839" t="s">
        <v>718</v>
      </c>
      <c r="C354" s="840" t="s">
        <v>31</v>
      </c>
      <c r="D354" s="839" t="s">
        <v>162</v>
      </c>
      <c r="E354" s="841">
        <v>100</v>
      </c>
      <c r="F354" s="839" t="s">
        <v>719</v>
      </c>
      <c r="G354" s="839" t="s">
        <v>180</v>
      </c>
      <c r="I354" t="s">
        <v>617</v>
      </c>
      <c r="J354" t="s">
        <v>8556</v>
      </c>
    </row>
    <row r="355" spans="1:10" ht="13.5" customHeight="1" x14ac:dyDescent="0.35">
      <c r="A355" s="838">
        <v>45939</v>
      </c>
      <c r="B355" s="839" t="s">
        <v>720</v>
      </c>
      <c r="C355" s="840" t="s">
        <v>31</v>
      </c>
      <c r="D355" s="839" t="s">
        <v>162</v>
      </c>
      <c r="E355" s="841">
        <v>100</v>
      </c>
      <c r="F355" s="839" t="s">
        <v>719</v>
      </c>
      <c r="G355" s="839" t="s">
        <v>180</v>
      </c>
      <c r="I355" t="s">
        <v>617</v>
      </c>
      <c r="J355" t="s">
        <v>8556</v>
      </c>
    </row>
    <row r="356" spans="1:10" ht="13.5" customHeight="1" x14ac:dyDescent="0.35">
      <c r="A356" s="838">
        <v>45939</v>
      </c>
      <c r="B356" s="839" t="s">
        <v>721</v>
      </c>
      <c r="C356" s="840" t="s">
        <v>28</v>
      </c>
      <c r="D356" s="839" t="s">
        <v>162</v>
      </c>
      <c r="E356" s="841">
        <v>120</v>
      </c>
      <c r="F356" s="839" t="s">
        <v>722</v>
      </c>
      <c r="G356" s="839" t="s">
        <v>180</v>
      </c>
      <c r="I356" t="s">
        <v>657</v>
      </c>
      <c r="J356" t="s">
        <v>197</v>
      </c>
    </row>
    <row r="357" spans="1:10" ht="13.5" customHeight="1" x14ac:dyDescent="0.35">
      <c r="A357" s="838">
        <v>45938</v>
      </c>
      <c r="B357" s="839" t="s">
        <v>723</v>
      </c>
      <c r="C357" s="840" t="s">
        <v>62</v>
      </c>
      <c r="D357" s="839" t="s">
        <v>159</v>
      </c>
      <c r="E357" s="841">
        <v>30</v>
      </c>
      <c r="F357" s="839" t="s">
        <v>724</v>
      </c>
      <c r="G357" s="839" t="s">
        <v>175</v>
      </c>
      <c r="I357" t="s">
        <v>725</v>
      </c>
      <c r="J357" t="s">
        <v>726</v>
      </c>
    </row>
    <row r="358" spans="1:10" ht="13.5" customHeight="1" x14ac:dyDescent="0.35">
      <c r="A358" s="838">
        <v>45937</v>
      </c>
      <c r="B358" s="839" t="s">
        <v>727</v>
      </c>
      <c r="C358" s="840" t="s">
        <v>62</v>
      </c>
      <c r="D358" s="839" t="s">
        <v>159</v>
      </c>
      <c r="E358" s="841">
        <v>25</v>
      </c>
      <c r="F358" s="839" t="s">
        <v>697</v>
      </c>
      <c r="G358" s="839" t="s">
        <v>174</v>
      </c>
      <c r="I358" t="s">
        <v>201</v>
      </c>
      <c r="J358" t="s">
        <v>202</v>
      </c>
    </row>
    <row r="359" spans="1:10" ht="13.5" customHeight="1" x14ac:dyDescent="0.35">
      <c r="A359" s="838">
        <v>45936</v>
      </c>
      <c r="B359" s="839" t="s">
        <v>728</v>
      </c>
      <c r="C359" s="840" t="s">
        <v>31</v>
      </c>
      <c r="D359" s="839" t="s">
        <v>162</v>
      </c>
      <c r="E359" s="841">
        <v>50</v>
      </c>
      <c r="F359" s="839" t="s">
        <v>729</v>
      </c>
      <c r="G359" s="839" t="s">
        <v>126</v>
      </c>
      <c r="I359" t="s">
        <v>317</v>
      </c>
      <c r="J359" t="s">
        <v>226</v>
      </c>
    </row>
    <row r="360" spans="1:10" ht="13.5" customHeight="1" x14ac:dyDescent="0.35">
      <c r="A360" s="838">
        <v>45936</v>
      </c>
      <c r="B360" s="839" t="s">
        <v>730</v>
      </c>
      <c r="C360" s="840" t="s">
        <v>31</v>
      </c>
      <c r="D360" s="839" t="s">
        <v>162</v>
      </c>
      <c r="E360" s="841">
        <v>50</v>
      </c>
      <c r="F360" s="839" t="s">
        <v>729</v>
      </c>
      <c r="G360" s="839" t="s">
        <v>126</v>
      </c>
      <c r="I360" t="s">
        <v>317</v>
      </c>
      <c r="J360" t="s">
        <v>226</v>
      </c>
    </row>
    <row r="361" spans="1:10" ht="13.5" customHeight="1" x14ac:dyDescent="0.35">
      <c r="A361" s="838">
        <v>45936</v>
      </c>
      <c r="B361" s="839" t="s">
        <v>390</v>
      </c>
      <c r="C361" s="840" t="s">
        <v>31</v>
      </c>
      <c r="D361" s="839" t="s">
        <v>162</v>
      </c>
      <c r="E361" s="841">
        <v>50</v>
      </c>
      <c r="F361" s="839" t="s">
        <v>729</v>
      </c>
      <c r="G361" s="839" t="s">
        <v>126</v>
      </c>
      <c r="I361" t="s">
        <v>317</v>
      </c>
      <c r="J361" t="s">
        <v>226</v>
      </c>
    </row>
    <row r="362" spans="1:10" ht="13.5" customHeight="1" x14ac:dyDescent="0.35">
      <c r="A362" s="838">
        <v>45936</v>
      </c>
      <c r="B362" s="839" t="s">
        <v>402</v>
      </c>
      <c r="C362" s="840" t="s">
        <v>47</v>
      </c>
      <c r="D362" s="839" t="s">
        <v>159</v>
      </c>
      <c r="E362" s="841">
        <v>50</v>
      </c>
      <c r="F362" s="839" t="s">
        <v>360</v>
      </c>
      <c r="G362" s="839" t="s">
        <v>175</v>
      </c>
      <c r="I362" t="s">
        <v>268</v>
      </c>
      <c r="J362" t="s">
        <v>269</v>
      </c>
    </row>
    <row r="363" spans="1:10" ht="13.5" customHeight="1" x14ac:dyDescent="0.35">
      <c r="A363" s="838">
        <v>45932</v>
      </c>
      <c r="B363" s="839" t="s">
        <v>731</v>
      </c>
      <c r="C363" s="840" t="s">
        <v>47</v>
      </c>
      <c r="D363" s="839" t="s">
        <v>159</v>
      </c>
      <c r="E363" s="841">
        <v>170</v>
      </c>
      <c r="F363" s="839" t="s">
        <v>313</v>
      </c>
      <c r="G363" s="839" t="s">
        <v>176</v>
      </c>
      <c r="I363" t="s">
        <v>314</v>
      </c>
      <c r="J363" t="s">
        <v>269</v>
      </c>
    </row>
    <row r="364" spans="1:10" ht="13.5" customHeight="1" x14ac:dyDescent="0.35">
      <c r="A364" s="838">
        <v>45931</v>
      </c>
      <c r="B364" s="839" t="s">
        <v>732</v>
      </c>
      <c r="C364" s="840" t="s">
        <v>47</v>
      </c>
      <c r="D364" s="839" t="s">
        <v>159</v>
      </c>
      <c r="E364" s="841">
        <v>65</v>
      </c>
      <c r="F364" s="839" t="s">
        <v>621</v>
      </c>
      <c r="G364" s="839" t="s">
        <v>175</v>
      </c>
      <c r="I364" t="s">
        <v>205</v>
      </c>
      <c r="J364" t="s">
        <v>206</v>
      </c>
    </row>
    <row r="365" spans="1:10" ht="13.5" customHeight="1" x14ac:dyDescent="0.35">
      <c r="A365" s="838">
        <v>45931</v>
      </c>
      <c r="B365" s="839" t="s">
        <v>733</v>
      </c>
      <c r="C365" s="840" t="s">
        <v>50</v>
      </c>
      <c r="D365" s="839" t="s">
        <v>159</v>
      </c>
      <c r="E365" s="841">
        <v>65</v>
      </c>
      <c r="F365" s="839" t="s">
        <v>734</v>
      </c>
      <c r="G365" s="839" t="s">
        <v>174</v>
      </c>
      <c r="I365" t="s">
        <v>210</v>
      </c>
      <c r="J365" t="s">
        <v>211</v>
      </c>
    </row>
    <row r="366" spans="1:10" ht="13.5" customHeight="1" x14ac:dyDescent="0.35">
      <c r="A366" s="838">
        <v>45931</v>
      </c>
      <c r="B366" s="839" t="s">
        <v>735</v>
      </c>
      <c r="C366" s="840" t="s">
        <v>62</v>
      </c>
      <c r="D366" s="839" t="s">
        <v>159</v>
      </c>
      <c r="E366" s="841">
        <v>25</v>
      </c>
      <c r="F366" s="839" t="s">
        <v>697</v>
      </c>
      <c r="G366" s="839" t="s">
        <v>174</v>
      </c>
      <c r="I366" t="s">
        <v>201</v>
      </c>
      <c r="J366" t="s">
        <v>202</v>
      </c>
    </row>
    <row r="367" spans="1:10" ht="13.5" customHeight="1" x14ac:dyDescent="0.35">
      <c r="A367" s="838">
        <v>45931</v>
      </c>
      <c r="B367" s="839" t="s">
        <v>292</v>
      </c>
      <c r="C367" s="840" t="s">
        <v>44</v>
      </c>
      <c r="D367" s="839" t="s">
        <v>159</v>
      </c>
      <c r="E367" s="841">
        <v>35</v>
      </c>
      <c r="F367" s="839" t="s">
        <v>292</v>
      </c>
      <c r="G367" s="839" t="s">
        <v>175</v>
      </c>
      <c r="I367" t="s">
        <v>294</v>
      </c>
      <c r="J367" t="s">
        <v>295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736</v>
      </c>
      <c r="C369" s="840" t="s">
        <v>62</v>
      </c>
      <c r="D369" s="839" t="s">
        <v>159</v>
      </c>
      <c r="E369" s="841">
        <v>25</v>
      </c>
      <c r="F369" s="839" t="s">
        <v>697</v>
      </c>
      <c r="G369" s="839" t="s">
        <v>174</v>
      </c>
      <c r="I369" t="s">
        <v>201</v>
      </c>
      <c r="J369" t="s">
        <v>202</v>
      </c>
    </row>
    <row r="370" spans="1:10" ht="13.5" customHeight="1" x14ac:dyDescent="0.35">
      <c r="A370" s="838">
        <v>45926</v>
      </c>
      <c r="B370" s="839" t="s">
        <v>737</v>
      </c>
      <c r="C370" s="840" t="s">
        <v>31</v>
      </c>
      <c r="D370" s="839" t="s">
        <v>162</v>
      </c>
      <c r="E370" s="841">
        <v>125</v>
      </c>
      <c r="F370" s="839" t="s">
        <v>738</v>
      </c>
      <c r="G370" s="839" t="s">
        <v>126</v>
      </c>
      <c r="I370" t="s">
        <v>739</v>
      </c>
      <c r="J370" t="s">
        <v>226</v>
      </c>
    </row>
    <row r="371" spans="1:10" ht="13.5" customHeight="1" x14ac:dyDescent="0.35">
      <c r="A371" s="838">
        <v>45926</v>
      </c>
      <c r="B371" s="839" t="s">
        <v>740</v>
      </c>
      <c r="C371" s="840" t="s">
        <v>31</v>
      </c>
      <c r="D371" s="839" t="s">
        <v>162</v>
      </c>
      <c r="E371" s="841">
        <v>125</v>
      </c>
      <c r="F371" s="839" t="s">
        <v>738</v>
      </c>
      <c r="G371" s="839" t="s">
        <v>126</v>
      </c>
      <c r="I371" t="s">
        <v>739</v>
      </c>
      <c r="J371" t="s">
        <v>226</v>
      </c>
    </row>
    <row r="372" spans="1:10" ht="13.5" customHeight="1" x14ac:dyDescent="0.35">
      <c r="A372" s="838">
        <v>45925</v>
      </c>
      <c r="B372" s="839" t="s">
        <v>741</v>
      </c>
      <c r="C372" s="840" t="s">
        <v>62</v>
      </c>
      <c r="D372" s="839" t="s">
        <v>159</v>
      </c>
      <c r="E372" s="841">
        <v>25</v>
      </c>
      <c r="F372" s="839" t="s">
        <v>697</v>
      </c>
      <c r="G372" s="839" t="s">
        <v>174</v>
      </c>
      <c r="I372" t="s">
        <v>201</v>
      </c>
      <c r="J372" t="s">
        <v>202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160</v>
      </c>
      <c r="E373" s="841">
        <v>14.48</v>
      </c>
      <c r="F373" s="839" t="s">
        <v>284</v>
      </c>
      <c r="G373" s="839" t="s">
        <v>89</v>
      </c>
      <c r="I373" t="s">
        <v>285</v>
      </c>
      <c r="J373" t="s">
        <v>286</v>
      </c>
    </row>
    <row r="374" spans="1:10" ht="13.5" customHeight="1" x14ac:dyDescent="0.35">
      <c r="A374" s="838">
        <v>45922</v>
      </c>
      <c r="B374" s="839" t="s">
        <v>351</v>
      </c>
      <c r="C374" s="840" t="s">
        <v>37</v>
      </c>
      <c r="D374" s="839" t="s">
        <v>159</v>
      </c>
      <c r="E374" s="841">
        <v>1200</v>
      </c>
      <c r="F374" s="839" t="s">
        <v>742</v>
      </c>
      <c r="G374" s="839" t="s">
        <v>175</v>
      </c>
      <c r="I374" t="s">
        <v>353</v>
      </c>
      <c r="J374" t="s">
        <v>354</v>
      </c>
    </row>
    <row r="375" spans="1:10" ht="13.5" customHeight="1" x14ac:dyDescent="0.35">
      <c r="A375" s="838">
        <v>45921</v>
      </c>
      <c r="B375" s="839" t="s">
        <v>743</v>
      </c>
      <c r="C375" s="840" t="s">
        <v>31</v>
      </c>
      <c r="D375" s="839" t="s">
        <v>159</v>
      </c>
      <c r="E375" s="841">
        <v>50</v>
      </c>
      <c r="F375" s="839" t="s">
        <v>744</v>
      </c>
      <c r="G375" s="839" t="s">
        <v>174</v>
      </c>
      <c r="I375" t="s">
        <v>244</v>
      </c>
      <c r="J375" t="s">
        <v>226</v>
      </c>
    </row>
    <row r="376" spans="1:10" ht="13.5" customHeight="1" x14ac:dyDescent="0.35">
      <c r="A376" s="838">
        <v>45918</v>
      </c>
      <c r="B376" s="839" t="s">
        <v>745</v>
      </c>
      <c r="C376" s="840" t="s">
        <v>31</v>
      </c>
      <c r="D376" s="839" t="s">
        <v>159</v>
      </c>
      <c r="E376" s="841">
        <v>50</v>
      </c>
      <c r="F376" s="839" t="s">
        <v>744</v>
      </c>
      <c r="G376" s="839" t="s">
        <v>176</v>
      </c>
      <c r="I376" t="s">
        <v>244</v>
      </c>
      <c r="J376" t="s">
        <v>226</v>
      </c>
    </row>
    <row r="377" spans="1:10" ht="13.5" customHeight="1" x14ac:dyDescent="0.35">
      <c r="A377" s="838">
        <v>45916</v>
      </c>
      <c r="B377" s="839" t="s">
        <v>746</v>
      </c>
      <c r="C377" s="840" t="s">
        <v>47</v>
      </c>
      <c r="D377" s="839" t="s">
        <v>159</v>
      </c>
      <c r="E377" s="841">
        <v>95</v>
      </c>
      <c r="F377" s="839" t="s">
        <v>747</v>
      </c>
      <c r="G377" s="839" t="s">
        <v>174</v>
      </c>
      <c r="I377" t="s">
        <v>678</v>
      </c>
      <c r="J377" t="s">
        <v>679</v>
      </c>
    </row>
    <row r="378" spans="1:10" ht="13.5" customHeight="1" x14ac:dyDescent="0.35">
      <c r="A378" s="838">
        <v>45914</v>
      </c>
      <c r="B378" s="839" t="s">
        <v>748</v>
      </c>
      <c r="C378" s="840" t="s">
        <v>62</v>
      </c>
      <c r="D378" s="839" t="s">
        <v>159</v>
      </c>
      <c r="E378" s="841">
        <v>20</v>
      </c>
      <c r="F378" s="839" t="s">
        <v>749</v>
      </c>
      <c r="G378" s="839" t="s">
        <v>174</v>
      </c>
      <c r="I378" t="s">
        <v>201</v>
      </c>
      <c r="J378" t="s">
        <v>202</v>
      </c>
    </row>
    <row r="379" spans="1:10" ht="13.5" customHeight="1" x14ac:dyDescent="0.35">
      <c r="A379" s="838">
        <v>45914</v>
      </c>
      <c r="B379" s="839" t="s">
        <v>750</v>
      </c>
      <c r="C379" s="840" t="s">
        <v>62</v>
      </c>
      <c r="D379" s="839" t="s">
        <v>160</v>
      </c>
      <c r="E379" s="841">
        <v>20</v>
      </c>
      <c r="F379" s="839" t="s">
        <v>749</v>
      </c>
      <c r="G379" s="839" t="s">
        <v>174</v>
      </c>
      <c r="I379" t="s">
        <v>201</v>
      </c>
      <c r="J379" t="s">
        <v>202</v>
      </c>
    </row>
    <row r="380" spans="1:10" ht="13.5" customHeight="1" x14ac:dyDescent="0.35">
      <c r="A380" s="838">
        <v>45911</v>
      </c>
      <c r="B380" s="839" t="s">
        <v>751</v>
      </c>
      <c r="C380" s="840" t="s">
        <v>62</v>
      </c>
      <c r="D380" s="839" t="s">
        <v>160</v>
      </c>
      <c r="E380" s="841">
        <v>25</v>
      </c>
      <c r="F380" s="839" t="s">
        <v>697</v>
      </c>
      <c r="G380" s="839" t="s">
        <v>174</v>
      </c>
      <c r="I380" t="s">
        <v>201</v>
      </c>
      <c r="J380" t="s">
        <v>202</v>
      </c>
    </row>
    <row r="381" spans="1:10" ht="13.5" customHeight="1" x14ac:dyDescent="0.35">
      <c r="A381" s="838">
        <v>45913</v>
      </c>
      <c r="B381" s="839" t="s">
        <v>752</v>
      </c>
      <c r="C381" s="840" t="s">
        <v>62</v>
      </c>
      <c r="D381" s="839" t="s">
        <v>159</v>
      </c>
      <c r="E381" s="841">
        <v>30</v>
      </c>
      <c r="F381" s="839" t="s">
        <v>753</v>
      </c>
      <c r="G381" s="839" t="s">
        <v>174</v>
      </c>
      <c r="I381" t="s">
        <v>725</v>
      </c>
      <c r="J381" t="s">
        <v>726</v>
      </c>
    </row>
    <row r="382" spans="1:10" ht="13.5" customHeight="1" x14ac:dyDescent="0.35">
      <c r="A382" s="838">
        <v>45912</v>
      </c>
      <c r="B382" s="839" t="s">
        <v>290</v>
      </c>
      <c r="C382" s="840" t="s">
        <v>62</v>
      </c>
      <c r="D382" s="839" t="s">
        <v>159</v>
      </c>
      <c r="E382" s="841">
        <v>20</v>
      </c>
      <c r="F382" s="839" t="s">
        <v>749</v>
      </c>
      <c r="G382" s="839" t="s">
        <v>174</v>
      </c>
      <c r="I382" t="s">
        <v>201</v>
      </c>
      <c r="J382" t="s">
        <v>202</v>
      </c>
    </row>
    <row r="383" spans="1:10" ht="13.5" customHeight="1" x14ac:dyDescent="0.35">
      <c r="A383" s="838">
        <v>45912</v>
      </c>
      <c r="B383" s="839" t="s">
        <v>309</v>
      </c>
      <c r="C383" s="840" t="s">
        <v>47</v>
      </c>
      <c r="D383" s="839" t="s">
        <v>159</v>
      </c>
      <c r="E383" s="841">
        <v>300</v>
      </c>
      <c r="F383" s="839" t="s">
        <v>403</v>
      </c>
      <c r="G383" s="839" t="s">
        <v>175</v>
      </c>
      <c r="I383" t="s">
        <v>342</v>
      </c>
      <c r="J383" t="s">
        <v>269</v>
      </c>
    </row>
    <row r="384" spans="1:10" ht="13.5" customHeight="1" x14ac:dyDescent="0.35">
      <c r="A384" s="838">
        <v>45910</v>
      </c>
      <c r="B384" s="839" t="s">
        <v>754</v>
      </c>
      <c r="C384" s="840" t="s">
        <v>62</v>
      </c>
      <c r="D384" s="839" t="s">
        <v>159</v>
      </c>
      <c r="E384" s="841">
        <v>20</v>
      </c>
      <c r="F384" s="839" t="s">
        <v>749</v>
      </c>
      <c r="G384" s="839" t="s">
        <v>174</v>
      </c>
      <c r="I384" t="s">
        <v>201</v>
      </c>
      <c r="J384" t="s">
        <v>202</v>
      </c>
    </row>
    <row r="385" spans="1:10" ht="13.5" customHeight="1" x14ac:dyDescent="0.35">
      <c r="A385" s="838">
        <v>45909</v>
      </c>
      <c r="B385" s="839" t="s">
        <v>755</v>
      </c>
      <c r="C385" s="840" t="s">
        <v>50</v>
      </c>
      <c r="D385" s="839" t="s">
        <v>159</v>
      </c>
      <c r="E385" s="841">
        <v>150</v>
      </c>
      <c r="F385" s="839" t="s">
        <v>734</v>
      </c>
      <c r="G385" s="839" t="s">
        <v>174</v>
      </c>
      <c r="I385" t="s">
        <v>210</v>
      </c>
      <c r="J385" t="s">
        <v>211</v>
      </c>
    </row>
    <row r="386" spans="1:10" ht="13.5" customHeight="1" x14ac:dyDescent="0.35">
      <c r="A386" s="838">
        <v>45909</v>
      </c>
      <c r="B386" s="839" t="s">
        <v>756</v>
      </c>
      <c r="C386" s="840" t="s">
        <v>31</v>
      </c>
      <c r="D386" s="839" t="s">
        <v>159</v>
      </c>
      <c r="E386" s="841">
        <v>145</v>
      </c>
      <c r="F386" s="839" t="s">
        <v>757</v>
      </c>
      <c r="G386" s="839" t="s">
        <v>175</v>
      </c>
      <c r="I386" t="s">
        <v>758</v>
      </c>
      <c r="J386" t="s">
        <v>222</v>
      </c>
    </row>
    <row r="387" spans="1:10" ht="13.5" customHeight="1" x14ac:dyDescent="0.35">
      <c r="A387" s="838">
        <v>45908</v>
      </c>
      <c r="B387" s="839" t="s">
        <v>759</v>
      </c>
      <c r="C387" s="840" t="s">
        <v>31</v>
      </c>
      <c r="D387" s="839" t="s">
        <v>160</v>
      </c>
      <c r="E387" s="841">
        <v>50</v>
      </c>
      <c r="F387" s="839" t="s">
        <v>744</v>
      </c>
      <c r="G387" s="839" t="s">
        <v>175</v>
      </c>
      <c r="I387" t="s">
        <v>244</v>
      </c>
      <c r="J387" t="s">
        <v>226</v>
      </c>
    </row>
    <row r="388" spans="1:10" ht="13.5" customHeight="1" x14ac:dyDescent="0.35">
      <c r="A388" s="838">
        <v>45908</v>
      </c>
      <c r="B388" s="839" t="s">
        <v>760</v>
      </c>
      <c r="C388" s="840" t="s">
        <v>62</v>
      </c>
      <c r="D388" s="839" t="s">
        <v>159</v>
      </c>
      <c r="E388" s="841">
        <v>20</v>
      </c>
      <c r="F388" s="839" t="s">
        <v>749</v>
      </c>
      <c r="G388" s="839" t="s">
        <v>174</v>
      </c>
      <c r="I388" t="s">
        <v>201</v>
      </c>
      <c r="J388" t="s">
        <v>202</v>
      </c>
    </row>
    <row r="389" spans="1:10" ht="13.5" customHeight="1" x14ac:dyDescent="0.35">
      <c r="A389" s="838">
        <v>45906</v>
      </c>
      <c r="B389" s="839" t="s">
        <v>761</v>
      </c>
      <c r="C389" s="840" t="s">
        <v>31</v>
      </c>
      <c r="D389" s="839" t="s">
        <v>162</v>
      </c>
      <c r="E389" s="841">
        <v>150</v>
      </c>
      <c r="F389" s="839" t="s">
        <v>762</v>
      </c>
      <c r="G389" s="839" t="s">
        <v>126</v>
      </c>
      <c r="I389" t="s">
        <v>282</v>
      </c>
      <c r="J389" t="s">
        <v>226</v>
      </c>
    </row>
    <row r="390" spans="1:10" ht="13.5" customHeight="1" x14ac:dyDescent="0.35">
      <c r="A390" s="838">
        <v>45906</v>
      </c>
      <c r="B390" s="839" t="s">
        <v>763</v>
      </c>
      <c r="C390" s="840" t="s">
        <v>31</v>
      </c>
      <c r="D390" s="839" t="s">
        <v>162</v>
      </c>
      <c r="E390" s="841">
        <v>150</v>
      </c>
      <c r="F390" s="839" t="s">
        <v>762</v>
      </c>
      <c r="G390" s="839" t="s">
        <v>126</v>
      </c>
      <c r="I390" t="s">
        <v>282</v>
      </c>
      <c r="J390" t="s">
        <v>226</v>
      </c>
    </row>
    <row r="391" spans="1:10" ht="13.5" customHeight="1" x14ac:dyDescent="0.35">
      <c r="A391" s="838">
        <v>45906</v>
      </c>
      <c r="B391" s="839" t="s">
        <v>764</v>
      </c>
      <c r="C391" s="840" t="s">
        <v>31</v>
      </c>
      <c r="D391" s="839" t="s">
        <v>162</v>
      </c>
      <c r="E391" s="841">
        <v>150</v>
      </c>
      <c r="F391" s="839" t="s">
        <v>762</v>
      </c>
      <c r="G391" s="839" t="s">
        <v>126</v>
      </c>
      <c r="I391" t="s">
        <v>282</v>
      </c>
      <c r="J391" t="s">
        <v>226</v>
      </c>
    </row>
    <row r="392" spans="1:10" ht="13.5" customHeight="1" x14ac:dyDescent="0.35">
      <c r="A392" s="838">
        <v>45906</v>
      </c>
      <c r="B392" s="839" t="s">
        <v>765</v>
      </c>
      <c r="C392" s="840" t="s">
        <v>31</v>
      </c>
      <c r="D392" s="839" t="s">
        <v>162</v>
      </c>
      <c r="E392" s="841">
        <v>150</v>
      </c>
      <c r="F392" s="839" t="s">
        <v>762</v>
      </c>
      <c r="G392" s="839" t="s">
        <v>126</v>
      </c>
      <c r="I392" t="s">
        <v>282</v>
      </c>
      <c r="J392" t="s">
        <v>226</v>
      </c>
    </row>
    <row r="393" spans="1:10" ht="13.5" customHeight="1" x14ac:dyDescent="0.35">
      <c r="A393" s="838">
        <v>45906</v>
      </c>
      <c r="B393" s="839" t="s">
        <v>766</v>
      </c>
      <c r="C393" s="840" t="s">
        <v>31</v>
      </c>
      <c r="D393" s="839" t="s">
        <v>162</v>
      </c>
      <c r="E393" s="841">
        <v>150</v>
      </c>
      <c r="F393" s="839" t="s">
        <v>762</v>
      </c>
      <c r="G393" s="839" t="s">
        <v>126</v>
      </c>
      <c r="I393" t="s">
        <v>282</v>
      </c>
      <c r="J393" t="s">
        <v>226</v>
      </c>
    </row>
    <row r="394" spans="1:10" ht="13.5" customHeight="1" x14ac:dyDescent="0.35">
      <c r="A394" s="838">
        <v>45906</v>
      </c>
      <c r="B394" s="839" t="s">
        <v>767</v>
      </c>
      <c r="C394" s="840" t="s">
        <v>31</v>
      </c>
      <c r="D394" s="839" t="s">
        <v>162</v>
      </c>
      <c r="E394" s="841">
        <v>150</v>
      </c>
      <c r="F394" s="839" t="s">
        <v>762</v>
      </c>
      <c r="G394" s="839" t="s">
        <v>126</v>
      </c>
      <c r="I394" t="s">
        <v>282</v>
      </c>
      <c r="J394" t="s">
        <v>226</v>
      </c>
    </row>
    <row r="395" spans="1:10" ht="13.5" customHeight="1" x14ac:dyDescent="0.35">
      <c r="A395" s="838">
        <v>45906</v>
      </c>
      <c r="B395" s="839" t="s">
        <v>768</v>
      </c>
      <c r="C395" s="840" t="s">
        <v>31</v>
      </c>
      <c r="D395" s="839" t="s">
        <v>162</v>
      </c>
      <c r="E395" s="841">
        <v>150</v>
      </c>
      <c r="F395" s="839" t="s">
        <v>762</v>
      </c>
      <c r="G395" s="839" t="s">
        <v>126</v>
      </c>
      <c r="I395" t="s">
        <v>282</v>
      </c>
      <c r="J395" t="s">
        <v>226</v>
      </c>
    </row>
    <row r="396" spans="1:10" ht="13.5" customHeight="1" x14ac:dyDescent="0.35">
      <c r="A396" s="838">
        <v>45906</v>
      </c>
      <c r="B396" s="839" t="s">
        <v>769</v>
      </c>
      <c r="C396" s="840" t="s">
        <v>31</v>
      </c>
      <c r="D396" s="839" t="s">
        <v>159</v>
      </c>
      <c r="E396" s="841">
        <v>99</v>
      </c>
      <c r="F396" s="839" t="s">
        <v>177</v>
      </c>
      <c r="G396" s="839" t="s">
        <v>177</v>
      </c>
      <c r="I396" t="s">
        <v>210</v>
      </c>
      <c r="J396" t="s">
        <v>211</v>
      </c>
    </row>
    <row r="397" spans="1:10" ht="13.5" customHeight="1" x14ac:dyDescent="0.35">
      <c r="A397" s="838">
        <v>45905</v>
      </c>
      <c r="B397" s="839" t="s">
        <v>770</v>
      </c>
      <c r="C397" s="840" t="s">
        <v>31</v>
      </c>
      <c r="D397" s="839" t="s">
        <v>159</v>
      </c>
      <c r="E397" s="841">
        <v>150</v>
      </c>
      <c r="F397" s="839" t="s">
        <v>177</v>
      </c>
      <c r="G397" s="839" t="s">
        <v>177</v>
      </c>
      <c r="I397" t="s">
        <v>210</v>
      </c>
      <c r="J397" t="s">
        <v>211</v>
      </c>
    </row>
    <row r="398" spans="1:10" ht="13.5" customHeight="1" x14ac:dyDescent="0.35">
      <c r="A398" s="838">
        <v>45905</v>
      </c>
      <c r="B398" s="839" t="s">
        <v>771</v>
      </c>
      <c r="C398" s="840" t="s">
        <v>35</v>
      </c>
      <c r="D398" s="839" t="s">
        <v>159</v>
      </c>
      <c r="E398" s="841">
        <v>750</v>
      </c>
      <c r="F398" s="839" t="s">
        <v>468</v>
      </c>
      <c r="G398" s="839" t="s">
        <v>174</v>
      </c>
      <c r="I398" t="s">
        <v>221</v>
      </c>
      <c r="J398" t="s">
        <v>222</v>
      </c>
    </row>
    <row r="399" spans="1:10" ht="13.5" customHeight="1" x14ac:dyDescent="0.35">
      <c r="A399" s="838">
        <v>45905</v>
      </c>
      <c r="B399" s="839" t="s">
        <v>772</v>
      </c>
      <c r="C399" s="840" t="s">
        <v>47</v>
      </c>
      <c r="D399" s="839" t="s">
        <v>159</v>
      </c>
      <c r="E399" s="841">
        <v>360</v>
      </c>
      <c r="F399" s="839" t="s">
        <v>773</v>
      </c>
      <c r="G399" s="839" t="s">
        <v>174</v>
      </c>
      <c r="I399" t="s">
        <v>774</v>
      </c>
      <c r="J399" t="s">
        <v>206</v>
      </c>
    </row>
    <row r="400" spans="1:10" ht="13.5" customHeight="1" x14ac:dyDescent="0.35">
      <c r="A400" s="838">
        <v>45905</v>
      </c>
      <c r="B400" s="839" t="s">
        <v>775</v>
      </c>
      <c r="C400" s="840" t="s">
        <v>62</v>
      </c>
      <c r="D400" s="839" t="s">
        <v>159</v>
      </c>
      <c r="E400" s="841">
        <v>25</v>
      </c>
      <c r="F400" s="839" t="s">
        <v>697</v>
      </c>
      <c r="G400" s="839" t="s">
        <v>174</v>
      </c>
      <c r="I400" t="s">
        <v>201</v>
      </c>
      <c r="J400" t="s">
        <v>202</v>
      </c>
    </row>
    <row r="401" spans="1:10" ht="13.5" customHeight="1" x14ac:dyDescent="0.35">
      <c r="A401" s="838">
        <v>45904</v>
      </c>
      <c r="B401" s="839" t="s">
        <v>327</v>
      </c>
      <c r="C401" s="840" t="s">
        <v>31</v>
      </c>
      <c r="D401" s="839" t="s">
        <v>159</v>
      </c>
      <c r="E401" s="841">
        <v>50</v>
      </c>
      <c r="F401" s="839" t="s">
        <v>744</v>
      </c>
      <c r="G401" s="839" t="s">
        <v>175</v>
      </c>
      <c r="I401" t="s">
        <v>244</v>
      </c>
      <c r="J401" t="s">
        <v>226</v>
      </c>
    </row>
    <row r="402" spans="1:10" ht="13.5" customHeight="1" x14ac:dyDescent="0.35">
      <c r="A402" s="838">
        <v>45901</v>
      </c>
      <c r="B402" s="839" t="s">
        <v>776</v>
      </c>
      <c r="C402" s="840" t="s">
        <v>62</v>
      </c>
      <c r="D402" s="839" t="s">
        <v>160</v>
      </c>
      <c r="E402" s="841">
        <v>25</v>
      </c>
      <c r="F402" s="839" t="s">
        <v>777</v>
      </c>
      <c r="G402" s="839" t="s">
        <v>174</v>
      </c>
      <c r="I402" t="s">
        <v>201</v>
      </c>
      <c r="J402" t="s">
        <v>202</v>
      </c>
    </row>
    <row r="403" spans="1:10" ht="13.5" customHeight="1" x14ac:dyDescent="0.35">
      <c r="A403" s="838">
        <v>45901</v>
      </c>
      <c r="B403" s="839" t="s">
        <v>778</v>
      </c>
      <c r="C403" s="840" t="s">
        <v>62</v>
      </c>
      <c r="D403" s="839" t="s">
        <v>159</v>
      </c>
      <c r="E403" s="841">
        <v>55</v>
      </c>
      <c r="F403" s="839" t="s">
        <v>779</v>
      </c>
      <c r="G403" s="839" t="s">
        <v>174</v>
      </c>
      <c r="I403" t="s">
        <v>201</v>
      </c>
      <c r="J403" t="s">
        <v>202</v>
      </c>
    </row>
    <row r="404" spans="1:10" ht="13.5" customHeight="1" x14ac:dyDescent="0.35">
      <c r="A404" s="838">
        <v>45901</v>
      </c>
      <c r="B404" s="839" t="s">
        <v>292</v>
      </c>
      <c r="C404" s="840" t="s">
        <v>44</v>
      </c>
      <c r="D404" s="839" t="s">
        <v>159</v>
      </c>
      <c r="E404" s="841">
        <v>35</v>
      </c>
      <c r="F404" s="839" t="s">
        <v>292</v>
      </c>
      <c r="G404" s="839" t="s">
        <v>175</v>
      </c>
      <c r="I404" t="s">
        <v>294</v>
      </c>
      <c r="J404" t="s">
        <v>295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780</v>
      </c>
      <c r="C406" s="840" t="s">
        <v>35</v>
      </c>
      <c r="D406" s="839" t="s">
        <v>159</v>
      </c>
      <c r="E406" s="841">
        <v>82.4</v>
      </c>
      <c r="F406" s="839" t="s">
        <v>781</v>
      </c>
      <c r="G406" s="839" t="s">
        <v>175</v>
      </c>
      <c r="I406" t="s">
        <v>758</v>
      </c>
      <c r="J406" t="s">
        <v>222</v>
      </c>
    </row>
    <row r="407" spans="1:10" ht="13.5" customHeight="1" x14ac:dyDescent="0.35">
      <c r="A407" s="838">
        <v>45897</v>
      </c>
      <c r="B407" s="839" t="s">
        <v>782</v>
      </c>
      <c r="C407" s="840" t="s">
        <v>31</v>
      </c>
      <c r="D407" s="839" t="s">
        <v>159</v>
      </c>
      <c r="E407" s="841">
        <v>50</v>
      </c>
      <c r="F407" s="839" t="s">
        <v>783</v>
      </c>
      <c r="G407" s="839" t="s">
        <v>174</v>
      </c>
      <c r="I407" t="s">
        <v>317</v>
      </c>
      <c r="J407" t="s">
        <v>226</v>
      </c>
    </row>
    <row r="408" spans="1:10" ht="13.5" customHeight="1" x14ac:dyDescent="0.35">
      <c r="A408" s="838">
        <v>45896</v>
      </c>
      <c r="B408" s="839" t="s">
        <v>784</v>
      </c>
      <c r="C408" s="840" t="s">
        <v>31</v>
      </c>
      <c r="D408" s="839" t="s">
        <v>159</v>
      </c>
      <c r="E408" s="841">
        <v>15</v>
      </c>
      <c r="F408" s="839" t="s">
        <v>785</v>
      </c>
      <c r="G408" s="839" t="s">
        <v>175</v>
      </c>
      <c r="I408" t="s">
        <v>325</v>
      </c>
      <c r="J408" t="s">
        <v>226</v>
      </c>
    </row>
    <row r="409" spans="1:10" ht="13.5" customHeight="1" x14ac:dyDescent="0.35">
      <c r="A409" s="838">
        <v>45891</v>
      </c>
      <c r="B409" s="839" t="s">
        <v>786</v>
      </c>
      <c r="C409" s="840" t="s">
        <v>31</v>
      </c>
      <c r="D409" s="839" t="s">
        <v>159</v>
      </c>
      <c r="E409" s="841">
        <v>50</v>
      </c>
      <c r="F409" s="839" t="s">
        <v>783</v>
      </c>
      <c r="G409" s="839" t="s">
        <v>174</v>
      </c>
      <c r="I409" t="s">
        <v>317</v>
      </c>
      <c r="J409" t="s">
        <v>226</v>
      </c>
    </row>
    <row r="410" spans="1:10" ht="13.5" customHeight="1" x14ac:dyDescent="0.35">
      <c r="A410" s="838">
        <v>45891</v>
      </c>
      <c r="B410" s="839" t="s">
        <v>787</v>
      </c>
      <c r="C410" s="840" t="s">
        <v>31</v>
      </c>
      <c r="D410" s="839" t="s">
        <v>162</v>
      </c>
      <c r="E410" s="841">
        <v>95</v>
      </c>
      <c r="F410" s="839" t="s">
        <v>788</v>
      </c>
      <c r="G410" s="839" t="s">
        <v>126</v>
      </c>
      <c r="I410" t="s">
        <v>378</v>
      </c>
      <c r="J410" t="s">
        <v>226</v>
      </c>
    </row>
    <row r="411" spans="1:10" ht="13.5" customHeight="1" x14ac:dyDescent="0.35">
      <c r="A411" s="838">
        <v>45890</v>
      </c>
      <c r="B411" s="839" t="s">
        <v>676</v>
      </c>
      <c r="C411" s="840" t="s">
        <v>31</v>
      </c>
      <c r="D411" s="839" t="s">
        <v>159</v>
      </c>
      <c r="E411" s="841">
        <v>50</v>
      </c>
      <c r="F411" s="839" t="s">
        <v>783</v>
      </c>
      <c r="G411" s="839" t="s">
        <v>175</v>
      </c>
      <c r="I411" t="s">
        <v>317</v>
      </c>
      <c r="J411" t="s">
        <v>226</v>
      </c>
    </row>
    <row r="412" spans="1:10" ht="13.5" customHeight="1" x14ac:dyDescent="0.35">
      <c r="A412" s="838">
        <v>45889</v>
      </c>
      <c r="B412" s="839" t="s">
        <v>789</v>
      </c>
      <c r="C412" s="840" t="s">
        <v>31</v>
      </c>
      <c r="D412" s="839" t="s">
        <v>159</v>
      </c>
      <c r="E412" s="841">
        <v>50</v>
      </c>
      <c r="F412" s="839" t="s">
        <v>472</v>
      </c>
      <c r="G412" s="839" t="s">
        <v>174</v>
      </c>
      <c r="I412" t="s">
        <v>380</v>
      </c>
      <c r="J412" t="s">
        <v>226</v>
      </c>
    </row>
    <row r="413" spans="1:10" ht="13.5" customHeight="1" x14ac:dyDescent="0.35">
      <c r="A413" s="838">
        <v>45888</v>
      </c>
      <c r="B413" s="839" t="s">
        <v>790</v>
      </c>
      <c r="C413" s="840" t="s">
        <v>59</v>
      </c>
      <c r="D413" s="839" t="s">
        <v>162</v>
      </c>
      <c r="E413" s="841">
        <v>75</v>
      </c>
      <c r="F413" s="839" t="s">
        <v>791</v>
      </c>
      <c r="G413" s="839" t="s">
        <v>174</v>
      </c>
      <c r="I413" t="s">
        <v>320</v>
      </c>
      <c r="J413" t="s">
        <v>304</v>
      </c>
    </row>
    <row r="414" spans="1:10" ht="13.5" customHeight="1" x14ac:dyDescent="0.35">
      <c r="A414" s="838">
        <v>45887</v>
      </c>
      <c r="B414" s="839" t="s">
        <v>792</v>
      </c>
      <c r="C414" s="840" t="s">
        <v>31</v>
      </c>
      <c r="D414" s="839" t="s">
        <v>162</v>
      </c>
      <c r="E414" s="841">
        <v>120</v>
      </c>
      <c r="F414" s="839" t="s">
        <v>793</v>
      </c>
      <c r="G414" s="839" t="s">
        <v>180</v>
      </c>
      <c r="I414" t="s">
        <v>236</v>
      </c>
      <c r="J414" t="s">
        <v>8556</v>
      </c>
    </row>
    <row r="415" spans="1:10" ht="13.5" customHeight="1" x14ac:dyDescent="0.35">
      <c r="A415" s="838">
        <v>45884</v>
      </c>
      <c r="B415" s="839" t="s">
        <v>794</v>
      </c>
      <c r="C415" s="840" t="s">
        <v>62</v>
      </c>
      <c r="D415" s="839" t="s">
        <v>159</v>
      </c>
      <c r="E415" s="841">
        <v>25</v>
      </c>
      <c r="F415" s="839" t="s">
        <v>795</v>
      </c>
      <c r="G415" s="839" t="s">
        <v>174</v>
      </c>
      <c r="I415" t="s">
        <v>201</v>
      </c>
      <c r="J415" t="s">
        <v>202</v>
      </c>
    </row>
    <row r="416" spans="1:10" ht="13.5" customHeight="1" x14ac:dyDescent="0.35">
      <c r="A416" s="838">
        <v>45884</v>
      </c>
      <c r="B416" s="839" t="s">
        <v>796</v>
      </c>
      <c r="C416" s="840" t="s">
        <v>28</v>
      </c>
      <c r="D416" s="839" t="s">
        <v>162</v>
      </c>
      <c r="E416" s="841">
        <v>150</v>
      </c>
      <c r="F416" s="839" t="s">
        <v>580</v>
      </c>
      <c r="G416" s="839" t="s">
        <v>126</v>
      </c>
      <c r="I416" t="s">
        <v>196</v>
      </c>
      <c r="J416" t="s">
        <v>197</v>
      </c>
    </row>
    <row r="417" spans="1:10" ht="13.5" customHeight="1" x14ac:dyDescent="0.35">
      <c r="A417" s="838">
        <v>45884</v>
      </c>
      <c r="B417" s="839" t="s">
        <v>797</v>
      </c>
      <c r="C417" s="840" t="s">
        <v>28</v>
      </c>
      <c r="D417" s="839" t="s">
        <v>162</v>
      </c>
      <c r="E417" s="841">
        <v>150</v>
      </c>
      <c r="F417" s="839" t="s">
        <v>580</v>
      </c>
      <c r="G417" s="839" t="s">
        <v>126</v>
      </c>
      <c r="I417" t="s">
        <v>196</v>
      </c>
      <c r="J417" t="s">
        <v>197</v>
      </c>
    </row>
    <row r="418" spans="1:10" ht="13.5" customHeight="1" x14ac:dyDescent="0.35">
      <c r="A418" s="838">
        <v>45884</v>
      </c>
      <c r="B418" s="839" t="s">
        <v>798</v>
      </c>
      <c r="C418" s="840" t="s">
        <v>28</v>
      </c>
      <c r="D418" s="839" t="s">
        <v>162</v>
      </c>
      <c r="E418" s="841">
        <v>150</v>
      </c>
      <c r="F418" s="839" t="s">
        <v>580</v>
      </c>
      <c r="G418" s="839" t="s">
        <v>126</v>
      </c>
      <c r="I418" t="s">
        <v>196</v>
      </c>
      <c r="J418" t="s">
        <v>197</v>
      </c>
    </row>
    <row r="419" spans="1:10" ht="13.5" customHeight="1" x14ac:dyDescent="0.35">
      <c r="A419" s="838">
        <v>45884</v>
      </c>
      <c r="B419" s="839" t="s">
        <v>799</v>
      </c>
      <c r="C419" s="840" t="s">
        <v>28</v>
      </c>
      <c r="D419" s="839" t="s">
        <v>162</v>
      </c>
      <c r="E419" s="841">
        <v>150</v>
      </c>
      <c r="F419" s="839" t="s">
        <v>580</v>
      </c>
      <c r="G419" s="839" t="s">
        <v>126</v>
      </c>
      <c r="I419" t="s">
        <v>196</v>
      </c>
      <c r="J419" t="s">
        <v>197</v>
      </c>
    </row>
    <row r="420" spans="1:10" ht="13.5" customHeight="1" x14ac:dyDescent="0.35">
      <c r="A420" s="838">
        <v>45884</v>
      </c>
      <c r="B420" s="839" t="s">
        <v>800</v>
      </c>
      <c r="C420" s="840" t="s">
        <v>31</v>
      </c>
      <c r="D420" s="839" t="s">
        <v>162</v>
      </c>
      <c r="E420" s="841">
        <v>35</v>
      </c>
      <c r="F420" s="839" t="s">
        <v>801</v>
      </c>
      <c r="G420" s="839" t="s">
        <v>126</v>
      </c>
      <c r="I420" t="s">
        <v>280</v>
      </c>
      <c r="J420" t="s">
        <v>226</v>
      </c>
    </row>
    <row r="421" spans="1:10" ht="13.5" customHeight="1" x14ac:dyDescent="0.35">
      <c r="A421" s="838">
        <v>45884</v>
      </c>
      <c r="B421" s="839" t="s">
        <v>802</v>
      </c>
      <c r="C421" s="840" t="s">
        <v>31</v>
      </c>
      <c r="D421" s="839" t="s">
        <v>162</v>
      </c>
      <c r="E421" s="841">
        <v>35</v>
      </c>
      <c r="F421" s="839" t="s">
        <v>801</v>
      </c>
      <c r="G421" s="839" t="s">
        <v>126</v>
      </c>
      <c r="I421" t="s">
        <v>280</v>
      </c>
      <c r="J421" t="s">
        <v>226</v>
      </c>
    </row>
    <row r="422" spans="1:10" ht="13.5" customHeight="1" x14ac:dyDescent="0.35">
      <c r="A422" s="838">
        <v>45884</v>
      </c>
      <c r="B422" s="839" t="s">
        <v>803</v>
      </c>
      <c r="C422" s="840" t="s">
        <v>31</v>
      </c>
      <c r="D422" s="839" t="s">
        <v>162</v>
      </c>
      <c r="E422" s="841">
        <v>35</v>
      </c>
      <c r="F422" s="839" t="s">
        <v>801</v>
      </c>
      <c r="G422" s="839" t="s">
        <v>126</v>
      </c>
      <c r="I422" t="s">
        <v>280</v>
      </c>
      <c r="J422" t="s">
        <v>226</v>
      </c>
    </row>
    <row r="423" spans="1:10" ht="13.5" customHeight="1" x14ac:dyDescent="0.35">
      <c r="A423" s="838">
        <v>45881</v>
      </c>
      <c r="B423" s="839" t="s">
        <v>804</v>
      </c>
      <c r="C423" s="840" t="s">
        <v>31</v>
      </c>
      <c r="D423" s="839" t="s">
        <v>165</v>
      </c>
      <c r="E423" s="841">
        <v>99</v>
      </c>
      <c r="F423" s="839" t="s">
        <v>177</v>
      </c>
      <c r="G423" s="839" t="s">
        <v>175</v>
      </c>
      <c r="I423" t="s">
        <v>210</v>
      </c>
      <c r="J423" t="s">
        <v>211</v>
      </c>
    </row>
    <row r="424" spans="1:10" ht="13.5" customHeight="1" x14ac:dyDescent="0.35">
      <c r="A424" s="838">
        <v>45881</v>
      </c>
      <c r="B424" s="839" t="s">
        <v>804</v>
      </c>
      <c r="C424" s="840" t="s">
        <v>53</v>
      </c>
      <c r="D424" s="839" t="s">
        <v>165</v>
      </c>
      <c r="E424" s="841">
        <v>-99</v>
      </c>
      <c r="F424" s="839" t="s">
        <v>734</v>
      </c>
      <c r="G424" s="839" t="s">
        <v>175</v>
      </c>
      <c r="I424" t="s">
        <v>220</v>
      </c>
      <c r="J424"/>
    </row>
    <row r="425" spans="1:10" ht="13.5" customHeight="1" x14ac:dyDescent="0.35">
      <c r="A425" s="838">
        <v>45880</v>
      </c>
      <c r="B425" s="839" t="s">
        <v>804</v>
      </c>
      <c r="C425" s="840" t="s">
        <v>50</v>
      </c>
      <c r="D425" s="839" t="s">
        <v>159</v>
      </c>
      <c r="E425" s="841">
        <v>100</v>
      </c>
      <c r="F425" s="839" t="s">
        <v>734</v>
      </c>
      <c r="G425" s="839" t="s">
        <v>174</v>
      </c>
      <c r="I425" t="s">
        <v>210</v>
      </c>
      <c r="J425" t="s">
        <v>211</v>
      </c>
    </row>
    <row r="426" spans="1:10" ht="13.5" customHeight="1" x14ac:dyDescent="0.35">
      <c r="A426" s="838">
        <v>45873</v>
      </c>
      <c r="B426" s="839" t="s">
        <v>805</v>
      </c>
      <c r="C426" s="840" t="s">
        <v>28</v>
      </c>
      <c r="D426" s="839" t="s">
        <v>159</v>
      </c>
      <c r="E426" s="841">
        <v>150</v>
      </c>
      <c r="F426" s="839" t="s">
        <v>195</v>
      </c>
      <c r="G426" s="839" t="s">
        <v>174</v>
      </c>
      <c r="I426" t="s">
        <v>196</v>
      </c>
      <c r="J426" t="s">
        <v>197</v>
      </c>
    </row>
    <row r="427" spans="1:10" ht="13.5" customHeight="1" x14ac:dyDescent="0.35">
      <c r="A427" s="838">
        <v>45873</v>
      </c>
      <c r="B427" s="839" t="s">
        <v>806</v>
      </c>
      <c r="C427" s="840" t="s">
        <v>28</v>
      </c>
      <c r="D427" s="839" t="s">
        <v>162</v>
      </c>
      <c r="E427" s="841">
        <v>25</v>
      </c>
      <c r="F427" s="839" t="s">
        <v>195</v>
      </c>
      <c r="G427" s="839" t="s">
        <v>175</v>
      </c>
      <c r="I427" t="s">
        <v>196</v>
      </c>
      <c r="J427" t="s">
        <v>197</v>
      </c>
    </row>
    <row r="428" spans="1:10" ht="13.5" customHeight="1" x14ac:dyDescent="0.35">
      <c r="A428" s="838">
        <v>45870</v>
      </c>
      <c r="B428" s="839" t="s">
        <v>292</v>
      </c>
      <c r="C428" s="840" t="s">
        <v>44</v>
      </c>
      <c r="D428" s="839" t="s">
        <v>159</v>
      </c>
      <c r="E428" s="841">
        <v>35</v>
      </c>
      <c r="F428" s="839" t="s">
        <v>292</v>
      </c>
      <c r="G428" s="839" t="s">
        <v>175</v>
      </c>
      <c r="I428" t="s">
        <v>294</v>
      </c>
      <c r="J428" t="s">
        <v>295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807</v>
      </c>
      <c r="C430" s="840" t="s">
        <v>47</v>
      </c>
      <c r="D430" s="839" t="s">
        <v>160</v>
      </c>
      <c r="E430" s="841">
        <v>50</v>
      </c>
      <c r="F430" s="839" t="s">
        <v>360</v>
      </c>
      <c r="G430" s="839" t="s">
        <v>175</v>
      </c>
      <c r="I430" t="s">
        <v>268</v>
      </c>
      <c r="J430" t="s">
        <v>269</v>
      </c>
    </row>
    <row r="431" spans="1:10" ht="13.5" customHeight="1" x14ac:dyDescent="0.35">
      <c r="A431" s="838">
        <v>45866</v>
      </c>
      <c r="B431" s="839" t="s">
        <v>808</v>
      </c>
      <c r="C431" s="840" t="s">
        <v>31</v>
      </c>
      <c r="D431" s="839" t="s">
        <v>159</v>
      </c>
      <c r="E431" s="841">
        <v>200</v>
      </c>
      <c r="F431" s="839" t="s">
        <v>809</v>
      </c>
      <c r="G431" s="839" t="s">
        <v>174</v>
      </c>
      <c r="I431" t="s">
        <v>739</v>
      </c>
      <c r="J431" t="s">
        <v>226</v>
      </c>
    </row>
    <row r="432" spans="1:10" ht="13.5" customHeight="1" x14ac:dyDescent="0.35">
      <c r="A432" s="838">
        <v>45865</v>
      </c>
      <c r="B432" s="839" t="s">
        <v>810</v>
      </c>
      <c r="C432" s="840" t="s">
        <v>28</v>
      </c>
      <c r="D432" s="839" t="s">
        <v>159</v>
      </c>
      <c r="E432" s="841">
        <v>150</v>
      </c>
      <c r="F432" s="839" t="s">
        <v>580</v>
      </c>
      <c r="G432" s="839" t="s">
        <v>174</v>
      </c>
      <c r="I432" t="s">
        <v>196</v>
      </c>
      <c r="J432" t="s">
        <v>197</v>
      </c>
    </row>
    <row r="433" spans="1:10" ht="13.5" customHeight="1" x14ac:dyDescent="0.35">
      <c r="A433" s="838">
        <v>45861</v>
      </c>
      <c r="B433" s="839" t="s">
        <v>811</v>
      </c>
      <c r="C433" s="840" t="s">
        <v>31</v>
      </c>
      <c r="D433" s="839" t="s">
        <v>159</v>
      </c>
      <c r="E433" s="841">
        <v>150</v>
      </c>
      <c r="F433" s="839" t="s">
        <v>177</v>
      </c>
      <c r="G433" s="839" t="s">
        <v>174</v>
      </c>
      <c r="I433" t="s">
        <v>210</v>
      </c>
      <c r="J433" t="s">
        <v>211</v>
      </c>
    </row>
    <row r="434" spans="1:10" ht="13.5" customHeight="1" x14ac:dyDescent="0.35">
      <c r="A434" s="838">
        <v>45860</v>
      </c>
      <c r="B434" s="839" t="s">
        <v>812</v>
      </c>
      <c r="C434" s="840" t="s">
        <v>47</v>
      </c>
      <c r="D434" s="839" t="s">
        <v>160</v>
      </c>
      <c r="E434" s="841">
        <v>50</v>
      </c>
      <c r="F434" s="839" t="s">
        <v>360</v>
      </c>
      <c r="G434" s="839" t="s">
        <v>175</v>
      </c>
      <c r="I434" t="s">
        <v>268</v>
      </c>
      <c r="J434" t="s">
        <v>269</v>
      </c>
    </row>
    <row r="435" spans="1:10" ht="13.5" customHeight="1" x14ac:dyDescent="0.35">
      <c r="A435" s="838">
        <v>45860</v>
      </c>
      <c r="B435" s="839" t="s">
        <v>813</v>
      </c>
      <c r="C435" s="840" t="s">
        <v>62</v>
      </c>
      <c r="D435" s="839" t="s">
        <v>159</v>
      </c>
      <c r="E435" s="841">
        <v>25</v>
      </c>
      <c r="F435" s="839" t="s">
        <v>795</v>
      </c>
      <c r="G435" s="839" t="s">
        <v>174</v>
      </c>
      <c r="I435" t="s">
        <v>201</v>
      </c>
      <c r="J435" t="s">
        <v>202</v>
      </c>
    </row>
    <row r="436" spans="1:10" ht="13.5" customHeight="1" x14ac:dyDescent="0.35">
      <c r="A436" s="838">
        <v>45862</v>
      </c>
      <c r="B436" s="839" t="s">
        <v>814</v>
      </c>
      <c r="C436" s="840" t="s">
        <v>28</v>
      </c>
      <c r="D436" s="839" t="s">
        <v>162</v>
      </c>
      <c r="E436" s="841">
        <v>150</v>
      </c>
      <c r="F436" s="839" t="s">
        <v>580</v>
      </c>
      <c r="G436" s="839" t="s">
        <v>126</v>
      </c>
      <c r="I436" t="s">
        <v>196</v>
      </c>
      <c r="J436" t="s">
        <v>197</v>
      </c>
    </row>
    <row r="437" spans="1:10" ht="13.5" customHeight="1" x14ac:dyDescent="0.35">
      <c r="A437" s="838">
        <v>45862</v>
      </c>
      <c r="B437" s="839" t="s">
        <v>815</v>
      </c>
      <c r="C437" s="840" t="s">
        <v>28</v>
      </c>
      <c r="D437" s="839" t="s">
        <v>162</v>
      </c>
      <c r="E437" s="841">
        <v>150</v>
      </c>
      <c r="F437" s="839" t="s">
        <v>580</v>
      </c>
      <c r="G437" s="839" t="s">
        <v>126</v>
      </c>
      <c r="I437" t="s">
        <v>196</v>
      </c>
      <c r="J437" t="s">
        <v>197</v>
      </c>
    </row>
    <row r="438" spans="1:10" ht="13.5" customHeight="1" x14ac:dyDescent="0.35">
      <c r="A438" s="838">
        <v>45862</v>
      </c>
      <c r="B438" s="839" t="s">
        <v>816</v>
      </c>
      <c r="C438" s="840" t="s">
        <v>47</v>
      </c>
      <c r="D438" s="839" t="s">
        <v>162</v>
      </c>
      <c r="E438" s="841">
        <v>120</v>
      </c>
      <c r="F438" s="839" t="s">
        <v>817</v>
      </c>
      <c r="G438" s="839" t="s">
        <v>126</v>
      </c>
      <c r="I438" t="s">
        <v>265</v>
      </c>
      <c r="J438" t="s">
        <v>206</v>
      </c>
    </row>
    <row r="439" spans="1:10" ht="13.5" customHeight="1" x14ac:dyDescent="0.35">
      <c r="A439" s="838">
        <v>45858</v>
      </c>
      <c r="B439" s="839" t="s">
        <v>818</v>
      </c>
      <c r="C439" s="840" t="s">
        <v>35</v>
      </c>
      <c r="D439" s="839" t="s">
        <v>160</v>
      </c>
      <c r="E439" s="841">
        <v>895</v>
      </c>
      <c r="F439" s="839" t="s">
        <v>219</v>
      </c>
      <c r="G439" s="839" t="s">
        <v>174</v>
      </c>
      <c r="I439" t="s">
        <v>221</v>
      </c>
      <c r="J439" t="s">
        <v>222</v>
      </c>
    </row>
    <row r="440" spans="1:10" ht="13.5" customHeight="1" x14ac:dyDescent="0.35">
      <c r="A440" s="838">
        <v>45857</v>
      </c>
      <c r="B440" s="839" t="s">
        <v>310</v>
      </c>
      <c r="C440" s="840" t="s">
        <v>62</v>
      </c>
      <c r="D440" s="839" t="s">
        <v>159</v>
      </c>
      <c r="E440" s="841">
        <v>25</v>
      </c>
      <c r="F440" s="839" t="s">
        <v>795</v>
      </c>
      <c r="G440" s="839" t="s">
        <v>174</v>
      </c>
      <c r="I440" t="s">
        <v>201</v>
      </c>
      <c r="J440" t="s">
        <v>202</v>
      </c>
    </row>
    <row r="441" spans="1:10" ht="13.5" customHeight="1" x14ac:dyDescent="0.35">
      <c r="A441" s="838">
        <v>45856</v>
      </c>
      <c r="B441" s="839" t="s">
        <v>819</v>
      </c>
      <c r="C441" s="840" t="s">
        <v>47</v>
      </c>
      <c r="D441" s="839" t="s">
        <v>162</v>
      </c>
      <c r="E441" s="841">
        <v>65</v>
      </c>
      <c r="F441" s="839" t="s">
        <v>820</v>
      </c>
      <c r="G441" s="839" t="s">
        <v>126</v>
      </c>
      <c r="I441" t="s">
        <v>205</v>
      </c>
      <c r="J441" t="s">
        <v>206</v>
      </c>
    </row>
    <row r="442" spans="1:10" ht="13.5" customHeight="1" x14ac:dyDescent="0.35">
      <c r="A442" s="838">
        <v>45851</v>
      </c>
      <c r="B442" s="839" t="s">
        <v>821</v>
      </c>
      <c r="C442" s="840" t="s">
        <v>62</v>
      </c>
      <c r="D442" s="839" t="s">
        <v>159</v>
      </c>
      <c r="E442" s="841">
        <v>30</v>
      </c>
      <c r="F442" s="839" t="s">
        <v>753</v>
      </c>
      <c r="G442" s="839" t="s">
        <v>174</v>
      </c>
      <c r="I442" t="s">
        <v>725</v>
      </c>
      <c r="J442" t="s">
        <v>726</v>
      </c>
    </row>
    <row r="443" spans="1:10" ht="13.5" customHeight="1" x14ac:dyDescent="0.35">
      <c r="A443" s="838">
        <v>45852</v>
      </c>
      <c r="B443" s="839" t="s">
        <v>812</v>
      </c>
      <c r="C443" s="840" t="s">
        <v>47</v>
      </c>
      <c r="D443" s="839" t="s">
        <v>160</v>
      </c>
      <c r="E443" s="841">
        <v>50</v>
      </c>
      <c r="F443" s="839" t="s">
        <v>360</v>
      </c>
      <c r="G443" s="839" t="s">
        <v>174</v>
      </c>
      <c r="I443" t="s">
        <v>268</v>
      </c>
      <c r="J443" t="s">
        <v>269</v>
      </c>
    </row>
    <row r="444" spans="1:10" ht="13.5" customHeight="1" x14ac:dyDescent="0.35">
      <c r="A444" s="838">
        <v>45854</v>
      </c>
      <c r="B444" s="839" t="s">
        <v>822</v>
      </c>
      <c r="C444" s="840" t="s">
        <v>62</v>
      </c>
      <c r="D444" s="839" t="s">
        <v>159</v>
      </c>
      <c r="E444" s="841">
        <v>30</v>
      </c>
      <c r="F444" s="839" t="s">
        <v>753</v>
      </c>
      <c r="G444" s="839" t="s">
        <v>174</v>
      </c>
      <c r="I444" t="s">
        <v>725</v>
      </c>
      <c r="J444" t="s">
        <v>726</v>
      </c>
    </row>
    <row r="445" spans="1:10" ht="13.5" customHeight="1" x14ac:dyDescent="0.35">
      <c r="A445" s="838">
        <v>45849</v>
      </c>
      <c r="B445" s="839" t="s">
        <v>823</v>
      </c>
      <c r="C445" s="840" t="s">
        <v>31</v>
      </c>
      <c r="D445" s="839" t="s">
        <v>159</v>
      </c>
      <c r="E445" s="841">
        <v>125</v>
      </c>
      <c r="F445" s="839" t="s">
        <v>273</v>
      </c>
      <c r="G445" s="839" t="s">
        <v>174</v>
      </c>
      <c r="I445" t="s">
        <v>274</v>
      </c>
      <c r="J445" t="s">
        <v>8556</v>
      </c>
    </row>
    <row r="446" spans="1:10" ht="13.5" customHeight="1" x14ac:dyDescent="0.35">
      <c r="A446" s="838">
        <v>45848</v>
      </c>
      <c r="B446" s="839" t="s">
        <v>824</v>
      </c>
      <c r="C446" s="840" t="s">
        <v>31</v>
      </c>
      <c r="D446" s="839" t="s">
        <v>159</v>
      </c>
      <c r="E446" s="841">
        <v>125</v>
      </c>
      <c r="F446" s="839" t="s">
        <v>809</v>
      </c>
      <c r="G446" s="839" t="s">
        <v>174</v>
      </c>
      <c r="I446" t="s">
        <v>739</v>
      </c>
      <c r="J446" t="s">
        <v>226</v>
      </c>
    </row>
    <row r="447" spans="1:10" ht="13.5" customHeight="1" x14ac:dyDescent="0.35">
      <c r="A447" s="838">
        <v>45849</v>
      </c>
      <c r="B447" s="839" t="s">
        <v>825</v>
      </c>
      <c r="C447" s="840" t="s">
        <v>28</v>
      </c>
      <c r="D447" s="839" t="s">
        <v>162</v>
      </c>
      <c r="E447" s="841">
        <v>150</v>
      </c>
      <c r="F447" s="839" t="s">
        <v>580</v>
      </c>
      <c r="G447" s="839" t="s">
        <v>126</v>
      </c>
      <c r="I447" t="s">
        <v>196</v>
      </c>
      <c r="J447" t="s">
        <v>197</v>
      </c>
    </row>
    <row r="448" spans="1:10" ht="13.5" customHeight="1" x14ac:dyDescent="0.35">
      <c r="A448" s="838">
        <v>45849</v>
      </c>
      <c r="B448" s="839" t="s">
        <v>826</v>
      </c>
      <c r="C448" s="840" t="s">
        <v>28</v>
      </c>
      <c r="D448" s="839" t="s">
        <v>162</v>
      </c>
      <c r="E448" s="841">
        <v>150</v>
      </c>
      <c r="F448" s="839" t="s">
        <v>580</v>
      </c>
      <c r="G448" s="839" t="s">
        <v>126</v>
      </c>
      <c r="I448" t="s">
        <v>196</v>
      </c>
      <c r="J448" t="s">
        <v>197</v>
      </c>
    </row>
    <row r="449" spans="1:10" ht="13.5" customHeight="1" x14ac:dyDescent="0.35">
      <c r="A449" s="838">
        <v>45849</v>
      </c>
      <c r="B449" s="839" t="s">
        <v>213</v>
      </c>
      <c r="C449" s="840" t="s">
        <v>28</v>
      </c>
      <c r="D449" s="839" t="s">
        <v>162</v>
      </c>
      <c r="E449" s="841">
        <v>150</v>
      </c>
      <c r="F449" s="839" t="s">
        <v>580</v>
      </c>
      <c r="G449" s="839" t="s">
        <v>126</v>
      </c>
      <c r="I449" t="s">
        <v>196</v>
      </c>
      <c r="J449" t="s">
        <v>197</v>
      </c>
    </row>
    <row r="450" spans="1:10" ht="13.5" customHeight="1" x14ac:dyDescent="0.35">
      <c r="A450" s="838">
        <v>45849</v>
      </c>
      <c r="B450" s="839" t="s">
        <v>827</v>
      </c>
      <c r="C450" s="840" t="s">
        <v>28</v>
      </c>
      <c r="D450" s="839" t="s">
        <v>162</v>
      </c>
      <c r="E450" s="841">
        <v>150</v>
      </c>
      <c r="F450" s="839" t="s">
        <v>580</v>
      </c>
      <c r="G450" s="839" t="s">
        <v>126</v>
      </c>
      <c r="I450" t="s">
        <v>196</v>
      </c>
      <c r="J450" t="s">
        <v>197</v>
      </c>
    </row>
    <row r="451" spans="1:10" ht="13.5" customHeight="1" x14ac:dyDescent="0.35">
      <c r="A451" s="838">
        <v>45849</v>
      </c>
      <c r="B451" s="839" t="s">
        <v>828</v>
      </c>
      <c r="C451" s="840" t="s">
        <v>47</v>
      </c>
      <c r="D451" s="839" t="s">
        <v>162</v>
      </c>
      <c r="E451" s="841">
        <v>120</v>
      </c>
      <c r="F451" s="839" t="s">
        <v>817</v>
      </c>
      <c r="G451" s="839" t="s">
        <v>126</v>
      </c>
      <c r="I451" t="s">
        <v>265</v>
      </c>
      <c r="J451" t="s">
        <v>206</v>
      </c>
    </row>
    <row r="452" spans="1:10" ht="13.5" customHeight="1" x14ac:dyDescent="0.35">
      <c r="A452" s="838">
        <v>45849</v>
      </c>
      <c r="B452" s="839" t="s">
        <v>829</v>
      </c>
      <c r="C452" s="840" t="s">
        <v>31</v>
      </c>
      <c r="D452" s="839" t="s">
        <v>162</v>
      </c>
      <c r="E452" s="841">
        <v>50</v>
      </c>
      <c r="F452" s="839" t="s">
        <v>674</v>
      </c>
      <c r="G452" s="839" t="s">
        <v>126</v>
      </c>
      <c r="I452" t="s">
        <v>380</v>
      </c>
      <c r="J452" t="s">
        <v>226</v>
      </c>
    </row>
    <row r="453" spans="1:10" ht="13.5" customHeight="1" x14ac:dyDescent="0.35">
      <c r="A453" s="838">
        <v>45849</v>
      </c>
      <c r="B453" s="839" t="s">
        <v>680</v>
      </c>
      <c r="C453" s="840" t="s">
        <v>31</v>
      </c>
      <c r="D453" s="839" t="s">
        <v>162</v>
      </c>
      <c r="E453" s="841">
        <v>50</v>
      </c>
      <c r="F453" s="839" t="s">
        <v>674</v>
      </c>
      <c r="G453" s="839" t="s">
        <v>126</v>
      </c>
      <c r="I453" t="s">
        <v>380</v>
      </c>
      <c r="J453" t="s">
        <v>226</v>
      </c>
    </row>
    <row r="454" spans="1:10" ht="13.5" customHeight="1" x14ac:dyDescent="0.35">
      <c r="A454" s="838">
        <v>45849</v>
      </c>
      <c r="B454" s="839" t="s">
        <v>830</v>
      </c>
      <c r="C454" s="840" t="s">
        <v>31</v>
      </c>
      <c r="D454" s="839" t="s">
        <v>162</v>
      </c>
      <c r="E454" s="841">
        <v>50</v>
      </c>
      <c r="F454" s="839" t="s">
        <v>674</v>
      </c>
      <c r="G454" s="839" t="s">
        <v>126</v>
      </c>
      <c r="I454" t="s">
        <v>380</v>
      </c>
      <c r="J454" t="s">
        <v>226</v>
      </c>
    </row>
    <row r="455" spans="1:10" ht="13.5" customHeight="1" x14ac:dyDescent="0.35">
      <c r="A455" s="838">
        <v>45849</v>
      </c>
      <c r="B455" s="839" t="s">
        <v>386</v>
      </c>
      <c r="C455" s="840" t="s">
        <v>31</v>
      </c>
      <c r="D455" s="839" t="s">
        <v>162</v>
      </c>
      <c r="E455" s="841">
        <v>50</v>
      </c>
      <c r="F455" s="839" t="s">
        <v>674</v>
      </c>
      <c r="G455" s="839" t="s">
        <v>126</v>
      </c>
      <c r="I455" t="s">
        <v>380</v>
      </c>
      <c r="J455" t="s">
        <v>226</v>
      </c>
    </row>
    <row r="456" spans="1:10" ht="13.5" customHeight="1" x14ac:dyDescent="0.35">
      <c r="A456" s="838">
        <v>45849</v>
      </c>
      <c r="B456" s="839" t="s">
        <v>643</v>
      </c>
      <c r="C456" s="840" t="s">
        <v>31</v>
      </c>
      <c r="D456" s="839" t="s">
        <v>162</v>
      </c>
      <c r="E456" s="841">
        <v>50</v>
      </c>
      <c r="F456" s="839" t="s">
        <v>674</v>
      </c>
      <c r="G456" s="839" t="s">
        <v>126</v>
      </c>
      <c r="I456" t="s">
        <v>380</v>
      </c>
      <c r="J456" t="s">
        <v>226</v>
      </c>
    </row>
    <row r="457" spans="1:10" ht="13.5" customHeight="1" x14ac:dyDescent="0.35">
      <c r="A457" s="838">
        <v>45849</v>
      </c>
      <c r="B457" s="839" t="s">
        <v>831</v>
      </c>
      <c r="C457" s="840" t="s">
        <v>31</v>
      </c>
      <c r="D457" s="839" t="s">
        <v>162</v>
      </c>
      <c r="E457" s="841">
        <v>50</v>
      </c>
      <c r="F457" s="839" t="s">
        <v>674</v>
      </c>
      <c r="G457" s="839" t="s">
        <v>126</v>
      </c>
      <c r="I457" t="s">
        <v>380</v>
      </c>
      <c r="J457" t="s">
        <v>226</v>
      </c>
    </row>
    <row r="458" spans="1:10" ht="13.5" customHeight="1" x14ac:dyDescent="0.35">
      <c r="A458" s="838">
        <v>45849</v>
      </c>
      <c r="B458" s="839" t="s">
        <v>832</v>
      </c>
      <c r="C458" s="840" t="s">
        <v>31</v>
      </c>
      <c r="D458" s="839" t="s">
        <v>162</v>
      </c>
      <c r="E458" s="841">
        <v>50</v>
      </c>
      <c r="F458" s="839" t="s">
        <v>674</v>
      </c>
      <c r="G458" s="839" t="s">
        <v>126</v>
      </c>
      <c r="I458" t="s">
        <v>380</v>
      </c>
      <c r="J458" t="s">
        <v>226</v>
      </c>
    </row>
    <row r="459" spans="1:10" ht="13.5" customHeight="1" x14ac:dyDescent="0.35">
      <c r="A459" s="838">
        <v>45849</v>
      </c>
      <c r="B459" s="839" t="s">
        <v>386</v>
      </c>
      <c r="C459" s="840" t="s">
        <v>31</v>
      </c>
      <c r="D459" s="839" t="s">
        <v>162</v>
      </c>
      <c r="E459" s="841">
        <v>60</v>
      </c>
      <c r="F459" s="839" t="s">
        <v>833</v>
      </c>
      <c r="G459" s="839" t="s">
        <v>126</v>
      </c>
      <c r="I459" t="s">
        <v>834</v>
      </c>
      <c r="J459" t="s">
        <v>226</v>
      </c>
    </row>
    <row r="460" spans="1:10" ht="13.5" customHeight="1" x14ac:dyDescent="0.35">
      <c r="A460" s="838">
        <v>45849</v>
      </c>
      <c r="B460" s="839" t="s">
        <v>835</v>
      </c>
      <c r="C460" s="840" t="s">
        <v>31</v>
      </c>
      <c r="D460" s="839" t="s">
        <v>162</v>
      </c>
      <c r="E460" s="841">
        <v>60</v>
      </c>
      <c r="F460" s="839" t="s">
        <v>833</v>
      </c>
      <c r="G460" s="839" t="s">
        <v>126</v>
      </c>
      <c r="I460" t="s">
        <v>834</v>
      </c>
      <c r="J460" t="s">
        <v>226</v>
      </c>
    </row>
    <row r="461" spans="1:10" ht="13.5" customHeight="1" x14ac:dyDescent="0.35">
      <c r="A461" s="838">
        <v>45849</v>
      </c>
      <c r="B461" s="839" t="s">
        <v>836</v>
      </c>
      <c r="C461" s="840" t="s">
        <v>31</v>
      </c>
      <c r="D461" s="839" t="s">
        <v>162</v>
      </c>
      <c r="E461" s="841">
        <v>60</v>
      </c>
      <c r="F461" s="839" t="s">
        <v>833</v>
      </c>
      <c r="G461" s="839" t="s">
        <v>126</v>
      </c>
      <c r="I461" t="s">
        <v>834</v>
      </c>
      <c r="J461" t="s">
        <v>226</v>
      </c>
    </row>
    <row r="462" spans="1:10" ht="13.5" customHeight="1" x14ac:dyDescent="0.35">
      <c r="A462" s="838">
        <v>45849</v>
      </c>
      <c r="B462" s="839" t="s">
        <v>837</v>
      </c>
      <c r="C462" s="840" t="s">
        <v>47</v>
      </c>
      <c r="D462" s="839" t="s">
        <v>162</v>
      </c>
      <c r="E462" s="841">
        <v>65</v>
      </c>
      <c r="F462" s="839" t="s">
        <v>817</v>
      </c>
      <c r="G462" s="839" t="s">
        <v>126</v>
      </c>
      <c r="I462" t="s">
        <v>265</v>
      </c>
      <c r="J462" t="s">
        <v>206</v>
      </c>
    </row>
    <row r="463" spans="1:10" ht="13.5" customHeight="1" x14ac:dyDescent="0.35">
      <c r="A463" s="838">
        <v>45847</v>
      </c>
      <c r="B463" s="839" t="s">
        <v>838</v>
      </c>
      <c r="C463" s="840" t="s">
        <v>31</v>
      </c>
      <c r="D463" s="839" t="s">
        <v>162</v>
      </c>
      <c r="E463" s="841">
        <v>50</v>
      </c>
      <c r="F463" s="839" t="s">
        <v>729</v>
      </c>
      <c r="G463" s="839" t="s">
        <v>126</v>
      </c>
      <c r="I463" t="s">
        <v>317</v>
      </c>
      <c r="J463" t="s">
        <v>226</v>
      </c>
    </row>
    <row r="464" spans="1:10" ht="13.5" customHeight="1" x14ac:dyDescent="0.35">
      <c r="A464" s="838">
        <v>45847</v>
      </c>
      <c r="B464" s="839" t="s">
        <v>839</v>
      </c>
      <c r="C464" s="840" t="s">
        <v>31</v>
      </c>
      <c r="D464" s="839" t="s">
        <v>162</v>
      </c>
      <c r="E464" s="841">
        <v>50</v>
      </c>
      <c r="F464" s="839" t="s">
        <v>729</v>
      </c>
      <c r="G464" s="839" t="s">
        <v>126</v>
      </c>
      <c r="I464" t="s">
        <v>317</v>
      </c>
      <c r="J464" t="s">
        <v>226</v>
      </c>
    </row>
    <row r="465" spans="1:10" ht="13.5" customHeight="1" x14ac:dyDescent="0.35">
      <c r="A465" s="838">
        <v>45847</v>
      </c>
      <c r="B465" s="839" t="s">
        <v>840</v>
      </c>
      <c r="C465" s="840" t="s">
        <v>31</v>
      </c>
      <c r="D465" s="839" t="s">
        <v>162</v>
      </c>
      <c r="E465" s="841">
        <v>50</v>
      </c>
      <c r="F465" s="839" t="s">
        <v>729</v>
      </c>
      <c r="G465" s="839" t="s">
        <v>126</v>
      </c>
      <c r="I465" t="s">
        <v>317</v>
      </c>
      <c r="J465" t="s">
        <v>226</v>
      </c>
    </row>
    <row r="466" spans="1:10" ht="13.5" customHeight="1" x14ac:dyDescent="0.35">
      <c r="A466" s="838">
        <v>45847</v>
      </c>
      <c r="B466" s="839" t="s">
        <v>841</v>
      </c>
      <c r="C466" s="840" t="s">
        <v>31</v>
      </c>
      <c r="D466" s="839" t="s">
        <v>162</v>
      </c>
      <c r="E466" s="841">
        <v>50</v>
      </c>
      <c r="F466" s="839" t="s">
        <v>729</v>
      </c>
      <c r="G466" s="839" t="s">
        <v>126</v>
      </c>
      <c r="I466" t="s">
        <v>317</v>
      </c>
      <c r="J466" t="s">
        <v>226</v>
      </c>
    </row>
    <row r="467" spans="1:10" ht="13.5" customHeight="1" x14ac:dyDescent="0.35">
      <c r="A467" s="838">
        <v>45847</v>
      </c>
      <c r="B467" s="839" t="s">
        <v>842</v>
      </c>
      <c r="C467" s="840" t="s">
        <v>31</v>
      </c>
      <c r="D467" s="839" t="s">
        <v>162</v>
      </c>
      <c r="E467" s="841">
        <v>50</v>
      </c>
      <c r="F467" s="839" t="s">
        <v>729</v>
      </c>
      <c r="G467" s="839" t="s">
        <v>126</v>
      </c>
      <c r="I467" t="s">
        <v>317</v>
      </c>
      <c r="J467" t="s">
        <v>226</v>
      </c>
    </row>
    <row r="468" spans="1:10" ht="13.5" customHeight="1" x14ac:dyDescent="0.35">
      <c r="A468" s="838">
        <v>45847</v>
      </c>
      <c r="B468" s="839" t="s">
        <v>843</v>
      </c>
      <c r="C468" s="840" t="s">
        <v>31</v>
      </c>
      <c r="D468" s="839" t="s">
        <v>162</v>
      </c>
      <c r="E468" s="841">
        <v>50</v>
      </c>
      <c r="F468" s="839" t="s">
        <v>729</v>
      </c>
      <c r="G468" s="839" t="s">
        <v>126</v>
      </c>
      <c r="I468" t="s">
        <v>317</v>
      </c>
      <c r="J468" t="s">
        <v>226</v>
      </c>
    </row>
    <row r="469" spans="1:10" ht="13.5" customHeight="1" x14ac:dyDescent="0.35">
      <c r="A469" s="838">
        <v>45847</v>
      </c>
      <c r="B469" s="839" t="s">
        <v>684</v>
      </c>
      <c r="C469" s="840" t="s">
        <v>31</v>
      </c>
      <c r="D469" s="839" t="s">
        <v>162</v>
      </c>
      <c r="E469" s="841">
        <v>50</v>
      </c>
      <c r="F469" s="839" t="s">
        <v>729</v>
      </c>
      <c r="G469" s="839" t="s">
        <v>126</v>
      </c>
      <c r="I469" t="s">
        <v>317</v>
      </c>
      <c r="J469" t="s">
        <v>226</v>
      </c>
    </row>
    <row r="470" spans="1:10" ht="13.5" customHeight="1" x14ac:dyDescent="0.35">
      <c r="A470" s="838">
        <v>45847</v>
      </c>
      <c r="B470" s="839" t="s">
        <v>844</v>
      </c>
      <c r="C470" s="840" t="s">
        <v>28</v>
      </c>
      <c r="D470" s="839" t="s">
        <v>162</v>
      </c>
      <c r="E470" s="841">
        <v>150</v>
      </c>
      <c r="F470" s="839" t="s">
        <v>666</v>
      </c>
      <c r="G470" s="839" t="s">
        <v>126</v>
      </c>
      <c r="I470" t="s">
        <v>215</v>
      </c>
      <c r="J470" t="s">
        <v>216</v>
      </c>
    </row>
    <row r="471" spans="1:10" ht="13.5" customHeight="1" x14ac:dyDescent="0.35">
      <c r="A471" s="838">
        <v>45847</v>
      </c>
      <c r="B471" s="839" t="s">
        <v>845</v>
      </c>
      <c r="C471" s="840" t="s">
        <v>28</v>
      </c>
      <c r="D471" s="839" t="s">
        <v>162</v>
      </c>
      <c r="E471" s="841">
        <v>150</v>
      </c>
      <c r="F471" s="839" t="s">
        <v>666</v>
      </c>
      <c r="G471" s="839" t="s">
        <v>126</v>
      </c>
      <c r="I471" t="s">
        <v>215</v>
      </c>
      <c r="J471" t="s">
        <v>216</v>
      </c>
    </row>
    <row r="472" spans="1:10" ht="13.5" customHeight="1" x14ac:dyDescent="0.35">
      <c r="A472" s="838">
        <v>45847</v>
      </c>
      <c r="B472" s="839" t="s">
        <v>846</v>
      </c>
      <c r="C472" s="840" t="s">
        <v>47</v>
      </c>
      <c r="D472" s="839" t="s">
        <v>162</v>
      </c>
      <c r="E472" s="841">
        <v>65</v>
      </c>
      <c r="F472" s="839" t="s">
        <v>820</v>
      </c>
      <c r="G472" s="839" t="s">
        <v>126</v>
      </c>
      <c r="I472" t="s">
        <v>205</v>
      </c>
      <c r="J472" t="s">
        <v>206</v>
      </c>
    </row>
    <row r="473" spans="1:10" ht="13.5" customHeight="1" x14ac:dyDescent="0.35">
      <c r="A473" s="838">
        <v>45847</v>
      </c>
      <c r="B473" s="839" t="s">
        <v>847</v>
      </c>
      <c r="C473" s="840" t="s">
        <v>47</v>
      </c>
      <c r="D473" s="839" t="s">
        <v>162</v>
      </c>
      <c r="E473" s="841">
        <v>120</v>
      </c>
      <c r="F473" s="839" t="s">
        <v>817</v>
      </c>
      <c r="G473" s="839" t="s">
        <v>126</v>
      </c>
      <c r="I473" t="s">
        <v>265</v>
      </c>
      <c r="J473" t="s">
        <v>206</v>
      </c>
    </row>
    <row r="474" spans="1:10" ht="13.5" customHeight="1" x14ac:dyDescent="0.35">
      <c r="A474" s="838">
        <v>45847</v>
      </c>
      <c r="B474" s="839" t="s">
        <v>350</v>
      </c>
      <c r="C474" s="840" t="s">
        <v>31</v>
      </c>
      <c r="D474" s="839" t="s">
        <v>162</v>
      </c>
      <c r="E474" s="841">
        <v>150</v>
      </c>
      <c r="F474" s="839" t="s">
        <v>613</v>
      </c>
      <c r="G474" s="839" t="s">
        <v>126</v>
      </c>
      <c r="I474" t="s">
        <v>236</v>
      </c>
      <c r="J474" t="s">
        <v>8556</v>
      </c>
    </row>
    <row r="475" spans="1:10" ht="13.5" customHeight="1" x14ac:dyDescent="0.35">
      <c r="A475" s="838">
        <v>45847</v>
      </c>
      <c r="B475" s="839" t="s">
        <v>848</v>
      </c>
      <c r="C475" s="840" t="s">
        <v>31</v>
      </c>
      <c r="D475" s="839" t="s">
        <v>162</v>
      </c>
      <c r="E475" s="841">
        <v>150</v>
      </c>
      <c r="F475" s="839" t="s">
        <v>613</v>
      </c>
      <c r="G475" s="839" t="s">
        <v>126</v>
      </c>
      <c r="I475" t="s">
        <v>236</v>
      </c>
      <c r="J475" t="s">
        <v>8556</v>
      </c>
    </row>
    <row r="476" spans="1:10" ht="13.5" customHeight="1" x14ac:dyDescent="0.35">
      <c r="A476" s="838">
        <v>45847</v>
      </c>
      <c r="B476" s="839" t="s">
        <v>849</v>
      </c>
      <c r="C476" s="840" t="s">
        <v>31</v>
      </c>
      <c r="D476" s="839" t="s">
        <v>162</v>
      </c>
      <c r="E476" s="841">
        <v>150</v>
      </c>
      <c r="F476" s="839" t="s">
        <v>613</v>
      </c>
      <c r="G476" s="839" t="s">
        <v>126</v>
      </c>
      <c r="I476" t="s">
        <v>236</v>
      </c>
      <c r="J476" t="s">
        <v>8556</v>
      </c>
    </row>
    <row r="477" spans="1:10" ht="13.5" customHeight="1" x14ac:dyDescent="0.35">
      <c r="A477" s="838">
        <v>45847</v>
      </c>
      <c r="B477" s="839" t="s">
        <v>850</v>
      </c>
      <c r="C477" s="840" t="s">
        <v>31</v>
      </c>
      <c r="D477" s="839" t="s">
        <v>162</v>
      </c>
      <c r="E477" s="841">
        <v>150</v>
      </c>
      <c r="F477" s="839" t="s">
        <v>613</v>
      </c>
      <c r="G477" s="839" t="s">
        <v>126</v>
      </c>
      <c r="I477" t="s">
        <v>236</v>
      </c>
      <c r="J477" t="s">
        <v>8556</v>
      </c>
    </row>
    <row r="478" spans="1:10" ht="13.5" customHeight="1" x14ac:dyDescent="0.35">
      <c r="A478" s="838">
        <v>45847</v>
      </c>
      <c r="B478" s="839" t="s">
        <v>851</v>
      </c>
      <c r="C478" s="840" t="s">
        <v>31</v>
      </c>
      <c r="D478" s="839" t="s">
        <v>162</v>
      </c>
      <c r="E478" s="841">
        <v>150</v>
      </c>
      <c r="F478" s="839" t="s">
        <v>613</v>
      </c>
      <c r="G478" s="839" t="s">
        <v>126</v>
      </c>
      <c r="I478" t="s">
        <v>236</v>
      </c>
      <c r="J478" t="s">
        <v>8556</v>
      </c>
    </row>
    <row r="479" spans="1:10" ht="13.5" customHeight="1" x14ac:dyDescent="0.35">
      <c r="A479" s="838">
        <v>45847</v>
      </c>
      <c r="B479" s="839" t="s">
        <v>852</v>
      </c>
      <c r="C479" s="840" t="s">
        <v>31</v>
      </c>
      <c r="D479" s="839" t="s">
        <v>162</v>
      </c>
      <c r="E479" s="841">
        <v>150</v>
      </c>
      <c r="F479" s="839" t="s">
        <v>613</v>
      </c>
      <c r="G479" s="839" t="s">
        <v>126</v>
      </c>
      <c r="I479" t="s">
        <v>236</v>
      </c>
      <c r="J479" t="s">
        <v>8556</v>
      </c>
    </row>
    <row r="480" spans="1:10" ht="13.5" customHeight="1" x14ac:dyDescent="0.35">
      <c r="A480" s="838">
        <v>45845</v>
      </c>
      <c r="B480" s="839" t="s">
        <v>853</v>
      </c>
      <c r="C480" s="840" t="s">
        <v>62</v>
      </c>
      <c r="D480" s="839" t="s">
        <v>160</v>
      </c>
      <c r="E480" s="841">
        <v>25</v>
      </c>
      <c r="F480" s="839" t="s">
        <v>795</v>
      </c>
      <c r="G480" s="839" t="s">
        <v>174</v>
      </c>
      <c r="I480" t="s">
        <v>201</v>
      </c>
      <c r="J480" t="s">
        <v>202</v>
      </c>
    </row>
    <row r="481" spans="1:10" ht="13.5" customHeight="1" x14ac:dyDescent="0.35">
      <c r="A481" s="838">
        <v>45843</v>
      </c>
      <c r="B481" s="839" t="s">
        <v>854</v>
      </c>
      <c r="C481" s="840" t="s">
        <v>28</v>
      </c>
      <c r="D481" s="839" t="s">
        <v>159</v>
      </c>
      <c r="E481" s="841">
        <v>150</v>
      </c>
      <c r="F481" s="839" t="s">
        <v>855</v>
      </c>
      <c r="G481" s="839" t="s">
        <v>174</v>
      </c>
      <c r="I481" t="s">
        <v>657</v>
      </c>
      <c r="J481" t="s">
        <v>197</v>
      </c>
    </row>
    <row r="482" spans="1:10" ht="13.5" customHeight="1" x14ac:dyDescent="0.35">
      <c r="A482" s="838">
        <v>45842</v>
      </c>
      <c r="B482" s="839" t="s">
        <v>856</v>
      </c>
      <c r="C482" s="840" t="s">
        <v>53</v>
      </c>
      <c r="D482" s="839" t="s">
        <v>165</v>
      </c>
      <c r="E482" s="841">
        <v>-300</v>
      </c>
      <c r="F482" s="848" t="s">
        <v>857</v>
      </c>
      <c r="G482" s="839" t="s">
        <v>175</v>
      </c>
      <c r="I482" t="s">
        <v>220</v>
      </c>
      <c r="J482"/>
    </row>
    <row r="483" spans="1:10" ht="13.5" customHeight="1" x14ac:dyDescent="0.35">
      <c r="A483" s="838">
        <v>45842</v>
      </c>
      <c r="B483" s="839" t="s">
        <v>856</v>
      </c>
      <c r="C483" s="840" t="s">
        <v>47</v>
      </c>
      <c r="D483" s="839" t="s">
        <v>165</v>
      </c>
      <c r="E483" s="841">
        <v>300</v>
      </c>
      <c r="F483" s="848" t="s">
        <v>857</v>
      </c>
      <c r="G483" s="839" t="s">
        <v>175</v>
      </c>
      <c r="I483" t="s">
        <v>342</v>
      </c>
      <c r="J483" t="s">
        <v>269</v>
      </c>
    </row>
    <row r="484" spans="1:10" ht="13.5" customHeight="1" x14ac:dyDescent="0.35">
      <c r="A484" s="838">
        <v>45842</v>
      </c>
      <c r="B484" s="839" t="s">
        <v>858</v>
      </c>
      <c r="C484" s="840" t="s">
        <v>47</v>
      </c>
      <c r="D484" s="839" t="s">
        <v>159</v>
      </c>
      <c r="E484" s="841">
        <v>50</v>
      </c>
      <c r="F484" s="839" t="s">
        <v>859</v>
      </c>
      <c r="G484" s="839" t="s">
        <v>175</v>
      </c>
      <c r="I484" t="s">
        <v>268</v>
      </c>
      <c r="J484" t="s">
        <v>269</v>
      </c>
    </row>
    <row r="485" spans="1:10" ht="13.5" customHeight="1" x14ac:dyDescent="0.35">
      <c r="A485" s="838">
        <v>45839</v>
      </c>
      <c r="B485" s="839" t="s">
        <v>292</v>
      </c>
      <c r="C485" s="840" t="s">
        <v>44</v>
      </c>
      <c r="D485" s="839" t="s">
        <v>159</v>
      </c>
      <c r="E485" s="841">
        <v>35</v>
      </c>
      <c r="F485" s="839" t="s">
        <v>292</v>
      </c>
      <c r="G485" s="839" t="s">
        <v>175</v>
      </c>
      <c r="I485" t="s">
        <v>294</v>
      </c>
      <c r="J485" t="s">
        <v>295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860</v>
      </c>
      <c r="C487" s="840" t="s">
        <v>35</v>
      </c>
      <c r="D487" s="839" t="s">
        <v>159</v>
      </c>
      <c r="E487" s="841">
        <v>750</v>
      </c>
      <c r="F487" s="839" t="s">
        <v>219</v>
      </c>
      <c r="G487" s="839" t="s">
        <v>174</v>
      </c>
      <c r="I487" t="s">
        <v>221</v>
      </c>
      <c r="J487" t="s">
        <v>222</v>
      </c>
    </row>
    <row r="488" spans="1:10" ht="13.5" customHeight="1" x14ac:dyDescent="0.35">
      <c r="A488" s="838">
        <v>45838</v>
      </c>
      <c r="B488" s="839" t="s">
        <v>861</v>
      </c>
      <c r="C488" s="840" t="s">
        <v>62</v>
      </c>
      <c r="D488" s="839" t="s">
        <v>160</v>
      </c>
      <c r="E488" s="841">
        <v>5</v>
      </c>
      <c r="F488" s="839" t="s">
        <v>862</v>
      </c>
      <c r="G488" s="839" t="s">
        <v>174</v>
      </c>
      <c r="I488" t="s">
        <v>201</v>
      </c>
      <c r="J488" t="s">
        <v>202</v>
      </c>
    </row>
    <row r="489" spans="1:10" ht="13.5" customHeight="1" x14ac:dyDescent="0.35">
      <c r="A489" s="838">
        <v>45838</v>
      </c>
      <c r="B489" s="839" t="s">
        <v>863</v>
      </c>
      <c r="C489" s="840" t="s">
        <v>47</v>
      </c>
      <c r="D489" s="839" t="s">
        <v>162</v>
      </c>
      <c r="E489" s="841">
        <v>65</v>
      </c>
      <c r="F489" s="839" t="s">
        <v>864</v>
      </c>
      <c r="G489" s="839" t="s">
        <v>126</v>
      </c>
      <c r="I489" t="s">
        <v>205</v>
      </c>
      <c r="J489" t="s">
        <v>206</v>
      </c>
    </row>
    <row r="490" spans="1:10" ht="13.5" customHeight="1" x14ac:dyDescent="0.35">
      <c r="A490" s="838">
        <v>45837</v>
      </c>
      <c r="B490" s="839" t="s">
        <v>865</v>
      </c>
      <c r="C490" s="840" t="s">
        <v>62</v>
      </c>
      <c r="D490" s="839" t="s">
        <v>159</v>
      </c>
      <c r="E490" s="841">
        <v>25</v>
      </c>
      <c r="F490" s="839" t="s">
        <v>866</v>
      </c>
      <c r="G490" s="839" t="s">
        <v>174</v>
      </c>
      <c r="I490" t="s">
        <v>201</v>
      </c>
      <c r="J490" t="s">
        <v>202</v>
      </c>
    </row>
    <row r="491" spans="1:10" ht="13.5" customHeight="1" x14ac:dyDescent="0.35">
      <c r="A491" s="838">
        <v>45833</v>
      </c>
      <c r="B491" s="839" t="s">
        <v>867</v>
      </c>
      <c r="C491" s="840" t="s">
        <v>62</v>
      </c>
      <c r="D491" s="839" t="s">
        <v>159</v>
      </c>
      <c r="E491" s="841">
        <v>25</v>
      </c>
      <c r="F491" s="839" t="s">
        <v>866</v>
      </c>
      <c r="G491" s="839" t="s">
        <v>174</v>
      </c>
      <c r="I491" t="s">
        <v>201</v>
      </c>
      <c r="J491" t="s">
        <v>202</v>
      </c>
    </row>
    <row r="492" spans="1:10" ht="13.5" customHeight="1" x14ac:dyDescent="0.35">
      <c r="A492" s="838">
        <v>45828</v>
      </c>
      <c r="B492" s="839" t="s">
        <v>868</v>
      </c>
      <c r="C492" s="840" t="s">
        <v>47</v>
      </c>
      <c r="D492" s="839" t="s">
        <v>162</v>
      </c>
      <c r="E492" s="841">
        <v>65</v>
      </c>
      <c r="F492" s="839" t="s">
        <v>820</v>
      </c>
      <c r="G492" s="839" t="s">
        <v>126</v>
      </c>
      <c r="I492" t="s">
        <v>205</v>
      </c>
      <c r="J492" t="s">
        <v>206</v>
      </c>
    </row>
    <row r="493" spans="1:10" ht="13.5" customHeight="1" x14ac:dyDescent="0.35">
      <c r="A493" s="838">
        <v>45828</v>
      </c>
      <c r="B493" s="839" t="s">
        <v>869</v>
      </c>
      <c r="C493" s="840" t="s">
        <v>31</v>
      </c>
      <c r="D493" s="839" t="s">
        <v>162</v>
      </c>
      <c r="E493" s="841">
        <v>50</v>
      </c>
      <c r="F493" s="839" t="s">
        <v>729</v>
      </c>
      <c r="G493" s="839" t="s">
        <v>126</v>
      </c>
      <c r="I493" t="s">
        <v>317</v>
      </c>
      <c r="J493" t="s">
        <v>226</v>
      </c>
    </row>
    <row r="494" spans="1:10" ht="13.5" customHeight="1" x14ac:dyDescent="0.35">
      <c r="A494" s="838">
        <v>45828</v>
      </c>
      <c r="B494" s="839" t="s">
        <v>870</v>
      </c>
      <c r="C494" s="840" t="s">
        <v>31</v>
      </c>
      <c r="D494" s="839" t="s">
        <v>162</v>
      </c>
      <c r="E494" s="841">
        <v>50</v>
      </c>
      <c r="F494" s="839" t="s">
        <v>729</v>
      </c>
      <c r="G494" s="839" t="s">
        <v>126</v>
      </c>
      <c r="I494" t="s">
        <v>317</v>
      </c>
      <c r="J494" t="s">
        <v>226</v>
      </c>
    </row>
    <row r="495" spans="1:10" ht="13.5" customHeight="1" x14ac:dyDescent="0.35">
      <c r="A495" s="838">
        <v>45828</v>
      </c>
      <c r="B495" s="839" t="s">
        <v>871</v>
      </c>
      <c r="C495" s="840" t="s">
        <v>31</v>
      </c>
      <c r="D495" s="839" t="s">
        <v>162</v>
      </c>
      <c r="E495" s="841">
        <v>50</v>
      </c>
      <c r="F495" s="839" t="s">
        <v>729</v>
      </c>
      <c r="G495" s="839" t="s">
        <v>126</v>
      </c>
      <c r="I495" t="s">
        <v>317</v>
      </c>
      <c r="J495" t="s">
        <v>226</v>
      </c>
    </row>
    <row r="496" spans="1:10" ht="13.5" customHeight="1" x14ac:dyDescent="0.35">
      <c r="A496" s="838">
        <v>45828</v>
      </c>
      <c r="B496" s="839" t="s">
        <v>872</v>
      </c>
      <c r="C496" s="840" t="s">
        <v>31</v>
      </c>
      <c r="D496" s="839" t="s">
        <v>162</v>
      </c>
      <c r="E496" s="841">
        <v>50</v>
      </c>
      <c r="F496" s="839" t="s">
        <v>729</v>
      </c>
      <c r="G496" s="839" t="s">
        <v>126</v>
      </c>
      <c r="I496" t="s">
        <v>317</v>
      </c>
      <c r="J496" t="s">
        <v>226</v>
      </c>
    </row>
    <row r="497" spans="1:10" ht="13.5" customHeight="1" x14ac:dyDescent="0.35">
      <c r="A497" s="838">
        <v>45828</v>
      </c>
      <c r="B497" s="839" t="s">
        <v>803</v>
      </c>
      <c r="C497" s="840" t="s">
        <v>31</v>
      </c>
      <c r="D497" s="839" t="s">
        <v>162</v>
      </c>
      <c r="E497" s="841">
        <v>50</v>
      </c>
      <c r="F497" s="839" t="s">
        <v>729</v>
      </c>
      <c r="G497" s="839" t="s">
        <v>126</v>
      </c>
      <c r="I497" t="s">
        <v>317</v>
      </c>
      <c r="J497" t="s">
        <v>226</v>
      </c>
    </row>
    <row r="498" spans="1:10" ht="13.5" customHeight="1" x14ac:dyDescent="0.35">
      <c r="A498" s="838">
        <v>45828</v>
      </c>
      <c r="B498" s="839" t="s">
        <v>673</v>
      </c>
      <c r="C498" s="840" t="s">
        <v>31</v>
      </c>
      <c r="D498" s="839" t="s">
        <v>162</v>
      </c>
      <c r="E498" s="841">
        <v>50</v>
      </c>
      <c r="F498" s="839" t="s">
        <v>729</v>
      </c>
      <c r="G498" s="839" t="s">
        <v>126</v>
      </c>
      <c r="I498" t="s">
        <v>317</v>
      </c>
      <c r="J498" t="s">
        <v>226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160</v>
      </c>
      <c r="E499" s="841">
        <v>87.1</v>
      </c>
      <c r="F499" s="839" t="s">
        <v>873</v>
      </c>
      <c r="G499" s="839" t="s">
        <v>89</v>
      </c>
      <c r="I499" t="s">
        <v>333</v>
      </c>
      <c r="J499" t="s">
        <v>286</v>
      </c>
    </row>
    <row r="500" spans="1:10" ht="13.5" customHeight="1" x14ac:dyDescent="0.35">
      <c r="A500" s="838">
        <v>45827</v>
      </c>
      <c r="B500" s="839" t="s">
        <v>874</v>
      </c>
      <c r="C500" s="840" t="s">
        <v>59</v>
      </c>
      <c r="D500" s="839" t="s">
        <v>164</v>
      </c>
      <c r="E500" s="841">
        <v>150</v>
      </c>
      <c r="F500" s="839" t="s">
        <v>875</v>
      </c>
      <c r="G500" s="839" t="s">
        <v>175</v>
      </c>
      <c r="I500" t="s">
        <v>320</v>
      </c>
      <c r="J500" t="s">
        <v>304</v>
      </c>
    </row>
    <row r="501" spans="1:10" ht="13.5" customHeight="1" x14ac:dyDescent="0.35">
      <c r="A501" s="838">
        <v>45827</v>
      </c>
      <c r="B501" s="839" t="s">
        <v>874</v>
      </c>
      <c r="C501" s="840" t="s">
        <v>59</v>
      </c>
      <c r="D501" s="839" t="s">
        <v>159</v>
      </c>
      <c r="E501" s="841">
        <v>150</v>
      </c>
      <c r="F501" s="839" t="s">
        <v>875</v>
      </c>
      <c r="G501" s="839" t="s">
        <v>175</v>
      </c>
      <c r="I501" t="s">
        <v>320</v>
      </c>
      <c r="J501" t="s">
        <v>304</v>
      </c>
    </row>
    <row r="502" spans="1:10" ht="13.5" customHeight="1" x14ac:dyDescent="0.35">
      <c r="A502" s="838">
        <v>45822</v>
      </c>
      <c r="B502" s="839" t="s">
        <v>876</v>
      </c>
      <c r="C502" s="840" t="s">
        <v>31</v>
      </c>
      <c r="D502" s="839" t="s">
        <v>159</v>
      </c>
      <c r="E502" s="841">
        <v>99</v>
      </c>
      <c r="F502" s="839" t="s">
        <v>177</v>
      </c>
      <c r="G502" s="839" t="s">
        <v>174</v>
      </c>
      <c r="I502" t="s">
        <v>210</v>
      </c>
      <c r="J502" t="s">
        <v>211</v>
      </c>
    </row>
    <row r="503" spans="1:10" ht="13.5" customHeight="1" x14ac:dyDescent="0.35">
      <c r="A503" s="838">
        <v>45824</v>
      </c>
      <c r="B503" s="839" t="s">
        <v>877</v>
      </c>
      <c r="C503" s="840" t="s">
        <v>59</v>
      </c>
      <c r="D503" s="839" t="s">
        <v>162</v>
      </c>
      <c r="E503" s="841">
        <v>500</v>
      </c>
      <c r="F503" s="839" t="s">
        <v>878</v>
      </c>
      <c r="G503" s="839" t="s">
        <v>174</v>
      </c>
      <c r="I503" t="s">
        <v>320</v>
      </c>
      <c r="J503" t="s">
        <v>304</v>
      </c>
    </row>
    <row r="504" spans="1:10" ht="13.5" customHeight="1" x14ac:dyDescent="0.35">
      <c r="A504" s="838">
        <v>45815</v>
      </c>
      <c r="B504" s="839" t="s">
        <v>351</v>
      </c>
      <c r="C504" s="840" t="s">
        <v>41</v>
      </c>
      <c r="D504" s="839" t="s">
        <v>166</v>
      </c>
      <c r="E504" s="841">
        <v>-1120</v>
      </c>
      <c r="F504" s="839" t="s">
        <v>463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45815</v>
      </c>
      <c r="B505" s="839" t="s">
        <v>351</v>
      </c>
      <c r="C505" s="840" t="s">
        <v>35</v>
      </c>
      <c r="D505" s="839" t="s">
        <v>166</v>
      </c>
      <c r="E505" s="841">
        <v>1120</v>
      </c>
      <c r="F505" s="839" t="s">
        <v>463</v>
      </c>
      <c r="G505" s="839" t="s">
        <v>175</v>
      </c>
      <c r="I505" t="s">
        <v>879</v>
      </c>
      <c r="J505" t="s">
        <v>222</v>
      </c>
    </row>
    <row r="506" spans="1:10" ht="13.5" customHeight="1" x14ac:dyDescent="0.35">
      <c r="A506" s="838">
        <v>45821</v>
      </c>
      <c r="B506" s="839" t="s">
        <v>270</v>
      </c>
      <c r="C506" s="840" t="s">
        <v>47</v>
      </c>
      <c r="D506" s="839" t="s">
        <v>159</v>
      </c>
      <c r="E506" s="841">
        <v>170</v>
      </c>
      <c r="F506" s="839" t="s">
        <v>880</v>
      </c>
      <c r="G506" s="839" t="s">
        <v>175</v>
      </c>
      <c r="I506" t="s">
        <v>314</v>
      </c>
      <c r="J506" t="s">
        <v>269</v>
      </c>
    </row>
    <row r="507" spans="1:10" ht="13.5" customHeight="1" x14ac:dyDescent="0.35">
      <c r="A507" s="838">
        <v>45820</v>
      </c>
      <c r="B507" s="839" t="s">
        <v>881</v>
      </c>
      <c r="C507" s="840" t="s">
        <v>28</v>
      </c>
      <c r="D507" s="839" t="s">
        <v>162</v>
      </c>
      <c r="E507" s="841">
        <v>150</v>
      </c>
      <c r="F507" s="839" t="s">
        <v>666</v>
      </c>
      <c r="G507" s="839" t="s">
        <v>126</v>
      </c>
      <c r="I507" t="s">
        <v>215</v>
      </c>
      <c r="J507" t="s">
        <v>216</v>
      </c>
    </row>
    <row r="508" spans="1:10" ht="13.5" customHeight="1" x14ac:dyDescent="0.35">
      <c r="A508" s="838">
        <v>45820</v>
      </c>
      <c r="B508" s="839" t="s">
        <v>882</v>
      </c>
      <c r="C508" s="840" t="s">
        <v>28</v>
      </c>
      <c r="D508" s="839" t="s">
        <v>162</v>
      </c>
      <c r="E508" s="841">
        <v>150</v>
      </c>
      <c r="F508" s="839" t="s">
        <v>666</v>
      </c>
      <c r="G508" s="839" t="s">
        <v>126</v>
      </c>
      <c r="I508" t="s">
        <v>215</v>
      </c>
      <c r="J508" t="s">
        <v>216</v>
      </c>
    </row>
    <row r="509" spans="1:10" ht="13.5" customHeight="1" x14ac:dyDescent="0.35">
      <c r="A509" s="838">
        <v>45820</v>
      </c>
      <c r="B509" s="839" t="s">
        <v>883</v>
      </c>
      <c r="C509" s="840" t="s">
        <v>28</v>
      </c>
      <c r="D509" s="839" t="s">
        <v>162</v>
      </c>
      <c r="E509" s="841">
        <v>150</v>
      </c>
      <c r="F509" s="839" t="s">
        <v>666</v>
      </c>
      <c r="G509" s="839" t="s">
        <v>126</v>
      </c>
      <c r="I509" t="s">
        <v>215</v>
      </c>
      <c r="J509" t="s">
        <v>216</v>
      </c>
    </row>
    <row r="510" spans="1:10" ht="13.5" customHeight="1" x14ac:dyDescent="0.35">
      <c r="A510" s="838">
        <v>45820</v>
      </c>
      <c r="B510" s="839" t="s">
        <v>884</v>
      </c>
      <c r="C510" s="840" t="s">
        <v>47</v>
      </c>
      <c r="D510" s="839" t="s">
        <v>162</v>
      </c>
      <c r="E510" s="841">
        <v>65</v>
      </c>
      <c r="F510" s="839" t="s">
        <v>820</v>
      </c>
      <c r="G510" s="839" t="s">
        <v>126</v>
      </c>
      <c r="I510" t="s">
        <v>205</v>
      </c>
      <c r="J510" t="s">
        <v>206</v>
      </c>
    </row>
    <row r="511" spans="1:10" ht="13.5" customHeight="1" x14ac:dyDescent="0.35">
      <c r="A511" s="838">
        <v>45820</v>
      </c>
      <c r="B511" s="839" t="s">
        <v>885</v>
      </c>
      <c r="C511" s="840" t="s">
        <v>31</v>
      </c>
      <c r="D511" s="839" t="s">
        <v>162</v>
      </c>
      <c r="E511" s="841">
        <v>95</v>
      </c>
      <c r="F511" s="839" t="s">
        <v>886</v>
      </c>
      <c r="G511" s="839" t="s">
        <v>126</v>
      </c>
      <c r="I511" t="s">
        <v>225</v>
      </c>
      <c r="J511" t="s">
        <v>226</v>
      </c>
    </row>
    <row r="512" spans="1:10" ht="13.5" customHeight="1" x14ac:dyDescent="0.35">
      <c r="A512" s="838">
        <v>45820</v>
      </c>
      <c r="B512" s="839" t="s">
        <v>887</v>
      </c>
      <c r="C512" s="840" t="s">
        <v>31</v>
      </c>
      <c r="D512" s="839" t="s">
        <v>162</v>
      </c>
      <c r="E512" s="841">
        <v>95</v>
      </c>
      <c r="F512" s="839" t="s">
        <v>886</v>
      </c>
      <c r="G512" s="839" t="s">
        <v>126</v>
      </c>
      <c r="I512" t="s">
        <v>225</v>
      </c>
      <c r="J512" t="s">
        <v>226</v>
      </c>
    </row>
    <row r="513" spans="1:10" ht="13.5" customHeight="1" x14ac:dyDescent="0.35">
      <c r="A513" s="838">
        <v>45820</v>
      </c>
      <c r="B513" s="839" t="s">
        <v>888</v>
      </c>
      <c r="C513" s="840" t="s">
        <v>31</v>
      </c>
      <c r="D513" s="839" t="s">
        <v>162</v>
      </c>
      <c r="E513" s="841">
        <v>95</v>
      </c>
      <c r="F513" s="839" t="s">
        <v>886</v>
      </c>
      <c r="G513" s="839" t="s">
        <v>126</v>
      </c>
      <c r="I513" t="s">
        <v>225</v>
      </c>
      <c r="J513" t="s">
        <v>226</v>
      </c>
    </row>
    <row r="514" spans="1:10" ht="13.5" customHeight="1" x14ac:dyDescent="0.35">
      <c r="A514" s="838">
        <v>45820</v>
      </c>
      <c r="B514" s="839" t="s">
        <v>889</v>
      </c>
      <c r="C514" s="840" t="s">
        <v>31</v>
      </c>
      <c r="D514" s="839" t="s">
        <v>162</v>
      </c>
      <c r="E514" s="841">
        <v>95</v>
      </c>
      <c r="F514" s="839" t="s">
        <v>886</v>
      </c>
      <c r="G514" s="839" t="s">
        <v>126</v>
      </c>
      <c r="I514" t="s">
        <v>225</v>
      </c>
      <c r="J514" t="s">
        <v>226</v>
      </c>
    </row>
    <row r="515" spans="1:10" ht="13.5" customHeight="1" x14ac:dyDescent="0.35">
      <c r="A515" s="838">
        <v>45820</v>
      </c>
      <c r="B515" s="839" t="s">
        <v>890</v>
      </c>
      <c r="C515" s="840" t="s">
        <v>31</v>
      </c>
      <c r="D515" s="839" t="s">
        <v>162</v>
      </c>
      <c r="E515" s="841">
        <v>12</v>
      </c>
      <c r="F515" s="839" t="s">
        <v>362</v>
      </c>
      <c r="G515" s="839" t="s">
        <v>126</v>
      </c>
      <c r="I515" t="s">
        <v>325</v>
      </c>
      <c r="J515" t="s">
        <v>226</v>
      </c>
    </row>
    <row r="516" spans="1:10" ht="13.5" customHeight="1" x14ac:dyDescent="0.35">
      <c r="A516" s="838">
        <v>45820</v>
      </c>
      <c r="B516" s="839" t="s">
        <v>891</v>
      </c>
      <c r="C516" s="840" t="s">
        <v>31</v>
      </c>
      <c r="D516" s="839" t="s">
        <v>162</v>
      </c>
      <c r="E516" s="841">
        <v>12</v>
      </c>
      <c r="F516" s="839" t="s">
        <v>362</v>
      </c>
      <c r="G516" s="839" t="s">
        <v>126</v>
      </c>
      <c r="I516" t="s">
        <v>325</v>
      </c>
      <c r="J516" t="s">
        <v>226</v>
      </c>
    </row>
    <row r="517" spans="1:10" ht="13.5" customHeight="1" x14ac:dyDescent="0.35">
      <c r="A517" s="838">
        <v>45820</v>
      </c>
      <c r="B517" s="839" t="s">
        <v>892</v>
      </c>
      <c r="C517" s="840" t="s">
        <v>31</v>
      </c>
      <c r="D517" s="839" t="s">
        <v>162</v>
      </c>
      <c r="E517" s="841">
        <v>12</v>
      </c>
      <c r="F517" s="839" t="s">
        <v>362</v>
      </c>
      <c r="G517" s="839" t="s">
        <v>126</v>
      </c>
      <c r="I517" t="s">
        <v>325</v>
      </c>
      <c r="J517" t="s">
        <v>226</v>
      </c>
    </row>
    <row r="518" spans="1:10" ht="13.5" customHeight="1" x14ac:dyDescent="0.35">
      <c r="A518" s="838">
        <v>45820</v>
      </c>
      <c r="B518" s="839" t="s">
        <v>893</v>
      </c>
      <c r="C518" s="840" t="s">
        <v>31</v>
      </c>
      <c r="D518" s="839" t="s">
        <v>162</v>
      </c>
      <c r="E518" s="841">
        <v>12</v>
      </c>
      <c r="F518" s="839" t="s">
        <v>362</v>
      </c>
      <c r="G518" s="839" t="s">
        <v>126</v>
      </c>
      <c r="I518" t="s">
        <v>325</v>
      </c>
      <c r="J518" t="s">
        <v>226</v>
      </c>
    </row>
    <row r="519" spans="1:10" ht="13.5" customHeight="1" x14ac:dyDescent="0.35">
      <c r="A519" s="838">
        <v>45820</v>
      </c>
      <c r="B519" s="839" t="s">
        <v>894</v>
      </c>
      <c r="C519" s="840" t="s">
        <v>31</v>
      </c>
      <c r="D519" s="839" t="s">
        <v>162</v>
      </c>
      <c r="E519" s="841">
        <v>12</v>
      </c>
      <c r="F519" s="839" t="s">
        <v>362</v>
      </c>
      <c r="G519" s="839" t="s">
        <v>126</v>
      </c>
      <c r="I519" t="s">
        <v>325</v>
      </c>
      <c r="J519" t="s">
        <v>226</v>
      </c>
    </row>
    <row r="520" spans="1:10" ht="13.5" customHeight="1" x14ac:dyDescent="0.35">
      <c r="A520" s="838">
        <v>45820</v>
      </c>
      <c r="B520" s="839" t="s">
        <v>393</v>
      </c>
      <c r="C520" s="840" t="s">
        <v>31</v>
      </c>
      <c r="D520" s="839" t="s">
        <v>162</v>
      </c>
      <c r="E520" s="841">
        <v>15</v>
      </c>
      <c r="F520" s="839" t="s">
        <v>362</v>
      </c>
      <c r="G520" s="839" t="s">
        <v>126</v>
      </c>
      <c r="I520" t="s">
        <v>325</v>
      </c>
      <c r="J520" t="s">
        <v>226</v>
      </c>
    </row>
    <row r="521" spans="1:10" ht="13.5" customHeight="1" x14ac:dyDescent="0.35">
      <c r="A521" s="838">
        <v>45820</v>
      </c>
      <c r="B521" s="839" t="s">
        <v>895</v>
      </c>
      <c r="C521" s="840" t="s">
        <v>31</v>
      </c>
      <c r="D521" s="839" t="s">
        <v>162</v>
      </c>
      <c r="E521" s="841">
        <v>15</v>
      </c>
      <c r="F521" s="839" t="s">
        <v>362</v>
      </c>
      <c r="G521" s="839" t="s">
        <v>126</v>
      </c>
      <c r="I521" t="s">
        <v>325</v>
      </c>
      <c r="J521" t="s">
        <v>226</v>
      </c>
    </row>
    <row r="522" spans="1:10" ht="13.5" customHeight="1" x14ac:dyDescent="0.35">
      <c r="A522" s="838">
        <v>45820</v>
      </c>
      <c r="B522" s="839" t="s">
        <v>896</v>
      </c>
      <c r="C522" s="840" t="s">
        <v>31</v>
      </c>
      <c r="D522" s="839" t="s">
        <v>162</v>
      </c>
      <c r="E522" s="841">
        <v>15</v>
      </c>
      <c r="F522" s="839" t="s">
        <v>362</v>
      </c>
      <c r="G522" s="839" t="s">
        <v>126</v>
      </c>
      <c r="I522" t="s">
        <v>325</v>
      </c>
      <c r="J522" t="s">
        <v>226</v>
      </c>
    </row>
    <row r="523" spans="1:10" ht="13.5" customHeight="1" x14ac:dyDescent="0.35">
      <c r="A523" s="838">
        <v>45820</v>
      </c>
      <c r="B523" s="839" t="s">
        <v>897</v>
      </c>
      <c r="C523" s="840" t="s">
        <v>31</v>
      </c>
      <c r="D523" s="839" t="s">
        <v>162</v>
      </c>
      <c r="E523" s="841">
        <v>35</v>
      </c>
      <c r="F523" s="839" t="s">
        <v>801</v>
      </c>
      <c r="G523" s="839" t="s">
        <v>126</v>
      </c>
      <c r="I523" t="s">
        <v>280</v>
      </c>
      <c r="J523" t="s">
        <v>226</v>
      </c>
    </row>
    <row r="524" spans="1:10" ht="13.5" customHeight="1" x14ac:dyDescent="0.35">
      <c r="A524" s="838">
        <v>45820</v>
      </c>
      <c r="B524" s="839" t="s">
        <v>898</v>
      </c>
      <c r="C524" s="840" t="s">
        <v>31</v>
      </c>
      <c r="D524" s="839" t="s">
        <v>162</v>
      </c>
      <c r="E524" s="841">
        <v>35</v>
      </c>
      <c r="F524" s="839" t="s">
        <v>801</v>
      </c>
      <c r="G524" s="839" t="s">
        <v>126</v>
      </c>
      <c r="I524" t="s">
        <v>280</v>
      </c>
      <c r="J524" t="s">
        <v>226</v>
      </c>
    </row>
    <row r="525" spans="1:10" ht="13.5" customHeight="1" x14ac:dyDescent="0.35">
      <c r="A525" s="838">
        <v>45820</v>
      </c>
      <c r="B525" s="839" t="s">
        <v>606</v>
      </c>
      <c r="C525" s="840" t="s">
        <v>31</v>
      </c>
      <c r="D525" s="839" t="s">
        <v>162</v>
      </c>
      <c r="E525" s="841">
        <v>35</v>
      </c>
      <c r="F525" s="839" t="s">
        <v>801</v>
      </c>
      <c r="G525" s="839" t="s">
        <v>126</v>
      </c>
      <c r="I525" t="s">
        <v>280</v>
      </c>
      <c r="J525" t="s">
        <v>226</v>
      </c>
    </row>
    <row r="526" spans="1:10" ht="13.5" customHeight="1" x14ac:dyDescent="0.35">
      <c r="A526" s="838">
        <v>45820</v>
      </c>
      <c r="B526" s="839" t="s">
        <v>899</v>
      </c>
      <c r="C526" s="840" t="s">
        <v>31</v>
      </c>
      <c r="D526" s="839" t="s">
        <v>162</v>
      </c>
      <c r="E526" s="841">
        <v>35</v>
      </c>
      <c r="F526" s="839" t="s">
        <v>801</v>
      </c>
      <c r="G526" s="839" t="s">
        <v>126</v>
      </c>
      <c r="I526" t="s">
        <v>280</v>
      </c>
      <c r="J526" t="s">
        <v>226</v>
      </c>
    </row>
    <row r="527" spans="1:10" ht="13.5" customHeight="1" x14ac:dyDescent="0.35">
      <c r="A527" s="838">
        <v>45820</v>
      </c>
      <c r="B527" s="839" t="s">
        <v>618</v>
      </c>
      <c r="C527" s="840" t="s">
        <v>31</v>
      </c>
      <c r="D527" s="839" t="s">
        <v>162</v>
      </c>
      <c r="E527" s="841">
        <v>50</v>
      </c>
      <c r="F527" s="839" t="s">
        <v>674</v>
      </c>
      <c r="G527" s="839" t="s">
        <v>126</v>
      </c>
      <c r="I527" t="s">
        <v>380</v>
      </c>
      <c r="J527" t="s">
        <v>226</v>
      </c>
    </row>
    <row r="528" spans="1:10" ht="13.5" customHeight="1" x14ac:dyDescent="0.35">
      <c r="A528" s="838">
        <v>45820</v>
      </c>
      <c r="B528" s="839" t="s">
        <v>615</v>
      </c>
      <c r="C528" s="840" t="s">
        <v>31</v>
      </c>
      <c r="D528" s="839" t="s">
        <v>162</v>
      </c>
      <c r="E528" s="841">
        <v>50</v>
      </c>
      <c r="F528" s="839" t="s">
        <v>674</v>
      </c>
      <c r="G528" s="839" t="s">
        <v>126</v>
      </c>
      <c r="I528" t="s">
        <v>380</v>
      </c>
      <c r="J528" t="s">
        <v>226</v>
      </c>
    </row>
    <row r="529" spans="1:10" ht="13.5" customHeight="1" x14ac:dyDescent="0.35">
      <c r="A529" s="838">
        <v>45820</v>
      </c>
      <c r="B529" s="839" t="s">
        <v>803</v>
      </c>
      <c r="C529" s="840" t="s">
        <v>31</v>
      </c>
      <c r="D529" s="839" t="s">
        <v>162</v>
      </c>
      <c r="E529" s="841">
        <v>50</v>
      </c>
      <c r="F529" s="839" t="s">
        <v>674</v>
      </c>
      <c r="G529" s="839" t="s">
        <v>126</v>
      </c>
      <c r="I529" t="s">
        <v>380</v>
      </c>
      <c r="J529" t="s">
        <v>226</v>
      </c>
    </row>
    <row r="530" spans="1:10" ht="13.5" customHeight="1" x14ac:dyDescent="0.35">
      <c r="A530" s="838">
        <v>45819</v>
      </c>
      <c r="B530" s="839" t="s">
        <v>900</v>
      </c>
      <c r="C530" s="840" t="s">
        <v>35</v>
      </c>
      <c r="D530" s="839" t="s">
        <v>159</v>
      </c>
      <c r="E530" s="841">
        <v>750</v>
      </c>
      <c r="F530" s="839" t="s">
        <v>219</v>
      </c>
      <c r="G530" s="839" t="s">
        <v>174</v>
      </c>
      <c r="I530" t="s">
        <v>221</v>
      </c>
      <c r="J530" t="s">
        <v>222</v>
      </c>
    </row>
    <row r="531" spans="1:10" ht="13.5" customHeight="1" x14ac:dyDescent="0.35">
      <c r="A531" s="838">
        <v>45818</v>
      </c>
      <c r="B531" s="839" t="s">
        <v>901</v>
      </c>
      <c r="C531" s="840" t="s">
        <v>31</v>
      </c>
      <c r="D531" s="839" t="s">
        <v>159</v>
      </c>
      <c r="E531" s="841">
        <v>79.2</v>
      </c>
      <c r="F531" s="839" t="s">
        <v>177</v>
      </c>
      <c r="G531" s="839" t="s">
        <v>176</v>
      </c>
      <c r="I531" t="s">
        <v>210</v>
      </c>
      <c r="J531" t="s">
        <v>211</v>
      </c>
    </row>
    <row r="532" spans="1:10" ht="13.5" customHeight="1" x14ac:dyDescent="0.35">
      <c r="A532" s="838">
        <v>45818</v>
      </c>
      <c r="B532" s="839" t="s">
        <v>902</v>
      </c>
      <c r="C532" s="840" t="s">
        <v>31</v>
      </c>
      <c r="D532" s="839" t="s">
        <v>162</v>
      </c>
      <c r="E532" s="841">
        <v>99</v>
      </c>
      <c r="F532" s="839" t="s">
        <v>230</v>
      </c>
      <c r="G532" s="839" t="s">
        <v>126</v>
      </c>
      <c r="I532" t="s">
        <v>231</v>
      </c>
      <c r="J532" t="s">
        <v>8556</v>
      </c>
    </row>
    <row r="533" spans="1:10" ht="13.5" customHeight="1" x14ac:dyDescent="0.35">
      <c r="A533" s="838">
        <v>45818</v>
      </c>
      <c r="B533" s="839" t="s">
        <v>730</v>
      </c>
      <c r="C533" s="840" t="s">
        <v>31</v>
      </c>
      <c r="D533" s="839" t="s">
        <v>162</v>
      </c>
      <c r="E533" s="841">
        <v>99</v>
      </c>
      <c r="F533" s="839" t="s">
        <v>230</v>
      </c>
      <c r="G533" s="839" t="s">
        <v>126</v>
      </c>
      <c r="I533" t="s">
        <v>231</v>
      </c>
      <c r="J533" t="s">
        <v>8556</v>
      </c>
    </row>
    <row r="534" spans="1:10" ht="13.5" customHeight="1" x14ac:dyDescent="0.35">
      <c r="A534" s="838">
        <v>45818</v>
      </c>
      <c r="B534" s="839" t="s">
        <v>903</v>
      </c>
      <c r="C534" s="840" t="s">
        <v>31</v>
      </c>
      <c r="D534" s="839" t="s">
        <v>162</v>
      </c>
      <c r="E534" s="841">
        <v>150</v>
      </c>
      <c r="F534" s="839" t="s">
        <v>230</v>
      </c>
      <c r="G534" s="839" t="s">
        <v>126</v>
      </c>
      <c r="I534" t="s">
        <v>231</v>
      </c>
      <c r="J534" t="s">
        <v>8556</v>
      </c>
    </row>
    <row r="535" spans="1:10" ht="13.5" customHeight="1" x14ac:dyDescent="0.35">
      <c r="A535" s="838">
        <v>45818</v>
      </c>
      <c r="B535" s="839" t="s">
        <v>904</v>
      </c>
      <c r="C535" s="840" t="s">
        <v>31</v>
      </c>
      <c r="D535" s="839" t="s">
        <v>162</v>
      </c>
      <c r="E535" s="841">
        <v>150</v>
      </c>
      <c r="F535" s="839" t="s">
        <v>230</v>
      </c>
      <c r="G535" s="839" t="s">
        <v>126</v>
      </c>
      <c r="I535" t="s">
        <v>231</v>
      </c>
      <c r="J535" t="s">
        <v>8556</v>
      </c>
    </row>
    <row r="536" spans="1:10" ht="13.5" customHeight="1" x14ac:dyDescent="0.35">
      <c r="A536" s="838">
        <v>45818</v>
      </c>
      <c r="B536" s="839" t="s">
        <v>905</v>
      </c>
      <c r="C536" s="840" t="s">
        <v>31</v>
      </c>
      <c r="D536" s="839" t="s">
        <v>162</v>
      </c>
      <c r="E536" s="841">
        <v>150</v>
      </c>
      <c r="F536" s="839" t="s">
        <v>230</v>
      </c>
      <c r="G536" s="839" t="s">
        <v>126</v>
      </c>
      <c r="I536" t="s">
        <v>231</v>
      </c>
      <c r="J536" t="s">
        <v>8556</v>
      </c>
    </row>
    <row r="537" spans="1:10" ht="13.5" customHeight="1" x14ac:dyDescent="0.35">
      <c r="A537" s="838">
        <v>45818</v>
      </c>
      <c r="B537" s="839" t="s">
        <v>906</v>
      </c>
      <c r="C537" s="840" t="s">
        <v>31</v>
      </c>
      <c r="D537" s="839" t="s">
        <v>162</v>
      </c>
      <c r="E537" s="841">
        <v>99</v>
      </c>
      <c r="F537" s="839" t="s">
        <v>230</v>
      </c>
      <c r="G537" s="839" t="s">
        <v>126</v>
      </c>
      <c r="I537" t="s">
        <v>231</v>
      </c>
      <c r="J537" t="s">
        <v>8556</v>
      </c>
    </row>
    <row r="538" spans="1:10" ht="13.5" customHeight="1" x14ac:dyDescent="0.35">
      <c r="A538" s="838">
        <v>45818</v>
      </c>
      <c r="B538" s="839" t="s">
        <v>907</v>
      </c>
      <c r="C538" s="840" t="s">
        <v>31</v>
      </c>
      <c r="D538" s="839" t="s">
        <v>162</v>
      </c>
      <c r="E538" s="841">
        <v>99</v>
      </c>
      <c r="F538" s="839" t="s">
        <v>230</v>
      </c>
      <c r="G538" s="839" t="s">
        <v>126</v>
      </c>
      <c r="I538" t="s">
        <v>231</v>
      </c>
      <c r="J538" t="s">
        <v>8556</v>
      </c>
    </row>
    <row r="539" spans="1:10" ht="13.5" customHeight="1" x14ac:dyDescent="0.35">
      <c r="A539" s="838">
        <v>45818</v>
      </c>
      <c r="B539" s="839" t="s">
        <v>908</v>
      </c>
      <c r="C539" s="840" t="s">
        <v>31</v>
      </c>
      <c r="D539" s="839" t="s">
        <v>162</v>
      </c>
      <c r="E539" s="841">
        <v>99</v>
      </c>
      <c r="F539" s="839" t="s">
        <v>230</v>
      </c>
      <c r="G539" s="839" t="s">
        <v>126</v>
      </c>
      <c r="I539" t="s">
        <v>231</v>
      </c>
      <c r="J539" t="s">
        <v>8556</v>
      </c>
    </row>
    <row r="540" spans="1:10" ht="13.5" customHeight="1" x14ac:dyDescent="0.35">
      <c r="A540" s="838">
        <v>45818</v>
      </c>
      <c r="B540" s="839" t="s">
        <v>909</v>
      </c>
      <c r="C540" s="840" t="s">
        <v>31</v>
      </c>
      <c r="D540" s="839" t="s">
        <v>162</v>
      </c>
      <c r="E540" s="841">
        <v>99</v>
      </c>
      <c r="F540" s="839" t="s">
        <v>230</v>
      </c>
      <c r="G540" s="839" t="s">
        <v>126</v>
      </c>
      <c r="I540" t="s">
        <v>231</v>
      </c>
      <c r="J540" t="s">
        <v>8556</v>
      </c>
    </row>
    <row r="541" spans="1:10" ht="13.5" customHeight="1" x14ac:dyDescent="0.35">
      <c r="A541" s="838">
        <v>45818</v>
      </c>
      <c r="B541" s="839" t="s">
        <v>910</v>
      </c>
      <c r="C541" s="840" t="s">
        <v>31</v>
      </c>
      <c r="D541" s="839" t="s">
        <v>162</v>
      </c>
      <c r="E541" s="841">
        <v>99</v>
      </c>
      <c r="F541" s="839" t="s">
        <v>230</v>
      </c>
      <c r="G541" s="839" t="s">
        <v>126</v>
      </c>
      <c r="I541" t="s">
        <v>231</v>
      </c>
      <c r="J541" t="s">
        <v>8556</v>
      </c>
    </row>
    <row r="542" spans="1:10" ht="13.5" customHeight="1" x14ac:dyDescent="0.35">
      <c r="A542" s="838">
        <v>45818</v>
      </c>
      <c r="B542" s="839" t="s">
        <v>650</v>
      </c>
      <c r="C542" s="840" t="s">
        <v>31</v>
      </c>
      <c r="D542" s="839" t="s">
        <v>162</v>
      </c>
      <c r="E542" s="841">
        <v>99</v>
      </c>
      <c r="F542" s="839" t="s">
        <v>230</v>
      </c>
      <c r="G542" s="839" t="s">
        <v>126</v>
      </c>
      <c r="I542" t="s">
        <v>231</v>
      </c>
      <c r="J542" t="s">
        <v>8556</v>
      </c>
    </row>
    <row r="543" spans="1:10" ht="13.5" customHeight="1" x14ac:dyDescent="0.35">
      <c r="A543" s="838">
        <v>45818</v>
      </c>
      <c r="B543" s="839" t="s">
        <v>911</v>
      </c>
      <c r="C543" s="840" t="s">
        <v>31</v>
      </c>
      <c r="D543" s="839" t="s">
        <v>162</v>
      </c>
      <c r="E543" s="841">
        <v>150</v>
      </c>
      <c r="F543" s="839" t="s">
        <v>230</v>
      </c>
      <c r="G543" s="839" t="s">
        <v>126</v>
      </c>
      <c r="I543" t="s">
        <v>231</v>
      </c>
      <c r="J543" t="s">
        <v>8556</v>
      </c>
    </row>
    <row r="544" spans="1:10" ht="13.5" customHeight="1" x14ac:dyDescent="0.35">
      <c r="A544" s="838">
        <v>45818</v>
      </c>
      <c r="B544" s="839" t="s">
        <v>912</v>
      </c>
      <c r="C544" s="840" t="s">
        <v>31</v>
      </c>
      <c r="D544" s="839" t="s">
        <v>162</v>
      </c>
      <c r="E544" s="841">
        <v>99</v>
      </c>
      <c r="F544" s="839" t="s">
        <v>230</v>
      </c>
      <c r="G544" s="839" t="s">
        <v>126</v>
      </c>
      <c r="I544" t="s">
        <v>231</v>
      </c>
      <c r="J544" t="s">
        <v>8556</v>
      </c>
    </row>
    <row r="545" spans="1:10" ht="13.5" customHeight="1" x14ac:dyDescent="0.35">
      <c r="A545" s="838">
        <v>45818</v>
      </c>
      <c r="B545" s="839" t="s">
        <v>913</v>
      </c>
      <c r="C545" s="840" t="s">
        <v>31</v>
      </c>
      <c r="D545" s="839" t="s">
        <v>162</v>
      </c>
      <c r="E545" s="841">
        <v>99</v>
      </c>
      <c r="F545" s="839" t="s">
        <v>230</v>
      </c>
      <c r="G545" s="839" t="s">
        <v>126</v>
      </c>
      <c r="I545" t="s">
        <v>231</v>
      </c>
      <c r="J545" t="s">
        <v>8556</v>
      </c>
    </row>
    <row r="546" spans="1:10" ht="13.5" customHeight="1" x14ac:dyDescent="0.35">
      <c r="A546" s="838">
        <v>45818</v>
      </c>
      <c r="B546" s="839" t="s">
        <v>800</v>
      </c>
      <c r="C546" s="840" t="s">
        <v>31</v>
      </c>
      <c r="D546" s="839" t="s">
        <v>162</v>
      </c>
      <c r="E546" s="841">
        <v>99</v>
      </c>
      <c r="F546" s="839" t="s">
        <v>230</v>
      </c>
      <c r="G546" s="839" t="s">
        <v>126</v>
      </c>
      <c r="I546" t="s">
        <v>231</v>
      </c>
      <c r="J546" t="s">
        <v>8556</v>
      </c>
    </row>
    <row r="547" spans="1:10" ht="13.5" customHeight="1" x14ac:dyDescent="0.35">
      <c r="A547" s="838">
        <v>45818</v>
      </c>
      <c r="B547" s="839" t="s">
        <v>841</v>
      </c>
      <c r="C547" s="840" t="s">
        <v>31</v>
      </c>
      <c r="D547" s="839" t="s">
        <v>162</v>
      </c>
      <c r="E547" s="841">
        <v>99</v>
      </c>
      <c r="F547" s="839" t="s">
        <v>230</v>
      </c>
      <c r="G547" s="839" t="s">
        <v>126</v>
      </c>
      <c r="I547" t="s">
        <v>231</v>
      </c>
      <c r="J547" t="s">
        <v>8556</v>
      </c>
    </row>
    <row r="548" spans="1:10" ht="13.5" customHeight="1" x14ac:dyDescent="0.35">
      <c r="A548" s="838">
        <v>45818</v>
      </c>
      <c r="B548" s="839" t="s">
        <v>914</v>
      </c>
      <c r="C548" s="840" t="s">
        <v>31</v>
      </c>
      <c r="D548" s="839" t="s">
        <v>162</v>
      </c>
      <c r="E548" s="841">
        <v>99</v>
      </c>
      <c r="F548" s="839" t="s">
        <v>230</v>
      </c>
      <c r="G548" s="839" t="s">
        <v>126</v>
      </c>
      <c r="I548" t="s">
        <v>231</v>
      </c>
      <c r="J548" t="s">
        <v>8556</v>
      </c>
    </row>
    <row r="549" spans="1:10" ht="13.5" customHeight="1" x14ac:dyDescent="0.35">
      <c r="A549" s="838">
        <v>45817</v>
      </c>
      <c r="B549" s="839" t="s">
        <v>915</v>
      </c>
      <c r="C549" s="840" t="s">
        <v>50</v>
      </c>
      <c r="D549" s="839" t="s">
        <v>159</v>
      </c>
      <c r="E549" s="841">
        <v>350</v>
      </c>
      <c r="F549" s="839" t="s">
        <v>734</v>
      </c>
      <c r="G549" s="839" t="s">
        <v>174</v>
      </c>
      <c r="I549" t="s">
        <v>210</v>
      </c>
      <c r="J549" t="s">
        <v>211</v>
      </c>
    </row>
    <row r="550" spans="1:10" ht="13.5" customHeight="1" x14ac:dyDescent="0.35">
      <c r="A550" s="838">
        <v>45816</v>
      </c>
      <c r="B550" s="839" t="s">
        <v>916</v>
      </c>
      <c r="C550" s="840" t="s">
        <v>50</v>
      </c>
      <c r="D550" s="839" t="s">
        <v>159</v>
      </c>
      <c r="E550" s="841">
        <v>50</v>
      </c>
      <c r="F550" s="839" t="s">
        <v>734</v>
      </c>
      <c r="G550" s="839" t="s">
        <v>174</v>
      </c>
      <c r="I550" t="s">
        <v>210</v>
      </c>
      <c r="J550" t="s">
        <v>211</v>
      </c>
    </row>
    <row r="551" spans="1:10" ht="13.5" customHeight="1" x14ac:dyDescent="0.35">
      <c r="A551" s="838">
        <v>45815</v>
      </c>
      <c r="B551" s="839" t="s">
        <v>917</v>
      </c>
      <c r="C551" s="840" t="s">
        <v>31</v>
      </c>
      <c r="D551" s="839" t="s">
        <v>159</v>
      </c>
      <c r="E551" s="841">
        <v>297</v>
      </c>
      <c r="F551" s="839" t="s">
        <v>177</v>
      </c>
      <c r="G551" s="839" t="s">
        <v>174</v>
      </c>
      <c r="I551" t="s">
        <v>210</v>
      </c>
      <c r="J551" t="s">
        <v>211</v>
      </c>
    </row>
    <row r="552" spans="1:10" ht="13.5" customHeight="1" x14ac:dyDescent="0.35">
      <c r="A552" s="838">
        <v>45809</v>
      </c>
      <c r="B552" s="839" t="s">
        <v>292</v>
      </c>
      <c r="C552" s="840" t="s">
        <v>44</v>
      </c>
      <c r="D552" s="839" t="s">
        <v>159</v>
      </c>
      <c r="E552" s="841">
        <v>50</v>
      </c>
      <c r="F552" s="839" t="s">
        <v>292</v>
      </c>
      <c r="G552" s="839" t="s">
        <v>175</v>
      </c>
      <c r="I552" t="s">
        <v>294</v>
      </c>
      <c r="J552" t="s">
        <v>295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918</v>
      </c>
      <c r="C554" s="840" t="s">
        <v>28</v>
      </c>
      <c r="D554" s="839" t="s">
        <v>159</v>
      </c>
      <c r="E554" s="841">
        <v>150</v>
      </c>
      <c r="F554" s="839" t="s">
        <v>195</v>
      </c>
      <c r="G554" s="839" t="s">
        <v>174</v>
      </c>
      <c r="I554" t="s">
        <v>196</v>
      </c>
      <c r="J554" t="s">
        <v>197</v>
      </c>
    </row>
    <row r="555" spans="1:10" ht="13.5" customHeight="1" x14ac:dyDescent="0.35">
      <c r="A555" s="838">
        <v>45800</v>
      </c>
      <c r="B555" s="839" t="s">
        <v>919</v>
      </c>
      <c r="C555" s="840" t="s">
        <v>47</v>
      </c>
      <c r="D555" s="839" t="s">
        <v>162</v>
      </c>
      <c r="E555" s="841">
        <v>65</v>
      </c>
      <c r="F555" s="839" t="s">
        <v>621</v>
      </c>
      <c r="G555" s="839" t="s">
        <v>126</v>
      </c>
      <c r="I555" t="s">
        <v>205</v>
      </c>
      <c r="J555" t="s">
        <v>206</v>
      </c>
    </row>
    <row r="556" spans="1:10" ht="13.5" customHeight="1" x14ac:dyDescent="0.35">
      <c r="A556" s="838">
        <v>45800</v>
      </c>
      <c r="B556" s="839" t="s">
        <v>920</v>
      </c>
      <c r="C556" s="840" t="s">
        <v>47</v>
      </c>
      <c r="D556" s="839" t="s">
        <v>162</v>
      </c>
      <c r="E556" s="841">
        <v>50</v>
      </c>
      <c r="F556" s="839" t="s">
        <v>621</v>
      </c>
      <c r="G556" s="839" t="s">
        <v>126</v>
      </c>
      <c r="I556" t="s">
        <v>205</v>
      </c>
      <c r="J556" t="s">
        <v>206</v>
      </c>
    </row>
    <row r="557" spans="1:10" ht="13.5" customHeight="1" x14ac:dyDescent="0.35">
      <c r="A557" s="838">
        <v>45800</v>
      </c>
      <c r="B557" s="839" t="s">
        <v>921</v>
      </c>
      <c r="C557" s="840" t="s">
        <v>47</v>
      </c>
      <c r="D557" s="839" t="s">
        <v>162</v>
      </c>
      <c r="E557" s="841">
        <v>65</v>
      </c>
      <c r="F557" s="839" t="s">
        <v>621</v>
      </c>
      <c r="G557" s="839" t="s">
        <v>126</v>
      </c>
      <c r="I557" t="s">
        <v>205</v>
      </c>
      <c r="J557" t="s">
        <v>206</v>
      </c>
    </row>
    <row r="558" spans="1:10" ht="13.5" customHeight="1" x14ac:dyDescent="0.35">
      <c r="A558" s="838">
        <v>45800</v>
      </c>
      <c r="B558" s="839" t="s">
        <v>922</v>
      </c>
      <c r="C558" s="840" t="s">
        <v>47</v>
      </c>
      <c r="D558" s="839" t="s">
        <v>162</v>
      </c>
      <c r="E558" s="841">
        <v>150</v>
      </c>
      <c r="F558" s="839" t="s">
        <v>923</v>
      </c>
      <c r="G558" s="839" t="s">
        <v>126</v>
      </c>
      <c r="I558" t="s">
        <v>294</v>
      </c>
      <c r="J558" t="s">
        <v>295</v>
      </c>
    </row>
    <row r="559" spans="1:10" ht="13.5" customHeight="1" x14ac:dyDescent="0.35">
      <c r="A559" s="838">
        <v>45800</v>
      </c>
      <c r="B559" s="839" t="s">
        <v>924</v>
      </c>
      <c r="C559" s="840" t="s">
        <v>47</v>
      </c>
      <c r="D559" s="839" t="s">
        <v>162</v>
      </c>
      <c r="E559" s="841">
        <v>50</v>
      </c>
      <c r="F559" s="839" t="s">
        <v>621</v>
      </c>
      <c r="G559" s="839" t="s">
        <v>126</v>
      </c>
      <c r="I559" t="s">
        <v>205</v>
      </c>
      <c r="J559" t="s">
        <v>206</v>
      </c>
    </row>
    <row r="560" spans="1:10" ht="13.5" customHeight="1" x14ac:dyDescent="0.35">
      <c r="A560" s="838">
        <v>45797</v>
      </c>
      <c r="B560" s="839" t="s">
        <v>925</v>
      </c>
      <c r="C560" s="840" t="s">
        <v>31</v>
      </c>
      <c r="D560" s="839" t="s">
        <v>162</v>
      </c>
      <c r="E560" s="841">
        <v>125</v>
      </c>
      <c r="F560" s="839" t="s">
        <v>664</v>
      </c>
      <c r="G560" s="839" t="s">
        <v>126</v>
      </c>
      <c r="I560" t="s">
        <v>274</v>
      </c>
      <c r="J560" t="s">
        <v>8556</v>
      </c>
    </row>
    <row r="561" spans="1:10" ht="13.5" customHeight="1" x14ac:dyDescent="0.35">
      <c r="A561" s="838">
        <v>45797</v>
      </c>
      <c r="B561" s="839" t="s">
        <v>926</v>
      </c>
      <c r="C561" s="840" t="s">
        <v>31</v>
      </c>
      <c r="D561" s="839" t="s">
        <v>162</v>
      </c>
      <c r="E561" s="841">
        <v>125</v>
      </c>
      <c r="F561" s="839" t="s">
        <v>664</v>
      </c>
      <c r="G561" s="839" t="s">
        <v>126</v>
      </c>
      <c r="I561" t="s">
        <v>274</v>
      </c>
      <c r="J561" t="s">
        <v>8556</v>
      </c>
    </row>
    <row r="562" spans="1:10" ht="13.5" customHeight="1" x14ac:dyDescent="0.35">
      <c r="A562" s="838">
        <v>45797</v>
      </c>
      <c r="B562" s="839" t="s">
        <v>591</v>
      </c>
      <c r="C562" s="840" t="s">
        <v>47</v>
      </c>
      <c r="D562" s="839" t="s">
        <v>162</v>
      </c>
      <c r="E562" s="841">
        <v>65</v>
      </c>
      <c r="F562" s="839" t="s">
        <v>820</v>
      </c>
      <c r="G562" s="839" t="s">
        <v>126</v>
      </c>
      <c r="I562" t="s">
        <v>205</v>
      </c>
      <c r="J562" t="s">
        <v>206</v>
      </c>
    </row>
    <row r="563" spans="1:10" ht="13.5" customHeight="1" x14ac:dyDescent="0.35">
      <c r="A563" s="838">
        <v>45797</v>
      </c>
      <c r="B563" s="839" t="s">
        <v>927</v>
      </c>
      <c r="C563" s="840" t="s">
        <v>47</v>
      </c>
      <c r="D563" s="839" t="s">
        <v>162</v>
      </c>
      <c r="E563" s="841">
        <v>50</v>
      </c>
      <c r="F563" s="839" t="s">
        <v>820</v>
      </c>
      <c r="G563" s="839" t="s">
        <v>126</v>
      </c>
      <c r="I563" t="s">
        <v>205</v>
      </c>
      <c r="J563" t="s">
        <v>206</v>
      </c>
    </row>
    <row r="564" spans="1:10" ht="13.5" customHeight="1" x14ac:dyDescent="0.35">
      <c r="A564" s="838">
        <v>45797</v>
      </c>
      <c r="B564" s="839" t="s">
        <v>907</v>
      </c>
      <c r="C564" s="840" t="s">
        <v>31</v>
      </c>
      <c r="D564" s="839" t="s">
        <v>162</v>
      </c>
      <c r="E564" s="841">
        <v>50</v>
      </c>
      <c r="F564" s="839" t="s">
        <v>681</v>
      </c>
      <c r="G564" s="839" t="s">
        <v>126</v>
      </c>
      <c r="I564" t="s">
        <v>244</v>
      </c>
      <c r="J564" t="s">
        <v>226</v>
      </c>
    </row>
    <row r="565" spans="1:10" ht="13.5" customHeight="1" x14ac:dyDescent="0.35">
      <c r="A565" s="838">
        <v>45797</v>
      </c>
      <c r="B565" s="839" t="s">
        <v>591</v>
      </c>
      <c r="C565" s="840" t="s">
        <v>31</v>
      </c>
      <c r="D565" s="839" t="s">
        <v>162</v>
      </c>
      <c r="E565" s="841">
        <v>50</v>
      </c>
      <c r="F565" s="839" t="s">
        <v>681</v>
      </c>
      <c r="G565" s="839" t="s">
        <v>126</v>
      </c>
      <c r="I565" t="s">
        <v>244</v>
      </c>
      <c r="J565" t="s">
        <v>226</v>
      </c>
    </row>
    <row r="566" spans="1:10" ht="13.5" customHeight="1" x14ac:dyDescent="0.35">
      <c r="A566" s="838">
        <v>45797</v>
      </c>
      <c r="B566" s="839" t="s">
        <v>928</v>
      </c>
      <c r="C566" s="840" t="s">
        <v>31</v>
      </c>
      <c r="D566" s="839" t="s">
        <v>162</v>
      </c>
      <c r="E566" s="841">
        <v>50</v>
      </c>
      <c r="F566" s="839" t="s">
        <v>681</v>
      </c>
      <c r="G566" s="839" t="s">
        <v>126</v>
      </c>
      <c r="I566" t="s">
        <v>244</v>
      </c>
      <c r="J566" t="s">
        <v>226</v>
      </c>
    </row>
    <row r="567" spans="1:10" ht="13.5" customHeight="1" x14ac:dyDescent="0.35">
      <c r="A567" s="838">
        <v>45797</v>
      </c>
      <c r="B567" s="839" t="s">
        <v>390</v>
      </c>
      <c r="C567" s="840" t="s">
        <v>31</v>
      </c>
      <c r="D567" s="839" t="s">
        <v>162</v>
      </c>
      <c r="E567" s="841">
        <v>50</v>
      </c>
      <c r="F567" s="839" t="s">
        <v>681</v>
      </c>
      <c r="G567" s="839" t="s">
        <v>126</v>
      </c>
      <c r="I567" t="s">
        <v>244</v>
      </c>
      <c r="J567" t="s">
        <v>226</v>
      </c>
    </row>
    <row r="568" spans="1:10" ht="13.5" customHeight="1" x14ac:dyDescent="0.35">
      <c r="A568" s="838">
        <v>45797</v>
      </c>
      <c r="B568" s="839" t="s">
        <v>929</v>
      </c>
      <c r="C568" s="840" t="s">
        <v>31</v>
      </c>
      <c r="D568" s="839" t="s">
        <v>162</v>
      </c>
      <c r="E568" s="841">
        <v>50</v>
      </c>
      <c r="F568" s="839" t="s">
        <v>681</v>
      </c>
      <c r="G568" s="839" t="s">
        <v>126</v>
      </c>
      <c r="I568" t="s">
        <v>244</v>
      </c>
      <c r="J568" t="s">
        <v>226</v>
      </c>
    </row>
    <row r="569" spans="1:10" ht="13.5" customHeight="1" x14ac:dyDescent="0.35">
      <c r="A569" s="838">
        <v>45797</v>
      </c>
      <c r="B569" s="839" t="s">
        <v>895</v>
      </c>
      <c r="C569" s="840" t="s">
        <v>31</v>
      </c>
      <c r="D569" s="839" t="s">
        <v>162</v>
      </c>
      <c r="E569" s="841">
        <v>50</v>
      </c>
      <c r="F569" s="839" t="s">
        <v>681</v>
      </c>
      <c r="G569" s="839" t="s">
        <v>126</v>
      </c>
      <c r="I569" t="s">
        <v>244</v>
      </c>
      <c r="J569" t="s">
        <v>226</v>
      </c>
    </row>
    <row r="570" spans="1:10" ht="13.5" customHeight="1" x14ac:dyDescent="0.35">
      <c r="A570" s="838">
        <v>45797</v>
      </c>
      <c r="B570" s="839" t="s">
        <v>930</v>
      </c>
      <c r="C570" s="840" t="s">
        <v>31</v>
      </c>
      <c r="D570" s="839" t="s">
        <v>162</v>
      </c>
      <c r="E570" s="841">
        <v>50</v>
      </c>
      <c r="F570" s="839" t="s">
        <v>681</v>
      </c>
      <c r="G570" s="839" t="s">
        <v>126</v>
      </c>
      <c r="I570" t="s">
        <v>244</v>
      </c>
      <c r="J570" t="s">
        <v>226</v>
      </c>
    </row>
    <row r="571" spans="1:10" ht="13.5" customHeight="1" x14ac:dyDescent="0.35">
      <c r="A571" s="838">
        <v>45797</v>
      </c>
      <c r="B571" s="839" t="s">
        <v>387</v>
      </c>
      <c r="C571" s="840" t="s">
        <v>47</v>
      </c>
      <c r="D571" s="839" t="s">
        <v>162</v>
      </c>
      <c r="E571" s="841">
        <v>120</v>
      </c>
      <c r="F571" s="839" t="s">
        <v>817</v>
      </c>
      <c r="G571" s="839" t="s">
        <v>126</v>
      </c>
      <c r="I571" t="s">
        <v>265</v>
      </c>
      <c r="J571" t="s">
        <v>206</v>
      </c>
    </row>
    <row r="572" spans="1:10" ht="13.5" customHeight="1" x14ac:dyDescent="0.35">
      <c r="A572" s="838">
        <v>45797</v>
      </c>
      <c r="B572" s="839" t="s">
        <v>393</v>
      </c>
      <c r="C572" s="840" t="s">
        <v>47</v>
      </c>
      <c r="D572" s="839" t="s">
        <v>162</v>
      </c>
      <c r="E572" s="841">
        <v>120</v>
      </c>
      <c r="F572" s="839" t="s">
        <v>817</v>
      </c>
      <c r="G572" s="839" t="s">
        <v>126</v>
      </c>
      <c r="I572" t="s">
        <v>265</v>
      </c>
      <c r="J572" t="s">
        <v>206</v>
      </c>
    </row>
    <row r="573" spans="1:10" ht="13.5" customHeight="1" x14ac:dyDescent="0.35">
      <c r="A573" s="838">
        <v>45797</v>
      </c>
      <c r="B573" s="839" t="s">
        <v>919</v>
      </c>
      <c r="C573" s="840" t="s">
        <v>47</v>
      </c>
      <c r="D573" s="839" t="s">
        <v>162</v>
      </c>
      <c r="E573" s="841">
        <v>65</v>
      </c>
      <c r="F573" s="839" t="s">
        <v>820</v>
      </c>
      <c r="G573" s="839" t="s">
        <v>126</v>
      </c>
      <c r="I573" t="s">
        <v>205</v>
      </c>
      <c r="J573" t="s">
        <v>206</v>
      </c>
    </row>
    <row r="574" spans="1:10" ht="13.5" customHeight="1" x14ac:dyDescent="0.35">
      <c r="A574" s="838">
        <v>45797</v>
      </c>
      <c r="B574" s="839" t="s">
        <v>931</v>
      </c>
      <c r="C574" s="840" t="s">
        <v>28</v>
      </c>
      <c r="D574" s="839" t="s">
        <v>162</v>
      </c>
      <c r="E574" s="841">
        <v>150</v>
      </c>
      <c r="F574" s="839" t="s">
        <v>580</v>
      </c>
      <c r="G574" s="839" t="s">
        <v>126</v>
      </c>
      <c r="I574" t="s">
        <v>196</v>
      </c>
      <c r="J574" t="s">
        <v>197</v>
      </c>
    </row>
    <row r="575" spans="1:10" ht="13.5" customHeight="1" x14ac:dyDescent="0.35">
      <c r="A575" s="838">
        <v>45797</v>
      </c>
      <c r="B575" s="839" t="s">
        <v>932</v>
      </c>
      <c r="C575" s="840" t="s">
        <v>28</v>
      </c>
      <c r="D575" s="839" t="s">
        <v>162</v>
      </c>
      <c r="E575" s="841">
        <v>150</v>
      </c>
      <c r="F575" s="839" t="s">
        <v>580</v>
      </c>
      <c r="G575" s="839" t="s">
        <v>126</v>
      </c>
      <c r="I575" t="s">
        <v>196</v>
      </c>
      <c r="J575" t="s">
        <v>197</v>
      </c>
    </row>
    <row r="576" spans="1:10" ht="13.5" customHeight="1" x14ac:dyDescent="0.35">
      <c r="A576" s="838">
        <v>45797</v>
      </c>
      <c r="B576" s="839" t="s">
        <v>933</v>
      </c>
      <c r="C576" s="840" t="s">
        <v>28</v>
      </c>
      <c r="D576" s="839" t="s">
        <v>162</v>
      </c>
      <c r="E576" s="841">
        <v>150</v>
      </c>
      <c r="F576" s="839" t="s">
        <v>580</v>
      </c>
      <c r="G576" s="839" t="s">
        <v>126</v>
      </c>
      <c r="I576" t="s">
        <v>196</v>
      </c>
      <c r="J576" t="s">
        <v>197</v>
      </c>
    </row>
    <row r="577" spans="1:10" ht="13.5" customHeight="1" x14ac:dyDescent="0.35">
      <c r="A577" s="838">
        <v>45799</v>
      </c>
      <c r="B577" s="839" t="s">
        <v>934</v>
      </c>
      <c r="C577" s="840" t="s">
        <v>31</v>
      </c>
      <c r="D577" s="839" t="s">
        <v>159</v>
      </c>
      <c r="E577" s="841">
        <v>100</v>
      </c>
      <c r="F577" s="839" t="s">
        <v>935</v>
      </c>
      <c r="G577" s="839" t="s">
        <v>175</v>
      </c>
      <c r="I577" t="s">
        <v>380</v>
      </c>
      <c r="J577" t="s">
        <v>226</v>
      </c>
    </row>
    <row r="578" spans="1:10" ht="13.5" customHeight="1" x14ac:dyDescent="0.35">
      <c r="A578" s="838">
        <v>45798</v>
      </c>
      <c r="B578" s="839" t="s">
        <v>936</v>
      </c>
      <c r="C578" s="840" t="s">
        <v>59</v>
      </c>
      <c r="D578" s="839" t="s">
        <v>159</v>
      </c>
      <c r="E578" s="841">
        <v>75</v>
      </c>
      <c r="F578" s="839" t="s">
        <v>937</v>
      </c>
      <c r="G578" s="839" t="s">
        <v>174</v>
      </c>
      <c r="I578" t="s">
        <v>320</v>
      </c>
      <c r="J578" t="s">
        <v>304</v>
      </c>
    </row>
    <row r="579" spans="1:10" ht="13.5" customHeight="1" x14ac:dyDescent="0.35">
      <c r="A579" s="838">
        <v>45798</v>
      </c>
      <c r="B579" s="839" t="s">
        <v>938</v>
      </c>
      <c r="C579" s="840" t="s">
        <v>59</v>
      </c>
      <c r="D579" s="839" t="s">
        <v>159</v>
      </c>
      <c r="E579" s="841">
        <v>150</v>
      </c>
      <c r="F579" s="839" t="s">
        <v>939</v>
      </c>
      <c r="G579" s="839" t="s">
        <v>174</v>
      </c>
      <c r="I579" t="s">
        <v>320</v>
      </c>
      <c r="J579" t="s">
        <v>8562</v>
      </c>
    </row>
    <row r="580" spans="1:10" ht="13.5" customHeight="1" x14ac:dyDescent="0.35">
      <c r="A580" s="838">
        <v>45799</v>
      </c>
      <c r="B580" s="839" t="s">
        <v>940</v>
      </c>
      <c r="C580" s="840" t="s">
        <v>47</v>
      </c>
      <c r="D580" s="839" t="s">
        <v>162</v>
      </c>
      <c r="E580" s="841">
        <v>50</v>
      </c>
      <c r="F580" s="848" t="s">
        <v>941</v>
      </c>
      <c r="G580" s="839" t="s">
        <v>126</v>
      </c>
      <c r="I580" t="s">
        <v>205</v>
      </c>
      <c r="J580" t="s">
        <v>206</v>
      </c>
    </row>
    <row r="581" spans="1:10" ht="13.5" customHeight="1" x14ac:dyDescent="0.35">
      <c r="A581" s="838">
        <v>45799</v>
      </c>
      <c r="B581" s="839" t="s">
        <v>942</v>
      </c>
      <c r="C581" s="840" t="s">
        <v>31</v>
      </c>
      <c r="D581" s="839" t="s">
        <v>162</v>
      </c>
      <c r="E581" s="841">
        <v>50</v>
      </c>
      <c r="F581" s="839" t="s">
        <v>316</v>
      </c>
      <c r="G581" s="839" t="s">
        <v>126</v>
      </c>
      <c r="I581" t="s">
        <v>317</v>
      </c>
      <c r="J581" t="s">
        <v>226</v>
      </c>
    </row>
    <row r="582" spans="1:10" ht="13.5" customHeight="1" x14ac:dyDescent="0.35">
      <c r="A582" s="838">
        <v>45799</v>
      </c>
      <c r="B582" s="839" t="s">
        <v>930</v>
      </c>
      <c r="C582" s="840" t="s">
        <v>31</v>
      </c>
      <c r="D582" s="839" t="s">
        <v>162</v>
      </c>
      <c r="E582" s="841">
        <v>50</v>
      </c>
      <c r="F582" s="839" t="s">
        <v>316</v>
      </c>
      <c r="G582" s="839" t="s">
        <v>126</v>
      </c>
      <c r="I582" t="s">
        <v>317</v>
      </c>
      <c r="J582" t="s">
        <v>226</v>
      </c>
    </row>
    <row r="583" spans="1:10" ht="13.5" customHeight="1" x14ac:dyDescent="0.35">
      <c r="A583" s="838">
        <v>45799</v>
      </c>
      <c r="B583" s="839" t="s">
        <v>943</v>
      </c>
      <c r="C583" s="840" t="s">
        <v>31</v>
      </c>
      <c r="D583" s="839" t="s">
        <v>162</v>
      </c>
      <c r="E583" s="841">
        <v>50</v>
      </c>
      <c r="F583" s="839" t="s">
        <v>316</v>
      </c>
      <c r="G583" s="839" t="s">
        <v>126</v>
      </c>
      <c r="I583" t="s">
        <v>317</v>
      </c>
      <c r="J583" t="s">
        <v>226</v>
      </c>
    </row>
    <row r="584" spans="1:10" ht="13.5" customHeight="1" x14ac:dyDescent="0.35">
      <c r="A584" s="838">
        <v>45797</v>
      </c>
      <c r="B584" s="839" t="s">
        <v>944</v>
      </c>
      <c r="C584" s="840" t="s">
        <v>53</v>
      </c>
      <c r="D584" s="839" t="s">
        <v>165</v>
      </c>
      <c r="E584" s="841">
        <v>-150</v>
      </c>
      <c r="F584" s="839" t="s">
        <v>855</v>
      </c>
      <c r="G584" s="839" t="s">
        <v>174</v>
      </c>
      <c r="I584" t="s">
        <v>220</v>
      </c>
      <c r="J584"/>
    </row>
    <row r="585" spans="1:10" ht="13.5" customHeight="1" x14ac:dyDescent="0.35">
      <c r="A585" s="838">
        <v>45797</v>
      </c>
      <c r="B585" s="839" t="s">
        <v>944</v>
      </c>
      <c r="C585" s="840" t="s">
        <v>28</v>
      </c>
      <c r="D585" s="839" t="s">
        <v>165</v>
      </c>
      <c r="E585" s="841">
        <v>150</v>
      </c>
      <c r="F585" s="839" t="s">
        <v>855</v>
      </c>
      <c r="G585" s="839" t="s">
        <v>174</v>
      </c>
      <c r="I585" t="s">
        <v>657</v>
      </c>
      <c r="J585" t="s">
        <v>197</v>
      </c>
    </row>
    <row r="586" spans="1:10" ht="13.5" customHeight="1" x14ac:dyDescent="0.35">
      <c r="A586" s="838">
        <v>45796</v>
      </c>
      <c r="B586" s="839" t="s">
        <v>945</v>
      </c>
      <c r="C586" s="840" t="s">
        <v>62</v>
      </c>
      <c r="D586" s="839" t="s">
        <v>159</v>
      </c>
      <c r="E586" s="841">
        <v>30</v>
      </c>
      <c r="F586" s="839" t="s">
        <v>753</v>
      </c>
      <c r="G586" s="839" t="s">
        <v>174</v>
      </c>
      <c r="I586" t="s">
        <v>725</v>
      </c>
      <c r="J586" t="s">
        <v>726</v>
      </c>
    </row>
    <row r="587" spans="1:10" ht="13.5" customHeight="1" x14ac:dyDescent="0.35">
      <c r="A587" s="838">
        <v>45795</v>
      </c>
      <c r="B587" s="839" t="s">
        <v>946</v>
      </c>
      <c r="C587" s="840" t="s">
        <v>62</v>
      </c>
      <c r="D587" s="839" t="s">
        <v>160</v>
      </c>
      <c r="E587" s="841">
        <v>30</v>
      </c>
      <c r="F587" s="839" t="s">
        <v>753</v>
      </c>
      <c r="G587" s="839" t="s">
        <v>174</v>
      </c>
      <c r="I587" t="s">
        <v>725</v>
      </c>
      <c r="J587" t="s">
        <v>726</v>
      </c>
    </row>
    <row r="588" spans="1:10" ht="13.5" customHeight="1" x14ac:dyDescent="0.35">
      <c r="A588" s="838">
        <v>45792</v>
      </c>
      <c r="B588" s="839" t="s">
        <v>947</v>
      </c>
      <c r="C588" s="840" t="s">
        <v>31</v>
      </c>
      <c r="D588" s="839" t="s">
        <v>159</v>
      </c>
      <c r="E588" s="841">
        <v>99</v>
      </c>
      <c r="F588" s="839" t="s">
        <v>177</v>
      </c>
      <c r="G588" s="839" t="s">
        <v>174</v>
      </c>
      <c r="I588" t="s">
        <v>210</v>
      </c>
      <c r="J588" t="s">
        <v>211</v>
      </c>
    </row>
    <row r="589" spans="1:10" ht="13.5" customHeight="1" x14ac:dyDescent="0.35">
      <c r="A589" s="838">
        <v>45789</v>
      </c>
      <c r="B589" s="839" t="s">
        <v>948</v>
      </c>
      <c r="C589" s="840" t="s">
        <v>28</v>
      </c>
      <c r="D589" s="839" t="s">
        <v>162</v>
      </c>
      <c r="E589" s="841">
        <v>150</v>
      </c>
      <c r="F589" s="839" t="s">
        <v>580</v>
      </c>
      <c r="G589" s="839" t="s">
        <v>126</v>
      </c>
      <c r="I589" t="s">
        <v>196</v>
      </c>
      <c r="J589" t="s">
        <v>197</v>
      </c>
    </row>
    <row r="590" spans="1:10" ht="13.5" customHeight="1" x14ac:dyDescent="0.35">
      <c r="A590" s="838">
        <v>45789</v>
      </c>
      <c r="B590" s="839" t="s">
        <v>949</v>
      </c>
      <c r="C590" s="840" t="s">
        <v>28</v>
      </c>
      <c r="D590" s="839" t="s">
        <v>162</v>
      </c>
      <c r="E590" s="841">
        <v>150</v>
      </c>
      <c r="F590" s="839" t="s">
        <v>580</v>
      </c>
      <c r="G590" s="839" t="s">
        <v>126</v>
      </c>
      <c r="I590" t="s">
        <v>196</v>
      </c>
      <c r="J590" t="s">
        <v>197</v>
      </c>
    </row>
    <row r="591" spans="1:10" ht="13.5" customHeight="1" x14ac:dyDescent="0.35">
      <c r="A591" s="838">
        <v>45789</v>
      </c>
      <c r="B591" s="839" t="s">
        <v>950</v>
      </c>
      <c r="C591" s="840" t="s">
        <v>28</v>
      </c>
      <c r="D591" s="839" t="s">
        <v>162</v>
      </c>
      <c r="E591" s="841">
        <v>150</v>
      </c>
      <c r="F591" s="839" t="s">
        <v>580</v>
      </c>
      <c r="G591" s="839" t="s">
        <v>126</v>
      </c>
      <c r="I591" t="s">
        <v>196</v>
      </c>
      <c r="J591" t="s">
        <v>197</v>
      </c>
    </row>
    <row r="592" spans="1:10" ht="13.5" customHeight="1" x14ac:dyDescent="0.35">
      <c r="A592" s="838">
        <v>45789</v>
      </c>
      <c r="B592" s="839" t="s">
        <v>951</v>
      </c>
      <c r="C592" s="840" t="s">
        <v>47</v>
      </c>
      <c r="D592" s="839" t="s">
        <v>162</v>
      </c>
      <c r="E592" s="841">
        <v>60</v>
      </c>
      <c r="F592" s="839" t="s">
        <v>820</v>
      </c>
      <c r="G592" s="839" t="s">
        <v>126</v>
      </c>
      <c r="I592" t="s">
        <v>205</v>
      </c>
      <c r="J592" t="s">
        <v>206</v>
      </c>
    </row>
    <row r="593" spans="1:10" ht="13.5" customHeight="1" x14ac:dyDescent="0.35">
      <c r="A593" s="838">
        <v>45789</v>
      </c>
      <c r="B593" s="839" t="s">
        <v>952</v>
      </c>
      <c r="C593" s="840" t="s">
        <v>31</v>
      </c>
      <c r="D593" s="839" t="s">
        <v>162</v>
      </c>
      <c r="E593" s="841">
        <v>50</v>
      </c>
      <c r="F593" s="839" t="s">
        <v>604</v>
      </c>
      <c r="G593" s="839" t="s">
        <v>126</v>
      </c>
      <c r="I593" t="s">
        <v>605</v>
      </c>
      <c r="J593" t="s">
        <v>226</v>
      </c>
    </row>
    <row r="594" spans="1:10" ht="13.5" customHeight="1" x14ac:dyDescent="0.35">
      <c r="A594" s="838">
        <v>45781</v>
      </c>
      <c r="B594" s="839" t="s">
        <v>953</v>
      </c>
      <c r="C594" s="840" t="s">
        <v>50</v>
      </c>
      <c r="D594" s="839" t="s">
        <v>159</v>
      </c>
      <c r="E594" s="841">
        <v>75</v>
      </c>
      <c r="F594" s="839" t="s">
        <v>734</v>
      </c>
      <c r="G594" s="839" t="s">
        <v>174</v>
      </c>
      <c r="I594" t="s">
        <v>210</v>
      </c>
      <c r="J594" t="s">
        <v>211</v>
      </c>
    </row>
    <row r="595" spans="1:10" ht="13.5" customHeight="1" x14ac:dyDescent="0.35">
      <c r="A595" s="838">
        <v>45783</v>
      </c>
      <c r="B595" s="839" t="s">
        <v>954</v>
      </c>
      <c r="C595" s="840" t="s">
        <v>31</v>
      </c>
      <c r="D595" s="839" t="s">
        <v>159</v>
      </c>
      <c r="E595" s="841">
        <v>149</v>
      </c>
      <c r="F595" s="839" t="s">
        <v>955</v>
      </c>
      <c r="G595" s="839" t="s">
        <v>175</v>
      </c>
      <c r="I595" t="s">
        <v>617</v>
      </c>
      <c r="J595" t="s">
        <v>8556</v>
      </c>
    </row>
    <row r="596" spans="1:10" ht="13.5" customHeight="1" x14ac:dyDescent="0.35">
      <c r="A596" s="838">
        <v>45783</v>
      </c>
      <c r="B596" s="839" t="s">
        <v>956</v>
      </c>
      <c r="C596" s="840" t="s">
        <v>44</v>
      </c>
      <c r="D596" s="839" t="s">
        <v>162</v>
      </c>
      <c r="E596" s="841">
        <v>150</v>
      </c>
      <c r="F596" s="839" t="s">
        <v>957</v>
      </c>
      <c r="G596" s="839" t="s">
        <v>126</v>
      </c>
      <c r="I596" t="s">
        <v>678</v>
      </c>
      <c r="J596" t="s">
        <v>679</v>
      </c>
    </row>
    <row r="597" spans="1:10" ht="13.5" customHeight="1" x14ac:dyDescent="0.35">
      <c r="A597" s="838">
        <v>45783</v>
      </c>
      <c r="B597" s="839" t="s">
        <v>842</v>
      </c>
      <c r="C597" s="840" t="s">
        <v>47</v>
      </c>
      <c r="D597" s="839" t="s">
        <v>162</v>
      </c>
      <c r="E597" s="841">
        <v>50</v>
      </c>
      <c r="F597" s="848" t="s">
        <v>941</v>
      </c>
      <c r="G597" s="839" t="s">
        <v>126</v>
      </c>
      <c r="I597" t="s">
        <v>205</v>
      </c>
      <c r="J597" t="s">
        <v>206</v>
      </c>
    </row>
    <row r="598" spans="1:10" ht="13.5" customHeight="1" x14ac:dyDescent="0.35">
      <c r="A598" s="838">
        <v>45783</v>
      </c>
      <c r="B598" s="839" t="s">
        <v>897</v>
      </c>
      <c r="C598" s="840" t="s">
        <v>31</v>
      </c>
      <c r="D598" s="839" t="s">
        <v>162</v>
      </c>
      <c r="E598" s="841">
        <v>12</v>
      </c>
      <c r="F598" s="839" t="s">
        <v>324</v>
      </c>
      <c r="G598" s="839" t="s">
        <v>126</v>
      </c>
      <c r="I598" t="s">
        <v>325</v>
      </c>
      <c r="J598" t="s">
        <v>226</v>
      </c>
    </row>
    <row r="599" spans="1:10" ht="13.5" customHeight="1" x14ac:dyDescent="0.35">
      <c r="A599" s="838">
        <v>45783</v>
      </c>
      <c r="B599" s="839" t="s">
        <v>958</v>
      </c>
      <c r="C599" s="840" t="s">
        <v>31</v>
      </c>
      <c r="D599" s="839" t="s">
        <v>162</v>
      </c>
      <c r="E599" s="841">
        <v>12</v>
      </c>
      <c r="F599" s="839" t="s">
        <v>324</v>
      </c>
      <c r="G599" s="839" t="s">
        <v>126</v>
      </c>
      <c r="I599" t="s">
        <v>325</v>
      </c>
      <c r="J599" t="s">
        <v>226</v>
      </c>
    </row>
    <row r="600" spans="1:10" ht="13.5" customHeight="1" x14ac:dyDescent="0.35">
      <c r="A600" s="838">
        <v>45778</v>
      </c>
      <c r="B600" s="839" t="s">
        <v>309</v>
      </c>
      <c r="C600" s="840" t="s">
        <v>47</v>
      </c>
      <c r="D600" s="839" t="s">
        <v>159</v>
      </c>
      <c r="E600" s="841">
        <v>300</v>
      </c>
      <c r="F600" s="839" t="s">
        <v>403</v>
      </c>
      <c r="G600" s="839" t="s">
        <v>175</v>
      </c>
      <c r="I600" t="s">
        <v>342</v>
      </c>
      <c r="J600" t="s">
        <v>269</v>
      </c>
    </row>
    <row r="601" spans="1:10" ht="13.5" customHeight="1" x14ac:dyDescent="0.35">
      <c r="A601" s="838">
        <v>45778</v>
      </c>
      <c r="B601" s="839" t="s">
        <v>959</v>
      </c>
      <c r="C601" s="840" t="s">
        <v>50</v>
      </c>
      <c r="D601" s="839" t="s">
        <v>159</v>
      </c>
      <c r="E601" s="841">
        <v>50</v>
      </c>
      <c r="F601" s="839" t="s">
        <v>734</v>
      </c>
      <c r="G601" s="839" t="s">
        <v>174</v>
      </c>
      <c r="I601" t="s">
        <v>210</v>
      </c>
      <c r="J601" t="s">
        <v>211</v>
      </c>
    </row>
    <row r="602" spans="1:10" ht="13.5" customHeight="1" x14ac:dyDescent="0.35">
      <c r="A602" s="838">
        <v>45778</v>
      </c>
      <c r="B602" s="839" t="s">
        <v>292</v>
      </c>
      <c r="C602" s="840" t="s">
        <v>44</v>
      </c>
      <c r="D602" s="839" t="s">
        <v>159</v>
      </c>
      <c r="E602" s="841">
        <v>50</v>
      </c>
      <c r="F602" s="839" t="s">
        <v>292</v>
      </c>
      <c r="G602" s="839" t="s">
        <v>175</v>
      </c>
      <c r="I602" t="s">
        <v>294</v>
      </c>
      <c r="J602" t="s">
        <v>295</v>
      </c>
    </row>
    <row r="603" spans="1:10" ht="13.5" customHeight="1" x14ac:dyDescent="0.35">
      <c r="A603" s="838">
        <v>45771</v>
      </c>
      <c r="B603" s="839" t="s">
        <v>858</v>
      </c>
      <c r="C603" s="840" t="s">
        <v>47</v>
      </c>
      <c r="D603" s="839" t="s">
        <v>159</v>
      </c>
      <c r="E603" s="841">
        <v>50</v>
      </c>
      <c r="F603" s="839" t="s">
        <v>859</v>
      </c>
      <c r="G603" s="839" t="s">
        <v>175</v>
      </c>
      <c r="I603" t="s">
        <v>268</v>
      </c>
      <c r="J603" t="s">
        <v>269</v>
      </c>
    </row>
    <row r="604" spans="1:10" ht="13.5" customHeight="1" x14ac:dyDescent="0.35">
      <c r="A604" s="838">
        <v>45771</v>
      </c>
      <c r="B604" s="839" t="s">
        <v>960</v>
      </c>
      <c r="C604" s="840" t="s">
        <v>31</v>
      </c>
      <c r="D604" s="839" t="s">
        <v>162</v>
      </c>
      <c r="E604" s="841">
        <v>95</v>
      </c>
      <c r="F604" s="839" t="s">
        <v>224</v>
      </c>
      <c r="G604" s="839" t="s">
        <v>126</v>
      </c>
      <c r="I604" t="s">
        <v>225</v>
      </c>
      <c r="J604" t="s">
        <v>226</v>
      </c>
    </row>
    <row r="605" spans="1:10" ht="13.5" customHeight="1" x14ac:dyDescent="0.35">
      <c r="A605" s="838">
        <v>45771</v>
      </c>
      <c r="B605" s="839" t="s">
        <v>961</v>
      </c>
      <c r="C605" s="840" t="s">
        <v>31</v>
      </c>
      <c r="D605" s="839" t="s">
        <v>162</v>
      </c>
      <c r="E605" s="841">
        <v>95</v>
      </c>
      <c r="F605" s="839" t="s">
        <v>224</v>
      </c>
      <c r="G605" s="839" t="s">
        <v>126</v>
      </c>
      <c r="I605" t="s">
        <v>225</v>
      </c>
      <c r="J605" t="s">
        <v>226</v>
      </c>
    </row>
    <row r="606" spans="1:10" ht="13.5" customHeight="1" x14ac:dyDescent="0.35">
      <c r="A606" s="838">
        <v>45771</v>
      </c>
      <c r="B606" s="839" t="s">
        <v>962</v>
      </c>
      <c r="C606" s="840" t="s">
        <v>31</v>
      </c>
      <c r="D606" s="839" t="s">
        <v>162</v>
      </c>
      <c r="E606" s="841">
        <v>95</v>
      </c>
      <c r="F606" s="839" t="s">
        <v>224</v>
      </c>
      <c r="G606" s="839" t="s">
        <v>126</v>
      </c>
      <c r="I606" t="s">
        <v>225</v>
      </c>
      <c r="J606" t="s">
        <v>226</v>
      </c>
    </row>
    <row r="607" spans="1:10" ht="13.5" customHeight="1" x14ac:dyDescent="0.35">
      <c r="A607" s="838">
        <v>45764</v>
      </c>
      <c r="B607" s="839" t="s">
        <v>787</v>
      </c>
      <c r="C607" s="840" t="s">
        <v>31</v>
      </c>
      <c r="D607" s="839" t="s">
        <v>162</v>
      </c>
      <c r="E607" s="841">
        <v>50</v>
      </c>
      <c r="F607" s="839" t="s">
        <v>963</v>
      </c>
      <c r="G607" s="839" t="s">
        <v>126</v>
      </c>
      <c r="I607" t="s">
        <v>244</v>
      </c>
      <c r="J607" t="s">
        <v>226</v>
      </c>
    </row>
    <row r="608" spans="1:10" ht="13.5" customHeight="1" x14ac:dyDescent="0.35">
      <c r="A608" s="838">
        <v>45764</v>
      </c>
      <c r="B608" s="839" t="s">
        <v>597</v>
      </c>
      <c r="C608" s="840" t="s">
        <v>31</v>
      </c>
      <c r="D608" s="839" t="s">
        <v>162</v>
      </c>
      <c r="E608" s="841">
        <v>50</v>
      </c>
      <c r="F608" s="839" t="s">
        <v>963</v>
      </c>
      <c r="G608" s="839" t="s">
        <v>126</v>
      </c>
      <c r="I608" t="s">
        <v>244</v>
      </c>
      <c r="J608" t="s">
        <v>226</v>
      </c>
    </row>
    <row r="609" spans="1:10" ht="13.5" customHeight="1" x14ac:dyDescent="0.35">
      <c r="A609" s="838">
        <v>45764</v>
      </c>
      <c r="B609" s="839" t="s">
        <v>870</v>
      </c>
      <c r="C609" s="840" t="s">
        <v>31</v>
      </c>
      <c r="D609" s="839" t="s">
        <v>162</v>
      </c>
      <c r="E609" s="841">
        <v>50</v>
      </c>
      <c r="F609" s="839" t="s">
        <v>963</v>
      </c>
      <c r="G609" s="839" t="s">
        <v>126</v>
      </c>
      <c r="I609" t="s">
        <v>244</v>
      </c>
      <c r="J609" t="s">
        <v>226</v>
      </c>
    </row>
    <row r="610" spans="1:10" ht="13.5" customHeight="1" x14ac:dyDescent="0.35">
      <c r="A610" s="838">
        <v>45764</v>
      </c>
      <c r="B610" s="839" t="s">
        <v>960</v>
      </c>
      <c r="C610" s="840" t="s">
        <v>31</v>
      </c>
      <c r="D610" s="839" t="s">
        <v>162</v>
      </c>
      <c r="E610" s="841">
        <v>50</v>
      </c>
      <c r="F610" s="839" t="s">
        <v>963</v>
      </c>
      <c r="G610" s="839" t="s">
        <v>126</v>
      </c>
      <c r="I610" t="s">
        <v>244</v>
      </c>
      <c r="J610" t="s">
        <v>226</v>
      </c>
    </row>
    <row r="611" spans="1:10" ht="13.5" customHeight="1" x14ac:dyDescent="0.35">
      <c r="A611" s="838">
        <v>45764</v>
      </c>
      <c r="B611" s="839" t="s">
        <v>964</v>
      </c>
      <c r="C611" s="840" t="s">
        <v>31</v>
      </c>
      <c r="D611" s="839" t="s">
        <v>162</v>
      </c>
      <c r="E611" s="841">
        <v>50</v>
      </c>
      <c r="F611" s="839" t="s">
        <v>963</v>
      </c>
      <c r="G611" s="839" t="s">
        <v>126</v>
      </c>
      <c r="I611" t="s">
        <v>244</v>
      </c>
      <c r="J611" t="s">
        <v>226</v>
      </c>
    </row>
    <row r="612" spans="1:10" ht="13.5" customHeight="1" x14ac:dyDescent="0.35">
      <c r="A612" s="838">
        <v>45763</v>
      </c>
      <c r="B612" s="839" t="s">
        <v>965</v>
      </c>
      <c r="C612" s="840" t="s">
        <v>31</v>
      </c>
      <c r="D612" s="839" t="s">
        <v>159</v>
      </c>
      <c r="E612" s="841">
        <v>99</v>
      </c>
      <c r="F612" s="839" t="s">
        <v>230</v>
      </c>
      <c r="G612" s="839" t="s">
        <v>174</v>
      </c>
      <c r="I612" t="s">
        <v>231</v>
      </c>
      <c r="J612" t="s">
        <v>8556</v>
      </c>
    </row>
    <row r="613" spans="1:10" ht="13.5" customHeight="1" x14ac:dyDescent="0.35">
      <c r="A613" s="838">
        <v>45762</v>
      </c>
      <c r="B613" s="839" t="s">
        <v>966</v>
      </c>
      <c r="C613" s="840" t="s">
        <v>31</v>
      </c>
      <c r="D613" s="839" t="s">
        <v>159</v>
      </c>
      <c r="E613" s="841">
        <v>99</v>
      </c>
      <c r="F613" s="839" t="s">
        <v>230</v>
      </c>
      <c r="G613" s="839" t="s">
        <v>174</v>
      </c>
      <c r="I613" t="s">
        <v>231</v>
      </c>
      <c r="J613" t="s">
        <v>8556</v>
      </c>
    </row>
    <row r="614" spans="1:10" ht="13.5" customHeight="1" x14ac:dyDescent="0.35">
      <c r="A614" s="838">
        <v>45761</v>
      </c>
      <c r="B614" s="839" t="s">
        <v>967</v>
      </c>
      <c r="C614" s="840" t="s">
        <v>47</v>
      </c>
      <c r="D614" s="839" t="s">
        <v>159</v>
      </c>
      <c r="E614" s="841">
        <v>50</v>
      </c>
      <c r="F614" s="839" t="s">
        <v>360</v>
      </c>
      <c r="G614" s="839" t="s">
        <v>175</v>
      </c>
      <c r="I614" t="s">
        <v>268</v>
      </c>
      <c r="J614" t="s">
        <v>269</v>
      </c>
    </row>
    <row r="615" spans="1:10" ht="13.5" customHeight="1" x14ac:dyDescent="0.35">
      <c r="A615" s="838">
        <v>45759</v>
      </c>
      <c r="B615" s="839" t="s">
        <v>968</v>
      </c>
      <c r="C615" s="840" t="s">
        <v>62</v>
      </c>
      <c r="D615" s="839" t="s">
        <v>159</v>
      </c>
      <c r="E615" s="841">
        <v>25</v>
      </c>
      <c r="F615" s="839" t="s">
        <v>969</v>
      </c>
      <c r="G615" s="839" t="s">
        <v>175</v>
      </c>
      <c r="I615" t="s">
        <v>201</v>
      </c>
      <c r="J615" t="s">
        <v>202</v>
      </c>
    </row>
    <row r="616" spans="1:10" ht="13.5" customHeight="1" x14ac:dyDescent="0.35">
      <c r="A616" s="838">
        <v>45758</v>
      </c>
      <c r="B616" s="839" t="s">
        <v>970</v>
      </c>
      <c r="C616" s="840" t="s">
        <v>31</v>
      </c>
      <c r="D616" s="839" t="s">
        <v>159</v>
      </c>
      <c r="E616" s="841">
        <v>50</v>
      </c>
      <c r="F616" s="839" t="s">
        <v>316</v>
      </c>
      <c r="G616" s="839" t="s">
        <v>174</v>
      </c>
      <c r="I616" t="s">
        <v>317</v>
      </c>
      <c r="J616" t="s">
        <v>226</v>
      </c>
    </row>
    <row r="617" spans="1:10" ht="13.5" customHeight="1" x14ac:dyDescent="0.35">
      <c r="A617" s="838">
        <v>45758</v>
      </c>
      <c r="B617" s="839" t="s">
        <v>971</v>
      </c>
      <c r="C617" s="840" t="s">
        <v>31</v>
      </c>
      <c r="D617" s="839" t="s">
        <v>162</v>
      </c>
      <c r="E617" s="841">
        <v>100</v>
      </c>
      <c r="F617" s="839" t="s">
        <v>177</v>
      </c>
      <c r="G617" s="839" t="s">
        <v>180</v>
      </c>
      <c r="I617" t="s">
        <v>210</v>
      </c>
      <c r="J617" t="s">
        <v>211</v>
      </c>
    </row>
    <row r="618" spans="1:10" ht="13.5" customHeight="1" x14ac:dyDescent="0.35">
      <c r="A618" s="838">
        <v>45757</v>
      </c>
      <c r="B618" s="839" t="s">
        <v>972</v>
      </c>
      <c r="C618" s="840" t="s">
        <v>31</v>
      </c>
      <c r="D618" s="839" t="s">
        <v>159</v>
      </c>
      <c r="E618" s="841">
        <v>150</v>
      </c>
      <c r="F618" s="839" t="s">
        <v>230</v>
      </c>
      <c r="G618" s="839" t="s">
        <v>174</v>
      </c>
      <c r="I618" t="s">
        <v>231</v>
      </c>
      <c r="J618" t="s">
        <v>8556</v>
      </c>
    </row>
    <row r="619" spans="1:10" ht="13.5" customHeight="1" x14ac:dyDescent="0.35">
      <c r="A619" s="838">
        <v>45757</v>
      </c>
      <c r="B619" s="839" t="s">
        <v>973</v>
      </c>
      <c r="C619" s="840" t="s">
        <v>28</v>
      </c>
      <c r="D619" s="839" t="s">
        <v>162</v>
      </c>
      <c r="E619" s="841">
        <v>150</v>
      </c>
      <c r="F619" s="839" t="s">
        <v>195</v>
      </c>
      <c r="G619" s="839" t="s">
        <v>126</v>
      </c>
      <c r="I619" t="s">
        <v>196</v>
      </c>
      <c r="J619" t="s">
        <v>197</v>
      </c>
    </row>
    <row r="620" spans="1:10" ht="13.5" customHeight="1" x14ac:dyDescent="0.35">
      <c r="A620" s="838">
        <v>45757</v>
      </c>
      <c r="B620" s="839" t="s">
        <v>974</v>
      </c>
      <c r="C620" s="840" t="s">
        <v>28</v>
      </c>
      <c r="D620" s="839" t="s">
        <v>162</v>
      </c>
      <c r="E620" s="841">
        <v>150</v>
      </c>
      <c r="F620" s="839" t="s">
        <v>195</v>
      </c>
      <c r="G620" s="839" t="s">
        <v>126</v>
      </c>
      <c r="I620" t="s">
        <v>196</v>
      </c>
      <c r="J620" t="s">
        <v>197</v>
      </c>
    </row>
    <row r="621" spans="1:10" ht="13.5" customHeight="1" x14ac:dyDescent="0.35">
      <c r="A621" s="838">
        <v>45757</v>
      </c>
      <c r="B621" s="839" t="s">
        <v>845</v>
      </c>
      <c r="C621" s="840" t="s">
        <v>28</v>
      </c>
      <c r="D621" s="839" t="s">
        <v>162</v>
      </c>
      <c r="E621" s="841">
        <v>150</v>
      </c>
      <c r="F621" s="839" t="s">
        <v>195</v>
      </c>
      <c r="G621" s="839" t="s">
        <v>126</v>
      </c>
      <c r="I621" t="s">
        <v>196</v>
      </c>
      <c r="J621" t="s">
        <v>197</v>
      </c>
    </row>
    <row r="622" spans="1:10" ht="13.5" customHeight="1" x14ac:dyDescent="0.35">
      <c r="A622" s="838">
        <v>45757</v>
      </c>
      <c r="B622" s="839" t="s">
        <v>975</v>
      </c>
      <c r="C622" s="840" t="s">
        <v>28</v>
      </c>
      <c r="D622" s="839" t="s">
        <v>162</v>
      </c>
      <c r="E622" s="841">
        <v>150</v>
      </c>
      <c r="F622" s="839" t="s">
        <v>195</v>
      </c>
      <c r="G622" s="839" t="s">
        <v>126</v>
      </c>
      <c r="I622" t="s">
        <v>196</v>
      </c>
      <c r="J622" t="s">
        <v>197</v>
      </c>
    </row>
    <row r="623" spans="1:10" ht="13.5" customHeight="1" x14ac:dyDescent="0.35">
      <c r="A623" s="838">
        <v>45757</v>
      </c>
      <c r="B623" s="839" t="s">
        <v>912</v>
      </c>
      <c r="C623" s="840" t="s">
        <v>47</v>
      </c>
      <c r="D623" s="839" t="s">
        <v>162</v>
      </c>
      <c r="E623" s="841">
        <v>50</v>
      </c>
      <c r="F623" s="839" t="s">
        <v>976</v>
      </c>
      <c r="G623" s="839" t="s">
        <v>126</v>
      </c>
      <c r="I623" t="s">
        <v>205</v>
      </c>
      <c r="J623" t="s">
        <v>206</v>
      </c>
    </row>
    <row r="624" spans="1:10" ht="13.5" customHeight="1" x14ac:dyDescent="0.35">
      <c r="A624" s="838">
        <v>45757</v>
      </c>
      <c r="B624" s="839" t="s">
        <v>930</v>
      </c>
      <c r="C624" s="840" t="s">
        <v>31</v>
      </c>
      <c r="D624" s="839" t="s">
        <v>162</v>
      </c>
      <c r="E624" s="841">
        <v>60</v>
      </c>
      <c r="F624" s="839" t="s">
        <v>693</v>
      </c>
      <c r="G624" s="839" t="s">
        <v>126</v>
      </c>
      <c r="I624" t="s">
        <v>605</v>
      </c>
      <c r="J624" t="s">
        <v>226</v>
      </c>
    </row>
    <row r="625" spans="1:10" ht="13.5" customHeight="1" x14ac:dyDescent="0.35">
      <c r="A625" s="838">
        <v>45755</v>
      </c>
      <c r="B625" s="839" t="s">
        <v>977</v>
      </c>
      <c r="C625" s="840" t="s">
        <v>31</v>
      </c>
      <c r="D625" s="839" t="s">
        <v>165</v>
      </c>
      <c r="E625" s="841">
        <v>50</v>
      </c>
      <c r="F625" s="839" t="s">
        <v>235</v>
      </c>
      <c r="G625" s="839" t="s">
        <v>176</v>
      </c>
      <c r="I625" t="s">
        <v>236</v>
      </c>
      <c r="J625" t="s">
        <v>8556</v>
      </c>
    </row>
    <row r="626" spans="1:10" ht="13.5" customHeight="1" x14ac:dyDescent="0.35">
      <c r="A626" s="838">
        <v>45755</v>
      </c>
      <c r="B626" s="839" t="s">
        <v>977</v>
      </c>
      <c r="C626" s="840" t="s">
        <v>53</v>
      </c>
      <c r="D626" s="839" t="s">
        <v>165</v>
      </c>
      <c r="E626" s="841">
        <v>-50</v>
      </c>
      <c r="F626" s="839" t="s">
        <v>235</v>
      </c>
      <c r="G626" s="839" t="s">
        <v>176</v>
      </c>
      <c r="I626" t="s">
        <v>220</v>
      </c>
      <c r="J626"/>
    </row>
    <row r="627" spans="1:10" ht="13.5" customHeight="1" x14ac:dyDescent="0.35">
      <c r="A627" s="838">
        <v>45755</v>
      </c>
      <c r="B627" s="839" t="s">
        <v>977</v>
      </c>
      <c r="C627" s="840" t="s">
        <v>31</v>
      </c>
      <c r="D627" s="839" t="s">
        <v>160</v>
      </c>
      <c r="E627" s="841">
        <v>50</v>
      </c>
      <c r="F627" s="839" t="s">
        <v>235</v>
      </c>
      <c r="G627" s="839" t="s">
        <v>176</v>
      </c>
      <c r="I627" t="s">
        <v>236</v>
      </c>
      <c r="J627" t="s">
        <v>8556</v>
      </c>
    </row>
    <row r="628" spans="1:10" ht="13.5" customHeight="1" x14ac:dyDescent="0.35">
      <c r="A628" s="838">
        <v>45748</v>
      </c>
      <c r="B628" s="839" t="s">
        <v>292</v>
      </c>
      <c r="C628" s="840" t="s">
        <v>44</v>
      </c>
      <c r="D628" s="839" t="s">
        <v>159</v>
      </c>
      <c r="E628" s="841">
        <v>50</v>
      </c>
      <c r="F628" s="839" t="s">
        <v>292</v>
      </c>
      <c r="G628" s="839" t="s">
        <v>175</v>
      </c>
      <c r="I628" t="s">
        <v>294</v>
      </c>
      <c r="J628" t="s">
        <v>295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978</v>
      </c>
      <c r="C630" s="840" t="s">
        <v>47</v>
      </c>
      <c r="D630" s="839" t="s">
        <v>160</v>
      </c>
      <c r="E630" s="841">
        <v>250</v>
      </c>
      <c r="F630" s="839" t="s">
        <v>979</v>
      </c>
      <c r="G630" s="839" t="s">
        <v>174</v>
      </c>
      <c r="I630" t="s">
        <v>265</v>
      </c>
      <c r="J630" t="s">
        <v>206</v>
      </c>
    </row>
    <row r="631" spans="1:10" ht="13.5" customHeight="1" x14ac:dyDescent="0.35">
      <c r="A631" s="838">
        <v>45745</v>
      </c>
      <c r="B631" s="839" t="s">
        <v>980</v>
      </c>
      <c r="C631" s="840" t="s">
        <v>31</v>
      </c>
      <c r="D631" s="839" t="s">
        <v>159</v>
      </c>
      <c r="E631" s="841">
        <v>50</v>
      </c>
      <c r="F631" s="839" t="s">
        <v>981</v>
      </c>
      <c r="G631" s="839" t="s">
        <v>176</v>
      </c>
      <c r="I631" t="s">
        <v>236</v>
      </c>
      <c r="J631" t="s">
        <v>8556</v>
      </c>
    </row>
    <row r="632" spans="1:10" ht="13.5" customHeight="1" x14ac:dyDescent="0.35">
      <c r="A632" s="838">
        <v>45745</v>
      </c>
      <c r="B632" s="839" t="s">
        <v>980</v>
      </c>
      <c r="C632" s="840" t="s">
        <v>53</v>
      </c>
      <c r="D632" s="839" t="s">
        <v>165</v>
      </c>
      <c r="E632" s="841">
        <v>-100</v>
      </c>
      <c r="F632" s="839" t="s">
        <v>981</v>
      </c>
      <c r="G632" s="839" t="s">
        <v>176</v>
      </c>
      <c r="I632" t="s">
        <v>220</v>
      </c>
      <c r="J632"/>
    </row>
    <row r="633" spans="1:10" ht="13.5" customHeight="1" x14ac:dyDescent="0.35">
      <c r="A633" s="838">
        <v>45745</v>
      </c>
      <c r="B633" s="839" t="s">
        <v>980</v>
      </c>
      <c r="C633" s="840" t="s">
        <v>31</v>
      </c>
      <c r="D633" s="839" t="s">
        <v>165</v>
      </c>
      <c r="E633" s="841">
        <v>100</v>
      </c>
      <c r="F633" s="839" t="s">
        <v>981</v>
      </c>
      <c r="G633" s="839" t="s">
        <v>176</v>
      </c>
      <c r="I633" t="s">
        <v>236</v>
      </c>
      <c r="J633" t="s">
        <v>8556</v>
      </c>
    </row>
    <row r="634" spans="1:10" ht="13.5" customHeight="1" x14ac:dyDescent="0.35">
      <c r="A634" s="838">
        <v>45744</v>
      </c>
      <c r="B634" s="839" t="s">
        <v>982</v>
      </c>
      <c r="C634" s="840" t="s">
        <v>31</v>
      </c>
      <c r="D634" s="839" t="s">
        <v>162</v>
      </c>
      <c r="E634" s="841">
        <v>100</v>
      </c>
      <c r="F634" s="839" t="s">
        <v>230</v>
      </c>
      <c r="G634" s="839" t="s">
        <v>180</v>
      </c>
      <c r="I634" t="s">
        <v>231</v>
      </c>
      <c r="J634" t="s">
        <v>8556</v>
      </c>
    </row>
    <row r="635" spans="1:10" ht="13.5" customHeight="1" x14ac:dyDescent="0.35">
      <c r="A635" s="838">
        <v>45744</v>
      </c>
      <c r="B635" s="839" t="s">
        <v>278</v>
      </c>
      <c r="C635" s="840" t="s">
        <v>31</v>
      </c>
      <c r="D635" s="839" t="s">
        <v>162</v>
      </c>
      <c r="E635" s="841">
        <v>140</v>
      </c>
      <c r="F635" s="839" t="s">
        <v>230</v>
      </c>
      <c r="G635" s="839" t="s">
        <v>180</v>
      </c>
      <c r="I635" t="s">
        <v>231</v>
      </c>
      <c r="J635" t="s">
        <v>8556</v>
      </c>
    </row>
    <row r="636" spans="1:10" ht="13.5" customHeight="1" x14ac:dyDescent="0.35">
      <c r="A636" s="838">
        <v>45739</v>
      </c>
      <c r="B636" s="839" t="s">
        <v>983</v>
      </c>
      <c r="C636" s="840" t="s">
        <v>31</v>
      </c>
      <c r="D636" s="839" t="s">
        <v>159</v>
      </c>
      <c r="E636" s="841">
        <v>99</v>
      </c>
      <c r="F636" s="839" t="s">
        <v>230</v>
      </c>
      <c r="G636" s="839" t="s">
        <v>174</v>
      </c>
      <c r="I636" t="s">
        <v>231</v>
      </c>
      <c r="J636" t="s">
        <v>8556</v>
      </c>
    </row>
    <row r="637" spans="1:10" ht="13.5" customHeight="1" x14ac:dyDescent="0.35">
      <c r="A637" s="838">
        <v>45736</v>
      </c>
      <c r="B637" s="839" t="s">
        <v>984</v>
      </c>
      <c r="C637" s="840" t="s">
        <v>31</v>
      </c>
      <c r="D637" s="839" t="s">
        <v>160</v>
      </c>
      <c r="E637" s="841">
        <v>99</v>
      </c>
      <c r="F637" s="839" t="s">
        <v>230</v>
      </c>
      <c r="G637" s="839" t="s">
        <v>174</v>
      </c>
      <c r="I637" t="s">
        <v>231</v>
      </c>
      <c r="J637" t="s">
        <v>8556</v>
      </c>
    </row>
    <row r="638" spans="1:10" ht="13.5" customHeight="1" x14ac:dyDescent="0.35">
      <c r="A638" s="838">
        <v>45735</v>
      </c>
      <c r="B638" s="839" t="s">
        <v>845</v>
      </c>
      <c r="C638" s="840" t="s">
        <v>31</v>
      </c>
      <c r="D638" s="839" t="s">
        <v>159</v>
      </c>
      <c r="E638" s="841">
        <v>125</v>
      </c>
      <c r="F638" s="839" t="s">
        <v>273</v>
      </c>
      <c r="G638" s="839" t="s">
        <v>175</v>
      </c>
      <c r="I638" t="s">
        <v>274</v>
      </c>
      <c r="J638" t="s">
        <v>8556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162</v>
      </c>
      <c r="E639" s="841">
        <v>80.83</v>
      </c>
      <c r="F639" s="839" t="s">
        <v>284</v>
      </c>
      <c r="G639" s="839" t="s">
        <v>175</v>
      </c>
      <c r="I639" t="s">
        <v>285</v>
      </c>
      <c r="J639" t="s">
        <v>286</v>
      </c>
    </row>
    <row r="640" spans="1:10" ht="13.5" customHeight="1" x14ac:dyDescent="0.35">
      <c r="A640" s="838">
        <v>45730</v>
      </c>
      <c r="B640" s="839" t="s">
        <v>985</v>
      </c>
      <c r="C640" s="840" t="s">
        <v>31</v>
      </c>
      <c r="D640" s="839" t="s">
        <v>159</v>
      </c>
      <c r="E640" s="841">
        <v>99</v>
      </c>
      <c r="F640" s="839" t="s">
        <v>230</v>
      </c>
      <c r="G640" s="839" t="s">
        <v>175</v>
      </c>
      <c r="I640" t="s">
        <v>231</v>
      </c>
      <c r="J640" t="s">
        <v>8556</v>
      </c>
    </row>
    <row r="641" spans="1:10" ht="13.5" customHeight="1" x14ac:dyDescent="0.35">
      <c r="A641" s="838">
        <v>45729</v>
      </c>
      <c r="B641" s="839" t="s">
        <v>986</v>
      </c>
      <c r="C641" s="840" t="s">
        <v>31</v>
      </c>
      <c r="D641" s="839" t="s">
        <v>159</v>
      </c>
      <c r="E641" s="841">
        <v>150</v>
      </c>
      <c r="F641" s="839" t="s">
        <v>281</v>
      </c>
      <c r="G641" s="839" t="s">
        <v>175</v>
      </c>
      <c r="I641" t="s">
        <v>282</v>
      </c>
      <c r="J641" t="s">
        <v>226</v>
      </c>
    </row>
    <row r="642" spans="1:10" ht="13.5" customHeight="1" x14ac:dyDescent="0.35">
      <c r="A642" s="838">
        <v>45726</v>
      </c>
      <c r="B642" s="839" t="s">
        <v>987</v>
      </c>
      <c r="C642" s="840" t="s">
        <v>44</v>
      </c>
      <c r="D642" s="839" t="s">
        <v>159</v>
      </c>
      <c r="E642" s="841">
        <v>15</v>
      </c>
      <c r="F642" s="839" t="s">
        <v>293</v>
      </c>
      <c r="G642" s="839" t="s">
        <v>175</v>
      </c>
      <c r="I642" t="s">
        <v>294</v>
      </c>
      <c r="J642" t="s">
        <v>295</v>
      </c>
    </row>
    <row r="643" spans="1:10" ht="13.5" customHeight="1" x14ac:dyDescent="0.35">
      <c r="A643" s="838">
        <v>45720</v>
      </c>
      <c r="B643" s="839" t="s">
        <v>988</v>
      </c>
      <c r="C643" s="840" t="s">
        <v>31</v>
      </c>
      <c r="D643" s="839" t="s">
        <v>159</v>
      </c>
      <c r="E643" s="841">
        <v>200</v>
      </c>
      <c r="F643" s="839" t="s">
        <v>809</v>
      </c>
      <c r="G643" s="839" t="s">
        <v>175</v>
      </c>
      <c r="I643" t="s">
        <v>739</v>
      </c>
      <c r="J643" t="s">
        <v>226</v>
      </c>
    </row>
    <row r="644" spans="1:10" ht="13.5" customHeight="1" x14ac:dyDescent="0.35">
      <c r="A644" s="838">
        <v>45719</v>
      </c>
      <c r="B644" s="839" t="s">
        <v>732</v>
      </c>
      <c r="C644" s="840" t="s">
        <v>47</v>
      </c>
      <c r="D644" s="839" t="s">
        <v>159</v>
      </c>
      <c r="E644" s="841">
        <v>65</v>
      </c>
      <c r="F644" s="848" t="s">
        <v>941</v>
      </c>
      <c r="G644" s="839" t="s">
        <v>175</v>
      </c>
      <c r="I644" t="s">
        <v>205</v>
      </c>
      <c r="J644" t="s">
        <v>206</v>
      </c>
    </row>
    <row r="645" spans="1:10" ht="13.5" customHeight="1" x14ac:dyDescent="0.35">
      <c r="A645" s="838">
        <v>45719</v>
      </c>
      <c r="B645" s="839" t="s">
        <v>988</v>
      </c>
      <c r="C645" s="840" t="s">
        <v>31</v>
      </c>
      <c r="D645" s="839" t="s">
        <v>159</v>
      </c>
      <c r="E645" s="841">
        <v>150</v>
      </c>
      <c r="F645" s="839" t="s">
        <v>230</v>
      </c>
      <c r="G645" s="839" t="s">
        <v>174</v>
      </c>
      <c r="I645" t="s">
        <v>231</v>
      </c>
      <c r="J645" t="s">
        <v>8556</v>
      </c>
    </row>
    <row r="646" spans="1:10" ht="13.5" customHeight="1" x14ac:dyDescent="0.35">
      <c r="A646" s="838">
        <v>45719</v>
      </c>
      <c r="B646" s="839" t="s">
        <v>989</v>
      </c>
      <c r="C646" s="840" t="s">
        <v>62</v>
      </c>
      <c r="D646" s="839" t="s">
        <v>159</v>
      </c>
      <c r="E646" s="841">
        <v>30</v>
      </c>
      <c r="F646" s="839" t="s">
        <v>753</v>
      </c>
      <c r="G646" s="839" t="s">
        <v>175</v>
      </c>
      <c r="I646" t="s">
        <v>725</v>
      </c>
      <c r="J646" t="s">
        <v>726</v>
      </c>
    </row>
    <row r="647" spans="1:10" ht="13.5" customHeight="1" x14ac:dyDescent="0.35">
      <c r="A647" s="838">
        <v>45717</v>
      </c>
      <c r="B647" s="839" t="s">
        <v>292</v>
      </c>
      <c r="C647" s="840" t="s">
        <v>44</v>
      </c>
      <c r="D647" s="839" t="s">
        <v>159</v>
      </c>
      <c r="E647" s="841">
        <v>55</v>
      </c>
      <c r="F647" s="839" t="s">
        <v>292</v>
      </c>
      <c r="G647" s="839" t="s">
        <v>175</v>
      </c>
      <c r="I647" t="s">
        <v>294</v>
      </c>
      <c r="J647" t="s">
        <v>295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990</v>
      </c>
      <c r="C649" s="840" t="s">
        <v>31</v>
      </c>
      <c r="D649" s="839" t="s">
        <v>159</v>
      </c>
      <c r="E649" s="841">
        <v>99</v>
      </c>
      <c r="F649" s="839" t="s">
        <v>230</v>
      </c>
      <c r="G649" s="839" t="s">
        <v>174</v>
      </c>
      <c r="I649" t="s">
        <v>231</v>
      </c>
      <c r="J649" t="s">
        <v>8556</v>
      </c>
    </row>
    <row r="650" spans="1:10" ht="13.5" customHeight="1" x14ac:dyDescent="0.35">
      <c r="A650" s="838">
        <v>45714</v>
      </c>
      <c r="B650" s="839" t="s">
        <v>991</v>
      </c>
      <c r="C650" s="840" t="s">
        <v>31</v>
      </c>
      <c r="D650" s="839" t="s">
        <v>159</v>
      </c>
      <c r="E650" s="841">
        <v>99</v>
      </c>
      <c r="F650" s="839" t="s">
        <v>230</v>
      </c>
      <c r="G650" s="839" t="s">
        <v>174</v>
      </c>
      <c r="I650" t="s">
        <v>231</v>
      </c>
      <c r="J650" t="s">
        <v>8556</v>
      </c>
    </row>
    <row r="651" spans="1:10" ht="13.5" customHeight="1" x14ac:dyDescent="0.35">
      <c r="A651" s="838">
        <v>45707</v>
      </c>
      <c r="B651" s="839" t="s">
        <v>992</v>
      </c>
      <c r="C651" s="840" t="s">
        <v>59</v>
      </c>
      <c r="D651" s="839" t="s">
        <v>159</v>
      </c>
      <c r="E651" s="841">
        <v>150</v>
      </c>
      <c r="F651" s="839" t="s">
        <v>993</v>
      </c>
      <c r="G651" s="839" t="s">
        <v>174</v>
      </c>
      <c r="I651" t="s">
        <v>299</v>
      </c>
      <c r="J651" t="s">
        <v>255</v>
      </c>
    </row>
    <row r="652" spans="1:10" ht="13.5" customHeight="1" x14ac:dyDescent="0.35">
      <c r="A652" s="838">
        <v>45706</v>
      </c>
      <c r="B652" s="839" t="s">
        <v>994</v>
      </c>
      <c r="C652" s="840" t="s">
        <v>47</v>
      </c>
      <c r="D652" s="839" t="s">
        <v>159</v>
      </c>
      <c r="E652" s="841">
        <v>360</v>
      </c>
      <c r="F652" s="839" t="s">
        <v>995</v>
      </c>
      <c r="G652" s="839" t="s">
        <v>174</v>
      </c>
      <c r="I652" t="s">
        <v>774</v>
      </c>
      <c r="J652" t="s">
        <v>206</v>
      </c>
    </row>
    <row r="653" spans="1:10" ht="13.5" customHeight="1" x14ac:dyDescent="0.35">
      <c r="A653" s="838">
        <v>45706</v>
      </c>
      <c r="B653" s="839" t="s">
        <v>996</v>
      </c>
      <c r="C653" s="840" t="s">
        <v>31</v>
      </c>
      <c r="D653" s="839" t="s">
        <v>159</v>
      </c>
      <c r="E653" s="841">
        <v>50</v>
      </c>
      <c r="F653" s="839" t="s">
        <v>997</v>
      </c>
      <c r="G653" s="839" t="s">
        <v>176</v>
      </c>
      <c r="I653" t="s">
        <v>244</v>
      </c>
      <c r="J653" t="s">
        <v>226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162</v>
      </c>
      <c r="E654" s="841">
        <v>185</v>
      </c>
      <c r="F654" s="839" t="s">
        <v>998</v>
      </c>
      <c r="G654" s="839" t="s">
        <v>175</v>
      </c>
      <c r="I654" t="s">
        <v>254</v>
      </c>
      <c r="J654" t="s">
        <v>255</v>
      </c>
    </row>
    <row r="655" spans="1:10" ht="13.5" customHeight="1" x14ac:dyDescent="0.35">
      <c r="A655" s="838">
        <v>45705</v>
      </c>
      <c r="B655" s="839" t="s">
        <v>999</v>
      </c>
      <c r="C655" s="840" t="s">
        <v>35</v>
      </c>
      <c r="D655" s="839" t="s">
        <v>159</v>
      </c>
      <c r="E655" s="841">
        <v>995</v>
      </c>
      <c r="F655" s="839" t="s">
        <v>1000</v>
      </c>
      <c r="G655" s="839" t="s">
        <v>175</v>
      </c>
      <c r="I655" t="s">
        <v>1001</v>
      </c>
      <c r="J655" t="s">
        <v>222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160</v>
      </c>
      <c r="E656" s="841">
        <v>70.84</v>
      </c>
      <c r="F656" s="839" t="s">
        <v>284</v>
      </c>
      <c r="G656" s="839" t="s">
        <v>89</v>
      </c>
      <c r="I656" t="s">
        <v>285</v>
      </c>
      <c r="J656" t="s">
        <v>286</v>
      </c>
    </row>
    <row r="657" spans="1:10" ht="13.5" customHeight="1" x14ac:dyDescent="0.35">
      <c r="A657" s="838">
        <v>45697</v>
      </c>
      <c r="B657" s="839" t="s">
        <v>351</v>
      </c>
      <c r="C657" s="840" t="s">
        <v>41</v>
      </c>
      <c r="D657" s="839" t="s">
        <v>166</v>
      </c>
      <c r="E657" s="841">
        <v>-65</v>
      </c>
      <c r="F657" s="839" t="s">
        <v>693</v>
      </c>
      <c r="G657" s="839" t="s">
        <v>175</v>
      </c>
      <c r="I657" t="s">
        <v>220</v>
      </c>
      <c r="J657"/>
    </row>
    <row r="658" spans="1:10" ht="13.5" customHeight="1" x14ac:dyDescent="0.35">
      <c r="A658" s="838">
        <v>45697</v>
      </c>
      <c r="B658" s="839" t="s">
        <v>351</v>
      </c>
      <c r="C658" s="840" t="s">
        <v>31</v>
      </c>
      <c r="D658" s="839" t="s">
        <v>166</v>
      </c>
      <c r="E658" s="841">
        <v>65</v>
      </c>
      <c r="F658" s="839" t="s">
        <v>693</v>
      </c>
      <c r="G658" s="839" t="s">
        <v>175</v>
      </c>
      <c r="I658" t="s">
        <v>605</v>
      </c>
      <c r="J658" t="s">
        <v>226</v>
      </c>
    </row>
    <row r="659" spans="1:10" ht="13.5" customHeight="1" x14ac:dyDescent="0.35">
      <c r="A659" s="838">
        <v>45693</v>
      </c>
      <c r="B659" s="839" t="s">
        <v>309</v>
      </c>
      <c r="C659" s="840" t="s">
        <v>47</v>
      </c>
      <c r="D659" s="839" t="s">
        <v>159</v>
      </c>
      <c r="E659" s="841">
        <v>240</v>
      </c>
      <c r="F659" s="839" t="s">
        <v>1002</v>
      </c>
      <c r="G659" s="839" t="s">
        <v>175</v>
      </c>
      <c r="I659" t="s">
        <v>342</v>
      </c>
      <c r="J659" t="s">
        <v>269</v>
      </c>
    </row>
    <row r="660" spans="1:10" ht="13.5" customHeight="1" x14ac:dyDescent="0.35">
      <c r="A660" s="838">
        <v>45692</v>
      </c>
      <c r="B660" s="839" t="s">
        <v>1003</v>
      </c>
      <c r="C660" s="840" t="s">
        <v>62</v>
      </c>
      <c r="D660" s="839" t="s">
        <v>159</v>
      </c>
      <c r="E660" s="841">
        <v>25</v>
      </c>
      <c r="F660" s="839" t="s">
        <v>1004</v>
      </c>
      <c r="G660" s="839" t="s">
        <v>175</v>
      </c>
      <c r="I660" t="s">
        <v>201</v>
      </c>
      <c r="J660" t="s">
        <v>202</v>
      </c>
    </row>
    <row r="661" spans="1:10" ht="13.5" customHeight="1" x14ac:dyDescent="0.35">
      <c r="A661" s="838">
        <v>45692</v>
      </c>
      <c r="B661" s="839" t="s">
        <v>1005</v>
      </c>
      <c r="C661" s="840" t="s">
        <v>31</v>
      </c>
      <c r="D661" s="839" t="s">
        <v>159</v>
      </c>
      <c r="E661" s="841">
        <v>15</v>
      </c>
      <c r="F661" s="839" t="s">
        <v>324</v>
      </c>
      <c r="G661" s="839" t="s">
        <v>174</v>
      </c>
      <c r="I661" t="s">
        <v>325</v>
      </c>
      <c r="J661" t="s">
        <v>226</v>
      </c>
    </row>
    <row r="662" spans="1:10" ht="13.5" customHeight="1" x14ac:dyDescent="0.35">
      <c r="A662" s="838">
        <v>45689</v>
      </c>
      <c r="B662" s="839" t="s">
        <v>292</v>
      </c>
      <c r="C662" s="840" t="s">
        <v>44</v>
      </c>
      <c r="D662" s="839" t="s">
        <v>159</v>
      </c>
      <c r="E662" s="841">
        <v>55</v>
      </c>
      <c r="F662" s="839" t="s">
        <v>292</v>
      </c>
      <c r="G662" s="839" t="s">
        <v>175</v>
      </c>
      <c r="I662" t="s">
        <v>294</v>
      </c>
      <c r="J662" t="s">
        <v>295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1006</v>
      </c>
      <c r="C664" s="840" t="s">
        <v>31</v>
      </c>
      <c r="D664" s="839" t="s">
        <v>159</v>
      </c>
      <c r="E664" s="841">
        <v>99</v>
      </c>
      <c r="F664" s="839" t="s">
        <v>230</v>
      </c>
      <c r="G664" s="839" t="s">
        <v>175</v>
      </c>
      <c r="I664" t="s">
        <v>231</v>
      </c>
      <c r="J664" t="s">
        <v>8556</v>
      </c>
    </row>
    <row r="665" spans="1:10" ht="13.5" customHeight="1" x14ac:dyDescent="0.35">
      <c r="A665" s="838">
        <v>45687</v>
      </c>
      <c r="B665" s="839" t="s">
        <v>1007</v>
      </c>
      <c r="C665" s="840" t="s">
        <v>31</v>
      </c>
      <c r="D665" s="839" t="s">
        <v>160</v>
      </c>
      <c r="E665" s="841">
        <v>55</v>
      </c>
      <c r="F665" s="839" t="s">
        <v>1008</v>
      </c>
      <c r="G665" s="839" t="s">
        <v>174</v>
      </c>
      <c r="I665" t="s">
        <v>834</v>
      </c>
      <c r="J665" t="s">
        <v>226</v>
      </c>
    </row>
    <row r="666" spans="1:10" ht="13.5" customHeight="1" x14ac:dyDescent="0.35">
      <c r="A666" s="838">
        <v>45686</v>
      </c>
      <c r="B666" s="839" t="s">
        <v>1009</v>
      </c>
      <c r="C666" s="840" t="s">
        <v>35</v>
      </c>
      <c r="D666" s="839" t="s">
        <v>162</v>
      </c>
      <c r="E666" s="841">
        <v>453.25</v>
      </c>
      <c r="F666" s="839" t="s">
        <v>1010</v>
      </c>
      <c r="G666" s="839" t="s">
        <v>175</v>
      </c>
      <c r="I666" t="s">
        <v>1001</v>
      </c>
      <c r="J666" t="s">
        <v>222</v>
      </c>
    </row>
    <row r="667" spans="1:10" ht="13.5" customHeight="1" x14ac:dyDescent="0.35">
      <c r="A667" s="838">
        <v>45686</v>
      </c>
      <c r="B667" s="839" t="s">
        <v>1009</v>
      </c>
      <c r="C667" s="840" t="s">
        <v>41</v>
      </c>
      <c r="D667" s="839" t="s">
        <v>166</v>
      </c>
      <c r="E667" s="841">
        <v>-845.75</v>
      </c>
      <c r="F667" s="839" t="s">
        <v>1010</v>
      </c>
      <c r="G667" s="839" t="s">
        <v>175</v>
      </c>
      <c r="I667" t="s">
        <v>220</v>
      </c>
      <c r="J667"/>
    </row>
    <row r="668" spans="1:10" ht="13.5" customHeight="1" x14ac:dyDescent="0.35">
      <c r="A668" s="838">
        <v>45686</v>
      </c>
      <c r="B668" s="839" t="s">
        <v>1009</v>
      </c>
      <c r="C668" s="840" t="s">
        <v>35</v>
      </c>
      <c r="D668" s="839" t="s">
        <v>166</v>
      </c>
      <c r="E668" s="841">
        <v>845.75</v>
      </c>
      <c r="F668" s="839" t="s">
        <v>1010</v>
      </c>
      <c r="G668" s="839" t="s">
        <v>175</v>
      </c>
      <c r="I668" t="s">
        <v>1001</v>
      </c>
      <c r="J668" t="s">
        <v>222</v>
      </c>
    </row>
    <row r="669" spans="1:10" ht="13.5" customHeight="1" x14ac:dyDescent="0.35">
      <c r="A669" s="838">
        <v>45686</v>
      </c>
      <c r="B669" s="839" t="s">
        <v>1011</v>
      </c>
      <c r="C669" s="840" t="s">
        <v>28</v>
      </c>
      <c r="D669" s="839" t="s">
        <v>160</v>
      </c>
      <c r="E669" s="841">
        <v>175</v>
      </c>
      <c r="F669" s="839" t="s">
        <v>1012</v>
      </c>
      <c r="G669" s="839" t="s">
        <v>175</v>
      </c>
      <c r="I669" t="s">
        <v>678</v>
      </c>
      <c r="J669" t="s">
        <v>679</v>
      </c>
    </row>
    <row r="670" spans="1:10" ht="13.5" customHeight="1" x14ac:dyDescent="0.35">
      <c r="A670" s="838">
        <v>45686</v>
      </c>
      <c r="B670" s="839" t="s">
        <v>1013</v>
      </c>
      <c r="C670" s="840" t="s">
        <v>62</v>
      </c>
      <c r="D670" s="839" t="s">
        <v>160</v>
      </c>
      <c r="E670" s="841">
        <v>25</v>
      </c>
      <c r="F670" s="839" t="s">
        <v>1004</v>
      </c>
      <c r="G670" s="839" t="s">
        <v>174</v>
      </c>
      <c r="I670" t="s">
        <v>201</v>
      </c>
      <c r="J670" t="s">
        <v>202</v>
      </c>
    </row>
    <row r="671" spans="1:10" ht="13.5" customHeight="1" x14ac:dyDescent="0.35">
      <c r="A671" s="838">
        <v>45683</v>
      </c>
      <c r="B671" s="839" t="s">
        <v>858</v>
      </c>
      <c r="C671" s="840" t="s">
        <v>35</v>
      </c>
      <c r="D671" s="839" t="s">
        <v>159</v>
      </c>
      <c r="E671" s="841">
        <v>995</v>
      </c>
      <c r="F671" s="839" t="s">
        <v>1010</v>
      </c>
      <c r="G671" s="839" t="s">
        <v>174</v>
      </c>
      <c r="I671" t="s">
        <v>1001</v>
      </c>
      <c r="J671" t="s">
        <v>222</v>
      </c>
    </row>
    <row r="672" spans="1:10" ht="13.5" customHeight="1" x14ac:dyDescent="0.35">
      <c r="A672" s="838">
        <v>45679</v>
      </c>
      <c r="B672" s="839" t="s">
        <v>1014</v>
      </c>
      <c r="C672" s="840" t="s">
        <v>31</v>
      </c>
      <c r="D672" s="839" t="s">
        <v>159</v>
      </c>
      <c r="E672" s="841">
        <v>49</v>
      </c>
      <c r="F672" s="839" t="s">
        <v>230</v>
      </c>
      <c r="G672" s="839" t="s">
        <v>176</v>
      </c>
      <c r="I672" t="s">
        <v>231</v>
      </c>
      <c r="J672" t="s">
        <v>8556</v>
      </c>
    </row>
    <row r="673" spans="1:10" ht="13.5" customHeight="1" x14ac:dyDescent="0.35">
      <c r="A673" s="838">
        <v>45679</v>
      </c>
      <c r="B673" s="839" t="s">
        <v>1014</v>
      </c>
      <c r="C673" s="840" t="s">
        <v>53</v>
      </c>
      <c r="D673" s="839" t="s">
        <v>165</v>
      </c>
      <c r="E673" s="841">
        <v>-50</v>
      </c>
      <c r="F673" s="839" t="s">
        <v>230</v>
      </c>
      <c r="G673" s="839" t="s">
        <v>176</v>
      </c>
      <c r="I673" t="s">
        <v>220</v>
      </c>
      <c r="J673"/>
    </row>
    <row r="674" spans="1:10" ht="13.5" customHeight="1" x14ac:dyDescent="0.35">
      <c r="A674" s="838">
        <v>45679</v>
      </c>
      <c r="B674" s="839" t="s">
        <v>1014</v>
      </c>
      <c r="C674" s="840" t="s">
        <v>31</v>
      </c>
      <c r="D674" s="839" t="s">
        <v>165</v>
      </c>
      <c r="E674" s="841">
        <v>50</v>
      </c>
      <c r="F674" s="839" t="s">
        <v>230</v>
      </c>
      <c r="G674" s="839" t="s">
        <v>176</v>
      </c>
      <c r="I674" t="s">
        <v>231</v>
      </c>
      <c r="J674" t="s">
        <v>8556</v>
      </c>
    </row>
    <row r="675" spans="1:10" ht="13.5" customHeight="1" x14ac:dyDescent="0.35">
      <c r="A675" s="838">
        <v>45679</v>
      </c>
      <c r="B675" s="839" t="s">
        <v>346</v>
      </c>
      <c r="C675" s="840" t="s">
        <v>62</v>
      </c>
      <c r="D675" s="839" t="s">
        <v>159</v>
      </c>
      <c r="E675" s="841">
        <v>25</v>
      </c>
      <c r="F675" s="839" t="s">
        <v>1004</v>
      </c>
      <c r="G675" s="839" t="s">
        <v>175</v>
      </c>
      <c r="I675" t="s">
        <v>201</v>
      </c>
      <c r="J675" t="s">
        <v>202</v>
      </c>
    </row>
    <row r="676" spans="1:10" ht="13.5" customHeight="1" x14ac:dyDescent="0.35">
      <c r="A676" s="838">
        <v>45677</v>
      </c>
      <c r="B676" s="839" t="s">
        <v>346</v>
      </c>
      <c r="C676" s="840" t="s">
        <v>44</v>
      </c>
      <c r="D676" s="839" t="s">
        <v>159</v>
      </c>
      <c r="E676" s="841">
        <v>15</v>
      </c>
      <c r="F676" s="839" t="s">
        <v>293</v>
      </c>
      <c r="G676" s="839" t="s">
        <v>175</v>
      </c>
      <c r="I676" t="s">
        <v>294</v>
      </c>
      <c r="J676" t="s">
        <v>295</v>
      </c>
    </row>
    <row r="677" spans="1:10" ht="13.5" customHeight="1" x14ac:dyDescent="0.35">
      <c r="A677" s="838">
        <v>45679</v>
      </c>
      <c r="B677" s="839" t="s">
        <v>1015</v>
      </c>
      <c r="C677" s="840" t="s">
        <v>31</v>
      </c>
      <c r="D677" s="839" t="s">
        <v>159</v>
      </c>
      <c r="E677" s="841">
        <v>50</v>
      </c>
      <c r="F677" s="839" t="s">
        <v>1016</v>
      </c>
      <c r="G677" s="839" t="s">
        <v>174</v>
      </c>
      <c r="I677" t="s">
        <v>280</v>
      </c>
      <c r="J677" t="s">
        <v>226</v>
      </c>
    </row>
    <row r="678" spans="1:10" ht="13.5" customHeight="1" x14ac:dyDescent="0.35">
      <c r="A678" s="838">
        <v>45678</v>
      </c>
      <c r="B678" s="839" t="s">
        <v>1017</v>
      </c>
      <c r="C678" s="840" t="s">
        <v>47</v>
      </c>
      <c r="D678" s="839" t="s">
        <v>159</v>
      </c>
      <c r="E678" s="841">
        <v>300</v>
      </c>
      <c r="F678" s="839" t="s">
        <v>1018</v>
      </c>
      <c r="G678" s="839" t="s">
        <v>174</v>
      </c>
      <c r="I678" t="s">
        <v>342</v>
      </c>
      <c r="J678" t="s">
        <v>269</v>
      </c>
    </row>
    <row r="679" spans="1:10" ht="13.5" customHeight="1" x14ac:dyDescent="0.35">
      <c r="A679" s="838">
        <v>45677</v>
      </c>
      <c r="B679" s="839" t="s">
        <v>1019</v>
      </c>
      <c r="C679" s="840" t="s">
        <v>35</v>
      </c>
      <c r="D679" s="839" t="s">
        <v>159</v>
      </c>
      <c r="E679" s="841">
        <v>115</v>
      </c>
      <c r="F679" s="839" t="s">
        <v>1020</v>
      </c>
      <c r="G679" s="839" t="s">
        <v>175</v>
      </c>
      <c r="I679" t="s">
        <v>758</v>
      </c>
      <c r="J679" t="s">
        <v>222</v>
      </c>
    </row>
    <row r="680" spans="1:10" ht="13.5" customHeight="1" x14ac:dyDescent="0.35">
      <c r="A680" s="838">
        <v>45676</v>
      </c>
      <c r="B680" s="839" t="s">
        <v>732</v>
      </c>
      <c r="C680" s="840" t="s">
        <v>47</v>
      </c>
      <c r="D680" s="839" t="s">
        <v>159</v>
      </c>
      <c r="E680" s="841">
        <v>120</v>
      </c>
      <c r="F680" s="839" t="s">
        <v>1021</v>
      </c>
      <c r="G680" s="839" t="s">
        <v>175</v>
      </c>
      <c r="I680" t="s">
        <v>265</v>
      </c>
      <c r="J680" t="s">
        <v>206</v>
      </c>
    </row>
    <row r="681" spans="1:10" ht="13.5" customHeight="1" x14ac:dyDescent="0.35">
      <c r="A681" s="838">
        <v>45675</v>
      </c>
      <c r="B681" s="839" t="s">
        <v>756</v>
      </c>
      <c r="C681" s="840" t="s">
        <v>35</v>
      </c>
      <c r="D681" s="839" t="s">
        <v>159</v>
      </c>
      <c r="E681" s="841">
        <v>995</v>
      </c>
      <c r="F681" s="839" t="s">
        <v>463</v>
      </c>
      <c r="G681" s="839" t="s">
        <v>176</v>
      </c>
      <c r="I681" t="s">
        <v>879</v>
      </c>
      <c r="J681" t="s">
        <v>222</v>
      </c>
    </row>
    <row r="682" spans="1:10" ht="13.5" customHeight="1" x14ac:dyDescent="0.35">
      <c r="A682" s="838">
        <v>45674</v>
      </c>
      <c r="B682" s="839" t="s">
        <v>1022</v>
      </c>
      <c r="C682" s="840" t="s">
        <v>53</v>
      </c>
      <c r="D682" s="839" t="s">
        <v>165</v>
      </c>
      <c r="E682" s="841">
        <v>-99</v>
      </c>
      <c r="F682" s="839" t="s">
        <v>230</v>
      </c>
      <c r="G682" s="839" t="s">
        <v>176</v>
      </c>
      <c r="I682" t="s">
        <v>220</v>
      </c>
      <c r="J682"/>
    </row>
    <row r="683" spans="1:10" ht="13.5" customHeight="1" x14ac:dyDescent="0.35">
      <c r="A683" s="838">
        <v>45674</v>
      </c>
      <c r="B683" s="839" t="s">
        <v>1022</v>
      </c>
      <c r="C683" s="840" t="s">
        <v>31</v>
      </c>
      <c r="D683" s="839" t="s">
        <v>165</v>
      </c>
      <c r="E683" s="841">
        <v>99</v>
      </c>
      <c r="F683" s="839" t="s">
        <v>230</v>
      </c>
      <c r="G683" s="839" t="s">
        <v>176</v>
      </c>
      <c r="I683" t="s">
        <v>231</v>
      </c>
      <c r="J683" t="s">
        <v>8556</v>
      </c>
    </row>
    <row r="684" spans="1:10" ht="13.5" customHeight="1" x14ac:dyDescent="0.35">
      <c r="A684" s="838">
        <v>45674</v>
      </c>
      <c r="B684" s="839" t="s">
        <v>1022</v>
      </c>
      <c r="C684" s="840" t="s">
        <v>53</v>
      </c>
      <c r="D684" s="839" t="s">
        <v>165</v>
      </c>
      <c r="E684" s="841">
        <v>-15</v>
      </c>
      <c r="F684" s="839" t="s">
        <v>324</v>
      </c>
      <c r="G684" s="839" t="s">
        <v>176</v>
      </c>
      <c r="I684" t="s">
        <v>220</v>
      </c>
      <c r="J684"/>
    </row>
    <row r="685" spans="1:10" ht="13.5" customHeight="1" x14ac:dyDescent="0.35">
      <c r="A685" s="838">
        <v>45674</v>
      </c>
      <c r="B685" s="839" t="s">
        <v>1022</v>
      </c>
      <c r="C685" s="840" t="s">
        <v>31</v>
      </c>
      <c r="D685" s="839" t="s">
        <v>165</v>
      </c>
      <c r="E685" s="841">
        <v>15</v>
      </c>
      <c r="F685" s="839" t="s">
        <v>324</v>
      </c>
      <c r="G685" s="839" t="s">
        <v>176</v>
      </c>
      <c r="I685" t="s">
        <v>325</v>
      </c>
      <c r="J685" t="s">
        <v>226</v>
      </c>
    </row>
    <row r="686" spans="1:10" ht="13.5" customHeight="1" x14ac:dyDescent="0.35">
      <c r="A686" s="838">
        <v>45674</v>
      </c>
      <c r="B686" s="839" t="s">
        <v>1022</v>
      </c>
      <c r="C686" s="840" t="s">
        <v>53</v>
      </c>
      <c r="D686" s="839" t="s">
        <v>165</v>
      </c>
      <c r="E686" s="841">
        <v>-15</v>
      </c>
      <c r="F686" s="839" t="s">
        <v>324</v>
      </c>
      <c r="G686" s="839" t="s">
        <v>176</v>
      </c>
      <c r="I686" t="s">
        <v>220</v>
      </c>
      <c r="J686"/>
    </row>
    <row r="687" spans="1:10" ht="13.5" customHeight="1" x14ac:dyDescent="0.35">
      <c r="A687" s="838">
        <v>45674</v>
      </c>
      <c r="B687" s="839" t="s">
        <v>1022</v>
      </c>
      <c r="C687" s="840" t="s">
        <v>31</v>
      </c>
      <c r="D687" s="839" t="s">
        <v>165</v>
      </c>
      <c r="E687" s="841">
        <v>15</v>
      </c>
      <c r="F687" s="839" t="s">
        <v>324</v>
      </c>
      <c r="G687" s="839" t="s">
        <v>176</v>
      </c>
      <c r="I687" t="s">
        <v>325</v>
      </c>
      <c r="J687" t="s">
        <v>226</v>
      </c>
    </row>
    <row r="688" spans="1:10" ht="13.5" customHeight="1" x14ac:dyDescent="0.35">
      <c r="A688" s="838">
        <v>45674</v>
      </c>
      <c r="B688" s="839" t="s">
        <v>1022</v>
      </c>
      <c r="C688" s="840" t="s">
        <v>53</v>
      </c>
      <c r="D688" s="839" t="s">
        <v>165</v>
      </c>
      <c r="E688" s="841">
        <v>-360</v>
      </c>
      <c r="F688" s="839" t="s">
        <v>1023</v>
      </c>
      <c r="G688" s="839" t="s">
        <v>176</v>
      </c>
      <c r="I688" t="s">
        <v>220</v>
      </c>
      <c r="J688"/>
    </row>
    <row r="689" spans="1:10" ht="13.5" customHeight="1" x14ac:dyDescent="0.35">
      <c r="A689" s="838">
        <v>45674</v>
      </c>
      <c r="B689" s="839" t="s">
        <v>1022</v>
      </c>
      <c r="C689" s="840" t="s">
        <v>47</v>
      </c>
      <c r="D689" s="839" t="s">
        <v>165</v>
      </c>
      <c r="E689" s="841">
        <v>360</v>
      </c>
      <c r="F689" s="839" t="s">
        <v>1023</v>
      </c>
      <c r="G689" s="839" t="s">
        <v>176</v>
      </c>
      <c r="I689" t="s">
        <v>774</v>
      </c>
      <c r="J689" t="s">
        <v>206</v>
      </c>
    </row>
    <row r="690" spans="1:10" ht="13.5" customHeight="1" x14ac:dyDescent="0.35">
      <c r="A690" s="838">
        <v>45673</v>
      </c>
      <c r="B690" s="839" t="s">
        <v>1024</v>
      </c>
      <c r="C690" s="840" t="s">
        <v>28</v>
      </c>
      <c r="D690" s="839" t="s">
        <v>159</v>
      </c>
      <c r="E690" s="841">
        <v>250</v>
      </c>
      <c r="F690" s="839" t="s">
        <v>1025</v>
      </c>
      <c r="G690" s="839" t="s">
        <v>174</v>
      </c>
      <c r="I690" t="s">
        <v>657</v>
      </c>
      <c r="J690" t="s">
        <v>197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160</v>
      </c>
      <c r="E691" s="841">
        <v>67.61</v>
      </c>
      <c r="F691" s="839" t="s">
        <v>1026</v>
      </c>
      <c r="G691" s="839" t="s">
        <v>89</v>
      </c>
      <c r="I691" t="s">
        <v>285</v>
      </c>
      <c r="J691" t="s">
        <v>286</v>
      </c>
    </row>
    <row r="692" spans="1:10" ht="13.5" customHeight="1" x14ac:dyDescent="0.35">
      <c r="A692" s="838">
        <v>45670</v>
      </c>
      <c r="B692" s="839" t="s">
        <v>1027</v>
      </c>
      <c r="C692" s="840" t="s">
        <v>59</v>
      </c>
      <c r="D692" s="839" t="s">
        <v>162</v>
      </c>
      <c r="E692" s="841">
        <v>150</v>
      </c>
      <c r="F692" s="839" t="s">
        <v>1028</v>
      </c>
      <c r="G692" s="839" t="s">
        <v>176</v>
      </c>
      <c r="I692" t="s">
        <v>254</v>
      </c>
      <c r="J692" t="s">
        <v>255</v>
      </c>
    </row>
    <row r="693" spans="1:10" ht="13.5" customHeight="1" x14ac:dyDescent="0.35">
      <c r="A693" s="838">
        <v>45660</v>
      </c>
      <c r="B693" s="839" t="s">
        <v>1029</v>
      </c>
      <c r="C693" s="840" t="s">
        <v>62</v>
      </c>
      <c r="D693" s="839" t="s">
        <v>159</v>
      </c>
      <c r="E693" s="841">
        <v>25</v>
      </c>
      <c r="F693" s="839" t="s">
        <v>1004</v>
      </c>
      <c r="G693" s="839" t="s">
        <v>175</v>
      </c>
      <c r="I693" t="s">
        <v>201</v>
      </c>
      <c r="J693" t="s">
        <v>202</v>
      </c>
    </row>
    <row r="694" spans="1:10" ht="13.5" customHeight="1" x14ac:dyDescent="0.35">
      <c r="A694" s="838">
        <v>45659</v>
      </c>
      <c r="B694" s="839" t="s">
        <v>1030</v>
      </c>
      <c r="C694" s="840" t="s">
        <v>53</v>
      </c>
      <c r="D694" s="839" t="s">
        <v>165</v>
      </c>
      <c r="E694" s="841">
        <v>-50</v>
      </c>
      <c r="F694" s="839" t="s">
        <v>472</v>
      </c>
      <c r="G694" s="839" t="s">
        <v>176</v>
      </c>
      <c r="I694" t="s">
        <v>220</v>
      </c>
      <c r="J694"/>
    </row>
    <row r="695" spans="1:10" ht="13.5" customHeight="1" x14ac:dyDescent="0.35">
      <c r="A695" s="838">
        <v>45659</v>
      </c>
      <c r="B695" s="839" t="s">
        <v>1030</v>
      </c>
      <c r="C695" s="840" t="s">
        <v>31</v>
      </c>
      <c r="D695" s="839" t="s">
        <v>165</v>
      </c>
      <c r="E695" s="841">
        <v>50</v>
      </c>
      <c r="F695" s="839" t="s">
        <v>472</v>
      </c>
      <c r="G695" s="839" t="s">
        <v>176</v>
      </c>
      <c r="I695" t="s">
        <v>380</v>
      </c>
      <c r="J695" t="s">
        <v>226</v>
      </c>
    </row>
    <row r="696" spans="1:10" ht="13.5" customHeight="1" x14ac:dyDescent="0.35">
      <c r="A696" s="838">
        <v>45659</v>
      </c>
      <c r="B696" s="839" t="s">
        <v>663</v>
      </c>
      <c r="C696" s="840" t="s">
        <v>31</v>
      </c>
      <c r="D696" s="839" t="s">
        <v>159</v>
      </c>
      <c r="E696" s="841">
        <v>15</v>
      </c>
      <c r="F696" s="839" t="s">
        <v>324</v>
      </c>
      <c r="G696" s="839" t="s">
        <v>174</v>
      </c>
      <c r="I696" t="s">
        <v>325</v>
      </c>
      <c r="J696" t="s">
        <v>226</v>
      </c>
    </row>
    <row r="697" spans="1:10" ht="13.5" customHeight="1" x14ac:dyDescent="0.35">
      <c r="A697" s="838">
        <v>45658</v>
      </c>
      <c r="B697" s="839" t="s">
        <v>1031</v>
      </c>
      <c r="C697" s="840" t="s">
        <v>37</v>
      </c>
      <c r="D697" s="839" t="s">
        <v>162</v>
      </c>
      <c r="E697" s="841">
        <v>250</v>
      </c>
      <c r="F697" s="839" t="s">
        <v>1032</v>
      </c>
      <c r="G697" s="839" t="s">
        <v>175</v>
      </c>
      <c r="I697" t="s">
        <v>353</v>
      </c>
      <c r="J697" t="s">
        <v>354</v>
      </c>
    </row>
    <row r="698" spans="1:10" ht="13.5" customHeight="1" x14ac:dyDescent="0.35">
      <c r="A698" s="838">
        <v>45658</v>
      </c>
      <c r="B698" s="839" t="s">
        <v>292</v>
      </c>
      <c r="C698" s="840" t="s">
        <v>44</v>
      </c>
      <c r="D698" s="839" t="s">
        <v>159</v>
      </c>
      <c r="E698" s="841">
        <v>70</v>
      </c>
      <c r="F698" s="839" t="s">
        <v>292</v>
      </c>
      <c r="G698" s="839" t="s">
        <v>175</v>
      </c>
      <c r="I698" t="s">
        <v>294</v>
      </c>
      <c r="J698" t="s">
        <v>295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3606" priority="307" operator="lessThan">
      <formula>0</formula>
    </cfRule>
  </conditionalFormatting>
  <conditionalFormatting sqref="X43">
    <cfRule type="cellIs" dxfId="3605" priority="306" operator="lessThan">
      <formula>0</formula>
    </cfRule>
  </conditionalFormatting>
  <conditionalFormatting sqref="X6:X18">
    <cfRule type="cellIs" dxfId="3604" priority="222" operator="lessThan">
      <formula>0</formula>
    </cfRule>
    <cfRule type="cellIs" dxfId="3603" priority="223" operator="lessThan">
      <formula>0</formula>
    </cfRule>
    <cfRule type="cellIs" dxfId="3602" priority="224" operator="lessThan">
      <formula>0</formula>
    </cfRule>
    <cfRule type="cellIs" dxfId="3601" priority="225" operator="lessThan">
      <formula>0</formula>
    </cfRule>
    <cfRule type="cellIs" dxfId="3600" priority="226" operator="lessThan">
      <formula>0</formula>
    </cfRule>
    <cfRule type="cellIs" dxfId="3599" priority="227" operator="lessThan">
      <formula>0</formula>
    </cfRule>
    <cfRule type="cellIs" dxfId="3598" priority="228" operator="lessThan">
      <formula>0</formula>
    </cfRule>
    <cfRule type="cellIs" dxfId="3597" priority="229" operator="lessThan">
      <formula>0</formula>
    </cfRule>
    <cfRule type="cellIs" dxfId="3596" priority="230" operator="lessThan">
      <formula>0</formula>
    </cfRule>
    <cfRule type="cellIs" dxfId="3595" priority="231" operator="lessThan">
      <formula>0</formula>
    </cfRule>
    <cfRule type="cellIs" dxfId="3594" priority="232" operator="lessThan">
      <formula>0</formula>
    </cfRule>
    <cfRule type="cellIs" dxfId="3593" priority="233" operator="lessThan">
      <formula>0</formula>
    </cfRule>
    <cfRule type="cellIs" dxfId="3592" priority="234" operator="lessThan">
      <formula>0</formula>
    </cfRule>
    <cfRule type="cellIs" dxfId="3591" priority="235" operator="lessThan">
      <formula>0</formula>
    </cfRule>
    <cfRule type="cellIs" dxfId="3590" priority="236" operator="lessThan">
      <formula>0</formula>
    </cfRule>
    <cfRule type="cellIs" dxfId="3589" priority="237" operator="lessThan">
      <formula>0</formula>
    </cfRule>
    <cfRule type="cellIs" dxfId="3588" priority="238" operator="lessThan">
      <formula>0</formula>
    </cfRule>
    <cfRule type="cellIs" dxfId="3587" priority="239" operator="lessThan">
      <formula>0</formula>
    </cfRule>
    <cfRule type="cellIs" dxfId="3586" priority="279" operator="lessThan">
      <formula>0</formula>
    </cfRule>
    <cfRule type="cellIs" dxfId="3585" priority="280" operator="lessThan">
      <formula>0</formula>
    </cfRule>
    <cfRule type="cellIs" dxfId="3584" priority="283" operator="lessThan">
      <formula>0</formula>
    </cfRule>
    <cfRule type="cellIs" dxfId="3583" priority="289" operator="lessThan">
      <formula>0</formula>
    </cfRule>
    <cfRule type="cellIs" dxfId="3582" priority="290" operator="lessThan">
      <formula>0</formula>
    </cfRule>
    <cfRule type="cellIs" dxfId="3581" priority="291" operator="lessThan">
      <formula>0</formula>
    </cfRule>
    <cfRule type="cellIs" dxfId="3580" priority="292" operator="lessThan">
      <formula>0</formula>
    </cfRule>
    <cfRule type="cellIs" dxfId="3579" priority="295" operator="lessThan">
      <formula>0</formula>
    </cfRule>
    <cfRule type="cellIs" dxfId="3578" priority="302" operator="lessThan">
      <formula>0</formula>
    </cfRule>
    <cfRule type="cellIs" dxfId="3577" priority="304" operator="lessThan">
      <formula>0</formula>
    </cfRule>
  </conditionalFormatting>
  <conditionalFormatting sqref="X44">
    <cfRule type="cellIs" dxfId="3576" priority="305" operator="lessThan">
      <formula>0</formula>
    </cfRule>
  </conditionalFormatting>
  <conditionalFormatting sqref="X6:X29 Y24:Y33">
    <cfRule type="cellIs" dxfId="3575" priority="303" operator="greaterThan">
      <formula>0</formula>
    </cfRule>
  </conditionalFormatting>
  <conditionalFormatting sqref="J48">
    <cfRule type="cellIs" dxfId="3574" priority="300" operator="greaterThan">
      <formula>0</formula>
    </cfRule>
    <cfRule type="cellIs" dxfId="3573" priority="301" operator="lessThan">
      <formula>0</formula>
    </cfRule>
  </conditionalFormatting>
  <conditionalFormatting sqref="Y6">
    <cfRule type="cellIs" dxfId="3572" priority="298" operator="greaterThan">
      <formula>0</formula>
    </cfRule>
    <cfRule type="cellIs" dxfId="3571" priority="299" operator="lessThan">
      <formula>0</formula>
    </cfRule>
  </conditionalFormatting>
  <conditionalFormatting sqref="Z6">
    <cfRule type="cellIs" dxfId="3570" priority="296" operator="greaterThan">
      <formula>0</formula>
    </cfRule>
    <cfRule type="cellIs" dxfId="3569" priority="297" operator="lessThan">
      <formula>0</formula>
    </cfRule>
  </conditionalFormatting>
  <conditionalFormatting sqref="AB6:AB18">
    <cfRule type="cellIs" dxfId="3568" priority="293" operator="lessThan">
      <formula>0</formula>
    </cfRule>
    <cfRule type="cellIs" dxfId="3567" priority="294" operator="greaterThan">
      <formula>0</formula>
    </cfRule>
  </conditionalFormatting>
  <conditionalFormatting sqref="W19">
    <cfRule type="cellIs" dxfId="3566" priority="286" operator="greaterThan">
      <formula>0.8</formula>
    </cfRule>
    <cfRule type="cellIs" dxfId="3565" priority="287" operator="between">
      <formula>0.51</formula>
      <formula>0.8</formula>
    </cfRule>
    <cfRule type="cellIs" dxfId="3564" priority="288" operator="lessThan">
      <formula>0.5</formula>
    </cfRule>
  </conditionalFormatting>
  <conditionalFormatting sqref="X149">
    <cfRule type="cellIs" dxfId="3563" priority="285" operator="lessThan">
      <formula>0</formula>
    </cfRule>
  </conditionalFormatting>
  <conditionalFormatting sqref="X162:X164">
    <cfRule type="cellIs" dxfId="3562" priority="284" operator="lessThan">
      <formula>0</formula>
    </cfRule>
  </conditionalFormatting>
  <conditionalFormatting sqref="Y40">
    <cfRule type="cellIs" dxfId="3561" priority="281" operator="greaterThan">
      <formula>0</formula>
    </cfRule>
    <cfRule type="cellIs" dxfId="3560" priority="282" operator="lessThan">
      <formula>0</formula>
    </cfRule>
  </conditionalFormatting>
  <conditionalFormatting sqref="X40">
    <cfRule type="cellIs" dxfId="3559" priority="272" operator="lessThan">
      <formula>0</formula>
    </cfRule>
    <cfRule type="cellIs" dxfId="3558" priority="273" operator="lessThan">
      <formula>0</formula>
    </cfRule>
    <cfRule type="cellIs" dxfId="3557" priority="274" operator="lessThan">
      <formula>0</formula>
    </cfRule>
    <cfRule type="cellIs" dxfId="3556" priority="275" operator="lessThan">
      <formula>0</formula>
    </cfRule>
    <cfRule type="cellIs" dxfId="3555" priority="276" operator="lessThan">
      <formula>0</formula>
    </cfRule>
    <cfRule type="cellIs" dxfId="3554" priority="277" operator="greaterThan">
      <formula>0</formula>
    </cfRule>
    <cfRule type="cellIs" dxfId="3553" priority="278" operator="lessThan">
      <formula>0</formula>
    </cfRule>
  </conditionalFormatting>
  <conditionalFormatting sqref="Z109:Z110">
    <cfRule type="cellIs" dxfId="3552" priority="270" operator="lessThan">
      <formula>0</formula>
    </cfRule>
    <cfRule type="cellIs" dxfId="3551" priority="271" operator="greaterThan">
      <formula>0</formula>
    </cfRule>
  </conditionalFormatting>
  <conditionalFormatting sqref="X167:X168">
    <cfRule type="cellIs" dxfId="3550" priority="269" operator="lessThan">
      <formula>0</formula>
    </cfRule>
  </conditionalFormatting>
  <conditionalFormatting sqref="X169:X170">
    <cfRule type="cellIs" dxfId="3549" priority="268" operator="lessThan">
      <formula>0</formula>
    </cfRule>
  </conditionalFormatting>
  <conditionalFormatting sqref="X172:X173">
    <cfRule type="cellIs" dxfId="3548" priority="267" operator="lessThan">
      <formula>0</formula>
    </cfRule>
  </conditionalFormatting>
  <conditionalFormatting sqref="X37:X39">
    <cfRule type="cellIs" dxfId="3547" priority="260" operator="lessThan">
      <formula>0</formula>
    </cfRule>
    <cfRule type="cellIs" dxfId="3546" priority="261" operator="lessThan">
      <formula>0</formula>
    </cfRule>
    <cfRule type="cellIs" dxfId="3545" priority="262" operator="lessThan">
      <formula>0</formula>
    </cfRule>
    <cfRule type="cellIs" dxfId="3544" priority="263" operator="lessThan">
      <formula>0</formula>
    </cfRule>
    <cfRule type="cellIs" dxfId="3543" priority="264" operator="lessThan">
      <formula>0</formula>
    </cfRule>
    <cfRule type="cellIs" dxfId="3542" priority="265" operator="greaterThan">
      <formula>0</formula>
    </cfRule>
    <cfRule type="cellIs" dxfId="3541" priority="266" operator="lessThan">
      <formula>0</formula>
    </cfRule>
  </conditionalFormatting>
  <conditionalFormatting sqref="Y37:Y39">
    <cfRule type="cellIs" dxfId="3540" priority="258" operator="greaterThan">
      <formula>0</formula>
    </cfRule>
    <cfRule type="cellIs" dxfId="3539" priority="259" operator="lessThan">
      <formula>0</formula>
    </cfRule>
  </conditionalFormatting>
  <conditionalFormatting sqref="K67:W78">
    <cfRule type="cellIs" dxfId="3538" priority="256" operator="lessThan">
      <formula>0</formula>
    </cfRule>
    <cfRule type="cellIs" dxfId="3537" priority="257" operator="greaterThan">
      <formula>0.1</formula>
    </cfRule>
  </conditionalFormatting>
  <conditionalFormatting sqref="K79">
    <cfRule type="cellIs" dxfId="3536" priority="254" operator="lessThan">
      <formula>0</formula>
    </cfRule>
    <cfRule type="cellIs" dxfId="3535" priority="255" operator="greaterThan">
      <formula>0.1</formula>
    </cfRule>
  </conditionalFormatting>
  <conditionalFormatting sqref="W67">
    <cfRule type="cellIs" dxfId="3534" priority="252" operator="lessThan">
      <formula>0</formula>
    </cfRule>
    <cfRule type="cellIs" dxfId="3533" priority="253" operator="greaterThan">
      <formula>0.1</formula>
    </cfRule>
  </conditionalFormatting>
  <conditionalFormatting sqref="L67:V70 L72:V74 L76:V78">
    <cfRule type="cellIs" dxfId="3532" priority="250" operator="lessThan">
      <formula>0</formula>
    </cfRule>
    <cfRule type="cellIs" dxfId="3531" priority="251" operator="greaterThan">
      <formula>0.1</formula>
    </cfRule>
  </conditionalFormatting>
  <conditionalFormatting sqref="K71:V71">
    <cfRule type="cellIs" dxfId="3530" priority="246" operator="lessThan">
      <formula>0</formula>
    </cfRule>
    <cfRule type="cellIs" dxfId="3529" priority="247" operator="greaterThan">
      <formula>0.1</formula>
    </cfRule>
    <cfRule type="cellIs" dxfId="3528" priority="248" operator="lessThan">
      <formula>0</formula>
    </cfRule>
    <cfRule type="cellIs" dxfId="3527" priority="249" operator="greaterThan">
      <formula>0.1</formula>
    </cfRule>
  </conditionalFormatting>
  <conditionalFormatting sqref="L71:V71">
    <cfRule type="cellIs" dxfId="3526" priority="242" operator="lessThan">
      <formula>0</formula>
    </cfRule>
    <cfRule type="cellIs" dxfId="3525" priority="243" operator="greaterThan">
      <formula>0.1</formula>
    </cfRule>
    <cfRule type="cellIs" dxfId="3524" priority="244" operator="lessThan">
      <formula>0</formula>
    </cfRule>
    <cfRule type="cellIs" dxfId="3523" priority="245" operator="greaterThan">
      <formula>0.1</formula>
    </cfRule>
  </conditionalFormatting>
  <conditionalFormatting sqref="L79:W79">
    <cfRule type="cellIs" dxfId="3522" priority="240" operator="lessThan">
      <formula>0</formula>
    </cfRule>
    <cfRule type="cellIs" dxfId="3521" priority="241" operator="greaterThan">
      <formula>0.1</formula>
    </cfRule>
  </conditionalFormatting>
  <conditionalFormatting sqref="Z42">
    <cfRule type="cellIs" dxfId="3520" priority="220" operator="greaterThan">
      <formula>0</formula>
    </cfRule>
    <cfRule type="cellIs" dxfId="3519" priority="221" operator="lessThan">
      <formula>0</formula>
    </cfRule>
  </conditionalFormatting>
  <conditionalFormatting sqref="X36">
    <cfRule type="cellIs" dxfId="3518" priority="202" operator="lessThan">
      <formula>0</formula>
    </cfRule>
    <cfRule type="cellIs" dxfId="3517" priority="203" operator="lessThan">
      <formula>0</formula>
    </cfRule>
    <cfRule type="cellIs" dxfId="3516" priority="204" operator="lessThan">
      <formula>0</formula>
    </cfRule>
    <cfRule type="cellIs" dxfId="3515" priority="205" operator="lessThan">
      <formula>0</formula>
    </cfRule>
    <cfRule type="cellIs" dxfId="3514" priority="206" operator="lessThan">
      <formula>0</formula>
    </cfRule>
    <cfRule type="cellIs" dxfId="3513" priority="207" operator="greaterThan">
      <formula>0</formula>
    </cfRule>
    <cfRule type="cellIs" dxfId="3512" priority="208" operator="lessThan">
      <formula>0</formula>
    </cfRule>
  </conditionalFormatting>
  <conditionalFormatting sqref="Z7:Z18">
    <cfRule type="cellIs" dxfId="3511" priority="196" operator="greaterThan">
      <formula>0</formula>
    </cfRule>
    <cfRule type="cellIs" dxfId="3510" priority="197" operator="lessThan">
      <formula>0</formula>
    </cfRule>
  </conditionalFormatting>
  <conditionalFormatting sqref="K19:V19 K20:W20">
    <cfRule type="cellIs" dxfId="3509" priority="217" operator="greaterThan">
      <formula>0.81</formula>
    </cfRule>
    <cfRule type="cellIs" dxfId="3508" priority="218" operator="between">
      <formula>0.301</formula>
      <formula>0.8</formula>
    </cfRule>
    <cfRule type="cellIs" dxfId="3507" priority="219" operator="lessThan">
      <formula>0.3</formula>
    </cfRule>
  </conditionalFormatting>
  <conditionalFormatting sqref="K24:W24">
    <cfRule type="cellIs" dxfId="3506" priority="215" operator="lessThan">
      <formula>0</formula>
    </cfRule>
    <cfRule type="cellIs" dxfId="3505" priority="216" operator="greaterThan">
      <formula>0.0001</formula>
    </cfRule>
  </conditionalFormatting>
  <conditionalFormatting sqref="Q19">
    <cfRule type="cellIs" dxfId="3504" priority="212" operator="greaterThan">
      <formula>0.75</formula>
    </cfRule>
    <cfRule type="cellIs" dxfId="3503" priority="213" operator="between">
      <formula>0.301</formula>
      <formula>0.7499</formula>
    </cfRule>
    <cfRule type="cellIs" dxfId="3502" priority="214" operator="lessThan">
      <formula>0.3</formula>
    </cfRule>
  </conditionalFormatting>
  <conditionalFormatting sqref="Y42">
    <cfRule type="cellIs" dxfId="3501" priority="210" operator="lessThan">
      <formula>0</formula>
    </cfRule>
    <cfRule type="cellIs" dxfId="3500" priority="211" operator="greaterThan">
      <formula>0</formula>
    </cfRule>
  </conditionalFormatting>
  <conditionalFormatting sqref="X35">
    <cfRule type="cellIs" dxfId="3499" priority="183" operator="lessThan">
      <formula>0</formula>
    </cfRule>
    <cfRule type="cellIs" dxfId="3498" priority="184" operator="lessThan">
      <formula>0</formula>
    </cfRule>
    <cfRule type="cellIs" dxfId="3497" priority="185" operator="lessThan">
      <formula>0</formula>
    </cfRule>
    <cfRule type="cellIs" dxfId="3496" priority="186" operator="lessThan">
      <formula>0</formula>
    </cfRule>
    <cfRule type="cellIs" dxfId="3495" priority="187" operator="lessThan">
      <formula>0</formula>
    </cfRule>
    <cfRule type="cellIs" dxfId="3494" priority="188" operator="greaterThan">
      <formula>0</formula>
    </cfRule>
    <cfRule type="cellIs" dxfId="3493" priority="189" operator="lessThan">
      <formula>0</formula>
    </cfRule>
  </conditionalFormatting>
  <conditionalFormatting sqref="X150:X159">
    <cfRule type="cellIs" dxfId="3492" priority="209" operator="lessThan">
      <formula>0</formula>
    </cfRule>
  </conditionalFormatting>
  <conditionalFormatting sqref="Y36">
    <cfRule type="cellIs" dxfId="3491" priority="200" operator="greaterThan">
      <formula>0</formula>
    </cfRule>
    <cfRule type="cellIs" dxfId="3490" priority="201" operator="lessThan">
      <formula>0</formula>
    </cfRule>
  </conditionalFormatting>
  <conditionalFormatting sqref="X129:X136">
    <cfRule type="cellIs" dxfId="3489" priority="199" operator="lessThan">
      <formula>0</formula>
    </cfRule>
  </conditionalFormatting>
  <conditionalFormatting sqref="K6:V17 K18:W18">
    <cfRule type="cellIs" dxfId="3488" priority="198" operator="lessThan">
      <formula>0</formula>
    </cfRule>
  </conditionalFormatting>
  <conditionalFormatting sqref="K32:V41">
    <cfRule type="aboveAverage" dxfId="3487" priority="141"/>
    <cfRule type="aboveAverage" dxfId="3486" priority="142"/>
    <cfRule type="aboveAverage" dxfId="3485" priority="190"/>
    <cfRule type="aboveAverage" dxfId="3484" priority="195"/>
  </conditionalFormatting>
  <conditionalFormatting sqref="X67:X79">
    <cfRule type="cellIs" dxfId="3483" priority="191" operator="greaterThan">
      <formula>0</formula>
    </cfRule>
    <cfRule type="cellIs" dxfId="3482" priority="192" operator="greaterThan">
      <formula>0</formula>
    </cfRule>
    <cfRule type="cellIs" dxfId="3481" priority="193" operator="lessThan">
      <formula>0</formula>
    </cfRule>
  </conditionalFormatting>
  <conditionalFormatting sqref="Y35">
    <cfRule type="cellIs" dxfId="3480" priority="181" operator="greaterThan">
      <formula>0</formula>
    </cfRule>
    <cfRule type="cellIs" dxfId="3479" priority="182" operator="lessThan">
      <formula>0</formula>
    </cfRule>
  </conditionalFormatting>
  <conditionalFormatting sqref="L168:V168">
    <cfRule type="cellIs" dxfId="3478" priority="176" operator="lessThan">
      <formula>0</formula>
    </cfRule>
  </conditionalFormatting>
  <conditionalFormatting sqref="K75:V75">
    <cfRule type="cellIs" dxfId="3477" priority="179" operator="lessThan">
      <formula>0</formula>
    </cfRule>
    <cfRule type="cellIs" dxfId="3476" priority="180" operator="greaterThan">
      <formula>0.1</formula>
    </cfRule>
  </conditionalFormatting>
  <conditionalFormatting sqref="K82:K93">
    <cfRule type="cellIs" dxfId="3475" priority="178" operator="lessThan">
      <formula>0</formula>
    </cfRule>
  </conditionalFormatting>
  <conditionalFormatting sqref="L82:V82">
    <cfRule type="cellIs" dxfId="3474" priority="177" operator="lessThan">
      <formula>0</formula>
    </cfRule>
  </conditionalFormatting>
  <conditionalFormatting sqref="Y19:Y23">
    <cfRule type="cellIs" dxfId="3473" priority="174" operator="greaterThan">
      <formula>0</formula>
    </cfRule>
    <cfRule type="cellIs" dxfId="3472" priority="175" operator="lessThan">
      <formula>0</formula>
    </cfRule>
  </conditionalFormatting>
  <conditionalFormatting sqref="X34">
    <cfRule type="cellIs" dxfId="3471" priority="163" operator="lessThan">
      <formula>0</formula>
    </cfRule>
    <cfRule type="cellIs" dxfId="3470" priority="164" operator="lessThan">
      <formula>0</formula>
    </cfRule>
    <cfRule type="cellIs" dxfId="3469" priority="165" operator="lessThan">
      <formula>0</formula>
    </cfRule>
    <cfRule type="cellIs" dxfId="3468" priority="166" operator="lessThan">
      <formula>0</formula>
    </cfRule>
    <cfRule type="cellIs" dxfId="3467" priority="167" operator="lessThan">
      <formula>0</formula>
    </cfRule>
    <cfRule type="cellIs" dxfId="3466" priority="168" operator="greaterThan">
      <formula>0</formula>
    </cfRule>
    <cfRule type="cellIs" dxfId="3465" priority="169" operator="lessThan">
      <formula>0</formula>
    </cfRule>
  </conditionalFormatting>
  <conditionalFormatting sqref="Y7:Y18">
    <cfRule type="cellIs" dxfId="3464" priority="172" operator="greaterThan">
      <formula>0</formula>
    </cfRule>
    <cfRule type="cellIs" dxfId="3463" priority="173" operator="lessThan">
      <formula>0</formula>
    </cfRule>
  </conditionalFormatting>
  <conditionalFormatting sqref="W68:W78">
    <cfRule type="cellIs" dxfId="3462" priority="170" operator="lessThan">
      <formula>0</formula>
    </cfRule>
    <cfRule type="cellIs" dxfId="3461" priority="171" operator="greaterThan">
      <formula>0.1</formula>
    </cfRule>
  </conditionalFormatting>
  <conditionalFormatting sqref="Y34">
    <cfRule type="cellIs" dxfId="3460" priority="161" operator="greaterThan">
      <formula>0</formula>
    </cfRule>
    <cfRule type="cellIs" dxfId="3459" priority="162" operator="lessThan">
      <formula>0</formula>
    </cfRule>
  </conditionalFormatting>
  <conditionalFormatting sqref="K128:K136">
    <cfRule type="cellIs" dxfId="3458" priority="160" operator="lessThan">
      <formula>0</formula>
    </cfRule>
  </conditionalFormatting>
  <conditionalFormatting sqref="L128:V128">
    <cfRule type="cellIs" dxfId="3457" priority="159" operator="lessThan">
      <formula>0</formula>
    </cfRule>
  </conditionalFormatting>
  <conditionalFormatting sqref="K149:K158">
    <cfRule type="cellIs" dxfId="3456" priority="158" operator="lessThan">
      <formula>0</formula>
    </cfRule>
  </conditionalFormatting>
  <conditionalFormatting sqref="L149:V149">
    <cfRule type="cellIs" dxfId="3455" priority="157" operator="lessThan">
      <formula>0</formula>
    </cfRule>
  </conditionalFormatting>
  <conditionalFormatting sqref="E30">
    <cfRule type="cellIs" dxfId="3454" priority="156" operator="lessThan">
      <formula>0</formula>
    </cfRule>
  </conditionalFormatting>
  <conditionalFormatting sqref="E29">
    <cfRule type="cellIs" dxfId="3453" priority="154" operator="lessThan">
      <formula>0</formula>
    </cfRule>
  </conditionalFormatting>
  <conditionalFormatting sqref="S33">
    <cfRule type="aboveAverage" dxfId="3452" priority="152"/>
    <cfRule type="aboveAverage" dxfId="3451" priority="153"/>
  </conditionalFormatting>
  <conditionalFormatting sqref="T33">
    <cfRule type="aboveAverage" dxfId="3450" priority="150"/>
    <cfRule type="aboveAverage" dxfId="3449" priority="151"/>
  </conditionalFormatting>
  <conditionalFormatting sqref="U33">
    <cfRule type="aboveAverage" dxfId="3448" priority="146"/>
    <cfRule type="aboveAverage" dxfId="3447" priority="147"/>
    <cfRule type="aboveAverage" dxfId="3446" priority="148"/>
    <cfRule type="aboveAverage" dxfId="3445" priority="149"/>
  </conditionalFormatting>
  <conditionalFormatting sqref="V30:V33">
    <cfRule type="cellIs" dxfId="3444" priority="144" operator="lessThan">
      <formula>0</formula>
    </cfRule>
  </conditionalFormatting>
  <conditionalFormatting sqref="E31">
    <cfRule type="cellIs" dxfId="3443" priority="143" operator="lessThan">
      <formula>0</formula>
    </cfRule>
  </conditionalFormatting>
  <conditionalFormatting sqref="X30:X33">
    <cfRule type="cellIs" dxfId="3442" priority="134" operator="lessThan">
      <formula>0</formula>
    </cfRule>
    <cfRule type="cellIs" dxfId="3441" priority="135" operator="lessThan">
      <formula>0</formula>
    </cfRule>
    <cfRule type="cellIs" dxfId="3440" priority="136" operator="lessThan">
      <formula>0</formula>
    </cfRule>
    <cfRule type="cellIs" dxfId="3439" priority="137" operator="lessThan">
      <formula>0</formula>
    </cfRule>
    <cfRule type="cellIs" dxfId="3438" priority="138" operator="lessThan">
      <formula>0</formula>
    </cfRule>
    <cfRule type="cellIs" dxfId="3437" priority="139" operator="greaterThan">
      <formula>0</formula>
    </cfRule>
    <cfRule type="cellIs" dxfId="3436" priority="140" operator="lessThan">
      <formula>0</formula>
    </cfRule>
  </conditionalFormatting>
  <conditionalFormatting sqref="L28:P29 V25:W25">
    <cfRule type="cellIs" dxfId="3435" priority="132" operator="lessThan">
      <formula>0</formula>
    </cfRule>
  </conditionalFormatting>
  <conditionalFormatting sqref="V25:W25">
    <cfRule type="cellIs" dxfId="3434" priority="93" operator="greaterThan">
      <formula>935</formula>
    </cfRule>
    <cfRule type="cellIs" dxfId="3433" priority="94" operator="lessThan">
      <formula>935</formula>
    </cfRule>
    <cfRule type="cellIs" dxfId="3432" priority="131" operator="lessThan">
      <formula>0</formula>
    </cfRule>
  </conditionalFormatting>
  <conditionalFormatting sqref="K22:W22 W23">
    <cfRule type="cellIs" dxfId="3431" priority="97" operator="between">
      <formula>1601</formula>
      <formula>1800</formula>
    </cfRule>
    <cfRule type="aboveAverage" dxfId="3430" priority="100"/>
  </conditionalFormatting>
  <conditionalFormatting sqref="W23">
    <cfRule type="aboveAverage" dxfId="3429" priority="98"/>
    <cfRule type="aboveAverage" dxfId="3428" priority="99"/>
  </conditionalFormatting>
  <conditionalFormatting sqref="K22:V22 W23">
    <cfRule type="cellIs" dxfId="3427" priority="95" operator="lessThan">
      <formula>1600</formula>
    </cfRule>
    <cfRule type="cellIs" dxfId="3426" priority="96" operator="greaterThan">
      <formula>1801</formula>
    </cfRule>
  </conditionalFormatting>
  <conditionalFormatting sqref="G6:G17">
    <cfRule type="cellIs" dxfId="3425" priority="90" operator="lessThan">
      <formula>0.04</formula>
    </cfRule>
    <cfRule type="cellIs" dxfId="3424" priority="91" operator="between">
      <formula>0.04</formula>
      <formula>0.09</formula>
    </cfRule>
    <cfRule type="cellIs" dxfId="3423" priority="92" operator="greaterThan">
      <formula>10%</formula>
    </cfRule>
  </conditionalFormatting>
  <conditionalFormatting sqref="H6:H17">
    <cfRule type="cellIs" dxfId="3422" priority="87" operator="lessThan">
      <formula>0.04</formula>
    </cfRule>
    <cfRule type="cellIs" dxfId="3421" priority="88" operator="between">
      <formula>0.04</formula>
      <formula>0.09</formula>
    </cfRule>
    <cfRule type="cellIs" dxfId="3420" priority="89" operator="greaterThan">
      <formula>10%</formula>
    </cfRule>
  </conditionalFormatting>
  <conditionalFormatting sqref="K31:V31">
    <cfRule type="aboveAverage" dxfId="3419" priority="83"/>
    <cfRule type="aboveAverage" dxfId="3418" priority="84"/>
    <cfRule type="aboveAverage" dxfId="3417" priority="85"/>
    <cfRule type="aboveAverage" dxfId="3416" priority="86"/>
  </conditionalFormatting>
  <conditionalFormatting sqref="D9">
    <cfRule type="cellIs" dxfId="3415" priority="80" operator="lessThan">
      <formula>0</formula>
    </cfRule>
    <cfRule type="cellIs" dxfId="3414" priority="81" operator="greaterThan">
      <formula>0.01</formula>
    </cfRule>
  </conditionalFormatting>
  <conditionalFormatting sqref="D5">
    <cfRule type="cellIs" dxfId="3413" priority="76" operator="greaterThan">
      <formula>15.01</formula>
    </cfRule>
    <cfRule type="cellIs" dxfId="3412" priority="77" operator="lessThan">
      <formula>15</formula>
    </cfRule>
  </conditionalFormatting>
  <conditionalFormatting sqref="E697:E698">
    <cfRule type="cellIs" dxfId="3411" priority="67" operator="lessThan">
      <formula>0</formula>
    </cfRule>
  </conditionalFormatting>
  <conditionalFormatting sqref="K30:V30">
    <cfRule type="aboveAverage" dxfId="3410" priority="60"/>
    <cfRule type="aboveAverage" dxfId="3409" priority="61"/>
    <cfRule type="aboveAverage" dxfId="3408" priority="62"/>
    <cfRule type="aboveAverage" dxfId="3407" priority="63"/>
  </conditionalFormatting>
  <conditionalFormatting sqref="L83:U93">
    <cfRule type="cellIs" dxfId="3406" priority="59" operator="lessThan">
      <formula>0</formula>
    </cfRule>
  </conditionalFormatting>
  <conditionalFormatting sqref="L129:U136">
    <cfRule type="cellIs" dxfId="3405" priority="58" operator="lessThan">
      <formula>0</formula>
    </cfRule>
  </conditionalFormatting>
  <conditionalFormatting sqref="L150:U158">
    <cfRule type="cellIs" dxfId="3404" priority="57" operator="lessThan">
      <formula>0</formula>
    </cfRule>
  </conditionalFormatting>
  <conditionalFormatting sqref="E692">
    <cfRule type="cellIs" dxfId="3403" priority="56" operator="lessThan">
      <formula>0</formula>
    </cfRule>
  </conditionalFormatting>
  <conditionalFormatting sqref="E682:E683">
    <cfRule type="cellIs" dxfId="3402" priority="55" operator="lessThan">
      <formula>0</formula>
    </cfRule>
  </conditionalFormatting>
  <conditionalFormatting sqref="E673:E674">
    <cfRule type="cellIs" dxfId="3401" priority="54" operator="lessThan">
      <formula>0</formula>
    </cfRule>
  </conditionalFormatting>
  <conditionalFormatting sqref="E667:E668">
    <cfRule type="cellIs" dxfId="3400" priority="53" operator="lessThan">
      <formula>0</formula>
    </cfRule>
  </conditionalFormatting>
  <conditionalFormatting sqref="E662">
    <cfRule type="cellIs" dxfId="3399" priority="52" operator="lessThan">
      <formula>0</formula>
    </cfRule>
  </conditionalFormatting>
  <conditionalFormatting sqref="E657:E658">
    <cfRule type="cellIs" dxfId="3398" priority="51" operator="lessThan">
      <formula>0</formula>
    </cfRule>
  </conditionalFormatting>
  <conditionalFormatting sqref="A145">
    <cfRule type="cellIs" dxfId="3397" priority="50" operator="lessThan">
      <formula>0</formula>
    </cfRule>
  </conditionalFormatting>
  <conditionalFormatting sqref="E647">
    <cfRule type="cellIs" dxfId="3396" priority="49" operator="lessThan">
      <formula>0</formula>
    </cfRule>
  </conditionalFormatting>
  <conditionalFormatting sqref="E145">
    <cfRule type="cellIs" dxfId="3395" priority="48" operator="lessThan">
      <formula>0</formula>
    </cfRule>
  </conditionalFormatting>
  <conditionalFormatting sqref="D68">
    <cfRule type="cellIs" dxfId="3394" priority="43" operator="lessThan">
      <formula>0</formula>
    </cfRule>
  </conditionalFormatting>
  <conditionalFormatting sqref="E632:E633">
    <cfRule type="cellIs" dxfId="3393" priority="42" operator="lessThan">
      <formula>0</formula>
    </cfRule>
  </conditionalFormatting>
  <conditionalFormatting sqref="E628">
    <cfRule type="cellIs" dxfId="3392" priority="41" operator="lessThan">
      <formula>0</formula>
    </cfRule>
  </conditionalFormatting>
  <conditionalFormatting sqref="F47:F63">
    <cfRule type="cellIs" dxfId="3391" priority="40" operator="lessThan">
      <formula>0</formula>
    </cfRule>
  </conditionalFormatting>
  <conditionalFormatting sqref="D65:G65">
    <cfRule type="cellIs" dxfId="3390" priority="37" operator="lessThan">
      <formula>0</formula>
    </cfRule>
  </conditionalFormatting>
  <conditionalFormatting sqref="E602">
    <cfRule type="cellIs" dxfId="3389" priority="35" operator="lessThan">
      <formula>0</formula>
    </cfRule>
  </conditionalFormatting>
  <conditionalFormatting sqref="E552">
    <cfRule type="cellIs" dxfId="3388" priority="34" operator="lessThan">
      <formula>0</formula>
    </cfRule>
  </conditionalFormatting>
  <conditionalFormatting sqref="E504:E505">
    <cfRule type="cellIs" dxfId="3387" priority="33" operator="lessThan">
      <formula>0</formula>
    </cfRule>
  </conditionalFormatting>
  <conditionalFormatting sqref="E485">
    <cfRule type="cellIs" dxfId="3386" priority="32" operator="lessThan">
      <formula>0</formula>
    </cfRule>
  </conditionalFormatting>
  <conditionalFormatting sqref="E428">
    <cfRule type="cellIs" dxfId="3385" priority="31" operator="lessThan">
      <formula>0</formula>
    </cfRule>
  </conditionalFormatting>
  <conditionalFormatting sqref="E65">
    <cfRule type="cellIs" dxfId="3384" priority="30" operator="lessThan">
      <formula>0</formula>
    </cfRule>
  </conditionalFormatting>
  <conditionalFormatting sqref="F65">
    <cfRule type="cellIs" dxfId="3383" priority="29" operator="lessThan">
      <formula>0</formula>
    </cfRule>
  </conditionalFormatting>
  <conditionalFormatting sqref="G65">
    <cfRule type="cellIs" dxfId="3382" priority="28" operator="lessThan">
      <formula>0</formula>
    </cfRule>
  </conditionalFormatting>
  <conditionalFormatting sqref="E63">
    <cfRule type="cellIs" dxfId="3381" priority="27" operator="lessThan">
      <formula>0</formula>
    </cfRule>
  </conditionalFormatting>
  <conditionalFormatting sqref="E404">
    <cfRule type="cellIs" dxfId="3380" priority="26" operator="lessThan">
      <formula>0</formula>
    </cfRule>
  </conditionalFormatting>
  <conditionalFormatting sqref="V83:V93">
    <cfRule type="cellIs" dxfId="3379" priority="25" operator="lessThan">
      <formula>0</formula>
    </cfRule>
  </conditionalFormatting>
  <conditionalFormatting sqref="V129:V136">
    <cfRule type="cellIs" dxfId="3378" priority="24" operator="lessThan">
      <formula>0</formula>
    </cfRule>
  </conditionalFormatting>
  <conditionalFormatting sqref="V150:V158">
    <cfRule type="cellIs" dxfId="3377" priority="23" operator="lessThan">
      <formula>0</formula>
    </cfRule>
  </conditionalFormatting>
  <conditionalFormatting sqref="K51:W62">
    <cfRule type="cellIs" dxfId="3376" priority="21" operator="lessThan">
      <formula>0</formula>
    </cfRule>
    <cfRule type="cellIs" dxfId="3375" priority="22" operator="greaterThan">
      <formula>0.1</formula>
    </cfRule>
  </conditionalFormatting>
  <conditionalFormatting sqref="K63">
    <cfRule type="cellIs" dxfId="3374" priority="19" operator="lessThan">
      <formula>0</formula>
    </cfRule>
    <cfRule type="cellIs" dxfId="3373" priority="20" operator="greaterThan">
      <formula>0.1</formula>
    </cfRule>
  </conditionalFormatting>
  <conditionalFormatting sqref="W51">
    <cfRule type="cellIs" dxfId="3372" priority="17" operator="lessThan">
      <formula>0</formula>
    </cfRule>
    <cfRule type="cellIs" dxfId="3371" priority="18" operator="greaterThan">
      <formula>0.1</formula>
    </cfRule>
  </conditionalFormatting>
  <conditionalFormatting sqref="L51:V54 L52:N62 L56:V58 L60:V62">
    <cfRule type="cellIs" dxfId="3370" priority="15" operator="lessThan">
      <formula>0</formula>
    </cfRule>
    <cfRule type="cellIs" dxfId="3369" priority="16" operator="greaterThan">
      <formula>0.1</formula>
    </cfRule>
  </conditionalFormatting>
  <conditionalFormatting sqref="K55:V55">
    <cfRule type="cellIs" dxfId="3368" priority="11" operator="lessThan">
      <formula>0</formula>
    </cfRule>
    <cfRule type="cellIs" dxfId="3367" priority="12" operator="greaterThan">
      <formula>0.1</formula>
    </cfRule>
    <cfRule type="cellIs" dxfId="3366" priority="13" operator="lessThan">
      <formula>0</formula>
    </cfRule>
    <cfRule type="cellIs" dxfId="3365" priority="14" operator="greaterThan">
      <formula>0.1</formula>
    </cfRule>
  </conditionalFormatting>
  <conditionalFormatting sqref="L55:V55">
    <cfRule type="cellIs" dxfId="3364" priority="7" operator="lessThan">
      <formula>0</formula>
    </cfRule>
    <cfRule type="cellIs" dxfId="3363" priority="8" operator="greaterThan">
      <formula>0.1</formula>
    </cfRule>
    <cfRule type="cellIs" dxfId="3362" priority="9" operator="lessThan">
      <formula>0</formula>
    </cfRule>
    <cfRule type="cellIs" dxfId="3361" priority="10" operator="greaterThan">
      <formula>0.1</formula>
    </cfRule>
  </conditionalFormatting>
  <conditionalFormatting sqref="L63:W63">
    <cfRule type="cellIs" dxfId="3360" priority="5" operator="lessThan">
      <formula>0</formula>
    </cfRule>
    <cfRule type="cellIs" dxfId="3359" priority="6" operator="greaterThan">
      <formula>0.1</formula>
    </cfRule>
  </conditionalFormatting>
  <conditionalFormatting sqref="K59:V59">
    <cfRule type="cellIs" dxfId="3358" priority="3" operator="lessThan">
      <formula>0</formula>
    </cfRule>
    <cfRule type="cellIs" dxfId="3357" priority="4" operator="greaterThan">
      <formula>0.1</formula>
    </cfRule>
  </conditionalFormatting>
  <conditionalFormatting sqref="W52:W62">
    <cfRule type="cellIs" dxfId="3356" priority="1" operator="lessThan">
      <formula>0</formula>
    </cfRule>
    <cfRule type="cellIs" dxfId="3355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69B0905E-4083-46FB-9945-B6333DB42758}"/>
  </hyperlinks>
  <pageMargins left="0.25" right="0.25" top="0.75" bottom="0.75" header="0.3" footer="0.3"/>
  <pageSetup paperSize="9" scale="10" orientation="landscape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3000000}">
          <x14:formula1>
            <xm:f>ProductList!$A$2:$A$100</xm:f>
          </x14:formula1>
          <xm:sqref>I218:I698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tabSelected="1" topLeftCell="A208" zoomScaleNormal="100" workbookViewId="0">
      <selection activeCell="V233" sqref="V233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46199.704347916668</v>
      </c>
      <c r="D1" s="986"/>
      <c r="I1" s="908" t="s">
        <v>1033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3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20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132.85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16.606249999999999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398.54999999999995</v>
      </c>
      <c r="E6" s="695"/>
      <c r="F6" s="49"/>
      <c r="G6" s="445">
        <f t="shared" ref="G6:G18" si="3">W112/$W$124</f>
        <v>0.14293779898872502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0.20161345238801542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3055.55</v>
      </c>
      <c r="E8" s="1018"/>
      <c r="F8" s="49"/>
      <c r="G8" s="445">
        <f t="shared" si="3"/>
        <v>0.15600200642317838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1034</v>
      </c>
      <c r="D9" s="987">
        <f ca="1">D8-U3</f>
        <v>-2036.0065937829377</v>
      </c>
      <c r="E9" s="1018"/>
      <c r="F9" s="49"/>
      <c r="G9" s="445">
        <f t="shared" si="3"/>
        <v>1.9923627895680508E-2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0.600120993200977</v>
      </c>
      <c r="E10" s="695"/>
      <c r="F10" s="49"/>
      <c r="G10" s="445">
        <f t="shared" si="3"/>
        <v>-5.4158824643711814E-2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2.9202346029954574E-2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0.27098695547426366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1035</v>
      </c>
      <c r="D13" s="991">
        <v>3623</v>
      </c>
      <c r="E13" s="465"/>
      <c r="F13" s="45"/>
      <c r="G13" s="445">
        <f t="shared" si="3"/>
        <v>2.7170135984595164E-2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139</v>
      </c>
      <c r="D14" s="991">
        <f ca="1">D8-D13</f>
        <v>-567.44999999999982</v>
      </c>
      <c r="E14" s="465"/>
      <c r="F14" s="45"/>
      <c r="G14" s="445">
        <f t="shared" si="3"/>
        <v>-1.6650460455675854E-2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2.497530644211865E-2</v>
      </c>
      <c r="H15" s="445">
        <f t="shared" si="4"/>
        <v>2.0713569438657244E-2</v>
      </c>
      <c r="I15" s="984" t="s">
        <v>56</v>
      </c>
      <c r="J15" s="431">
        <v>175</v>
      </c>
      <c r="K15" s="432">
        <f t="shared" si="5"/>
        <v>0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80.38</v>
      </c>
      <c r="S15" s="432">
        <f t="shared" si="13"/>
        <v>29.51</v>
      </c>
      <c r="T15" s="432">
        <f t="shared" si="14"/>
        <v>0</v>
      </c>
      <c r="U15" s="432">
        <f t="shared" si="15"/>
        <v>11.62</v>
      </c>
      <c r="V15" s="432">
        <f t="shared" si="16"/>
        <v>0</v>
      </c>
      <c r="W15" s="431">
        <f t="shared" si="17"/>
        <v>886.35</v>
      </c>
      <c r="X15" s="432">
        <f t="shared" si="18"/>
        <v>-210.21860262921871</v>
      </c>
      <c r="Y15" s="432">
        <f t="shared" si="19"/>
        <v>-1213.6499999999996</v>
      </c>
      <c r="Z15" s="433">
        <f t="shared" si="20"/>
        <v>-0.57792857142857135</v>
      </c>
      <c r="AA15" s="814">
        <f t="shared" si="21"/>
        <v>2099.9999999999995</v>
      </c>
      <c r="AB15" s="813">
        <f t="shared" si="22"/>
        <v>73.862499999999997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0.18075996031611796</v>
      </c>
      <c r="H16" s="445">
        <f t="shared" si="4"/>
        <v>0.16490698115178523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0</v>
      </c>
      <c r="M16" s="432">
        <f t="shared" si="7"/>
        <v>280</v>
      </c>
      <c r="N16" s="432">
        <f t="shared" si="8"/>
        <v>0</v>
      </c>
      <c r="O16" s="432">
        <f t="shared" si="9"/>
        <v>0</v>
      </c>
      <c r="P16" s="432">
        <f t="shared" si="10"/>
        <v>0</v>
      </c>
      <c r="Q16" s="432">
        <f t="shared" si="11"/>
        <v>362.5</v>
      </c>
      <c r="R16" s="432">
        <f t="shared" si="12"/>
        <v>245</v>
      </c>
      <c r="S16" s="432">
        <f t="shared" si="13"/>
        <v>0</v>
      </c>
      <c r="T16" s="432">
        <f t="shared" si="14"/>
        <v>5000</v>
      </c>
      <c r="U16" s="432">
        <f t="shared" si="15"/>
        <v>592</v>
      </c>
      <c r="V16" s="432">
        <f t="shared" si="16"/>
        <v>577</v>
      </c>
      <c r="W16" s="431">
        <f t="shared" si="17"/>
        <v>7056.5</v>
      </c>
      <c r="X16" s="432">
        <f t="shared" si="18"/>
        <v>96.500336847500137</v>
      </c>
      <c r="Y16" s="432">
        <f t="shared" si="19"/>
        <v>2256.5000000000009</v>
      </c>
      <c r="Z16" s="433">
        <f t="shared" si="20"/>
        <v>0.47010416666666693</v>
      </c>
      <c r="AA16" s="814">
        <f t="shared" si="21"/>
        <v>4799.9999999999991</v>
      </c>
      <c r="AB16" s="813">
        <f t="shared" si="22"/>
        <v>588.04166666666663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1.7237695156738252E-2</v>
      </c>
      <c r="H17" s="445">
        <f t="shared" si="4"/>
        <v>1.7691657480499893E-2</v>
      </c>
      <c r="I17" s="984" t="s">
        <v>569</v>
      </c>
      <c r="J17" s="431">
        <v>45</v>
      </c>
      <c r="K17" s="432">
        <f t="shared" si="5"/>
        <v>5</v>
      </c>
      <c r="L17" s="432">
        <f t="shared" si="6"/>
        <v>105</v>
      </c>
      <c r="M17" s="432">
        <f t="shared" si="7"/>
        <v>30</v>
      </c>
      <c r="N17" s="432">
        <f t="shared" si="8"/>
        <v>280</v>
      </c>
      <c r="O17" s="432">
        <f t="shared" si="9"/>
        <v>30</v>
      </c>
      <c r="P17" s="432">
        <f t="shared" si="10"/>
        <v>40</v>
      </c>
      <c r="Q17" s="432">
        <f t="shared" si="11"/>
        <v>60</v>
      </c>
      <c r="R17" s="432">
        <f t="shared" si="12"/>
        <v>105</v>
      </c>
      <c r="S17" s="432">
        <f t="shared" si="13"/>
        <v>0</v>
      </c>
      <c r="T17" s="432">
        <f t="shared" si="14"/>
        <v>77.039999999999992</v>
      </c>
      <c r="U17" s="432">
        <f t="shared" si="15"/>
        <v>0</v>
      </c>
      <c r="V17" s="432">
        <f t="shared" si="16"/>
        <v>25</v>
      </c>
      <c r="W17" s="431">
        <f t="shared" si="17"/>
        <v>757.04</v>
      </c>
      <c r="X17" s="432">
        <f t="shared" si="18"/>
        <v>-29.05621210465624</v>
      </c>
      <c r="Y17" s="432">
        <f t="shared" si="19"/>
        <v>217.04000000000008</v>
      </c>
      <c r="Z17" s="433">
        <f t="shared" si="20"/>
        <v>0.40192592592592613</v>
      </c>
      <c r="AA17" s="814">
        <f t="shared" si="21"/>
        <v>539.99999999999989</v>
      </c>
      <c r="AB17" s="813">
        <f t="shared" si="22"/>
        <v>63.086666666666666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2199.3000000000002</v>
      </c>
      <c r="L20" s="970">
        <f t="shared" si="29"/>
        <v>2283.8829999999998</v>
      </c>
      <c r="M20" s="970">
        <f t="shared" si="29"/>
        <v>1756.9536999999998</v>
      </c>
      <c r="N20" s="970">
        <f t="shared" si="29"/>
        <v>4527.3981000000003</v>
      </c>
      <c r="O20" s="970">
        <f t="shared" si="29"/>
        <v>3303.2366000000002</v>
      </c>
      <c r="P20" s="970">
        <f t="shared" si="29"/>
        <v>1444.2452000000001</v>
      </c>
      <c r="Q20" s="970">
        <f t="shared" si="29"/>
        <v>1117</v>
      </c>
      <c r="R20" s="970">
        <f t="shared" si="29"/>
        <v>3184.6862000000001</v>
      </c>
      <c r="S20" s="970">
        <f t="shared" si="29"/>
        <v>2366.8748999999998</v>
      </c>
      <c r="T20" s="970">
        <f t="shared" si="29"/>
        <v>6538.3719999999994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35134.163500000002</v>
      </c>
      <c r="X20" s="583">
        <f>W20/AB3</f>
        <v>2927.8469583333335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0.90805119735755579</v>
      </c>
      <c r="L21" s="918">
        <f t="shared" si="30"/>
        <v>0.74197816835060582</v>
      </c>
      <c r="M21" s="918">
        <f t="shared" si="30"/>
        <v>0.94124368514381518</v>
      </c>
      <c r="N21" s="918">
        <f t="shared" si="30"/>
        <v>0.84019012571123164</v>
      </c>
      <c r="O21" s="918">
        <f t="shared" si="30"/>
        <v>0.73155877519743806</v>
      </c>
      <c r="P21" s="918">
        <f t="shared" si="30"/>
        <v>0.68013129391376426</v>
      </c>
      <c r="Q21" s="918">
        <f t="shared" si="30"/>
        <v>0.87779960707269156</v>
      </c>
      <c r="R21" s="918">
        <f t="shared" si="30"/>
        <v>0.86691625063289768</v>
      </c>
      <c r="S21" s="918">
        <f t="shared" si="30"/>
        <v>0.73884952520087643</v>
      </c>
      <c r="T21" s="918">
        <f t="shared" si="30"/>
        <v>0.84286263074713741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0.82106835372751941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1036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11.952717391304349</v>
      </c>
      <c r="L26" s="443">
        <f t="shared" si="34"/>
        <v>13.594541666666666</v>
      </c>
      <c r="M26" s="443">
        <f t="shared" si="34"/>
        <v>10.458057738095237</v>
      </c>
      <c r="N26" s="443">
        <f t="shared" si="34"/>
        <v>25.723852840909093</v>
      </c>
      <c r="O26" s="443">
        <f t="shared" si="34"/>
        <v>17.952372826086958</v>
      </c>
      <c r="P26" s="443">
        <f t="shared" si="34"/>
        <v>9.0265325000000001</v>
      </c>
      <c r="Q26" s="443">
        <f t="shared" si="34"/>
        <v>6.0706521739130439</v>
      </c>
      <c r="R26" s="443">
        <f t="shared" si="34"/>
        <v>18.094807954545455</v>
      </c>
      <c r="S26" s="443">
        <f t="shared" si="34"/>
        <v>14.088541071428571</v>
      </c>
      <c r="T26" s="443">
        <f t="shared" si="34"/>
        <v>35.534630434782606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16.673954527083726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95.62173913043479</v>
      </c>
      <c r="L27" s="443">
        <f t="shared" si="35"/>
        <v>108.75633333333333</v>
      </c>
      <c r="M27" s="443">
        <f t="shared" si="35"/>
        <v>83.664461904761893</v>
      </c>
      <c r="N27" s="443">
        <f t="shared" si="35"/>
        <v>205.79082272727274</v>
      </c>
      <c r="O27" s="443">
        <f t="shared" si="35"/>
        <v>143.61898260869566</v>
      </c>
      <c r="P27" s="443">
        <f t="shared" si="35"/>
        <v>72.212260000000001</v>
      </c>
      <c r="Q27" s="443">
        <f t="shared" si="35"/>
        <v>48.565217391304351</v>
      </c>
      <c r="R27" s="443">
        <f t="shared" si="35"/>
        <v>144.75846363636364</v>
      </c>
      <c r="S27" s="443">
        <f t="shared" si="35"/>
        <v>112.70832857142857</v>
      </c>
      <c r="T27" s="443">
        <f t="shared" si="35"/>
        <v>284.27704347826085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133.39163621666981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1037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270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116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1038</v>
      </c>
      <c r="AB36" s="954">
        <f ca="1">SUM(K18:U18)++D8</f>
        <v>43189.340000000004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117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118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119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120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121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122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123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1039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131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132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1040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133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134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135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2" t="s">
        <v>1041</v>
      </c>
      <c r="J50" s="1204" t="s">
        <v>99</v>
      </c>
      <c r="K50" s="1203" t="s">
        <v>137</v>
      </c>
      <c r="L50" s="1203" t="s">
        <v>126</v>
      </c>
      <c r="M50" s="1203" t="s">
        <v>138</v>
      </c>
      <c r="N50" s="1203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886.34999999999991</v>
      </c>
      <c r="L60" s="432">
        <f t="shared" si="41"/>
        <v>0</v>
      </c>
      <c r="M60" s="432">
        <f t="shared" si="42"/>
        <v>886.34999999999991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7056.5</v>
      </c>
      <c r="L61" s="432">
        <f t="shared" si="41"/>
        <v>0</v>
      </c>
      <c r="M61" s="432">
        <f t="shared" si="42"/>
        <v>7056.5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569</v>
      </c>
      <c r="J62" s="431"/>
      <c r="K62" s="432">
        <f t="shared" si="40"/>
        <v>757.04</v>
      </c>
      <c r="L62" s="432">
        <f t="shared" si="41"/>
        <v>0</v>
      </c>
      <c r="M62" s="432">
        <f t="shared" si="42"/>
        <v>757.04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140</v>
      </c>
      <c r="J65" s="557" t="s">
        <v>1042</v>
      </c>
      <c r="K65" s="577" t="s">
        <v>142</v>
      </c>
      <c r="L65" s="577" t="s">
        <v>143</v>
      </c>
      <c r="M65" s="577" t="s">
        <v>144</v>
      </c>
      <c r="N65" s="577" t="s">
        <v>145</v>
      </c>
      <c r="O65" s="577" t="s">
        <v>146</v>
      </c>
      <c r="P65" s="577" t="s">
        <v>147</v>
      </c>
      <c r="Q65" s="577" t="s">
        <v>148</v>
      </c>
      <c r="R65" s="577" t="s">
        <v>149</v>
      </c>
      <c r="S65" s="577" t="s">
        <v>150</v>
      </c>
      <c r="T65" s="577" t="s">
        <v>151</v>
      </c>
      <c r="U65" s="577" t="s">
        <v>152</v>
      </c>
      <c r="V65" s="577" t="s">
        <v>153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-169.98000000000002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36.19</v>
      </c>
      <c r="S75" s="432">
        <f>S15-'Sales 2023'!S15</f>
        <v>4.91</v>
      </c>
      <c r="T75" s="432">
        <f>T15-'Sales 2023'!T15</f>
        <v>-35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-1385.0300000000002</v>
      </c>
      <c r="X75" s="445">
        <f>W75/'Sales 2023'!W14</f>
        <v>0.99143163922691491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-300</v>
      </c>
      <c r="M76" s="432">
        <f>M16-'Sales 2023'!M16</f>
        <v>5</v>
      </c>
      <c r="N76" s="432">
        <f>N16-'Sales 2023'!N16</f>
        <v>0</v>
      </c>
      <c r="O76" s="432">
        <f>O16-'Sales 2023'!O16</f>
        <v>-295</v>
      </c>
      <c r="P76" s="432">
        <f>P16-'Sales 2023'!P16</f>
        <v>-520</v>
      </c>
      <c r="Q76" s="432">
        <f>Q16-'Sales 2023'!Q16</f>
        <v>362.5</v>
      </c>
      <c r="R76" s="432">
        <f>R16-'Sales 2023'!R16</f>
        <v>70</v>
      </c>
      <c r="S76" s="432">
        <f>S16-'Sales 2023'!S16</f>
        <v>-200</v>
      </c>
      <c r="T76" s="432">
        <f>T16-'Sales 2023'!T16</f>
        <v>4555</v>
      </c>
      <c r="U76" s="432">
        <f>U16-'Sales 2023'!U16</f>
        <v>-398</v>
      </c>
      <c r="V76" s="432">
        <f>V16-'Sales 2023'!V16</f>
        <v>577</v>
      </c>
      <c r="W76" s="432">
        <f>W16-'Sales 2023'!W16</f>
        <v>3556.5</v>
      </c>
      <c r="X76" s="445">
        <f>W76/'Sales 2023'!W15</f>
        <v>1.5657881992445122</v>
      </c>
    </row>
    <row r="77" spans="3:24" ht="13.15" customHeight="1" thickBot="1" x14ac:dyDescent="0.4">
      <c r="I77" s="582" t="s">
        <v>569</v>
      </c>
      <c r="J77" s="431"/>
      <c r="K77" s="432">
        <f>K17-'Sales 2023'!K17</f>
        <v>-37</v>
      </c>
      <c r="L77" s="432">
        <f>L17-'Sales 2023'!L17</f>
        <v>53</v>
      </c>
      <c r="M77" s="432">
        <f>M17-'Sales 2023'!M17</f>
        <v>13</v>
      </c>
      <c r="N77" s="432">
        <f>N17-'Sales 2023'!N17</f>
        <v>280</v>
      </c>
      <c r="O77" s="432">
        <f>O17-'Sales 2023'!O17</f>
        <v>-1</v>
      </c>
      <c r="P77" s="432">
        <f>P17-'Sales 2023'!P17</f>
        <v>38</v>
      </c>
      <c r="Q77" s="432">
        <f>Q17-'Sales 2023'!Q17</f>
        <v>-24.439999999999998</v>
      </c>
      <c r="R77" s="432">
        <f>R17-'Sales 2023'!R17</f>
        <v>6.0699999999999932</v>
      </c>
      <c r="S77" s="432">
        <f>S17-'Sales 2023'!S17</f>
        <v>-71</v>
      </c>
      <c r="T77" s="432">
        <f>T17-'Sales 2023'!T17</f>
        <v>37.649999999999991</v>
      </c>
      <c r="U77" s="432">
        <f>U17-'Sales 2023'!U17</f>
        <v>-20.18</v>
      </c>
      <c r="V77" s="432">
        <f>V17-'Sales 2023'!V17</f>
        <v>25</v>
      </c>
      <c r="W77" s="432">
        <f>W17-'Sales 2023'!W17</f>
        <v>299.09999999999997</v>
      </c>
      <c r="X77" s="445">
        <f>W77/'Sales 2023'!W16</f>
        <v>8.5457142857142843E-2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140</v>
      </c>
      <c r="J80" s="557" t="s">
        <v>154</v>
      </c>
      <c r="K80" s="577" t="s">
        <v>142</v>
      </c>
      <c r="L80" s="577" t="s">
        <v>143</v>
      </c>
      <c r="M80" s="577" t="s">
        <v>144</v>
      </c>
      <c r="N80" s="577" t="s">
        <v>145</v>
      </c>
      <c r="O80" s="577" t="s">
        <v>146</v>
      </c>
      <c r="P80" s="577" t="s">
        <v>147</v>
      </c>
      <c r="Q80" s="577" t="s">
        <v>148</v>
      </c>
      <c r="R80" s="577" t="s">
        <v>149</v>
      </c>
      <c r="S80" s="577" t="s">
        <v>150</v>
      </c>
      <c r="T80" s="577" t="s">
        <v>151</v>
      </c>
      <c r="U80" s="577" t="s">
        <v>152</v>
      </c>
      <c r="V80" s="577" t="s">
        <v>153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0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2</v>
      </c>
      <c r="S90" s="432">
        <f t="shared" si="53"/>
        <v>1</v>
      </c>
      <c r="T90" s="432">
        <f t="shared" si="54"/>
        <v>0</v>
      </c>
      <c r="U90" s="432">
        <f t="shared" si="55"/>
        <v>1</v>
      </c>
      <c r="V90" s="432">
        <f t="shared" si="56"/>
        <v>0</v>
      </c>
      <c r="W90" s="431">
        <f t="shared" si="57"/>
        <v>11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0</v>
      </c>
      <c r="M91" s="432">
        <f t="shared" si="47"/>
        <v>1</v>
      </c>
      <c r="N91" s="432">
        <f t="shared" si="48"/>
        <v>0</v>
      </c>
      <c r="O91" s="432">
        <f t="shared" si="49"/>
        <v>0</v>
      </c>
      <c r="P91" s="432">
        <f t="shared" si="50"/>
        <v>0</v>
      </c>
      <c r="Q91" s="432">
        <f t="shared" si="51"/>
        <v>3</v>
      </c>
      <c r="R91" s="432">
        <f t="shared" si="52"/>
        <v>1</v>
      </c>
      <c r="S91" s="432">
        <f t="shared" si="53"/>
        <v>0</v>
      </c>
      <c r="T91" s="432">
        <f t="shared" si="54"/>
        <v>1</v>
      </c>
      <c r="U91" s="432">
        <f t="shared" si="55"/>
        <v>3</v>
      </c>
      <c r="V91" s="432">
        <f t="shared" si="56"/>
        <v>3</v>
      </c>
      <c r="W91" s="431">
        <f t="shared" si="57"/>
        <v>12</v>
      </c>
    </row>
    <row r="92" spans="9:23" x14ac:dyDescent="0.35">
      <c r="I92" s="582" t="s">
        <v>569</v>
      </c>
      <c r="J92" s="431"/>
      <c r="K92" s="432">
        <f t="shared" si="45"/>
        <v>1</v>
      </c>
      <c r="L92" s="432">
        <f t="shared" si="46"/>
        <v>2</v>
      </c>
      <c r="M92" s="432">
        <f t="shared" si="47"/>
        <v>1</v>
      </c>
      <c r="N92" s="432">
        <f t="shared" si="48"/>
        <v>2</v>
      </c>
      <c r="O92" s="432">
        <f t="shared" si="49"/>
        <v>1</v>
      </c>
      <c r="P92" s="432">
        <f t="shared" si="50"/>
        <v>1</v>
      </c>
      <c r="Q92" s="432">
        <f t="shared" si="51"/>
        <v>2</v>
      </c>
      <c r="R92" s="432">
        <f t="shared" si="52"/>
        <v>2</v>
      </c>
      <c r="S92" s="432">
        <f t="shared" si="53"/>
        <v>0</v>
      </c>
      <c r="T92" s="432">
        <f t="shared" si="54"/>
        <v>2</v>
      </c>
      <c r="U92" s="432">
        <f t="shared" si="55"/>
        <v>0</v>
      </c>
      <c r="V92" s="432">
        <f t="shared" si="56"/>
        <v>1</v>
      </c>
      <c r="W92" s="431">
        <f t="shared" si="57"/>
        <v>15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140</v>
      </c>
      <c r="J95" s="557" t="s">
        <v>155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0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40.19</v>
      </c>
      <c r="S105" s="432">
        <f t="shared" si="68"/>
        <v>29.51</v>
      </c>
      <c r="T105" s="432">
        <f t="shared" si="68"/>
        <v>0</v>
      </c>
      <c r="U105" s="432">
        <f t="shared" si="68"/>
        <v>11.62</v>
      </c>
      <c r="V105" s="432">
        <f t="shared" si="68"/>
        <v>0</v>
      </c>
      <c r="W105" s="431">
        <f t="shared" si="68"/>
        <v>80.577272727272728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0</v>
      </c>
      <c r="M106" s="432">
        <f t="shared" si="69"/>
        <v>280</v>
      </c>
      <c r="N106" s="432">
        <f t="shared" si="69"/>
        <v>0</v>
      </c>
      <c r="O106" s="432">
        <f t="shared" si="69"/>
        <v>0</v>
      </c>
      <c r="P106" s="432">
        <f t="shared" si="69"/>
        <v>0</v>
      </c>
      <c r="Q106" s="432">
        <f t="shared" si="69"/>
        <v>120.83333333333333</v>
      </c>
      <c r="R106" s="432">
        <f t="shared" si="69"/>
        <v>245</v>
      </c>
      <c r="S106" s="432">
        <f t="shared" si="69"/>
        <v>0</v>
      </c>
      <c r="T106" s="432">
        <f t="shared" si="69"/>
        <v>5000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588.04166666666663</v>
      </c>
    </row>
    <row r="107" spans="9:26" x14ac:dyDescent="0.35">
      <c r="I107" s="582" t="s">
        <v>569</v>
      </c>
      <c r="J107" s="431"/>
      <c r="K107" s="432">
        <f t="shared" ref="K107:W107" si="70">IFERROR(K17/K92,0)</f>
        <v>5</v>
      </c>
      <c r="L107" s="432">
        <f t="shared" si="70"/>
        <v>52.5</v>
      </c>
      <c r="M107" s="432">
        <f t="shared" si="70"/>
        <v>30</v>
      </c>
      <c r="N107" s="432">
        <f t="shared" si="70"/>
        <v>140</v>
      </c>
      <c r="O107" s="432">
        <f t="shared" si="70"/>
        <v>30</v>
      </c>
      <c r="P107" s="432">
        <f t="shared" si="70"/>
        <v>40</v>
      </c>
      <c r="Q107" s="432">
        <f t="shared" si="70"/>
        <v>30</v>
      </c>
      <c r="R107" s="432">
        <f t="shared" si="70"/>
        <v>52.5</v>
      </c>
      <c r="S107" s="432">
        <f t="shared" si="70"/>
        <v>0</v>
      </c>
      <c r="T107" s="432">
        <f t="shared" si="70"/>
        <v>38.519999999999996</v>
      </c>
      <c r="U107" s="432">
        <f t="shared" si="70"/>
        <v>0</v>
      </c>
      <c r="V107" s="432">
        <f t="shared" si="70"/>
        <v>25</v>
      </c>
      <c r="W107" s="431">
        <f t="shared" si="70"/>
        <v>50.469333333333331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9.852820244730232</v>
      </c>
      <c r="Z109" s="434">
        <f>W124-Y109</f>
        <v>35124.310679755275</v>
      </c>
    </row>
    <row r="111" spans="9:26" ht="13.15" customHeight="1" x14ac:dyDescent="0.4">
      <c r="I111" s="420" t="s">
        <v>140</v>
      </c>
      <c r="J111" s="557" t="s">
        <v>156</v>
      </c>
      <c r="K111" s="577" t="s">
        <v>142</v>
      </c>
      <c r="L111" s="577" t="s">
        <v>143</v>
      </c>
      <c r="M111" s="577" t="s">
        <v>144</v>
      </c>
      <c r="N111" s="577" t="s">
        <v>145</v>
      </c>
      <c r="O111" s="577" t="s">
        <v>146</v>
      </c>
      <c r="P111" s="577" t="s">
        <v>147</v>
      </c>
      <c r="Q111" s="577" t="s">
        <v>148</v>
      </c>
      <c r="R111" s="577" t="s">
        <v>149</v>
      </c>
      <c r="S111" s="577" t="s">
        <v>150</v>
      </c>
      <c r="T111" s="577" t="s">
        <v>151</v>
      </c>
      <c r="U111" s="577" t="s">
        <v>152</v>
      </c>
      <c r="V111" s="577" t="s">
        <v>153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0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79.5762</v>
      </c>
      <c r="S121" s="432">
        <f t="shared" si="82"/>
        <v>29.2149</v>
      </c>
      <c r="T121" s="432">
        <f t="shared" si="82"/>
        <v>0</v>
      </c>
      <c r="U121" s="432">
        <f t="shared" si="82"/>
        <v>11.503799999999998</v>
      </c>
      <c r="V121" s="432">
        <f t="shared" si="82"/>
        <v>0</v>
      </c>
      <c r="W121" s="431">
        <f t="shared" si="73"/>
        <v>877.48649999999998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0</v>
      </c>
      <c r="M122" s="432">
        <f t="shared" si="83"/>
        <v>252</v>
      </c>
      <c r="N122" s="432">
        <f t="shared" si="83"/>
        <v>0</v>
      </c>
      <c r="O122" s="432">
        <f t="shared" si="83"/>
        <v>0</v>
      </c>
      <c r="P122" s="432">
        <f t="shared" si="83"/>
        <v>0</v>
      </c>
      <c r="Q122" s="432">
        <f t="shared" si="83"/>
        <v>326.25</v>
      </c>
      <c r="R122" s="432">
        <f t="shared" si="83"/>
        <v>220.5</v>
      </c>
      <c r="S122" s="432">
        <f t="shared" si="83"/>
        <v>0</v>
      </c>
      <c r="T122" s="432">
        <f t="shared" si="83"/>
        <v>4500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6350.85</v>
      </c>
    </row>
    <row r="123" spans="9:25" x14ac:dyDescent="0.35">
      <c r="I123" s="582" t="s">
        <v>569</v>
      </c>
      <c r="J123" s="835">
        <v>0.8</v>
      </c>
      <c r="K123" s="432">
        <f t="shared" ref="K123:V123" si="84">K17*$J123</f>
        <v>4</v>
      </c>
      <c r="L123" s="432">
        <f t="shared" si="84"/>
        <v>84</v>
      </c>
      <c r="M123" s="432">
        <f t="shared" si="84"/>
        <v>24</v>
      </c>
      <c r="N123" s="432">
        <f t="shared" si="84"/>
        <v>224</v>
      </c>
      <c r="O123" s="432">
        <f t="shared" si="84"/>
        <v>24</v>
      </c>
      <c r="P123" s="432">
        <f t="shared" si="84"/>
        <v>32</v>
      </c>
      <c r="Q123" s="432">
        <f t="shared" si="84"/>
        <v>48</v>
      </c>
      <c r="R123" s="432">
        <f t="shared" si="84"/>
        <v>84</v>
      </c>
      <c r="S123" s="432">
        <f t="shared" si="84"/>
        <v>0</v>
      </c>
      <c r="T123" s="432">
        <f t="shared" si="84"/>
        <v>61.631999999999998</v>
      </c>
      <c r="U123" s="432">
        <f t="shared" si="84"/>
        <v>0</v>
      </c>
      <c r="V123" s="432">
        <f t="shared" si="84"/>
        <v>20</v>
      </c>
      <c r="W123" s="431">
        <f t="shared" si="73"/>
        <v>605.63199999999995</v>
      </c>
      <c r="X123" s="445"/>
    </row>
    <row r="124" spans="9:25" ht="13.5" customHeight="1" thickBot="1" x14ac:dyDescent="0.45">
      <c r="I124" s="821" t="s">
        <v>63</v>
      </c>
      <c r="J124" s="936">
        <f>W124/W18</f>
        <v>0.82106835372751941</v>
      </c>
      <c r="K124" s="911">
        <f t="shared" ref="K124:V124" si="85">SUM(K112:K123)</f>
        <v>2199.3000000000002</v>
      </c>
      <c r="L124" s="911">
        <f t="shared" si="85"/>
        <v>2283.8829999999998</v>
      </c>
      <c r="M124" s="911">
        <f t="shared" si="85"/>
        <v>1756.9536999999998</v>
      </c>
      <c r="N124" s="911">
        <f t="shared" si="85"/>
        <v>4527.3981000000003</v>
      </c>
      <c r="O124" s="911">
        <f t="shared" si="85"/>
        <v>3303.2366000000002</v>
      </c>
      <c r="P124" s="911">
        <f t="shared" si="85"/>
        <v>1444.2452000000001</v>
      </c>
      <c r="Q124" s="911">
        <f t="shared" si="85"/>
        <v>1117</v>
      </c>
      <c r="R124" s="911">
        <f t="shared" si="85"/>
        <v>3184.6862000000001</v>
      </c>
      <c r="S124" s="911">
        <f t="shared" si="85"/>
        <v>2366.8748999999998</v>
      </c>
      <c r="T124" s="911">
        <f t="shared" si="85"/>
        <v>6538.3719999999994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35134.163500000002</v>
      </c>
      <c r="X124" s="445">
        <f>IFERROR(W124/W18,0)</f>
        <v>0.82106835372751941</v>
      </c>
      <c r="Y124" s="466"/>
    </row>
    <row r="125" spans="9:25" ht="13.15" customHeight="1" x14ac:dyDescent="0.4">
      <c r="K125" s="445">
        <f t="shared" ref="K125:W125" si="86">K124/K18</f>
        <v>0.90805119735755579</v>
      </c>
      <c r="L125" s="445">
        <f t="shared" si="86"/>
        <v>0.74197816835060582</v>
      </c>
      <c r="M125" s="445">
        <f t="shared" si="86"/>
        <v>0.94124368514381518</v>
      </c>
      <c r="N125" s="445">
        <f t="shared" si="86"/>
        <v>0.84019012571123164</v>
      </c>
      <c r="O125" s="445">
        <f t="shared" si="86"/>
        <v>0.73155877519743806</v>
      </c>
      <c r="P125" s="445">
        <f t="shared" si="86"/>
        <v>0.68013129391376426</v>
      </c>
      <c r="Q125" s="445">
        <f t="shared" si="86"/>
        <v>0.87779960707269156</v>
      </c>
      <c r="R125" s="445">
        <f t="shared" si="86"/>
        <v>0.86691625063289768</v>
      </c>
      <c r="S125" s="445">
        <f t="shared" si="86"/>
        <v>0.73884952520087643</v>
      </c>
      <c r="T125" s="445">
        <f t="shared" si="86"/>
        <v>0.84286263074713741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0.82106835372751941</v>
      </c>
      <c r="Y125" s="466"/>
    </row>
    <row r="126" spans="9:25" ht="13.15" customHeight="1" x14ac:dyDescent="0.4">
      <c r="I126" s="566" t="s">
        <v>157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66"/>
    </row>
    <row r="127" spans="9:25" ht="13.15" customHeight="1" x14ac:dyDescent="0.4">
      <c r="I127" s="426" t="s">
        <v>159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160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161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162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163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164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165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166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167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168</v>
      </c>
      <c r="K138" s="577" t="s">
        <v>142</v>
      </c>
      <c r="L138" s="577" t="s">
        <v>143</v>
      </c>
      <c r="M138" s="577" t="s">
        <v>144</v>
      </c>
      <c r="N138" s="577" t="s">
        <v>145</v>
      </c>
      <c r="O138" s="577" t="s">
        <v>146</v>
      </c>
      <c r="P138" s="577" t="s">
        <v>147</v>
      </c>
      <c r="Q138" s="577" t="s">
        <v>148</v>
      </c>
      <c r="R138" s="577" t="s">
        <v>149</v>
      </c>
      <c r="S138" s="577" t="s">
        <v>150</v>
      </c>
      <c r="T138" s="577" t="s">
        <v>151</v>
      </c>
      <c r="U138" s="577" t="s">
        <v>152</v>
      </c>
      <c r="V138" s="577" t="s">
        <v>153</v>
      </c>
      <c r="W138" s="577" t="s">
        <v>19</v>
      </c>
      <c r="X138" s="454"/>
    </row>
    <row r="139" spans="9:25" x14ac:dyDescent="0.35">
      <c r="I139" s="613" t="s">
        <v>169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170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167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171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172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173</v>
      </c>
      <c r="K147" s="577" t="s">
        <v>142</v>
      </c>
      <c r="L147" s="577" t="s">
        <v>143</v>
      </c>
      <c r="M147" s="577" t="s">
        <v>144</v>
      </c>
      <c r="N147" s="577" t="s">
        <v>145</v>
      </c>
      <c r="O147" s="577" t="s">
        <v>146</v>
      </c>
      <c r="P147" s="577" t="s">
        <v>147</v>
      </c>
      <c r="Q147" s="577" t="s">
        <v>148</v>
      </c>
      <c r="R147" s="577" t="s">
        <v>149</v>
      </c>
      <c r="S147" s="577" t="s">
        <v>150</v>
      </c>
      <c r="T147" s="577" t="s">
        <v>151</v>
      </c>
      <c r="U147" s="577" t="s">
        <v>152</v>
      </c>
      <c r="V147" s="577" t="s">
        <v>153</v>
      </c>
      <c r="W147" s="577" t="s">
        <v>19</v>
      </c>
      <c r="X147" s="423" t="s">
        <v>158</v>
      </c>
    </row>
    <row r="148" spans="9:24" x14ac:dyDescent="0.35">
      <c r="I148" s="426" t="s">
        <v>174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175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126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176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177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179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180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181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182</v>
      </c>
      <c r="K160" s="577" t="s">
        <v>142</v>
      </c>
      <c r="L160" s="577" t="s">
        <v>143</v>
      </c>
      <c r="M160" s="577" t="s">
        <v>144</v>
      </c>
      <c r="N160" s="577" t="s">
        <v>145</v>
      </c>
      <c r="O160" s="577" t="s">
        <v>146</v>
      </c>
      <c r="P160" s="577" t="s">
        <v>147</v>
      </c>
      <c r="Q160" s="577" t="s">
        <v>148</v>
      </c>
      <c r="R160" s="577" t="s">
        <v>149</v>
      </c>
      <c r="S160" s="577" t="s">
        <v>150</v>
      </c>
      <c r="T160" s="577" t="s">
        <v>151</v>
      </c>
      <c r="U160" s="577" t="s">
        <v>152</v>
      </c>
      <c r="V160" s="577" t="s">
        <v>153</v>
      </c>
      <c r="W160" s="577" t="s">
        <v>19</v>
      </c>
      <c r="X160" s="423" t="s">
        <v>158</v>
      </c>
    </row>
    <row r="161" spans="9:24" ht="13.15" customHeight="1" x14ac:dyDescent="0.4">
      <c r="I161" s="444" t="s">
        <v>183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184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185</v>
      </c>
      <c r="K165" s="577" t="s">
        <v>142</v>
      </c>
      <c r="L165" s="577" t="s">
        <v>143</v>
      </c>
      <c r="M165" s="577" t="s">
        <v>144</v>
      </c>
      <c r="N165" s="577" t="s">
        <v>145</v>
      </c>
      <c r="O165" s="577" t="s">
        <v>146</v>
      </c>
      <c r="P165" s="577" t="s">
        <v>147</v>
      </c>
      <c r="Q165" s="577" t="s">
        <v>148</v>
      </c>
      <c r="R165" s="577" t="s">
        <v>149</v>
      </c>
      <c r="S165" s="577" t="s">
        <v>150</v>
      </c>
      <c r="T165" s="577" t="s">
        <v>151</v>
      </c>
      <c r="U165" s="577" t="s">
        <v>152</v>
      </c>
      <c r="V165" s="577" t="s">
        <v>153</v>
      </c>
      <c r="W165" s="577" t="s">
        <v>19</v>
      </c>
      <c r="X165" s="423" t="s">
        <v>158</v>
      </c>
    </row>
    <row r="166" spans="9:24" ht="13.15" customHeight="1" x14ac:dyDescent="0.4">
      <c r="I166" s="444" t="s">
        <v>183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175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186</v>
      </c>
      <c r="K170" s="577" t="s">
        <v>142</v>
      </c>
      <c r="L170" s="577" t="s">
        <v>143</v>
      </c>
      <c r="M170" s="577" t="s">
        <v>144</v>
      </c>
      <c r="N170" s="577" t="s">
        <v>145</v>
      </c>
      <c r="O170" s="577" t="s">
        <v>146</v>
      </c>
      <c r="P170" s="577" t="s">
        <v>147</v>
      </c>
      <c r="Q170" s="577" t="s">
        <v>148</v>
      </c>
      <c r="R170" s="577" t="s">
        <v>149</v>
      </c>
      <c r="S170" s="577" t="s">
        <v>150</v>
      </c>
      <c r="T170" s="577" t="s">
        <v>151</v>
      </c>
      <c r="U170" s="577" t="s">
        <v>152</v>
      </c>
      <c r="V170" s="577" t="s">
        <v>153</v>
      </c>
      <c r="W170" s="577" t="s">
        <v>19</v>
      </c>
      <c r="X170" s="423" t="s">
        <v>158</v>
      </c>
    </row>
    <row r="171" spans="9:24" ht="13.15" customHeight="1" x14ac:dyDescent="0.4">
      <c r="I171" s="444" t="s">
        <v>183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184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187</v>
      </c>
      <c r="B202" s="459" t="s">
        <v>188</v>
      </c>
      <c r="C202" s="459" t="s">
        <v>189</v>
      </c>
      <c r="D202" s="459" t="s">
        <v>190</v>
      </c>
      <c r="E202" s="483" t="s">
        <v>74</v>
      </c>
      <c r="F202" s="459" t="s">
        <v>75</v>
      </c>
      <c r="G202" s="459" t="s">
        <v>191</v>
      </c>
      <c r="I202" s="647" t="s">
        <v>192</v>
      </c>
      <c r="J202" s="647" t="s">
        <v>193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1043</v>
      </c>
      <c r="C206" s="840" t="s">
        <v>569</v>
      </c>
      <c r="D206" s="839" t="s">
        <v>159</v>
      </c>
      <c r="E206" s="841">
        <v>25</v>
      </c>
      <c r="F206" s="839" t="s">
        <v>1004</v>
      </c>
      <c r="G206" s="839" t="s">
        <v>175</v>
      </c>
      <c r="I206" t="s">
        <v>201</v>
      </c>
      <c r="J206" t="s">
        <v>202</v>
      </c>
    </row>
    <row r="207" spans="1:10" ht="13.5" customHeight="1" x14ac:dyDescent="0.35">
      <c r="A207" s="838">
        <v>45655</v>
      </c>
      <c r="B207" s="839" t="s">
        <v>1044</v>
      </c>
      <c r="C207" s="840" t="s">
        <v>31</v>
      </c>
      <c r="D207" s="839" t="s">
        <v>160</v>
      </c>
      <c r="E207" s="841">
        <v>250</v>
      </c>
      <c r="F207" s="839" t="s">
        <v>230</v>
      </c>
      <c r="G207" s="839" t="s">
        <v>174</v>
      </c>
      <c r="I207" t="s">
        <v>231</v>
      </c>
      <c r="J207" t="s">
        <v>8556</v>
      </c>
    </row>
    <row r="208" spans="1:10" ht="13.5" customHeight="1" x14ac:dyDescent="0.35">
      <c r="A208" s="838">
        <v>45650</v>
      </c>
      <c r="B208" s="839" t="s">
        <v>1045</v>
      </c>
      <c r="C208" s="840" t="s">
        <v>50</v>
      </c>
      <c r="D208" s="839" t="s">
        <v>159</v>
      </c>
      <c r="E208" s="841">
        <v>300</v>
      </c>
      <c r="F208" s="839" t="s">
        <v>734</v>
      </c>
      <c r="G208" s="839" t="s">
        <v>174</v>
      </c>
      <c r="I208" t="s">
        <v>210</v>
      </c>
      <c r="J208" t="s">
        <v>211</v>
      </c>
    </row>
    <row r="209" spans="1:10" ht="13.5" customHeight="1" x14ac:dyDescent="0.35">
      <c r="A209" s="838">
        <v>45648</v>
      </c>
      <c r="B209" s="839" t="s">
        <v>1046</v>
      </c>
      <c r="C209" s="840" t="s">
        <v>31</v>
      </c>
      <c r="D209" s="839" t="s">
        <v>159</v>
      </c>
      <c r="E209" s="841">
        <v>15</v>
      </c>
      <c r="F209" s="839" t="s">
        <v>324</v>
      </c>
      <c r="G209" s="839" t="s">
        <v>175</v>
      </c>
      <c r="I209" t="s">
        <v>325</v>
      </c>
      <c r="J209" t="s">
        <v>226</v>
      </c>
    </row>
    <row r="210" spans="1:10" ht="13.5" customHeight="1" x14ac:dyDescent="0.35">
      <c r="A210" s="838">
        <v>45644</v>
      </c>
      <c r="B210" s="839" t="s">
        <v>1047</v>
      </c>
      <c r="C210" s="840" t="s">
        <v>50</v>
      </c>
      <c r="D210" s="839" t="s">
        <v>159</v>
      </c>
      <c r="E210" s="841">
        <v>300</v>
      </c>
      <c r="F210" s="839" t="s">
        <v>734</v>
      </c>
      <c r="G210" s="839" t="s">
        <v>174</v>
      </c>
      <c r="I210" t="s">
        <v>210</v>
      </c>
      <c r="J210" t="s">
        <v>211</v>
      </c>
    </row>
    <row r="211" spans="1:10" ht="13.5" customHeight="1" x14ac:dyDescent="0.35">
      <c r="A211" s="838">
        <v>45643</v>
      </c>
      <c r="B211" s="839" t="s">
        <v>1048</v>
      </c>
      <c r="C211" s="840" t="s">
        <v>59</v>
      </c>
      <c r="D211" s="839" t="s">
        <v>162</v>
      </c>
      <c r="E211" s="841">
        <v>185</v>
      </c>
      <c r="F211" s="839" t="s">
        <v>998</v>
      </c>
      <c r="G211" s="839" t="s">
        <v>175</v>
      </c>
      <c r="I211" t="s">
        <v>254</v>
      </c>
      <c r="J211" t="s">
        <v>255</v>
      </c>
    </row>
    <row r="212" spans="1:10" ht="13.5" customHeight="1" x14ac:dyDescent="0.35">
      <c r="A212" s="838">
        <v>45641</v>
      </c>
      <c r="B212" s="839" t="s">
        <v>999</v>
      </c>
      <c r="C212" s="840" t="s">
        <v>47</v>
      </c>
      <c r="D212" s="839" t="s">
        <v>159</v>
      </c>
      <c r="E212" s="841">
        <v>50</v>
      </c>
      <c r="F212" s="839" t="s">
        <v>859</v>
      </c>
      <c r="G212" s="839" t="s">
        <v>175</v>
      </c>
      <c r="I212" t="s">
        <v>268</v>
      </c>
      <c r="J212" t="s">
        <v>269</v>
      </c>
    </row>
    <row r="213" spans="1:10" ht="13.5" customHeight="1" x14ac:dyDescent="0.35">
      <c r="A213" s="838">
        <v>45642</v>
      </c>
      <c r="B213" s="839" t="s">
        <v>1049</v>
      </c>
      <c r="C213" s="840" t="s">
        <v>31</v>
      </c>
      <c r="D213" s="839" t="s">
        <v>160</v>
      </c>
      <c r="E213" s="841">
        <v>125</v>
      </c>
      <c r="F213" s="839" t="s">
        <v>230</v>
      </c>
      <c r="G213" s="839" t="s">
        <v>174</v>
      </c>
      <c r="I213" t="s">
        <v>231</v>
      </c>
      <c r="J213" t="s">
        <v>8556</v>
      </c>
    </row>
    <row r="214" spans="1:10" ht="13.5" customHeight="1" x14ac:dyDescent="0.35">
      <c r="A214" s="838">
        <v>45634</v>
      </c>
      <c r="B214" s="839" t="s">
        <v>1050</v>
      </c>
      <c r="C214" s="840" t="s">
        <v>50</v>
      </c>
      <c r="D214" s="839" t="s">
        <v>159</v>
      </c>
      <c r="E214" s="841">
        <v>150</v>
      </c>
      <c r="F214" s="839" t="s">
        <v>734</v>
      </c>
      <c r="G214" s="839" t="s">
        <v>174</v>
      </c>
      <c r="I214" t="s">
        <v>210</v>
      </c>
      <c r="J214" t="s">
        <v>211</v>
      </c>
    </row>
    <row r="215" spans="1:10" ht="13.5" customHeight="1" x14ac:dyDescent="0.35">
      <c r="A215" s="838">
        <v>45634</v>
      </c>
      <c r="B215" s="839" t="s">
        <v>1051</v>
      </c>
      <c r="C215" s="840" t="s">
        <v>59</v>
      </c>
      <c r="D215" s="839" t="s">
        <v>159</v>
      </c>
      <c r="E215" s="841">
        <v>42</v>
      </c>
      <c r="F215" s="839" t="s">
        <v>1052</v>
      </c>
      <c r="G215" s="839" t="s">
        <v>175</v>
      </c>
      <c r="I215" t="s">
        <v>299</v>
      </c>
      <c r="J215" t="s">
        <v>255</v>
      </c>
    </row>
    <row r="216" spans="1:10" ht="13.5" customHeight="1" x14ac:dyDescent="0.35">
      <c r="A216" s="838">
        <v>45633</v>
      </c>
      <c r="B216" s="839" t="s">
        <v>1051</v>
      </c>
      <c r="C216" s="840" t="s">
        <v>59</v>
      </c>
      <c r="D216" s="839" t="s">
        <v>159</v>
      </c>
      <c r="E216" s="841">
        <v>350</v>
      </c>
      <c r="F216" s="839" t="s">
        <v>1052</v>
      </c>
      <c r="G216" s="839" t="s">
        <v>175</v>
      </c>
      <c r="I216" t="s">
        <v>299</v>
      </c>
      <c r="J216" t="s">
        <v>255</v>
      </c>
    </row>
    <row r="217" spans="1:10" ht="13.5" customHeight="1" x14ac:dyDescent="0.35">
      <c r="A217" s="838">
        <v>45630</v>
      </c>
      <c r="B217" s="839" t="s">
        <v>1053</v>
      </c>
      <c r="C217" s="840" t="s">
        <v>47</v>
      </c>
      <c r="D217" s="839" t="s">
        <v>159</v>
      </c>
      <c r="E217" s="841">
        <v>195</v>
      </c>
      <c r="F217" s="839" t="s">
        <v>1054</v>
      </c>
      <c r="G217" s="839" t="s">
        <v>174</v>
      </c>
      <c r="I217" t="s">
        <v>265</v>
      </c>
      <c r="J217" t="s">
        <v>206</v>
      </c>
    </row>
    <row r="218" spans="1:10" ht="13.5" customHeight="1" x14ac:dyDescent="0.35">
      <c r="A218" s="838">
        <v>45630</v>
      </c>
      <c r="B218" s="839" t="s">
        <v>1055</v>
      </c>
      <c r="C218" s="840" t="s">
        <v>50</v>
      </c>
      <c r="D218" s="839" t="s">
        <v>160</v>
      </c>
      <c r="E218" s="841">
        <v>50</v>
      </c>
      <c r="F218" s="839" t="s">
        <v>734</v>
      </c>
      <c r="G218" s="839" t="s">
        <v>174</v>
      </c>
      <c r="I218" t="s">
        <v>210</v>
      </c>
      <c r="J218" t="s">
        <v>211</v>
      </c>
    </row>
    <row r="219" spans="1:10" ht="13.5" customHeight="1" x14ac:dyDescent="0.35">
      <c r="A219" s="838">
        <v>45629</v>
      </c>
      <c r="B219" s="839" t="s">
        <v>309</v>
      </c>
      <c r="C219" s="840" t="s">
        <v>47</v>
      </c>
      <c r="D219" s="839" t="s">
        <v>159</v>
      </c>
      <c r="E219" s="841">
        <v>170</v>
      </c>
      <c r="F219" s="839" t="s">
        <v>1056</v>
      </c>
      <c r="G219" s="839" t="s">
        <v>175</v>
      </c>
      <c r="I219" t="s">
        <v>314</v>
      </c>
      <c r="J219" t="s">
        <v>269</v>
      </c>
    </row>
    <row r="220" spans="1:10" ht="13.5" customHeight="1" x14ac:dyDescent="0.35">
      <c r="A220" s="838">
        <v>45628</v>
      </c>
      <c r="B220" s="839" t="s">
        <v>1057</v>
      </c>
      <c r="C220" s="840" t="s">
        <v>28</v>
      </c>
      <c r="D220" s="839" t="s">
        <v>159</v>
      </c>
      <c r="E220" s="841">
        <v>395</v>
      </c>
      <c r="F220" s="839" t="s">
        <v>1058</v>
      </c>
      <c r="G220" s="839" t="s">
        <v>174</v>
      </c>
      <c r="I220" t="s">
        <v>678</v>
      </c>
      <c r="J220" t="s">
        <v>679</v>
      </c>
    </row>
    <row r="221" spans="1:10" ht="13.5" customHeight="1" x14ac:dyDescent="0.35">
      <c r="A221" s="838">
        <v>45627</v>
      </c>
      <c r="B221" s="839" t="s">
        <v>292</v>
      </c>
      <c r="C221" s="840" t="s">
        <v>44</v>
      </c>
      <c r="D221" s="839" t="s">
        <v>159</v>
      </c>
      <c r="E221" s="841">
        <v>55</v>
      </c>
      <c r="F221" s="839" t="s">
        <v>292</v>
      </c>
      <c r="G221" s="839" t="s">
        <v>175</v>
      </c>
      <c r="I221" t="s">
        <v>294</v>
      </c>
      <c r="J221" t="s">
        <v>295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1059</v>
      </c>
      <c r="C223" s="840" t="s">
        <v>31</v>
      </c>
      <c r="D223" s="839" t="s">
        <v>159</v>
      </c>
      <c r="E223" s="841">
        <v>150</v>
      </c>
      <c r="F223" s="839" t="s">
        <v>235</v>
      </c>
      <c r="G223" s="839" t="s">
        <v>174</v>
      </c>
      <c r="I223" t="s">
        <v>236</v>
      </c>
      <c r="J223" t="s">
        <v>8556</v>
      </c>
    </row>
    <row r="224" spans="1:10" ht="13.5" customHeight="1" x14ac:dyDescent="0.35">
      <c r="A224" s="838">
        <v>45624</v>
      </c>
      <c r="B224" s="839" t="s">
        <v>999</v>
      </c>
      <c r="C224" s="840" t="s">
        <v>47</v>
      </c>
      <c r="D224" s="839" t="s">
        <v>159</v>
      </c>
      <c r="E224" s="841">
        <v>95</v>
      </c>
      <c r="F224" s="839" t="s">
        <v>1060</v>
      </c>
      <c r="G224" s="839" t="s">
        <v>175</v>
      </c>
      <c r="I224" t="s">
        <v>268</v>
      </c>
      <c r="J224" t="s">
        <v>269</v>
      </c>
    </row>
    <row r="225" spans="1:10" ht="13.5" customHeight="1" x14ac:dyDescent="0.35">
      <c r="A225" s="838">
        <v>45620</v>
      </c>
      <c r="B225" s="839" t="s">
        <v>1061</v>
      </c>
      <c r="C225" s="840" t="s">
        <v>47</v>
      </c>
      <c r="D225" s="839" t="s">
        <v>159</v>
      </c>
      <c r="E225" s="841">
        <v>360</v>
      </c>
      <c r="F225" s="839" t="s">
        <v>1062</v>
      </c>
      <c r="G225" s="839" t="s">
        <v>175</v>
      </c>
      <c r="I225" t="s">
        <v>774</v>
      </c>
      <c r="J225" t="s">
        <v>206</v>
      </c>
    </row>
    <row r="226" spans="1:10" ht="13.5" customHeight="1" x14ac:dyDescent="0.35">
      <c r="A226" s="838">
        <v>45618</v>
      </c>
      <c r="B226" s="839" t="s">
        <v>1063</v>
      </c>
      <c r="C226" s="840" t="s">
        <v>47</v>
      </c>
      <c r="D226" s="839" t="s">
        <v>159</v>
      </c>
      <c r="E226" s="841">
        <v>360</v>
      </c>
      <c r="F226" s="839" t="s">
        <v>1062</v>
      </c>
      <c r="G226" s="839" t="s">
        <v>174</v>
      </c>
      <c r="I226" t="s">
        <v>774</v>
      </c>
      <c r="J226" t="s">
        <v>206</v>
      </c>
    </row>
    <row r="227" spans="1:10" ht="13.5" customHeight="1" x14ac:dyDescent="0.35">
      <c r="A227" s="838">
        <v>45618</v>
      </c>
      <c r="B227" s="839" t="s">
        <v>1063</v>
      </c>
      <c r="C227" s="840" t="s">
        <v>31</v>
      </c>
      <c r="D227" s="839" t="s">
        <v>159</v>
      </c>
      <c r="E227" s="841">
        <v>125</v>
      </c>
      <c r="F227" s="839" t="s">
        <v>273</v>
      </c>
      <c r="G227" s="839" t="s">
        <v>174</v>
      </c>
      <c r="I227" t="s">
        <v>274</v>
      </c>
      <c r="J227" t="s">
        <v>8556</v>
      </c>
    </row>
    <row r="228" spans="1:10" ht="13.5" customHeight="1" x14ac:dyDescent="0.35">
      <c r="A228" s="838">
        <v>45617</v>
      </c>
      <c r="B228" s="839" t="s">
        <v>1064</v>
      </c>
      <c r="C228" s="840" t="s">
        <v>50</v>
      </c>
      <c r="D228" s="839" t="s">
        <v>159</v>
      </c>
      <c r="E228" s="841">
        <v>100</v>
      </c>
      <c r="F228" s="839" t="s">
        <v>734</v>
      </c>
      <c r="G228" s="839" t="s">
        <v>174</v>
      </c>
      <c r="I228" t="s">
        <v>210</v>
      </c>
      <c r="J228" t="s">
        <v>211</v>
      </c>
    </row>
    <row r="229" spans="1:10" ht="13.5" customHeight="1" x14ac:dyDescent="0.35">
      <c r="A229" s="838">
        <v>45615</v>
      </c>
      <c r="B229" s="839" t="s">
        <v>309</v>
      </c>
      <c r="C229" s="840" t="s">
        <v>44</v>
      </c>
      <c r="D229" s="839" t="s">
        <v>159</v>
      </c>
      <c r="E229" s="841">
        <v>15</v>
      </c>
      <c r="F229" s="839" t="s">
        <v>293</v>
      </c>
      <c r="G229" s="839" t="s">
        <v>175</v>
      </c>
      <c r="I229" t="s">
        <v>294</v>
      </c>
      <c r="J229" t="s">
        <v>295</v>
      </c>
    </row>
    <row r="230" spans="1:10" ht="13.5" customHeight="1" x14ac:dyDescent="0.35">
      <c r="A230" s="838">
        <v>45614</v>
      </c>
      <c r="B230" s="839" t="s">
        <v>1027</v>
      </c>
      <c r="C230" s="840" t="s">
        <v>59</v>
      </c>
      <c r="D230" s="839" t="s">
        <v>162</v>
      </c>
      <c r="E230" s="841">
        <v>200</v>
      </c>
      <c r="F230" s="839" t="s">
        <v>1065</v>
      </c>
      <c r="G230" s="839" t="s">
        <v>176</v>
      </c>
      <c r="I230" t="s">
        <v>254</v>
      </c>
      <c r="J230" t="s">
        <v>255</v>
      </c>
    </row>
    <row r="231" spans="1:10" ht="13.5" customHeight="1" x14ac:dyDescent="0.35">
      <c r="A231" s="838">
        <v>45609</v>
      </c>
      <c r="B231" s="839" t="s">
        <v>1066</v>
      </c>
      <c r="C231" s="840" t="s">
        <v>47</v>
      </c>
      <c r="D231" s="839" t="s">
        <v>159</v>
      </c>
      <c r="E231" s="841">
        <v>120</v>
      </c>
      <c r="F231" s="839" t="s">
        <v>1067</v>
      </c>
      <c r="G231" s="839" t="s">
        <v>174</v>
      </c>
      <c r="I231" t="s">
        <v>205</v>
      </c>
      <c r="J231" t="s">
        <v>206</v>
      </c>
    </row>
    <row r="232" spans="1:10" ht="13.5" customHeight="1" x14ac:dyDescent="0.35">
      <c r="A232" s="838">
        <v>45607</v>
      </c>
      <c r="B232" s="839" t="s">
        <v>1068</v>
      </c>
      <c r="C232" s="840" t="s">
        <v>59</v>
      </c>
      <c r="D232" s="839" t="s">
        <v>159</v>
      </c>
      <c r="E232" s="841">
        <v>42</v>
      </c>
      <c r="F232" s="839" t="s">
        <v>1069</v>
      </c>
      <c r="G232" s="839" t="s">
        <v>174</v>
      </c>
      <c r="I232" t="s">
        <v>333</v>
      </c>
      <c r="J232" t="s">
        <v>286</v>
      </c>
    </row>
    <row r="233" spans="1:10" ht="13.5" customHeight="1" x14ac:dyDescent="0.35">
      <c r="A233" s="838">
        <v>45607</v>
      </c>
      <c r="B233" s="839" t="s">
        <v>1068</v>
      </c>
      <c r="C233" s="840" t="s">
        <v>59</v>
      </c>
      <c r="D233" s="839" t="s">
        <v>159</v>
      </c>
      <c r="E233" s="841">
        <v>350</v>
      </c>
      <c r="F233" s="839" t="s">
        <v>1052</v>
      </c>
      <c r="G233" s="839" t="s">
        <v>174</v>
      </c>
      <c r="I233" t="s">
        <v>299</v>
      </c>
      <c r="J233" t="s">
        <v>255</v>
      </c>
    </row>
    <row r="234" spans="1:10" ht="13.5" customHeight="1" x14ac:dyDescent="0.35">
      <c r="A234" s="838">
        <v>45604</v>
      </c>
      <c r="B234" s="839" t="s">
        <v>1070</v>
      </c>
      <c r="C234" s="840" t="s">
        <v>28</v>
      </c>
      <c r="D234" s="839" t="s">
        <v>159</v>
      </c>
      <c r="E234" s="841">
        <v>250</v>
      </c>
      <c r="F234" s="839" t="s">
        <v>1071</v>
      </c>
      <c r="G234" s="839" t="s">
        <v>174</v>
      </c>
      <c r="I234" t="s">
        <v>657</v>
      </c>
      <c r="J234" t="s">
        <v>197</v>
      </c>
    </row>
    <row r="235" spans="1:10" ht="13.5" customHeight="1" x14ac:dyDescent="0.35">
      <c r="A235" s="838">
        <v>45603</v>
      </c>
      <c r="B235" s="839" t="s">
        <v>1072</v>
      </c>
      <c r="C235" s="840" t="s">
        <v>31</v>
      </c>
      <c r="D235" s="839" t="s">
        <v>162</v>
      </c>
      <c r="E235" s="841">
        <v>79.2</v>
      </c>
      <c r="F235" s="839" t="s">
        <v>235</v>
      </c>
      <c r="G235" s="839" t="s">
        <v>180</v>
      </c>
      <c r="I235" t="s">
        <v>236</v>
      </c>
      <c r="J235" t="s">
        <v>8556</v>
      </c>
    </row>
    <row r="236" spans="1:10" ht="13.5" customHeight="1" x14ac:dyDescent="0.35">
      <c r="A236" s="838">
        <v>45600</v>
      </c>
      <c r="B236" s="839" t="s">
        <v>1073</v>
      </c>
      <c r="C236" s="840" t="s">
        <v>50</v>
      </c>
      <c r="D236" s="839" t="s">
        <v>159</v>
      </c>
      <c r="E236" s="841">
        <v>200</v>
      </c>
      <c r="F236" s="839" t="s">
        <v>734</v>
      </c>
      <c r="G236" s="839" t="s">
        <v>174</v>
      </c>
      <c r="I236" t="s">
        <v>210</v>
      </c>
      <c r="J236" t="s">
        <v>211</v>
      </c>
    </row>
    <row r="237" spans="1:10" ht="13.5" customHeight="1" x14ac:dyDescent="0.35">
      <c r="A237" s="838">
        <v>45598</v>
      </c>
      <c r="B237" s="839" t="s">
        <v>1074</v>
      </c>
      <c r="C237" s="840" t="s">
        <v>56</v>
      </c>
      <c r="D237" s="839" t="s">
        <v>160</v>
      </c>
      <c r="E237" s="841">
        <v>11.62</v>
      </c>
      <c r="F237" s="839" t="s">
        <v>1074</v>
      </c>
      <c r="G237" s="839" t="s">
        <v>175</v>
      </c>
      <c r="I237" t="s">
        <v>333</v>
      </c>
      <c r="J237" t="s">
        <v>286</v>
      </c>
    </row>
    <row r="238" spans="1:10" ht="13.5" customHeight="1" x14ac:dyDescent="0.35">
      <c r="A238" s="838">
        <v>45597</v>
      </c>
      <c r="B238" s="839" t="s">
        <v>270</v>
      </c>
      <c r="C238" s="840" t="s">
        <v>47</v>
      </c>
      <c r="D238" s="839" t="s">
        <v>162</v>
      </c>
      <c r="E238" s="841">
        <v>1900</v>
      </c>
      <c r="F238" s="839" t="s">
        <v>1075</v>
      </c>
      <c r="G238" s="839" t="s">
        <v>175</v>
      </c>
      <c r="I238" t="s">
        <v>320</v>
      </c>
      <c r="J238" t="s">
        <v>304</v>
      </c>
    </row>
    <row r="239" spans="1:10" ht="13.5" customHeight="1" x14ac:dyDescent="0.35">
      <c r="A239" s="838">
        <v>45597</v>
      </c>
      <c r="B239" s="839" t="s">
        <v>309</v>
      </c>
      <c r="C239" s="840" t="s">
        <v>47</v>
      </c>
      <c r="D239" s="839" t="s">
        <v>159</v>
      </c>
      <c r="E239" s="841">
        <v>170</v>
      </c>
      <c r="F239" s="839" t="s">
        <v>1076</v>
      </c>
      <c r="G239" s="839" t="s">
        <v>175</v>
      </c>
      <c r="I239" t="s">
        <v>314</v>
      </c>
      <c r="J239" t="s">
        <v>269</v>
      </c>
    </row>
    <row r="240" spans="1:10" ht="13.5" customHeight="1" x14ac:dyDescent="0.35">
      <c r="A240" s="838">
        <v>45597</v>
      </c>
      <c r="B240" s="839" t="s">
        <v>1077</v>
      </c>
      <c r="C240" s="840" t="s">
        <v>37</v>
      </c>
      <c r="D240" s="839" t="s">
        <v>159</v>
      </c>
      <c r="E240" s="841">
        <v>250</v>
      </c>
      <c r="F240" s="839" t="s">
        <v>1078</v>
      </c>
      <c r="G240" s="839" t="s">
        <v>175</v>
      </c>
      <c r="I240" t="s">
        <v>353</v>
      </c>
      <c r="J240" t="s">
        <v>354</v>
      </c>
    </row>
    <row r="241" spans="1:10" ht="13.5" customHeight="1" x14ac:dyDescent="0.35">
      <c r="A241" s="838">
        <v>45597</v>
      </c>
      <c r="B241" s="839" t="s">
        <v>292</v>
      </c>
      <c r="C241" s="840" t="s">
        <v>44</v>
      </c>
      <c r="D241" s="839" t="s">
        <v>159</v>
      </c>
      <c r="E241" s="841">
        <v>55</v>
      </c>
      <c r="F241" s="839" t="s">
        <v>292</v>
      </c>
      <c r="G241" s="839" t="s">
        <v>175</v>
      </c>
      <c r="I241" t="s">
        <v>294</v>
      </c>
      <c r="J241" t="s">
        <v>295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1079</v>
      </c>
      <c r="C243" s="840" t="s">
        <v>31</v>
      </c>
      <c r="D243" s="839" t="s">
        <v>162</v>
      </c>
      <c r="E243" s="841">
        <v>158.4</v>
      </c>
      <c r="F243" s="839" t="s">
        <v>235</v>
      </c>
      <c r="G243" s="839" t="s">
        <v>180</v>
      </c>
      <c r="I243" t="s">
        <v>236</v>
      </c>
      <c r="J243" t="s">
        <v>8556</v>
      </c>
    </row>
    <row r="244" spans="1:10" ht="13.5" customHeight="1" x14ac:dyDescent="0.35">
      <c r="A244" s="838">
        <v>45595</v>
      </c>
      <c r="B244" s="839" t="s">
        <v>1080</v>
      </c>
      <c r="C244" s="840" t="s">
        <v>31</v>
      </c>
      <c r="D244" s="839" t="s">
        <v>162</v>
      </c>
      <c r="E244" s="841">
        <v>120</v>
      </c>
      <c r="F244" s="839" t="s">
        <v>235</v>
      </c>
      <c r="G244" s="839" t="s">
        <v>180</v>
      </c>
      <c r="I244" t="s">
        <v>236</v>
      </c>
      <c r="J244" t="s">
        <v>8556</v>
      </c>
    </row>
    <row r="245" spans="1:10" ht="13.5" customHeight="1" x14ac:dyDescent="0.35">
      <c r="A245" s="838">
        <v>45593</v>
      </c>
      <c r="B245" s="839" t="s">
        <v>1081</v>
      </c>
      <c r="C245" s="840" t="s">
        <v>35</v>
      </c>
      <c r="D245" s="839" t="s">
        <v>159</v>
      </c>
      <c r="E245" s="841">
        <v>895</v>
      </c>
      <c r="F245" s="839" t="s">
        <v>219</v>
      </c>
      <c r="G245" s="839" t="s">
        <v>174</v>
      </c>
      <c r="I245" t="s">
        <v>221</v>
      </c>
      <c r="J245" t="s">
        <v>222</v>
      </c>
    </row>
    <row r="246" spans="1:10" ht="13.5" customHeight="1" x14ac:dyDescent="0.35">
      <c r="A246" s="838">
        <v>45590</v>
      </c>
      <c r="B246" s="839" t="s">
        <v>1082</v>
      </c>
      <c r="C246" s="840" t="s">
        <v>569</v>
      </c>
      <c r="D246" s="839" t="s">
        <v>162</v>
      </c>
      <c r="E246" s="841">
        <v>47.04</v>
      </c>
      <c r="F246" s="839" t="s">
        <v>1083</v>
      </c>
      <c r="G246" s="839" t="s">
        <v>175</v>
      </c>
      <c r="I246" t="s">
        <v>333</v>
      </c>
      <c r="J246" t="s">
        <v>286</v>
      </c>
    </row>
    <row r="247" spans="1:10" ht="13.5" customHeight="1" x14ac:dyDescent="0.35">
      <c r="A247" s="838">
        <v>45591</v>
      </c>
      <c r="B247" s="839" t="s">
        <v>1009</v>
      </c>
      <c r="C247" s="840" t="s">
        <v>569</v>
      </c>
      <c r="D247" s="839" t="s">
        <v>159</v>
      </c>
      <c r="E247" s="841">
        <v>30</v>
      </c>
      <c r="F247" s="839" t="s">
        <v>753</v>
      </c>
      <c r="G247" s="839" t="s">
        <v>175</v>
      </c>
      <c r="I247" t="s">
        <v>725</v>
      </c>
      <c r="J247" t="s">
        <v>726</v>
      </c>
    </row>
    <row r="248" spans="1:10" ht="13.5" customHeight="1" x14ac:dyDescent="0.35">
      <c r="A248" s="838">
        <v>45591</v>
      </c>
      <c r="B248" s="839" t="s">
        <v>1084</v>
      </c>
      <c r="C248" s="840" t="s">
        <v>31</v>
      </c>
      <c r="D248" s="839" t="s">
        <v>159</v>
      </c>
      <c r="E248" s="841">
        <v>99</v>
      </c>
      <c r="F248" s="839" t="s">
        <v>177</v>
      </c>
      <c r="G248" s="839" t="s">
        <v>177</v>
      </c>
      <c r="I248" t="s">
        <v>210</v>
      </c>
      <c r="J248" t="s">
        <v>211</v>
      </c>
    </row>
    <row r="249" spans="1:10" ht="13.5" customHeight="1" x14ac:dyDescent="0.35">
      <c r="A249" s="838">
        <v>45589</v>
      </c>
      <c r="B249" s="839" t="s">
        <v>784</v>
      </c>
      <c r="C249" s="840" t="s">
        <v>31</v>
      </c>
      <c r="D249" s="839" t="s">
        <v>159</v>
      </c>
      <c r="E249" s="841">
        <v>19.899999999999999</v>
      </c>
      <c r="F249" s="839" t="s">
        <v>1085</v>
      </c>
      <c r="G249" s="839" t="s">
        <v>175</v>
      </c>
      <c r="I249" t="s">
        <v>325</v>
      </c>
      <c r="J249" t="s">
        <v>226</v>
      </c>
    </row>
    <row r="250" spans="1:10" ht="13.5" customHeight="1" x14ac:dyDescent="0.35">
      <c r="A250" s="838">
        <v>45588</v>
      </c>
      <c r="B250" s="839" t="s">
        <v>1086</v>
      </c>
      <c r="C250" s="840" t="s">
        <v>31</v>
      </c>
      <c r="D250" s="839" t="s">
        <v>159</v>
      </c>
      <c r="E250" s="841">
        <v>99</v>
      </c>
      <c r="F250" s="839" t="s">
        <v>177</v>
      </c>
      <c r="G250" s="839" t="s">
        <v>177</v>
      </c>
      <c r="I250" t="s">
        <v>210</v>
      </c>
      <c r="J250" t="s">
        <v>211</v>
      </c>
    </row>
    <row r="251" spans="1:10" ht="13.5" customHeight="1" x14ac:dyDescent="0.35">
      <c r="A251" s="838">
        <v>45588</v>
      </c>
      <c r="B251" s="839" t="s">
        <v>1086</v>
      </c>
      <c r="C251" s="840" t="s">
        <v>31</v>
      </c>
      <c r="D251" s="839" t="s">
        <v>159</v>
      </c>
      <c r="E251" s="841">
        <v>125</v>
      </c>
      <c r="F251" s="839" t="s">
        <v>1087</v>
      </c>
      <c r="G251" s="839" t="s">
        <v>177</v>
      </c>
      <c r="I251" t="s">
        <v>231</v>
      </c>
      <c r="J251" t="s">
        <v>8556</v>
      </c>
    </row>
    <row r="252" spans="1:10" ht="13.5" customHeight="1" x14ac:dyDescent="0.35">
      <c r="A252" s="838">
        <v>45588</v>
      </c>
      <c r="B252" s="839" t="s">
        <v>990</v>
      </c>
      <c r="C252" s="840" t="s">
        <v>28</v>
      </c>
      <c r="D252" s="839" t="s">
        <v>159</v>
      </c>
      <c r="E252" s="841">
        <v>250</v>
      </c>
      <c r="F252" s="839" t="s">
        <v>1071</v>
      </c>
      <c r="G252" s="839" t="s">
        <v>174</v>
      </c>
      <c r="I252" t="s">
        <v>657</v>
      </c>
      <c r="J252" t="s">
        <v>197</v>
      </c>
    </row>
    <row r="253" spans="1:10" ht="13.5" customHeight="1" x14ac:dyDescent="0.35">
      <c r="A253" s="838">
        <v>45584</v>
      </c>
      <c r="B253" s="839" t="s">
        <v>1088</v>
      </c>
      <c r="C253" s="840" t="s">
        <v>44</v>
      </c>
      <c r="D253" s="839" t="s">
        <v>159</v>
      </c>
      <c r="E253" s="841">
        <v>15</v>
      </c>
      <c r="F253" s="839" t="s">
        <v>293</v>
      </c>
      <c r="G253" s="839" t="s">
        <v>175</v>
      </c>
      <c r="I253" t="s">
        <v>294</v>
      </c>
      <c r="J253" t="s">
        <v>295</v>
      </c>
    </row>
    <row r="254" spans="1:10" ht="13.5" customHeight="1" x14ac:dyDescent="0.35">
      <c r="A254" s="838">
        <v>45584</v>
      </c>
      <c r="B254" s="839" t="s">
        <v>1089</v>
      </c>
      <c r="C254" s="840" t="s">
        <v>50</v>
      </c>
      <c r="D254" s="839" t="s">
        <v>159</v>
      </c>
      <c r="E254" s="841">
        <v>10</v>
      </c>
      <c r="F254" s="839" t="s">
        <v>734</v>
      </c>
      <c r="G254" s="839" t="s">
        <v>174</v>
      </c>
      <c r="I254" t="s">
        <v>210</v>
      </c>
      <c r="J254" t="s">
        <v>211</v>
      </c>
    </row>
    <row r="255" spans="1:10" ht="13.5" customHeight="1" x14ac:dyDescent="0.35">
      <c r="A255" s="838">
        <v>45584</v>
      </c>
      <c r="B255" s="839" t="s">
        <v>1089</v>
      </c>
      <c r="C255" s="840" t="s">
        <v>50</v>
      </c>
      <c r="D255" s="839" t="s">
        <v>159</v>
      </c>
      <c r="E255" s="841">
        <v>30</v>
      </c>
      <c r="F255" s="839" t="s">
        <v>734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45579</v>
      </c>
      <c r="B256" s="839" t="s">
        <v>1090</v>
      </c>
      <c r="C256" s="840" t="s">
        <v>31</v>
      </c>
      <c r="D256" s="839" t="s">
        <v>159</v>
      </c>
      <c r="E256" s="841">
        <v>99</v>
      </c>
      <c r="F256" s="839" t="s">
        <v>177</v>
      </c>
      <c r="G256" s="839" t="s">
        <v>177</v>
      </c>
      <c r="I256" t="s">
        <v>210</v>
      </c>
      <c r="J256" t="s">
        <v>211</v>
      </c>
    </row>
    <row r="257" spans="1:10" ht="13.5" customHeight="1" x14ac:dyDescent="0.35">
      <c r="A257" s="838">
        <v>45576</v>
      </c>
      <c r="B257" s="839" t="s">
        <v>1091</v>
      </c>
      <c r="C257" s="840" t="s">
        <v>47</v>
      </c>
      <c r="D257" s="839" t="s">
        <v>159</v>
      </c>
      <c r="E257" s="841">
        <v>120</v>
      </c>
      <c r="F257" s="839" t="s">
        <v>1092</v>
      </c>
      <c r="G257" s="839" t="s">
        <v>174</v>
      </c>
      <c r="I257" t="s">
        <v>265</v>
      </c>
      <c r="J257" t="s">
        <v>206</v>
      </c>
    </row>
    <row r="258" spans="1:10" ht="13.5" customHeight="1" x14ac:dyDescent="0.35">
      <c r="A258" s="838">
        <v>45574</v>
      </c>
      <c r="B258" s="839" t="s">
        <v>1093</v>
      </c>
      <c r="C258" s="840" t="s">
        <v>47</v>
      </c>
      <c r="D258" s="839" t="s">
        <v>159</v>
      </c>
      <c r="E258" s="841">
        <v>25</v>
      </c>
      <c r="F258" s="839" t="s">
        <v>1092</v>
      </c>
      <c r="G258" s="839" t="s">
        <v>175</v>
      </c>
      <c r="I258" t="s">
        <v>265</v>
      </c>
      <c r="J258" t="s">
        <v>206</v>
      </c>
    </row>
    <row r="259" spans="1:10" ht="13.5" customHeight="1" x14ac:dyDescent="0.35">
      <c r="A259" s="838">
        <v>45571</v>
      </c>
      <c r="B259" s="839" t="s">
        <v>1094</v>
      </c>
      <c r="C259" s="840" t="s">
        <v>31</v>
      </c>
      <c r="D259" s="839" t="s">
        <v>159</v>
      </c>
      <c r="E259" s="841">
        <v>150</v>
      </c>
      <c r="F259" s="839" t="s">
        <v>177</v>
      </c>
      <c r="G259" s="839" t="s">
        <v>177</v>
      </c>
      <c r="I259" t="s">
        <v>210</v>
      </c>
      <c r="J259" t="s">
        <v>211</v>
      </c>
    </row>
    <row r="260" spans="1:10" ht="13.5" customHeight="1" x14ac:dyDescent="0.35">
      <c r="A260" s="838">
        <v>45573</v>
      </c>
      <c r="B260" s="839" t="s">
        <v>1095</v>
      </c>
      <c r="C260" s="840" t="s">
        <v>59</v>
      </c>
      <c r="D260" s="839" t="s">
        <v>162</v>
      </c>
      <c r="E260" s="841">
        <v>5000</v>
      </c>
      <c r="F260" s="839" t="s">
        <v>1096</v>
      </c>
      <c r="G260" s="839" t="s">
        <v>174</v>
      </c>
      <c r="I260" t="s">
        <v>320</v>
      </c>
      <c r="J260" t="s">
        <v>304</v>
      </c>
    </row>
    <row r="261" spans="1:10" ht="13.5" customHeight="1" x14ac:dyDescent="0.35">
      <c r="A261" s="838">
        <v>45570</v>
      </c>
      <c r="B261" s="839" t="s">
        <v>1097</v>
      </c>
      <c r="C261" s="840" t="s">
        <v>31</v>
      </c>
      <c r="D261" s="839" t="s">
        <v>159</v>
      </c>
      <c r="E261" s="841">
        <v>50</v>
      </c>
      <c r="F261" s="839" t="s">
        <v>783</v>
      </c>
      <c r="G261" s="839" t="s">
        <v>176</v>
      </c>
      <c r="I261" t="s">
        <v>317</v>
      </c>
      <c r="J261" t="s">
        <v>226</v>
      </c>
    </row>
    <row r="262" spans="1:10" ht="13.5" customHeight="1" x14ac:dyDescent="0.35">
      <c r="A262" s="838">
        <v>45568</v>
      </c>
      <c r="B262" s="839" t="s">
        <v>1098</v>
      </c>
      <c r="C262" s="840" t="s">
        <v>47</v>
      </c>
      <c r="D262" s="839" t="s">
        <v>159</v>
      </c>
      <c r="E262" s="841">
        <v>360</v>
      </c>
      <c r="F262" s="839" t="s">
        <v>1099</v>
      </c>
      <c r="G262" s="839" t="s">
        <v>174</v>
      </c>
      <c r="I262" t="s">
        <v>774</v>
      </c>
      <c r="J262" t="s">
        <v>206</v>
      </c>
    </row>
    <row r="263" spans="1:10" ht="13.5" customHeight="1" x14ac:dyDescent="0.35">
      <c r="A263" s="838">
        <v>45567</v>
      </c>
      <c r="B263" s="839" t="s">
        <v>1100</v>
      </c>
      <c r="C263" s="840" t="s">
        <v>31</v>
      </c>
      <c r="D263" s="839" t="s">
        <v>159</v>
      </c>
      <c r="E263" s="841">
        <v>15</v>
      </c>
      <c r="F263" s="839" t="s">
        <v>324</v>
      </c>
      <c r="G263" s="839" t="s">
        <v>174</v>
      </c>
      <c r="I263" t="s">
        <v>325</v>
      </c>
      <c r="J263" t="s">
        <v>226</v>
      </c>
    </row>
    <row r="264" spans="1:10" ht="13.5" customHeight="1" x14ac:dyDescent="0.35">
      <c r="A264" s="838">
        <v>45566</v>
      </c>
      <c r="B264" s="839" t="s">
        <v>292</v>
      </c>
      <c r="C264" s="840" t="s">
        <v>44</v>
      </c>
      <c r="D264" s="839" t="s">
        <v>159</v>
      </c>
      <c r="E264" s="841">
        <v>40</v>
      </c>
      <c r="F264" s="839" t="s">
        <v>292</v>
      </c>
      <c r="G264" s="839" t="s">
        <v>175</v>
      </c>
      <c r="I264" t="s">
        <v>294</v>
      </c>
      <c r="J264" t="s">
        <v>295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310</v>
      </c>
      <c r="C266" s="840" t="s">
        <v>31</v>
      </c>
      <c r="D266" s="839" t="s">
        <v>159</v>
      </c>
      <c r="E266" s="841">
        <v>60</v>
      </c>
      <c r="F266" s="839" t="s">
        <v>1101</v>
      </c>
      <c r="G266" s="839" t="s">
        <v>174</v>
      </c>
      <c r="I266" t="s">
        <v>605</v>
      </c>
      <c r="J266" t="s">
        <v>226</v>
      </c>
    </row>
    <row r="267" spans="1:10" ht="13.5" customHeight="1" x14ac:dyDescent="0.35">
      <c r="A267" s="838">
        <v>45561</v>
      </c>
      <c r="B267" s="839" t="s">
        <v>977</v>
      </c>
      <c r="C267" s="840" t="s">
        <v>50</v>
      </c>
      <c r="D267" s="839" t="s">
        <v>160</v>
      </c>
      <c r="E267" s="841">
        <v>100</v>
      </c>
      <c r="F267" s="839" t="s">
        <v>734</v>
      </c>
      <c r="G267" s="839" t="s">
        <v>174</v>
      </c>
      <c r="I267" t="s">
        <v>210</v>
      </c>
      <c r="J267" t="s">
        <v>211</v>
      </c>
    </row>
    <row r="268" spans="1:10" ht="13.5" customHeight="1" x14ac:dyDescent="0.35">
      <c r="A268" s="838">
        <v>45559</v>
      </c>
      <c r="B268" s="839" t="s">
        <v>1102</v>
      </c>
      <c r="C268" s="840" t="s">
        <v>47</v>
      </c>
      <c r="D268" s="839" t="s">
        <v>160</v>
      </c>
      <c r="E268" s="841">
        <v>360</v>
      </c>
      <c r="F268" s="839" t="s">
        <v>1103</v>
      </c>
      <c r="G268" s="839" t="s">
        <v>175</v>
      </c>
      <c r="I268" t="s">
        <v>774</v>
      </c>
      <c r="J268" t="s">
        <v>206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160</v>
      </c>
      <c r="E269" s="841">
        <v>29.51</v>
      </c>
      <c r="F269" s="839" t="s">
        <v>572</v>
      </c>
      <c r="G269" s="839" t="s">
        <v>89</v>
      </c>
      <c r="I269" t="s">
        <v>285</v>
      </c>
      <c r="J269" t="s">
        <v>286</v>
      </c>
    </row>
    <row r="270" spans="1:10" ht="13.5" customHeight="1" x14ac:dyDescent="0.35">
      <c r="A270" s="838">
        <v>45558</v>
      </c>
      <c r="B270" s="839" t="s">
        <v>1104</v>
      </c>
      <c r="C270" s="840" t="s">
        <v>31</v>
      </c>
      <c r="D270" s="839" t="s">
        <v>159</v>
      </c>
      <c r="E270" s="841">
        <v>300</v>
      </c>
      <c r="F270" s="839" t="s">
        <v>177</v>
      </c>
      <c r="G270" s="839" t="s">
        <v>174</v>
      </c>
      <c r="I270" t="s">
        <v>210</v>
      </c>
      <c r="J270" t="s">
        <v>211</v>
      </c>
    </row>
    <row r="271" spans="1:10" ht="13.5" customHeight="1" x14ac:dyDescent="0.35">
      <c r="A271" s="838">
        <v>45557</v>
      </c>
      <c r="B271" s="839" t="s">
        <v>1105</v>
      </c>
      <c r="C271" s="840" t="s">
        <v>31</v>
      </c>
      <c r="D271" s="839" t="s">
        <v>159</v>
      </c>
      <c r="E271" s="841">
        <v>150</v>
      </c>
      <c r="F271" s="839" t="s">
        <v>177</v>
      </c>
      <c r="G271" s="839" t="s">
        <v>177</v>
      </c>
      <c r="I271" t="s">
        <v>210</v>
      </c>
      <c r="J271" t="s">
        <v>211</v>
      </c>
    </row>
    <row r="272" spans="1:10" ht="13.5" customHeight="1" x14ac:dyDescent="0.35">
      <c r="A272" s="838">
        <v>45553</v>
      </c>
      <c r="B272" s="839" t="s">
        <v>987</v>
      </c>
      <c r="C272" s="840" t="s">
        <v>31</v>
      </c>
      <c r="D272" s="839" t="s">
        <v>159</v>
      </c>
      <c r="E272" s="841">
        <v>50</v>
      </c>
      <c r="F272" s="839" t="s">
        <v>1106</v>
      </c>
      <c r="G272" s="839" t="s">
        <v>175</v>
      </c>
      <c r="I272" t="s">
        <v>1107</v>
      </c>
      <c r="J272" t="s">
        <v>226</v>
      </c>
    </row>
    <row r="273" spans="1:10" ht="13.5" customHeight="1" x14ac:dyDescent="0.35">
      <c r="A273" s="838">
        <v>45552</v>
      </c>
      <c r="B273" s="839" t="s">
        <v>1108</v>
      </c>
      <c r="C273" s="840" t="s">
        <v>31</v>
      </c>
      <c r="D273" s="839" t="s">
        <v>160</v>
      </c>
      <c r="E273" s="841">
        <v>50</v>
      </c>
      <c r="F273" s="839" t="s">
        <v>316</v>
      </c>
      <c r="G273" s="839" t="s">
        <v>174</v>
      </c>
      <c r="I273" t="s">
        <v>317</v>
      </c>
      <c r="J273" t="s">
        <v>226</v>
      </c>
    </row>
    <row r="274" spans="1:10" ht="13.5" customHeight="1" x14ac:dyDescent="0.35">
      <c r="A274" s="838">
        <v>45549</v>
      </c>
      <c r="B274" s="839" t="s">
        <v>1109</v>
      </c>
      <c r="C274" s="840" t="s">
        <v>31</v>
      </c>
      <c r="D274" s="839" t="s">
        <v>160</v>
      </c>
      <c r="E274" s="841">
        <v>50</v>
      </c>
      <c r="F274" s="839" t="s">
        <v>316</v>
      </c>
      <c r="G274" s="839" t="s">
        <v>174</v>
      </c>
      <c r="I274" t="s">
        <v>317</v>
      </c>
      <c r="J274" t="s">
        <v>226</v>
      </c>
    </row>
    <row r="275" spans="1:10" ht="13.5" customHeight="1" x14ac:dyDescent="0.35">
      <c r="A275" s="838">
        <v>45547</v>
      </c>
      <c r="B275" s="839" t="s">
        <v>1110</v>
      </c>
      <c r="C275" s="840" t="s">
        <v>31</v>
      </c>
      <c r="D275" s="839" t="s">
        <v>159</v>
      </c>
      <c r="E275" s="841">
        <v>9.9499999999999993</v>
      </c>
      <c r="F275" s="839" t="s">
        <v>324</v>
      </c>
      <c r="G275" s="839" t="s">
        <v>174</v>
      </c>
      <c r="I275" t="s">
        <v>325</v>
      </c>
      <c r="J275" t="s">
        <v>226</v>
      </c>
    </row>
    <row r="276" spans="1:10" ht="13.5" customHeight="1" x14ac:dyDescent="0.35">
      <c r="A276" s="838">
        <v>45547</v>
      </c>
      <c r="B276" s="839" t="s">
        <v>999</v>
      </c>
      <c r="C276" s="840" t="s">
        <v>35</v>
      </c>
      <c r="D276" s="839" t="s">
        <v>159</v>
      </c>
      <c r="E276" s="841">
        <v>125</v>
      </c>
      <c r="F276" s="839" t="s">
        <v>1111</v>
      </c>
      <c r="G276" s="839" t="s">
        <v>175</v>
      </c>
      <c r="I276" t="s">
        <v>758</v>
      </c>
      <c r="J276" t="s">
        <v>222</v>
      </c>
    </row>
    <row r="277" spans="1:10" ht="13.5" customHeight="1" x14ac:dyDescent="0.35">
      <c r="A277" s="838">
        <v>45540</v>
      </c>
      <c r="B277" s="839" t="s">
        <v>1112</v>
      </c>
      <c r="C277" s="840" t="s">
        <v>31</v>
      </c>
      <c r="D277" s="839" t="s">
        <v>159</v>
      </c>
      <c r="E277" s="841">
        <v>99</v>
      </c>
      <c r="F277" s="839" t="s">
        <v>177</v>
      </c>
      <c r="G277" s="839" t="s">
        <v>177</v>
      </c>
      <c r="I277" t="s">
        <v>210</v>
      </c>
      <c r="J277" t="s">
        <v>211</v>
      </c>
    </row>
    <row r="278" spans="1:10" ht="13.5" customHeight="1" x14ac:dyDescent="0.35">
      <c r="A278" s="838">
        <v>45539</v>
      </c>
      <c r="B278" s="839" t="s">
        <v>309</v>
      </c>
      <c r="C278" s="840" t="s">
        <v>47</v>
      </c>
      <c r="D278" s="839" t="s">
        <v>159</v>
      </c>
      <c r="E278" s="841">
        <v>170</v>
      </c>
      <c r="F278" s="839" t="s">
        <v>1113</v>
      </c>
      <c r="G278" s="839" t="s">
        <v>175</v>
      </c>
      <c r="I278" t="s">
        <v>314</v>
      </c>
      <c r="J278" t="s">
        <v>269</v>
      </c>
    </row>
    <row r="279" spans="1:10" ht="13.5" customHeight="1" x14ac:dyDescent="0.35">
      <c r="A279" s="838">
        <v>45539</v>
      </c>
      <c r="B279" s="839" t="s">
        <v>999</v>
      </c>
      <c r="C279" s="840" t="s">
        <v>35</v>
      </c>
      <c r="D279" s="839" t="s">
        <v>159</v>
      </c>
      <c r="E279" s="841">
        <v>945</v>
      </c>
      <c r="F279" s="839" t="s">
        <v>463</v>
      </c>
      <c r="G279" s="839" t="s">
        <v>174</v>
      </c>
      <c r="I279" t="s">
        <v>879</v>
      </c>
      <c r="J279" t="s">
        <v>222</v>
      </c>
    </row>
    <row r="280" spans="1:10" ht="13.5" customHeight="1" x14ac:dyDescent="0.35">
      <c r="A280" s="838">
        <v>45539</v>
      </c>
      <c r="B280" s="839" t="s">
        <v>999</v>
      </c>
      <c r="C280" s="840" t="s">
        <v>31</v>
      </c>
      <c r="D280" s="839" t="s">
        <v>159</v>
      </c>
      <c r="E280" s="841">
        <v>60</v>
      </c>
      <c r="F280" s="839" t="s">
        <v>1114</v>
      </c>
      <c r="G280" s="839" t="s">
        <v>174</v>
      </c>
      <c r="I280" t="s">
        <v>605</v>
      </c>
      <c r="J280" t="s">
        <v>226</v>
      </c>
    </row>
    <row r="281" spans="1:10" ht="13.5" customHeight="1" x14ac:dyDescent="0.35">
      <c r="A281" s="838">
        <v>45539</v>
      </c>
      <c r="B281" s="839" t="s">
        <v>1115</v>
      </c>
      <c r="C281" s="840" t="s">
        <v>31</v>
      </c>
      <c r="D281" s="839" t="s">
        <v>162</v>
      </c>
      <c r="E281" s="841">
        <v>120</v>
      </c>
      <c r="F281" s="839" t="s">
        <v>1116</v>
      </c>
      <c r="G281" s="839" t="s">
        <v>180</v>
      </c>
      <c r="I281" t="s">
        <v>236</v>
      </c>
      <c r="J281" t="s">
        <v>8556</v>
      </c>
    </row>
    <row r="282" spans="1:10" ht="13.5" customHeight="1" x14ac:dyDescent="0.35">
      <c r="A282" s="838">
        <v>45539</v>
      </c>
      <c r="B282" s="839" t="s">
        <v>309</v>
      </c>
      <c r="C282" s="840" t="s">
        <v>31</v>
      </c>
      <c r="D282" s="839" t="s">
        <v>159</v>
      </c>
      <c r="E282" s="841">
        <v>125</v>
      </c>
      <c r="F282" s="839" t="s">
        <v>273</v>
      </c>
      <c r="G282" s="839" t="s">
        <v>175</v>
      </c>
      <c r="I282" t="s">
        <v>274</v>
      </c>
      <c r="J282" t="s">
        <v>8556</v>
      </c>
    </row>
    <row r="283" spans="1:10" ht="13.5" customHeight="1" x14ac:dyDescent="0.35">
      <c r="A283" s="838">
        <v>45537</v>
      </c>
      <c r="B283" s="839" t="s">
        <v>1061</v>
      </c>
      <c r="C283" s="840" t="s">
        <v>47</v>
      </c>
      <c r="D283" s="839" t="s">
        <v>159</v>
      </c>
      <c r="E283" s="841">
        <v>360</v>
      </c>
      <c r="F283" s="839" t="s">
        <v>1103</v>
      </c>
      <c r="G283" s="839" t="s">
        <v>174</v>
      </c>
      <c r="I283" t="s">
        <v>774</v>
      </c>
      <c r="J283" t="s">
        <v>206</v>
      </c>
    </row>
    <row r="284" spans="1:10" ht="13.5" customHeight="1" x14ac:dyDescent="0.35">
      <c r="A284" s="838">
        <v>45536</v>
      </c>
      <c r="B284" s="839" t="s">
        <v>292</v>
      </c>
      <c r="C284" s="840" t="s">
        <v>44</v>
      </c>
      <c r="D284" s="839" t="s">
        <v>159</v>
      </c>
      <c r="E284" s="841">
        <v>40</v>
      </c>
      <c r="F284" s="839" t="s">
        <v>292</v>
      </c>
      <c r="G284" s="839" t="s">
        <v>175</v>
      </c>
      <c r="I284" t="s">
        <v>294</v>
      </c>
      <c r="J284" t="s">
        <v>295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1117</v>
      </c>
      <c r="C286" s="840" t="s">
        <v>50</v>
      </c>
      <c r="D286" s="839" t="s">
        <v>165</v>
      </c>
      <c r="E286" s="841">
        <v>-99</v>
      </c>
      <c r="F286" s="839" t="s">
        <v>177</v>
      </c>
      <c r="G286" s="839" t="s">
        <v>174</v>
      </c>
      <c r="I286" t="s">
        <v>210</v>
      </c>
      <c r="J286" t="s">
        <v>211</v>
      </c>
    </row>
    <row r="287" spans="1:10" ht="13.5" customHeight="1" x14ac:dyDescent="0.35">
      <c r="A287" s="838">
        <v>45535</v>
      </c>
      <c r="B287" s="839" t="s">
        <v>1117</v>
      </c>
      <c r="C287" s="840" t="s">
        <v>31</v>
      </c>
      <c r="D287" s="839" t="s">
        <v>165</v>
      </c>
      <c r="E287" s="841">
        <v>99</v>
      </c>
      <c r="F287" s="839" t="s">
        <v>177</v>
      </c>
      <c r="G287" s="839" t="s">
        <v>174</v>
      </c>
      <c r="I287" t="s">
        <v>210</v>
      </c>
      <c r="J287" t="s">
        <v>211</v>
      </c>
    </row>
    <row r="288" spans="1:10" ht="13.5" customHeight="1" x14ac:dyDescent="0.35">
      <c r="A288" s="838">
        <v>45535</v>
      </c>
      <c r="B288" s="839" t="s">
        <v>1118</v>
      </c>
      <c r="C288" s="840" t="s">
        <v>47</v>
      </c>
      <c r="D288" s="839" t="s">
        <v>159</v>
      </c>
      <c r="E288" s="841">
        <v>360</v>
      </c>
      <c r="F288" s="839" t="s">
        <v>1103</v>
      </c>
      <c r="G288" s="839" t="s">
        <v>175</v>
      </c>
      <c r="I288" t="s">
        <v>774</v>
      </c>
      <c r="J288" t="s">
        <v>206</v>
      </c>
    </row>
    <row r="289" spans="1:10" ht="13.5" customHeight="1" x14ac:dyDescent="0.35">
      <c r="A289" s="838">
        <v>45531</v>
      </c>
      <c r="B289" s="839" t="s">
        <v>1119</v>
      </c>
      <c r="C289" s="840" t="s">
        <v>28</v>
      </c>
      <c r="D289" s="839" t="s">
        <v>159</v>
      </c>
      <c r="E289" s="841">
        <v>250</v>
      </c>
      <c r="F289" s="839" t="s">
        <v>1025</v>
      </c>
      <c r="G289" s="839" t="s">
        <v>174</v>
      </c>
      <c r="I289" t="s">
        <v>657</v>
      </c>
      <c r="J289" t="s">
        <v>197</v>
      </c>
    </row>
    <row r="290" spans="1:10" ht="13.5" customHeight="1" x14ac:dyDescent="0.35">
      <c r="A290" s="838">
        <v>45531</v>
      </c>
      <c r="B290" s="839" t="s">
        <v>1120</v>
      </c>
      <c r="C290" s="840" t="s">
        <v>569</v>
      </c>
      <c r="D290" s="839" t="s">
        <v>164</v>
      </c>
      <c r="E290" s="841">
        <v>75</v>
      </c>
      <c r="F290" s="839" t="s">
        <v>1121</v>
      </c>
      <c r="G290" s="839" t="s">
        <v>175</v>
      </c>
      <c r="I290" t="s">
        <v>285</v>
      </c>
      <c r="J290" t="s">
        <v>286</v>
      </c>
    </row>
    <row r="291" spans="1:10" ht="13.5" customHeight="1" x14ac:dyDescent="0.35">
      <c r="A291" s="838">
        <v>45531</v>
      </c>
      <c r="B291" s="839" t="s">
        <v>1122</v>
      </c>
      <c r="C291" s="840" t="s">
        <v>56</v>
      </c>
      <c r="D291" s="839" t="s">
        <v>162</v>
      </c>
      <c r="E291" s="841">
        <v>35</v>
      </c>
      <c r="F291" s="839" t="s">
        <v>284</v>
      </c>
      <c r="G291" s="839" t="s">
        <v>175</v>
      </c>
      <c r="I291" t="s">
        <v>285</v>
      </c>
      <c r="J291" t="s">
        <v>286</v>
      </c>
    </row>
    <row r="292" spans="1:10" ht="13.5" customHeight="1" x14ac:dyDescent="0.35">
      <c r="A292" s="838">
        <v>45528</v>
      </c>
      <c r="B292" s="839" t="s">
        <v>402</v>
      </c>
      <c r="C292" s="840" t="s">
        <v>47</v>
      </c>
      <c r="D292" s="839" t="s">
        <v>159</v>
      </c>
      <c r="E292" s="841">
        <v>50</v>
      </c>
      <c r="F292" s="839" t="s">
        <v>1123</v>
      </c>
      <c r="G292" s="839" t="s">
        <v>175</v>
      </c>
      <c r="I292" t="s">
        <v>268</v>
      </c>
      <c r="J292" t="s">
        <v>269</v>
      </c>
    </row>
    <row r="293" spans="1:10" ht="13.5" customHeight="1" x14ac:dyDescent="0.35">
      <c r="A293" s="838">
        <v>45530</v>
      </c>
      <c r="B293" s="839" t="s">
        <v>1124</v>
      </c>
      <c r="C293" s="840" t="s">
        <v>31</v>
      </c>
      <c r="D293" s="839" t="s">
        <v>160</v>
      </c>
      <c r="E293" s="841">
        <v>90</v>
      </c>
      <c r="F293" s="839" t="s">
        <v>1125</v>
      </c>
      <c r="G293" s="839" t="s">
        <v>175</v>
      </c>
      <c r="I293" t="s">
        <v>274</v>
      </c>
      <c r="J293" t="s">
        <v>8556</v>
      </c>
    </row>
    <row r="294" spans="1:10" ht="13.5" customHeight="1" x14ac:dyDescent="0.35">
      <c r="A294" s="838">
        <v>45531</v>
      </c>
      <c r="B294" s="839" t="s">
        <v>1126</v>
      </c>
      <c r="C294" s="840" t="s">
        <v>35</v>
      </c>
      <c r="D294" s="839" t="s">
        <v>162</v>
      </c>
      <c r="E294" s="841">
        <v>180</v>
      </c>
      <c r="F294" s="839" t="s">
        <v>1127</v>
      </c>
      <c r="G294" s="839" t="s">
        <v>175</v>
      </c>
      <c r="I294" t="s">
        <v>758</v>
      </c>
      <c r="J294" t="s">
        <v>222</v>
      </c>
    </row>
    <row r="295" spans="1:10" ht="13.5" customHeight="1" x14ac:dyDescent="0.35">
      <c r="A295" s="838">
        <v>45531</v>
      </c>
      <c r="B295" s="839" t="s">
        <v>1128</v>
      </c>
      <c r="C295" s="840" t="s">
        <v>31</v>
      </c>
      <c r="D295" s="839" t="s">
        <v>162</v>
      </c>
      <c r="E295" s="841">
        <v>79.2</v>
      </c>
      <c r="F295" s="839" t="s">
        <v>809</v>
      </c>
      <c r="G295" s="839" t="s">
        <v>180</v>
      </c>
      <c r="I295" t="s">
        <v>739</v>
      </c>
      <c r="J295" t="s">
        <v>226</v>
      </c>
    </row>
    <row r="296" spans="1:10" ht="13.5" customHeight="1" x14ac:dyDescent="0.35">
      <c r="A296" s="838">
        <v>45525</v>
      </c>
      <c r="B296" s="839" t="s">
        <v>1129</v>
      </c>
      <c r="C296" s="840" t="s">
        <v>28</v>
      </c>
      <c r="D296" s="839" t="s">
        <v>160</v>
      </c>
      <c r="E296" s="841">
        <v>250</v>
      </c>
      <c r="F296" s="839" t="s">
        <v>1025</v>
      </c>
      <c r="G296" s="839" t="s">
        <v>174</v>
      </c>
      <c r="I296" t="s">
        <v>657</v>
      </c>
      <c r="J296" t="s">
        <v>197</v>
      </c>
    </row>
    <row r="297" spans="1:10" ht="13.5" customHeight="1" x14ac:dyDescent="0.35">
      <c r="A297" s="838">
        <v>45522</v>
      </c>
      <c r="B297" s="839" t="s">
        <v>1130</v>
      </c>
      <c r="C297" s="840" t="s">
        <v>31</v>
      </c>
      <c r="D297" s="839" t="s">
        <v>159</v>
      </c>
      <c r="E297" s="841">
        <v>99</v>
      </c>
      <c r="F297" s="839" t="s">
        <v>177</v>
      </c>
      <c r="G297" s="839" t="s">
        <v>174</v>
      </c>
      <c r="I297" t="s">
        <v>210</v>
      </c>
      <c r="J297" t="s">
        <v>211</v>
      </c>
    </row>
    <row r="298" spans="1:10" ht="13.5" customHeight="1" x14ac:dyDescent="0.35">
      <c r="A298" s="838">
        <v>45520</v>
      </c>
      <c r="B298" s="839" t="s">
        <v>327</v>
      </c>
      <c r="C298" s="840" t="s">
        <v>47</v>
      </c>
      <c r="D298" s="839" t="s">
        <v>159</v>
      </c>
      <c r="E298" s="841">
        <v>360</v>
      </c>
      <c r="F298" s="839" t="s">
        <v>1103</v>
      </c>
      <c r="G298" s="839" t="s">
        <v>174</v>
      </c>
      <c r="I298" t="s">
        <v>774</v>
      </c>
      <c r="J298" t="s">
        <v>206</v>
      </c>
    </row>
    <row r="299" spans="1:10" ht="13.5" customHeight="1" x14ac:dyDescent="0.35">
      <c r="A299" s="838">
        <v>45518</v>
      </c>
      <c r="B299" s="839" t="s">
        <v>1131</v>
      </c>
      <c r="C299" s="840" t="s">
        <v>569</v>
      </c>
      <c r="D299" s="839" t="s">
        <v>164</v>
      </c>
      <c r="E299" s="841">
        <v>30</v>
      </c>
      <c r="F299" s="839" t="s">
        <v>753</v>
      </c>
      <c r="G299" s="839" t="s">
        <v>174</v>
      </c>
      <c r="I299" t="s">
        <v>725</v>
      </c>
      <c r="J299" t="s">
        <v>726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162</v>
      </c>
      <c r="E300" s="841">
        <v>245</v>
      </c>
      <c r="F300" s="839" t="s">
        <v>1132</v>
      </c>
      <c r="G300" s="839" t="s">
        <v>175</v>
      </c>
      <c r="I300" t="s">
        <v>254</v>
      </c>
      <c r="J300" t="s">
        <v>255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160</v>
      </c>
      <c r="E301" s="841">
        <v>45.38</v>
      </c>
      <c r="F301" s="839" t="s">
        <v>284</v>
      </c>
      <c r="G301" s="839" t="s">
        <v>89</v>
      </c>
      <c r="I301" t="s">
        <v>285</v>
      </c>
      <c r="J301" t="s">
        <v>286</v>
      </c>
    </row>
    <row r="302" spans="1:10" ht="13.5" customHeight="1" x14ac:dyDescent="0.35">
      <c r="A302" s="838">
        <v>45516</v>
      </c>
      <c r="B302" s="839" t="s">
        <v>1120</v>
      </c>
      <c r="C302" s="840" t="s">
        <v>47</v>
      </c>
      <c r="D302" s="839" t="s">
        <v>159</v>
      </c>
      <c r="E302" s="841">
        <v>360</v>
      </c>
      <c r="F302" s="839" t="s">
        <v>1133</v>
      </c>
      <c r="G302" s="839" t="s">
        <v>175</v>
      </c>
      <c r="I302" t="s">
        <v>774</v>
      </c>
      <c r="J302" t="s">
        <v>206</v>
      </c>
    </row>
    <row r="303" spans="1:10" ht="13.5" customHeight="1" x14ac:dyDescent="0.35">
      <c r="A303" s="838">
        <v>45515</v>
      </c>
      <c r="B303" s="839" t="s">
        <v>640</v>
      </c>
      <c r="C303" s="840" t="s">
        <v>28</v>
      </c>
      <c r="D303" s="839" t="s">
        <v>159</v>
      </c>
      <c r="E303" s="841">
        <v>250</v>
      </c>
      <c r="F303" s="839" t="s">
        <v>1025</v>
      </c>
      <c r="G303" s="839" t="s">
        <v>174</v>
      </c>
      <c r="I303" t="s">
        <v>657</v>
      </c>
      <c r="J303" t="s">
        <v>197</v>
      </c>
    </row>
    <row r="304" spans="1:10" ht="13.5" customHeight="1" x14ac:dyDescent="0.35">
      <c r="A304" s="838">
        <v>45513</v>
      </c>
      <c r="B304" s="839" t="s">
        <v>351</v>
      </c>
      <c r="C304" s="840" t="s">
        <v>44</v>
      </c>
      <c r="D304" s="839" t="s">
        <v>159</v>
      </c>
      <c r="E304" s="841">
        <v>200</v>
      </c>
      <c r="F304" s="839" t="s">
        <v>1134</v>
      </c>
      <c r="G304" s="839" t="s">
        <v>175</v>
      </c>
      <c r="I304" t="s">
        <v>294</v>
      </c>
      <c r="J304" t="s">
        <v>295</v>
      </c>
    </row>
    <row r="305" spans="1:10" ht="13.5" customHeight="1" x14ac:dyDescent="0.35">
      <c r="A305" s="838">
        <v>45511</v>
      </c>
      <c r="B305" s="839" t="s">
        <v>1135</v>
      </c>
      <c r="C305" s="840" t="s">
        <v>28</v>
      </c>
      <c r="D305" s="839" t="s">
        <v>160</v>
      </c>
      <c r="E305" s="841">
        <v>250</v>
      </c>
      <c r="F305" s="839" t="s">
        <v>1025</v>
      </c>
      <c r="G305" s="839" t="s">
        <v>174</v>
      </c>
      <c r="I305" t="s">
        <v>657</v>
      </c>
      <c r="J305" t="s">
        <v>197</v>
      </c>
    </row>
    <row r="306" spans="1:10" ht="13.5" customHeight="1" x14ac:dyDescent="0.35">
      <c r="A306" s="838">
        <v>45508</v>
      </c>
      <c r="B306" s="839" t="s">
        <v>1136</v>
      </c>
      <c r="C306" s="840" t="s">
        <v>31</v>
      </c>
      <c r="D306" s="839" t="s">
        <v>159</v>
      </c>
      <c r="E306" s="841">
        <v>55</v>
      </c>
      <c r="F306" s="839" t="s">
        <v>1008</v>
      </c>
      <c r="G306" s="839" t="s">
        <v>175</v>
      </c>
      <c r="I306" t="s">
        <v>834</v>
      </c>
      <c r="J306" t="s">
        <v>226</v>
      </c>
    </row>
    <row r="307" spans="1:10" ht="13.5" customHeight="1" x14ac:dyDescent="0.35">
      <c r="A307" s="838">
        <v>45506</v>
      </c>
      <c r="B307" s="839" t="s">
        <v>1137</v>
      </c>
      <c r="C307" s="840" t="s">
        <v>47</v>
      </c>
      <c r="D307" s="839" t="s">
        <v>159</v>
      </c>
      <c r="E307" s="841">
        <v>65</v>
      </c>
      <c r="F307" s="848" t="s">
        <v>941</v>
      </c>
      <c r="G307" s="839" t="s">
        <v>175</v>
      </c>
      <c r="I307" t="s">
        <v>205</v>
      </c>
      <c r="J307" t="s">
        <v>206</v>
      </c>
    </row>
    <row r="308" spans="1:10" ht="13.5" customHeight="1" x14ac:dyDescent="0.35">
      <c r="A308" s="838">
        <v>45506</v>
      </c>
      <c r="B308" s="839" t="s">
        <v>1138</v>
      </c>
      <c r="C308" s="840" t="s">
        <v>31</v>
      </c>
      <c r="D308" s="839" t="s">
        <v>159</v>
      </c>
      <c r="E308" s="841">
        <v>55</v>
      </c>
      <c r="F308" s="839" t="s">
        <v>1008</v>
      </c>
      <c r="G308" s="839" t="s">
        <v>174</v>
      </c>
      <c r="I308" t="s">
        <v>834</v>
      </c>
      <c r="J308" t="s">
        <v>226</v>
      </c>
    </row>
    <row r="309" spans="1:10" ht="13.5" customHeight="1" x14ac:dyDescent="0.35">
      <c r="A309" s="838">
        <v>45505</v>
      </c>
      <c r="B309" s="839" t="s">
        <v>1077</v>
      </c>
      <c r="C309" s="840" t="s">
        <v>37</v>
      </c>
      <c r="D309" s="839" t="s">
        <v>159</v>
      </c>
      <c r="E309" s="841">
        <v>250</v>
      </c>
      <c r="F309" s="839" t="s">
        <v>1078</v>
      </c>
      <c r="G309" s="839" t="s">
        <v>175</v>
      </c>
      <c r="I309" t="s">
        <v>353</v>
      </c>
      <c r="J309" t="s">
        <v>354</v>
      </c>
    </row>
    <row r="310" spans="1:10" ht="13.5" customHeight="1" x14ac:dyDescent="0.35">
      <c r="A310" s="838">
        <v>45505</v>
      </c>
      <c r="B310" s="839" t="s">
        <v>292</v>
      </c>
      <c r="C310" s="840" t="s">
        <v>44</v>
      </c>
      <c r="D310" s="839" t="s">
        <v>159</v>
      </c>
      <c r="E310" s="841">
        <v>40</v>
      </c>
      <c r="F310" s="839" t="s">
        <v>292</v>
      </c>
      <c r="G310" s="839" t="s">
        <v>175</v>
      </c>
      <c r="I310" t="s">
        <v>294</v>
      </c>
      <c r="J310" t="s">
        <v>295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1139</v>
      </c>
      <c r="C312" s="840" t="s">
        <v>47</v>
      </c>
      <c r="D312" s="839" t="s">
        <v>159</v>
      </c>
      <c r="E312" s="841">
        <v>50</v>
      </c>
      <c r="F312" s="839" t="s">
        <v>859</v>
      </c>
      <c r="G312" s="839" t="s">
        <v>174</v>
      </c>
      <c r="I312" t="s">
        <v>268</v>
      </c>
      <c r="J312" t="s">
        <v>269</v>
      </c>
    </row>
    <row r="313" spans="1:10" ht="13.5" customHeight="1" x14ac:dyDescent="0.35">
      <c r="A313" s="838">
        <v>45504</v>
      </c>
      <c r="B313" s="839" t="s">
        <v>1140</v>
      </c>
      <c r="C313" s="840" t="s">
        <v>59</v>
      </c>
      <c r="D313" s="839" t="s">
        <v>159</v>
      </c>
      <c r="E313" s="841">
        <v>112.5</v>
      </c>
      <c r="F313" s="839" t="s">
        <v>875</v>
      </c>
      <c r="G313" s="839" t="s">
        <v>175</v>
      </c>
      <c r="I313" t="s">
        <v>320</v>
      </c>
      <c r="J313" t="s">
        <v>304</v>
      </c>
    </row>
    <row r="314" spans="1:10" ht="13.5" customHeight="1" x14ac:dyDescent="0.35">
      <c r="A314" s="838">
        <v>45496</v>
      </c>
      <c r="B314" s="839" t="s">
        <v>1141</v>
      </c>
      <c r="C314" s="840" t="s">
        <v>569</v>
      </c>
      <c r="D314" s="839" t="s">
        <v>164</v>
      </c>
      <c r="E314" s="841">
        <v>30</v>
      </c>
      <c r="F314" s="839" t="s">
        <v>753</v>
      </c>
      <c r="G314" s="839" t="s">
        <v>174</v>
      </c>
      <c r="I314" t="s">
        <v>725</v>
      </c>
      <c r="J314" t="s">
        <v>726</v>
      </c>
    </row>
    <row r="315" spans="1:10" ht="13.5" customHeight="1" x14ac:dyDescent="0.35">
      <c r="A315" s="838">
        <v>45498</v>
      </c>
      <c r="B315" s="839" t="s">
        <v>309</v>
      </c>
      <c r="C315" s="840" t="s">
        <v>28</v>
      </c>
      <c r="D315" s="839" t="s">
        <v>159</v>
      </c>
      <c r="E315" s="841">
        <v>395</v>
      </c>
      <c r="F315" s="839" t="s">
        <v>747</v>
      </c>
      <c r="G315" s="839" t="s">
        <v>174</v>
      </c>
      <c r="I315" t="s">
        <v>678</v>
      </c>
      <c r="J315" t="s">
        <v>679</v>
      </c>
    </row>
    <row r="316" spans="1:10" ht="13.5" customHeight="1" x14ac:dyDescent="0.35">
      <c r="A316" s="838">
        <v>45495</v>
      </c>
      <c r="B316" s="839" t="s">
        <v>1142</v>
      </c>
      <c r="C316" s="840" t="s">
        <v>53</v>
      </c>
      <c r="D316" s="839" t="s">
        <v>165</v>
      </c>
      <c r="E316" s="841">
        <v>-100</v>
      </c>
      <c r="F316" s="839" t="s">
        <v>230</v>
      </c>
      <c r="G316" s="839" t="s">
        <v>175</v>
      </c>
      <c r="I316" t="s">
        <v>220</v>
      </c>
      <c r="J316"/>
    </row>
    <row r="317" spans="1:10" ht="13.5" customHeight="1" x14ac:dyDescent="0.35">
      <c r="A317" s="838">
        <v>45495</v>
      </c>
      <c r="B317" s="839" t="s">
        <v>1142</v>
      </c>
      <c r="C317" s="840" t="s">
        <v>35</v>
      </c>
      <c r="D317" s="839" t="s">
        <v>165</v>
      </c>
      <c r="E317" s="841">
        <v>100</v>
      </c>
      <c r="F317" s="839" t="s">
        <v>230</v>
      </c>
      <c r="G317" s="839" t="s">
        <v>175</v>
      </c>
      <c r="I317" t="s">
        <v>231</v>
      </c>
      <c r="J317" t="s">
        <v>8556</v>
      </c>
    </row>
    <row r="318" spans="1:10" ht="13.5" customHeight="1" x14ac:dyDescent="0.35">
      <c r="A318" s="838">
        <v>45495</v>
      </c>
      <c r="B318" s="839" t="s">
        <v>1142</v>
      </c>
      <c r="C318" s="840" t="s">
        <v>35</v>
      </c>
      <c r="D318" s="839" t="s">
        <v>159</v>
      </c>
      <c r="E318" s="841">
        <v>75</v>
      </c>
      <c r="F318" s="839" t="s">
        <v>230</v>
      </c>
      <c r="G318" s="839" t="s">
        <v>175</v>
      </c>
      <c r="I318" t="s">
        <v>231</v>
      </c>
      <c r="J318" t="s">
        <v>8556</v>
      </c>
    </row>
    <row r="319" spans="1:10" ht="13.5" customHeight="1" x14ac:dyDescent="0.35">
      <c r="A319" s="838">
        <v>45489</v>
      </c>
      <c r="B319" s="839" t="s">
        <v>1143</v>
      </c>
      <c r="C319" s="840" t="s">
        <v>569</v>
      </c>
      <c r="D319" s="839" t="s">
        <v>160</v>
      </c>
      <c r="E319" s="841">
        <v>30</v>
      </c>
      <c r="F319" s="839" t="s">
        <v>753</v>
      </c>
      <c r="G319" s="839" t="s">
        <v>174</v>
      </c>
      <c r="I319" t="s">
        <v>725</v>
      </c>
      <c r="J319" t="s">
        <v>726</v>
      </c>
    </row>
    <row r="320" spans="1:10" ht="13.5" customHeight="1" x14ac:dyDescent="0.35">
      <c r="A320" s="838">
        <v>45489</v>
      </c>
      <c r="B320" s="839" t="s">
        <v>1144</v>
      </c>
      <c r="C320" s="840" t="s">
        <v>53</v>
      </c>
      <c r="D320" s="839" t="s">
        <v>165</v>
      </c>
      <c r="E320" s="841">
        <v>-100</v>
      </c>
      <c r="F320" s="839" t="s">
        <v>273</v>
      </c>
      <c r="G320" s="839" t="s">
        <v>174</v>
      </c>
      <c r="I320" t="s">
        <v>220</v>
      </c>
      <c r="J320"/>
    </row>
    <row r="321" spans="1:10" ht="13.5" customHeight="1" x14ac:dyDescent="0.35">
      <c r="A321" s="838">
        <v>45489</v>
      </c>
      <c r="B321" s="839" t="s">
        <v>1144</v>
      </c>
      <c r="C321" s="840" t="s">
        <v>35</v>
      </c>
      <c r="D321" s="839" t="s">
        <v>165</v>
      </c>
      <c r="E321" s="841">
        <v>100</v>
      </c>
      <c r="F321" s="839" t="s">
        <v>273</v>
      </c>
      <c r="G321" s="839" t="s">
        <v>174</v>
      </c>
      <c r="I321" t="s">
        <v>274</v>
      </c>
      <c r="J321" t="s">
        <v>8556</v>
      </c>
    </row>
    <row r="322" spans="1:10" ht="13.5" customHeight="1" x14ac:dyDescent="0.35">
      <c r="A322" s="838">
        <v>45489</v>
      </c>
      <c r="B322" s="839" t="s">
        <v>1144</v>
      </c>
      <c r="C322" s="840" t="s">
        <v>35</v>
      </c>
      <c r="D322" s="839" t="s">
        <v>159</v>
      </c>
      <c r="E322" s="841">
        <v>25</v>
      </c>
      <c r="F322" s="839" t="s">
        <v>273</v>
      </c>
      <c r="G322" s="839" t="s">
        <v>174</v>
      </c>
      <c r="I322" t="s">
        <v>274</v>
      </c>
      <c r="J322" t="s">
        <v>8556</v>
      </c>
    </row>
    <row r="323" spans="1:10" ht="13.5" customHeight="1" x14ac:dyDescent="0.35">
      <c r="A323" s="838">
        <v>45490</v>
      </c>
      <c r="B323" s="839" t="s">
        <v>1145</v>
      </c>
      <c r="C323" s="840" t="s">
        <v>47</v>
      </c>
      <c r="D323" s="839" t="s">
        <v>159</v>
      </c>
      <c r="E323" s="841">
        <v>60</v>
      </c>
      <c r="F323" s="839" t="s">
        <v>1146</v>
      </c>
      <c r="G323" s="839" t="s">
        <v>174</v>
      </c>
      <c r="I323" t="s">
        <v>265</v>
      </c>
      <c r="J323" t="s">
        <v>206</v>
      </c>
    </row>
    <row r="324" spans="1:10" ht="13.5" customHeight="1" x14ac:dyDescent="0.35">
      <c r="A324" s="838">
        <v>45491</v>
      </c>
      <c r="B324" s="839" t="s">
        <v>1139</v>
      </c>
      <c r="C324" s="840" t="s">
        <v>47</v>
      </c>
      <c r="D324" s="839" t="s">
        <v>159</v>
      </c>
      <c r="E324" s="841">
        <v>50</v>
      </c>
      <c r="F324" s="839" t="s">
        <v>859</v>
      </c>
      <c r="G324" s="839" t="s">
        <v>174</v>
      </c>
      <c r="I324" t="s">
        <v>268</v>
      </c>
      <c r="J324" t="s">
        <v>269</v>
      </c>
    </row>
    <row r="325" spans="1:10" ht="13.5" customHeight="1" x14ac:dyDescent="0.35">
      <c r="A325" s="838">
        <v>45491</v>
      </c>
      <c r="B325" s="839" t="s">
        <v>1137</v>
      </c>
      <c r="C325" s="840" t="s">
        <v>47</v>
      </c>
      <c r="D325" s="839" t="s">
        <v>159</v>
      </c>
      <c r="E325" s="841">
        <v>65</v>
      </c>
      <c r="F325" s="839" t="s">
        <v>1147</v>
      </c>
      <c r="G325" s="839" t="s">
        <v>174</v>
      </c>
      <c r="I325" t="s">
        <v>205</v>
      </c>
      <c r="J325" t="s">
        <v>206</v>
      </c>
    </row>
    <row r="326" spans="1:10" ht="13.5" customHeight="1" x14ac:dyDescent="0.35">
      <c r="A326" s="838">
        <v>45491</v>
      </c>
      <c r="B326" s="839" t="s">
        <v>1148</v>
      </c>
      <c r="C326" s="840" t="s">
        <v>47</v>
      </c>
      <c r="D326" s="839" t="s">
        <v>159</v>
      </c>
      <c r="E326" s="841">
        <v>50</v>
      </c>
      <c r="F326" s="839" t="s">
        <v>859</v>
      </c>
      <c r="G326" s="839" t="s">
        <v>174</v>
      </c>
      <c r="I326" t="s">
        <v>268</v>
      </c>
      <c r="J326" t="s">
        <v>269</v>
      </c>
    </row>
    <row r="327" spans="1:10" ht="13.5" customHeight="1" x14ac:dyDescent="0.35">
      <c r="A327" s="838">
        <v>45481</v>
      </c>
      <c r="B327" s="839" t="s">
        <v>1140</v>
      </c>
      <c r="C327" s="840" t="s">
        <v>59</v>
      </c>
      <c r="D327" s="839" t="s">
        <v>159</v>
      </c>
      <c r="E327" s="841">
        <v>150</v>
      </c>
      <c r="F327" s="839" t="s">
        <v>875</v>
      </c>
      <c r="G327" s="839" t="s">
        <v>175</v>
      </c>
      <c r="I327" t="s">
        <v>320</v>
      </c>
      <c r="J327" t="s">
        <v>304</v>
      </c>
    </row>
    <row r="328" spans="1:10" ht="13.5" customHeight="1" x14ac:dyDescent="0.35">
      <c r="A328" s="838">
        <v>45474</v>
      </c>
      <c r="B328" s="839" t="s">
        <v>1140</v>
      </c>
      <c r="C328" s="840" t="s">
        <v>59</v>
      </c>
      <c r="D328" s="839" t="s">
        <v>159</v>
      </c>
      <c r="E328" s="841">
        <v>100</v>
      </c>
      <c r="F328" s="839" t="s">
        <v>875</v>
      </c>
      <c r="G328" s="839" t="s">
        <v>174</v>
      </c>
      <c r="I328" t="s">
        <v>320</v>
      </c>
      <c r="J328" t="s">
        <v>304</v>
      </c>
    </row>
    <row r="329" spans="1:10" ht="13.5" customHeight="1" x14ac:dyDescent="0.35">
      <c r="A329" s="838">
        <v>45474</v>
      </c>
      <c r="B329" s="839" t="s">
        <v>292</v>
      </c>
      <c r="C329" s="840" t="s">
        <v>44</v>
      </c>
      <c r="D329" s="839" t="s">
        <v>159</v>
      </c>
      <c r="E329" s="841">
        <v>80</v>
      </c>
      <c r="F329" s="839" t="s">
        <v>292</v>
      </c>
      <c r="G329" s="839" t="s">
        <v>175</v>
      </c>
      <c r="I329" t="s">
        <v>294</v>
      </c>
      <c r="J329" t="s">
        <v>295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1149</v>
      </c>
      <c r="C331" s="840" t="s">
        <v>31</v>
      </c>
      <c r="D331" s="839" t="s">
        <v>165</v>
      </c>
      <c r="E331" s="841">
        <v>99</v>
      </c>
      <c r="F331" s="839" t="s">
        <v>177</v>
      </c>
      <c r="G331" s="839" t="s">
        <v>176</v>
      </c>
      <c r="I331" t="s">
        <v>210</v>
      </c>
      <c r="J331" t="s">
        <v>211</v>
      </c>
    </row>
    <row r="332" spans="1:10" ht="13.5" customHeight="1" x14ac:dyDescent="0.35">
      <c r="A332" s="838">
        <v>45472</v>
      </c>
      <c r="B332" s="839" t="s">
        <v>1149</v>
      </c>
      <c r="C332" s="840" t="s">
        <v>53</v>
      </c>
      <c r="D332" s="839" t="s">
        <v>165</v>
      </c>
      <c r="E332" s="841">
        <v>-99</v>
      </c>
      <c r="F332" s="839" t="s">
        <v>177</v>
      </c>
      <c r="G332" s="839" t="s">
        <v>176</v>
      </c>
      <c r="I332" t="s">
        <v>220</v>
      </c>
      <c r="J332"/>
    </row>
    <row r="333" spans="1:10" ht="13.5" customHeight="1" x14ac:dyDescent="0.35">
      <c r="A333" s="838">
        <v>45470</v>
      </c>
      <c r="B333" s="839" t="s">
        <v>1118</v>
      </c>
      <c r="C333" s="840" t="s">
        <v>47</v>
      </c>
      <c r="D333" s="839" t="s">
        <v>159</v>
      </c>
      <c r="E333" s="841">
        <v>65</v>
      </c>
      <c r="F333" s="839" t="s">
        <v>1150</v>
      </c>
      <c r="G333" s="839" t="s">
        <v>175</v>
      </c>
      <c r="I333" t="s">
        <v>265</v>
      </c>
      <c r="J333" t="s">
        <v>206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162</v>
      </c>
      <c r="E334" s="841">
        <v>118.48</v>
      </c>
      <c r="F334" s="839" t="s">
        <v>1151</v>
      </c>
      <c r="G334" s="839" t="s">
        <v>181</v>
      </c>
      <c r="I334" t="s">
        <v>333</v>
      </c>
      <c r="J334" t="s">
        <v>286</v>
      </c>
    </row>
    <row r="335" spans="1:10" ht="13.5" customHeight="1" x14ac:dyDescent="0.35">
      <c r="A335" s="838">
        <v>45470</v>
      </c>
      <c r="B335" s="839" t="s">
        <v>1152</v>
      </c>
      <c r="C335" s="840" t="s">
        <v>31</v>
      </c>
      <c r="D335" s="839" t="s">
        <v>165</v>
      </c>
      <c r="E335" s="841">
        <v>100</v>
      </c>
      <c r="F335" s="839" t="s">
        <v>279</v>
      </c>
      <c r="G335" s="839" t="s">
        <v>176</v>
      </c>
      <c r="I335" t="s">
        <v>280</v>
      </c>
      <c r="J335" t="s">
        <v>226</v>
      </c>
    </row>
    <row r="336" spans="1:10" ht="13.5" customHeight="1" x14ac:dyDescent="0.35">
      <c r="A336" s="838">
        <v>45470</v>
      </c>
      <c r="B336" s="839" t="s">
        <v>1152</v>
      </c>
      <c r="C336" s="840" t="s">
        <v>53</v>
      </c>
      <c r="D336" s="839" t="s">
        <v>165</v>
      </c>
      <c r="E336" s="841">
        <v>-100</v>
      </c>
      <c r="F336" s="839" t="s">
        <v>279</v>
      </c>
      <c r="G336" s="839" t="s">
        <v>176</v>
      </c>
      <c r="I336" t="s">
        <v>220</v>
      </c>
      <c r="J336"/>
    </row>
    <row r="337" spans="1:10" ht="13.5" customHeight="1" x14ac:dyDescent="0.35">
      <c r="A337" s="838">
        <v>45470</v>
      </c>
      <c r="B337" s="839" t="s">
        <v>1152</v>
      </c>
      <c r="C337" s="840" t="s">
        <v>35</v>
      </c>
      <c r="D337" s="839" t="s">
        <v>159</v>
      </c>
      <c r="E337" s="841">
        <v>25</v>
      </c>
      <c r="F337" s="839" t="s">
        <v>279</v>
      </c>
      <c r="G337" s="839" t="s">
        <v>176</v>
      </c>
      <c r="I337" t="s">
        <v>280</v>
      </c>
      <c r="J337" t="s">
        <v>226</v>
      </c>
    </row>
    <row r="338" spans="1:10" ht="13.5" customHeight="1" x14ac:dyDescent="0.35">
      <c r="A338" s="838">
        <v>45462</v>
      </c>
      <c r="B338" s="839" t="s">
        <v>1153</v>
      </c>
      <c r="C338" s="840" t="s">
        <v>50</v>
      </c>
      <c r="D338" s="839" t="s">
        <v>159</v>
      </c>
      <c r="E338" s="841">
        <v>100</v>
      </c>
      <c r="F338" s="839" t="s">
        <v>734</v>
      </c>
      <c r="G338" s="839" t="s">
        <v>174</v>
      </c>
      <c r="I338" t="s">
        <v>210</v>
      </c>
      <c r="J338" t="s">
        <v>211</v>
      </c>
    </row>
    <row r="339" spans="1:10" ht="13.5" customHeight="1" x14ac:dyDescent="0.35">
      <c r="A339" s="838">
        <v>45458</v>
      </c>
      <c r="B339" s="839" t="s">
        <v>1154</v>
      </c>
      <c r="C339" s="840" t="s">
        <v>50</v>
      </c>
      <c r="D339" s="839" t="s">
        <v>159</v>
      </c>
      <c r="E339" s="841">
        <v>50</v>
      </c>
      <c r="F339" s="839" t="s">
        <v>734</v>
      </c>
      <c r="G339" s="839" t="s">
        <v>174</v>
      </c>
      <c r="I339" t="s">
        <v>210</v>
      </c>
      <c r="J339" t="s">
        <v>211</v>
      </c>
    </row>
    <row r="340" spans="1:10" ht="13.5" customHeight="1" x14ac:dyDescent="0.35">
      <c r="A340" s="838">
        <v>45455</v>
      </c>
      <c r="B340" s="839" t="s">
        <v>1155</v>
      </c>
      <c r="C340" s="840" t="s">
        <v>569</v>
      </c>
      <c r="D340" s="839" t="s">
        <v>160</v>
      </c>
      <c r="E340" s="841">
        <v>40</v>
      </c>
      <c r="F340" s="839" t="s">
        <v>753</v>
      </c>
      <c r="G340" s="839" t="s">
        <v>174</v>
      </c>
      <c r="I340" t="s">
        <v>725</v>
      </c>
      <c r="J340" t="s">
        <v>726</v>
      </c>
    </row>
    <row r="341" spans="1:10" ht="13.5" customHeight="1" x14ac:dyDescent="0.35">
      <c r="A341" s="838">
        <v>45453</v>
      </c>
      <c r="B341" s="839" t="s">
        <v>1156</v>
      </c>
      <c r="C341" s="840" t="s">
        <v>35</v>
      </c>
      <c r="D341" s="839" t="s">
        <v>159</v>
      </c>
      <c r="E341" s="841">
        <v>125</v>
      </c>
      <c r="F341" s="839" t="s">
        <v>463</v>
      </c>
      <c r="G341" s="839" t="s">
        <v>174</v>
      </c>
      <c r="I341" t="s">
        <v>879</v>
      </c>
      <c r="J341" t="s">
        <v>222</v>
      </c>
    </row>
    <row r="342" spans="1:10" ht="13.5" customHeight="1" x14ac:dyDescent="0.35">
      <c r="A342" s="838">
        <v>45453</v>
      </c>
      <c r="B342" s="839" t="s">
        <v>1156</v>
      </c>
      <c r="C342" s="840" t="s">
        <v>35</v>
      </c>
      <c r="D342" s="839" t="s">
        <v>159</v>
      </c>
      <c r="E342" s="841">
        <v>945</v>
      </c>
      <c r="F342" s="839" t="s">
        <v>463</v>
      </c>
      <c r="G342" s="839" t="s">
        <v>174</v>
      </c>
      <c r="I342" t="s">
        <v>879</v>
      </c>
      <c r="J342" t="s">
        <v>222</v>
      </c>
    </row>
    <row r="343" spans="1:10" ht="13.5" customHeight="1" x14ac:dyDescent="0.35">
      <c r="A343" s="838">
        <v>45448</v>
      </c>
      <c r="B343" s="839" t="s">
        <v>1157</v>
      </c>
      <c r="C343" s="840" t="s">
        <v>31</v>
      </c>
      <c r="D343" s="839" t="s">
        <v>160</v>
      </c>
      <c r="E343" s="841">
        <v>35</v>
      </c>
      <c r="F343" s="839" t="s">
        <v>279</v>
      </c>
      <c r="G343" s="839" t="s">
        <v>174</v>
      </c>
      <c r="I343" t="s">
        <v>280</v>
      </c>
      <c r="J343" t="s">
        <v>226</v>
      </c>
    </row>
    <row r="344" spans="1:10" ht="13.5" customHeight="1" x14ac:dyDescent="0.35">
      <c r="A344" s="838">
        <v>45445</v>
      </c>
      <c r="B344" s="839" t="s">
        <v>1158</v>
      </c>
      <c r="C344" s="840" t="s">
        <v>35</v>
      </c>
      <c r="D344" s="839" t="s">
        <v>162</v>
      </c>
      <c r="E344" s="841">
        <v>180</v>
      </c>
      <c r="F344" s="839" t="s">
        <v>1127</v>
      </c>
      <c r="G344" s="839" t="s">
        <v>175</v>
      </c>
      <c r="I344" t="s">
        <v>758</v>
      </c>
      <c r="J344" t="s">
        <v>222</v>
      </c>
    </row>
    <row r="345" spans="1:10" ht="13.5" customHeight="1" x14ac:dyDescent="0.35">
      <c r="A345" s="838">
        <v>45444</v>
      </c>
      <c r="B345" s="839" t="s">
        <v>1159</v>
      </c>
      <c r="C345" s="840" t="s">
        <v>47</v>
      </c>
      <c r="D345" s="839" t="s">
        <v>159</v>
      </c>
      <c r="E345" s="841">
        <v>360</v>
      </c>
      <c r="F345" s="839" t="s">
        <v>1062</v>
      </c>
      <c r="G345" s="839" t="s">
        <v>174</v>
      </c>
      <c r="I345" t="s">
        <v>774</v>
      </c>
      <c r="J345" t="s">
        <v>206</v>
      </c>
    </row>
    <row r="346" spans="1:10" ht="13.5" customHeight="1" x14ac:dyDescent="0.35">
      <c r="A346" s="838">
        <v>45444</v>
      </c>
      <c r="B346" s="839" t="s">
        <v>292</v>
      </c>
      <c r="C346" s="840" t="s">
        <v>44</v>
      </c>
      <c r="D346" s="839" t="s">
        <v>159</v>
      </c>
      <c r="E346" s="841">
        <v>80</v>
      </c>
      <c r="F346" s="839" t="s">
        <v>292</v>
      </c>
      <c r="G346" s="839" t="s">
        <v>175</v>
      </c>
      <c r="I346" t="s">
        <v>294</v>
      </c>
      <c r="J346" t="s">
        <v>295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1160</v>
      </c>
      <c r="C348" s="840" t="s">
        <v>569</v>
      </c>
      <c r="D348" s="839" t="s">
        <v>159</v>
      </c>
      <c r="E348" s="841">
        <v>30</v>
      </c>
      <c r="F348" s="839" t="s">
        <v>753</v>
      </c>
      <c r="G348" s="839" t="s">
        <v>174</v>
      </c>
      <c r="I348" t="s">
        <v>725</v>
      </c>
      <c r="J348" t="s">
        <v>726</v>
      </c>
    </row>
    <row r="349" spans="1:10" ht="13.5" customHeight="1" x14ac:dyDescent="0.35">
      <c r="A349" s="838">
        <v>45440</v>
      </c>
      <c r="B349" s="839" t="s">
        <v>1120</v>
      </c>
      <c r="C349" s="840" t="s">
        <v>47</v>
      </c>
      <c r="D349" s="839" t="s">
        <v>159</v>
      </c>
      <c r="E349" s="841">
        <v>360</v>
      </c>
      <c r="F349" s="839" t="s">
        <v>1161</v>
      </c>
      <c r="G349" s="839" t="s">
        <v>174</v>
      </c>
      <c r="I349" t="s">
        <v>774</v>
      </c>
      <c r="J349" t="s">
        <v>206</v>
      </c>
    </row>
    <row r="350" spans="1:10" ht="13.5" customHeight="1" x14ac:dyDescent="0.35">
      <c r="A350" s="838">
        <v>45435</v>
      </c>
      <c r="B350" s="839" t="s">
        <v>1162</v>
      </c>
      <c r="C350" s="840" t="s">
        <v>35</v>
      </c>
      <c r="D350" s="839" t="s">
        <v>159</v>
      </c>
      <c r="E350" s="841">
        <v>150</v>
      </c>
      <c r="F350" s="839" t="s">
        <v>695</v>
      </c>
      <c r="G350" s="839" t="s">
        <v>175</v>
      </c>
      <c r="I350" t="s">
        <v>282</v>
      </c>
      <c r="J350" t="s">
        <v>226</v>
      </c>
    </row>
    <row r="351" spans="1:10" ht="13.5" customHeight="1" x14ac:dyDescent="0.35">
      <c r="A351" s="838">
        <v>45435</v>
      </c>
      <c r="B351" s="839" t="s">
        <v>1162</v>
      </c>
      <c r="C351" s="840" t="s">
        <v>53</v>
      </c>
      <c r="D351" s="839" t="s">
        <v>165</v>
      </c>
      <c r="E351" s="841">
        <v>-50</v>
      </c>
      <c r="F351" s="839" t="s">
        <v>695</v>
      </c>
      <c r="G351" s="839" t="s">
        <v>175</v>
      </c>
      <c r="I351" t="s">
        <v>220</v>
      </c>
      <c r="J351"/>
    </row>
    <row r="352" spans="1:10" ht="13.5" customHeight="1" x14ac:dyDescent="0.35">
      <c r="A352" s="838">
        <v>45435</v>
      </c>
      <c r="B352" s="839" t="s">
        <v>1163</v>
      </c>
      <c r="C352" s="840" t="s">
        <v>47</v>
      </c>
      <c r="D352" s="839" t="s">
        <v>159</v>
      </c>
      <c r="E352" s="841">
        <v>85</v>
      </c>
      <c r="F352" s="839" t="s">
        <v>621</v>
      </c>
      <c r="G352" s="839" t="s">
        <v>174</v>
      </c>
      <c r="I352" t="s">
        <v>205</v>
      </c>
      <c r="J352" t="s">
        <v>206</v>
      </c>
    </row>
    <row r="353" spans="1:10" ht="13.5" customHeight="1" x14ac:dyDescent="0.35">
      <c r="A353" s="838">
        <v>45433</v>
      </c>
      <c r="B353" s="839" t="s">
        <v>1158</v>
      </c>
      <c r="C353" s="840" t="s">
        <v>35</v>
      </c>
      <c r="D353" s="839" t="s">
        <v>159</v>
      </c>
      <c r="E353" s="841">
        <v>975</v>
      </c>
      <c r="F353" s="839" t="s">
        <v>504</v>
      </c>
      <c r="G353" s="839" t="s">
        <v>174</v>
      </c>
      <c r="I353" t="s">
        <v>1164</v>
      </c>
      <c r="J353" t="s">
        <v>222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160</v>
      </c>
      <c r="E354" s="841">
        <v>35.340000000000003</v>
      </c>
      <c r="F354" s="839" t="s">
        <v>1026</v>
      </c>
      <c r="G354" s="839" t="s">
        <v>89</v>
      </c>
      <c r="I354" t="s">
        <v>285</v>
      </c>
      <c r="J354" t="s">
        <v>286</v>
      </c>
    </row>
    <row r="355" spans="1:10" ht="13.5" customHeight="1" x14ac:dyDescent="0.35">
      <c r="A355" s="838">
        <v>45430</v>
      </c>
      <c r="B355" s="839" t="s">
        <v>1165</v>
      </c>
      <c r="C355" s="840" t="s">
        <v>31</v>
      </c>
      <c r="D355" s="839" t="s">
        <v>159</v>
      </c>
      <c r="E355" s="841">
        <v>110</v>
      </c>
      <c r="F355" s="839" t="s">
        <v>1166</v>
      </c>
      <c r="G355" s="839" t="s">
        <v>174</v>
      </c>
      <c r="I355" t="s">
        <v>834</v>
      </c>
      <c r="J355" t="s">
        <v>226</v>
      </c>
    </row>
    <row r="356" spans="1:10" ht="13.5" customHeight="1" x14ac:dyDescent="0.35">
      <c r="A356" s="838">
        <v>45426</v>
      </c>
      <c r="B356" s="839" t="s">
        <v>1167</v>
      </c>
      <c r="C356" s="840" t="s">
        <v>47</v>
      </c>
      <c r="D356" s="839" t="s">
        <v>159</v>
      </c>
      <c r="E356" s="841">
        <v>360</v>
      </c>
      <c r="F356" s="839" t="s">
        <v>1168</v>
      </c>
      <c r="G356" s="839" t="s">
        <v>174</v>
      </c>
      <c r="I356" t="s">
        <v>774</v>
      </c>
      <c r="J356" t="s">
        <v>206</v>
      </c>
    </row>
    <row r="357" spans="1:10" ht="13.5" customHeight="1" x14ac:dyDescent="0.35">
      <c r="A357" s="838">
        <v>45426</v>
      </c>
      <c r="B357" s="839" t="s">
        <v>987</v>
      </c>
      <c r="C357" s="840" t="s">
        <v>31</v>
      </c>
      <c r="D357" s="839" t="s">
        <v>159</v>
      </c>
      <c r="E357" s="841">
        <v>235</v>
      </c>
      <c r="F357" s="839" t="s">
        <v>161</v>
      </c>
      <c r="G357" s="839" t="s">
        <v>174</v>
      </c>
      <c r="I357" t="s">
        <v>1107</v>
      </c>
      <c r="J357" t="s">
        <v>226</v>
      </c>
    </row>
    <row r="358" spans="1:10" ht="13.5" customHeight="1" x14ac:dyDescent="0.35">
      <c r="A358" s="838">
        <v>45426</v>
      </c>
      <c r="B358" s="839" t="s">
        <v>270</v>
      </c>
      <c r="C358" s="840" t="s">
        <v>47</v>
      </c>
      <c r="D358" s="839" t="s">
        <v>159</v>
      </c>
      <c r="E358" s="841">
        <v>170</v>
      </c>
      <c r="F358" s="839" t="s">
        <v>1169</v>
      </c>
      <c r="G358" s="839" t="s">
        <v>174</v>
      </c>
      <c r="I358" t="s">
        <v>314</v>
      </c>
      <c r="J358" t="s">
        <v>269</v>
      </c>
    </row>
    <row r="359" spans="1:10" ht="13.5" customHeight="1" x14ac:dyDescent="0.35">
      <c r="A359" s="838">
        <v>45421</v>
      </c>
      <c r="B359" s="839" t="s">
        <v>351</v>
      </c>
      <c r="C359" s="840" t="s">
        <v>41</v>
      </c>
      <c r="D359" s="839" t="s">
        <v>166</v>
      </c>
      <c r="E359" s="841">
        <v>-96</v>
      </c>
      <c r="F359" s="839" t="s">
        <v>1170</v>
      </c>
      <c r="G359" s="839" t="s">
        <v>175</v>
      </c>
      <c r="I359" t="s">
        <v>220</v>
      </c>
      <c r="J359"/>
    </row>
    <row r="360" spans="1:10" ht="13.5" customHeight="1" x14ac:dyDescent="0.35">
      <c r="A360" s="838">
        <v>45421</v>
      </c>
      <c r="B360" s="839" t="s">
        <v>351</v>
      </c>
      <c r="C360" s="840" t="s">
        <v>47</v>
      </c>
      <c r="D360" s="839" t="s">
        <v>166</v>
      </c>
      <c r="E360" s="841">
        <v>96</v>
      </c>
      <c r="F360" s="839" t="s">
        <v>1170</v>
      </c>
      <c r="G360" s="839" t="s">
        <v>175</v>
      </c>
      <c r="I360" t="s">
        <v>265</v>
      </c>
      <c r="J360" t="s">
        <v>206</v>
      </c>
    </row>
    <row r="361" spans="1:10" ht="13.5" customHeight="1" x14ac:dyDescent="0.35">
      <c r="A361" s="838">
        <v>45421</v>
      </c>
      <c r="B361" s="839" t="s">
        <v>351</v>
      </c>
      <c r="C361" s="840" t="s">
        <v>41</v>
      </c>
      <c r="D361" s="839" t="s">
        <v>166</v>
      </c>
      <c r="E361" s="841">
        <v>-96</v>
      </c>
      <c r="F361" s="839" t="s">
        <v>1170</v>
      </c>
      <c r="G361" s="839" t="s">
        <v>175</v>
      </c>
      <c r="I361" t="s">
        <v>220</v>
      </c>
      <c r="J361"/>
    </row>
    <row r="362" spans="1:10" ht="13.5" customHeight="1" x14ac:dyDescent="0.35">
      <c r="A362" s="838">
        <v>45421</v>
      </c>
      <c r="B362" s="839" t="s">
        <v>351</v>
      </c>
      <c r="C362" s="840" t="s">
        <v>47</v>
      </c>
      <c r="D362" s="839" t="s">
        <v>166</v>
      </c>
      <c r="E362" s="841">
        <v>96</v>
      </c>
      <c r="F362" s="839" t="s">
        <v>1170</v>
      </c>
      <c r="G362" s="839" t="s">
        <v>175</v>
      </c>
      <c r="I362" t="s">
        <v>265</v>
      </c>
      <c r="J362" t="s">
        <v>206</v>
      </c>
    </row>
    <row r="363" spans="1:10" ht="13.5" customHeight="1" x14ac:dyDescent="0.35">
      <c r="A363" s="838">
        <v>45419</v>
      </c>
      <c r="B363" s="839" t="s">
        <v>987</v>
      </c>
      <c r="C363" s="840" t="s">
        <v>35</v>
      </c>
      <c r="D363" s="839" t="s">
        <v>159</v>
      </c>
      <c r="E363" s="841">
        <v>825</v>
      </c>
      <c r="F363" s="839" t="s">
        <v>1171</v>
      </c>
      <c r="G363" s="839" t="s">
        <v>174</v>
      </c>
      <c r="I363" t="s">
        <v>1172</v>
      </c>
      <c r="J363" t="s">
        <v>222</v>
      </c>
    </row>
    <row r="364" spans="1:10" ht="13.5" customHeight="1" x14ac:dyDescent="0.35">
      <c r="A364" s="838">
        <v>45419</v>
      </c>
      <c r="B364" s="839" t="s">
        <v>987</v>
      </c>
      <c r="C364" s="840" t="s">
        <v>31</v>
      </c>
      <c r="D364" s="839" t="s">
        <v>159</v>
      </c>
      <c r="E364" s="841">
        <v>150</v>
      </c>
      <c r="F364" s="839" t="s">
        <v>235</v>
      </c>
      <c r="G364" s="839" t="s">
        <v>174</v>
      </c>
      <c r="I364" t="s">
        <v>236</v>
      </c>
      <c r="J364" t="s">
        <v>8556</v>
      </c>
    </row>
    <row r="365" spans="1:10" ht="13.5" customHeight="1" x14ac:dyDescent="0.35">
      <c r="A365" s="838">
        <v>45417</v>
      </c>
      <c r="B365" s="839" t="s">
        <v>1145</v>
      </c>
      <c r="C365" s="840" t="s">
        <v>28</v>
      </c>
      <c r="D365" s="839" t="s">
        <v>159</v>
      </c>
      <c r="E365" s="841">
        <v>500</v>
      </c>
      <c r="F365" s="839" t="s">
        <v>1071</v>
      </c>
      <c r="G365" s="839" t="s">
        <v>174</v>
      </c>
      <c r="I365" t="s">
        <v>657</v>
      </c>
      <c r="J365" t="s">
        <v>197</v>
      </c>
    </row>
    <row r="366" spans="1:10" ht="13.5" customHeight="1" x14ac:dyDescent="0.35">
      <c r="A366" s="838">
        <v>45413</v>
      </c>
      <c r="B366" s="839" t="s">
        <v>1173</v>
      </c>
      <c r="C366" s="840" t="s">
        <v>28</v>
      </c>
      <c r="D366" s="839" t="s">
        <v>159</v>
      </c>
      <c r="E366" s="841">
        <v>250</v>
      </c>
      <c r="F366" s="839" t="s">
        <v>1071</v>
      </c>
      <c r="G366" s="839" t="s">
        <v>174</v>
      </c>
      <c r="I366" t="s">
        <v>657</v>
      </c>
      <c r="J366" t="s">
        <v>197</v>
      </c>
    </row>
    <row r="367" spans="1:10" ht="13.5" customHeight="1" x14ac:dyDescent="0.35">
      <c r="A367" s="838">
        <v>45413</v>
      </c>
      <c r="B367" s="839" t="s">
        <v>1077</v>
      </c>
      <c r="C367" s="840" t="s">
        <v>37</v>
      </c>
      <c r="D367" s="839" t="s">
        <v>159</v>
      </c>
      <c r="E367" s="841">
        <v>250</v>
      </c>
      <c r="F367" s="839" t="s">
        <v>1078</v>
      </c>
      <c r="G367" s="839" t="s">
        <v>175</v>
      </c>
      <c r="I367" t="s">
        <v>353</v>
      </c>
      <c r="J367" t="s">
        <v>354</v>
      </c>
    </row>
    <row r="368" spans="1:10" ht="13.5" customHeight="1" x14ac:dyDescent="0.35">
      <c r="A368" s="838">
        <v>45413</v>
      </c>
      <c r="B368" s="839" t="s">
        <v>292</v>
      </c>
      <c r="C368" s="840" t="s">
        <v>44</v>
      </c>
      <c r="D368" s="839" t="s">
        <v>159</v>
      </c>
      <c r="E368" s="841">
        <v>80</v>
      </c>
      <c r="F368" s="839" t="s">
        <v>292</v>
      </c>
      <c r="G368" s="839" t="s">
        <v>175</v>
      </c>
      <c r="I368" t="s">
        <v>294</v>
      </c>
      <c r="J368" t="s">
        <v>295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1174</v>
      </c>
      <c r="C370" s="840" t="s">
        <v>569</v>
      </c>
      <c r="D370" s="839" t="s">
        <v>159</v>
      </c>
      <c r="E370" s="841">
        <v>30</v>
      </c>
      <c r="F370" s="839" t="s">
        <v>753</v>
      </c>
      <c r="G370" s="839" t="s">
        <v>174</v>
      </c>
      <c r="I370" t="s">
        <v>725</v>
      </c>
      <c r="J370" t="s">
        <v>726</v>
      </c>
    </row>
    <row r="371" spans="1:10" ht="13.5" customHeight="1" x14ac:dyDescent="0.35">
      <c r="A371" s="838">
        <v>45407</v>
      </c>
      <c r="B371" s="839" t="s">
        <v>1175</v>
      </c>
      <c r="C371" s="840" t="s">
        <v>28</v>
      </c>
      <c r="D371" s="839" t="s">
        <v>159</v>
      </c>
      <c r="E371" s="841">
        <v>250</v>
      </c>
      <c r="F371" s="839" t="s">
        <v>1071</v>
      </c>
      <c r="G371" s="839" t="s">
        <v>174</v>
      </c>
      <c r="I371" t="s">
        <v>657</v>
      </c>
      <c r="J371" t="s">
        <v>197</v>
      </c>
    </row>
    <row r="372" spans="1:10" ht="13.5" customHeight="1" x14ac:dyDescent="0.35">
      <c r="A372" s="838">
        <v>45407</v>
      </c>
      <c r="B372" s="839" t="s">
        <v>1176</v>
      </c>
      <c r="C372" s="840" t="s">
        <v>569</v>
      </c>
      <c r="D372" s="839" t="s">
        <v>162</v>
      </c>
      <c r="E372" s="841">
        <v>250</v>
      </c>
      <c r="F372" s="839" t="s">
        <v>339</v>
      </c>
      <c r="G372" s="839" t="s">
        <v>174</v>
      </c>
      <c r="I372" t="s">
        <v>254</v>
      </c>
      <c r="J372" t="s">
        <v>304</v>
      </c>
    </row>
    <row r="373" spans="1:10" ht="13.5" customHeight="1" x14ac:dyDescent="0.35">
      <c r="A373" s="838">
        <v>45406</v>
      </c>
      <c r="B373" s="839" t="s">
        <v>723</v>
      </c>
      <c r="C373" s="840" t="s">
        <v>47</v>
      </c>
      <c r="D373" s="839" t="s">
        <v>159</v>
      </c>
      <c r="E373" s="841">
        <v>65</v>
      </c>
      <c r="F373" s="839" t="s">
        <v>1177</v>
      </c>
      <c r="G373" s="839" t="s">
        <v>174</v>
      </c>
      <c r="I373" t="s">
        <v>205</v>
      </c>
      <c r="J373" t="s">
        <v>206</v>
      </c>
    </row>
    <row r="374" spans="1:10" ht="13.5" customHeight="1" x14ac:dyDescent="0.35">
      <c r="A374" s="838">
        <v>45405</v>
      </c>
      <c r="B374" s="839" t="s">
        <v>1178</v>
      </c>
      <c r="C374" s="840" t="s">
        <v>47</v>
      </c>
      <c r="D374" s="839" t="s">
        <v>159</v>
      </c>
      <c r="E374" s="841">
        <v>120</v>
      </c>
      <c r="F374" s="839" t="s">
        <v>1092</v>
      </c>
      <c r="G374" s="839" t="s">
        <v>174</v>
      </c>
      <c r="I374" t="s">
        <v>265</v>
      </c>
      <c r="J374" t="s">
        <v>206</v>
      </c>
    </row>
    <row r="375" spans="1:10" ht="13.5" customHeight="1" x14ac:dyDescent="0.35">
      <c r="A375" s="838">
        <v>45405</v>
      </c>
      <c r="B375" s="839" t="s">
        <v>1179</v>
      </c>
      <c r="C375" s="840" t="s">
        <v>28</v>
      </c>
      <c r="D375" s="839" t="s">
        <v>159</v>
      </c>
      <c r="E375" s="841">
        <v>230</v>
      </c>
      <c r="F375" s="839" t="s">
        <v>1180</v>
      </c>
      <c r="G375" s="839" t="s">
        <v>174</v>
      </c>
      <c r="I375" t="s">
        <v>657</v>
      </c>
      <c r="J375" t="s">
        <v>197</v>
      </c>
    </row>
    <row r="376" spans="1:10" ht="13.5" customHeight="1" x14ac:dyDescent="0.35">
      <c r="A376" s="838">
        <v>45405</v>
      </c>
      <c r="B376" s="839" t="s">
        <v>1181</v>
      </c>
      <c r="C376" s="840" t="s">
        <v>31</v>
      </c>
      <c r="D376" s="839" t="s">
        <v>159</v>
      </c>
      <c r="E376" s="841">
        <v>35</v>
      </c>
      <c r="F376" s="839" t="s">
        <v>1016</v>
      </c>
      <c r="G376" s="839" t="s">
        <v>175</v>
      </c>
      <c r="I376" t="s">
        <v>280</v>
      </c>
      <c r="J376" t="s">
        <v>226</v>
      </c>
    </row>
    <row r="377" spans="1:10" ht="13.5" customHeight="1" x14ac:dyDescent="0.35">
      <c r="A377" s="838">
        <v>45403</v>
      </c>
      <c r="B377" s="839" t="s">
        <v>1182</v>
      </c>
      <c r="C377" s="840" t="s">
        <v>31</v>
      </c>
      <c r="D377" s="839" t="s">
        <v>160</v>
      </c>
      <c r="E377" s="841">
        <v>9.9499999999999993</v>
      </c>
      <c r="F377" s="839" t="s">
        <v>324</v>
      </c>
      <c r="G377" s="839" t="s">
        <v>174</v>
      </c>
      <c r="I377" t="s">
        <v>325</v>
      </c>
      <c r="J377" t="s">
        <v>226</v>
      </c>
    </row>
    <row r="378" spans="1:10" ht="13.5" customHeight="1" x14ac:dyDescent="0.35">
      <c r="A378" s="838">
        <v>45402</v>
      </c>
      <c r="B378" s="839" t="s">
        <v>1183</v>
      </c>
      <c r="C378" s="840" t="s">
        <v>31</v>
      </c>
      <c r="D378" s="839" t="s">
        <v>159</v>
      </c>
      <c r="E378" s="841">
        <v>120</v>
      </c>
      <c r="F378" s="839" t="s">
        <v>1184</v>
      </c>
      <c r="G378" s="839" t="s">
        <v>174</v>
      </c>
      <c r="I378" t="s">
        <v>605</v>
      </c>
      <c r="J378" t="s">
        <v>226</v>
      </c>
    </row>
    <row r="379" spans="1:10" ht="13.5" customHeight="1" x14ac:dyDescent="0.35">
      <c r="A379" s="838">
        <v>45401</v>
      </c>
      <c r="B379" s="839" t="s">
        <v>1185</v>
      </c>
      <c r="C379" s="840" t="s">
        <v>28</v>
      </c>
      <c r="D379" s="839" t="s">
        <v>159</v>
      </c>
      <c r="E379" s="841">
        <v>250</v>
      </c>
      <c r="F379" s="839" t="s">
        <v>1071</v>
      </c>
      <c r="G379" s="839" t="s">
        <v>174</v>
      </c>
      <c r="I379" t="s">
        <v>657</v>
      </c>
      <c r="J379" t="s">
        <v>197</v>
      </c>
    </row>
    <row r="380" spans="1:10" ht="13.5" customHeight="1" x14ac:dyDescent="0.35">
      <c r="A380" s="838">
        <v>45398</v>
      </c>
      <c r="B380" s="839" t="s">
        <v>996</v>
      </c>
      <c r="C380" s="840" t="s">
        <v>31</v>
      </c>
      <c r="D380" s="839" t="s">
        <v>159</v>
      </c>
      <c r="E380" s="841">
        <v>99</v>
      </c>
      <c r="F380" s="839" t="s">
        <v>230</v>
      </c>
      <c r="G380" s="839" t="s">
        <v>175</v>
      </c>
      <c r="I380" t="s">
        <v>231</v>
      </c>
      <c r="J380" t="s">
        <v>8556</v>
      </c>
    </row>
    <row r="381" spans="1:10" ht="13.5" customHeight="1" x14ac:dyDescent="0.35">
      <c r="A381" s="838">
        <v>45398</v>
      </c>
      <c r="B381" s="839" t="s">
        <v>1186</v>
      </c>
      <c r="C381" s="840" t="s">
        <v>31</v>
      </c>
      <c r="D381" s="839" t="s">
        <v>159</v>
      </c>
      <c r="E381" s="841">
        <v>150</v>
      </c>
      <c r="F381" s="839" t="s">
        <v>230</v>
      </c>
      <c r="G381" s="839" t="s">
        <v>175</v>
      </c>
      <c r="I381" t="s">
        <v>231</v>
      </c>
      <c r="J381" t="s">
        <v>8556</v>
      </c>
    </row>
    <row r="382" spans="1:10" ht="13.5" customHeight="1" x14ac:dyDescent="0.35">
      <c r="A382" s="838">
        <v>45396</v>
      </c>
      <c r="B382" s="839" t="s">
        <v>1118</v>
      </c>
      <c r="C382" s="840" t="s">
        <v>28</v>
      </c>
      <c r="D382" s="839" t="s">
        <v>159</v>
      </c>
      <c r="E382" s="841">
        <v>250</v>
      </c>
      <c r="F382" s="839" t="s">
        <v>1071</v>
      </c>
      <c r="G382" s="839" t="s">
        <v>175</v>
      </c>
      <c r="I382" t="s">
        <v>657</v>
      </c>
      <c r="J382" t="s">
        <v>197</v>
      </c>
    </row>
    <row r="383" spans="1:10" ht="13.5" customHeight="1" x14ac:dyDescent="0.35">
      <c r="A383" s="838">
        <v>45396</v>
      </c>
      <c r="B383" s="839" t="s">
        <v>1187</v>
      </c>
      <c r="C383" s="840" t="s">
        <v>31</v>
      </c>
      <c r="D383" s="839" t="s">
        <v>159</v>
      </c>
      <c r="E383" s="841">
        <v>99</v>
      </c>
      <c r="F383" s="839" t="s">
        <v>230</v>
      </c>
      <c r="G383" s="839" t="s">
        <v>175</v>
      </c>
      <c r="I383" t="s">
        <v>231</v>
      </c>
      <c r="J383" t="s">
        <v>8556</v>
      </c>
    </row>
    <row r="384" spans="1:10" ht="13.5" customHeight="1" x14ac:dyDescent="0.35">
      <c r="A384" s="838">
        <v>45394</v>
      </c>
      <c r="B384" s="839" t="s">
        <v>1188</v>
      </c>
      <c r="C384" s="840" t="s">
        <v>31</v>
      </c>
      <c r="D384" s="839" t="s">
        <v>160</v>
      </c>
      <c r="E384" s="841">
        <v>74</v>
      </c>
      <c r="F384" s="839" t="s">
        <v>230</v>
      </c>
      <c r="G384" s="839" t="s">
        <v>175</v>
      </c>
      <c r="I384" t="s">
        <v>231</v>
      </c>
      <c r="J384" t="s">
        <v>8556</v>
      </c>
    </row>
    <row r="385" spans="1:10" ht="13.5" customHeight="1" x14ac:dyDescent="0.35">
      <c r="A385" s="838">
        <v>45393</v>
      </c>
      <c r="B385" s="839" t="s">
        <v>1189</v>
      </c>
      <c r="C385" s="840" t="s">
        <v>41</v>
      </c>
      <c r="D385" s="839" t="s">
        <v>166</v>
      </c>
      <c r="E385" s="841">
        <v>-99</v>
      </c>
      <c r="F385" s="839" t="s">
        <v>230</v>
      </c>
      <c r="G385" s="839" t="s">
        <v>175</v>
      </c>
      <c r="I385" t="s">
        <v>220</v>
      </c>
      <c r="J385"/>
    </row>
    <row r="386" spans="1:10" ht="13.5" customHeight="1" x14ac:dyDescent="0.35">
      <c r="A386" s="838">
        <v>45393</v>
      </c>
      <c r="B386" s="839" t="s">
        <v>1189</v>
      </c>
      <c r="C386" s="840" t="s">
        <v>31</v>
      </c>
      <c r="D386" s="839" t="s">
        <v>166</v>
      </c>
      <c r="E386" s="841">
        <v>99</v>
      </c>
      <c r="F386" s="839" t="s">
        <v>230</v>
      </c>
      <c r="G386" s="839" t="s">
        <v>175</v>
      </c>
      <c r="I386" t="s">
        <v>231</v>
      </c>
      <c r="J386" t="s">
        <v>8556</v>
      </c>
    </row>
    <row r="387" spans="1:10" ht="13.5" customHeight="1" x14ac:dyDescent="0.35">
      <c r="A387" s="838">
        <v>45393</v>
      </c>
      <c r="B387" s="839" t="s">
        <v>1190</v>
      </c>
      <c r="C387" s="840" t="s">
        <v>41</v>
      </c>
      <c r="D387" s="839" t="s">
        <v>166</v>
      </c>
      <c r="E387" s="841">
        <v>-99</v>
      </c>
      <c r="F387" s="839" t="s">
        <v>230</v>
      </c>
      <c r="G387" s="839" t="s">
        <v>175</v>
      </c>
      <c r="I387" t="s">
        <v>220</v>
      </c>
      <c r="J387"/>
    </row>
    <row r="388" spans="1:10" ht="13.5" customHeight="1" x14ac:dyDescent="0.35">
      <c r="A388" s="838">
        <v>45393</v>
      </c>
      <c r="B388" s="839" t="s">
        <v>1190</v>
      </c>
      <c r="C388" s="840" t="s">
        <v>31</v>
      </c>
      <c r="D388" s="839" t="s">
        <v>166</v>
      </c>
      <c r="E388" s="841">
        <v>99</v>
      </c>
      <c r="F388" s="839" t="s">
        <v>230</v>
      </c>
      <c r="G388" s="839" t="s">
        <v>175</v>
      </c>
      <c r="I388" t="s">
        <v>231</v>
      </c>
      <c r="J388" t="s">
        <v>8556</v>
      </c>
    </row>
    <row r="389" spans="1:10" ht="13.5" customHeight="1" x14ac:dyDescent="0.35">
      <c r="A389" s="838">
        <v>45391</v>
      </c>
      <c r="B389" s="839" t="s">
        <v>1191</v>
      </c>
      <c r="C389" s="840" t="s">
        <v>28</v>
      </c>
      <c r="D389" s="839" t="s">
        <v>159</v>
      </c>
      <c r="E389" s="841">
        <v>250</v>
      </c>
      <c r="F389" s="839" t="s">
        <v>1071</v>
      </c>
      <c r="G389" s="839" t="s">
        <v>174</v>
      </c>
      <c r="I389" t="s">
        <v>657</v>
      </c>
      <c r="J389" t="s">
        <v>197</v>
      </c>
    </row>
    <row r="390" spans="1:10" ht="13.5" customHeight="1" x14ac:dyDescent="0.35">
      <c r="A390" s="838">
        <v>45391</v>
      </c>
      <c r="B390" s="839" t="s">
        <v>1192</v>
      </c>
      <c r="C390" s="840" t="s">
        <v>31</v>
      </c>
      <c r="D390" s="839" t="s">
        <v>159</v>
      </c>
      <c r="E390" s="841">
        <v>99</v>
      </c>
      <c r="F390" s="839" t="s">
        <v>230</v>
      </c>
      <c r="G390" s="839" t="s">
        <v>175</v>
      </c>
      <c r="I390" t="s">
        <v>231</v>
      </c>
      <c r="J390" t="s">
        <v>8556</v>
      </c>
    </row>
    <row r="391" spans="1:10" ht="13.5" customHeight="1" x14ac:dyDescent="0.35">
      <c r="A391" s="838">
        <v>45391</v>
      </c>
      <c r="B391" s="839" t="s">
        <v>1193</v>
      </c>
      <c r="C391" s="840" t="s">
        <v>31</v>
      </c>
      <c r="D391" s="839" t="s">
        <v>159</v>
      </c>
      <c r="E391" s="841">
        <v>150</v>
      </c>
      <c r="F391" s="839" t="s">
        <v>230</v>
      </c>
      <c r="G391" s="839" t="s">
        <v>174</v>
      </c>
      <c r="I391" t="s">
        <v>231</v>
      </c>
      <c r="J391" t="s">
        <v>8556</v>
      </c>
    </row>
    <row r="392" spans="1:10" ht="13.5" customHeight="1" x14ac:dyDescent="0.35">
      <c r="A392" s="838">
        <v>45390</v>
      </c>
      <c r="B392" s="839" t="s">
        <v>1138</v>
      </c>
      <c r="C392" s="840" t="s">
        <v>31</v>
      </c>
      <c r="D392" s="839" t="s">
        <v>160</v>
      </c>
      <c r="E392" s="841">
        <v>99</v>
      </c>
      <c r="F392" s="839" t="s">
        <v>230</v>
      </c>
      <c r="G392" s="839" t="s">
        <v>174</v>
      </c>
      <c r="I392" t="s">
        <v>231</v>
      </c>
      <c r="J392" t="s">
        <v>8556</v>
      </c>
    </row>
    <row r="393" spans="1:10" ht="13.5" customHeight="1" x14ac:dyDescent="0.35">
      <c r="A393" s="838">
        <v>45390</v>
      </c>
      <c r="B393" s="839" t="s">
        <v>1194</v>
      </c>
      <c r="C393" s="840" t="s">
        <v>31</v>
      </c>
      <c r="D393" s="839" t="s">
        <v>159</v>
      </c>
      <c r="E393" s="841">
        <v>99</v>
      </c>
      <c r="F393" s="839" t="s">
        <v>230</v>
      </c>
      <c r="G393" s="839" t="s">
        <v>175</v>
      </c>
      <c r="I393" t="s">
        <v>231</v>
      </c>
      <c r="J393" t="s">
        <v>8556</v>
      </c>
    </row>
    <row r="394" spans="1:10" ht="13.5" customHeight="1" x14ac:dyDescent="0.35">
      <c r="A394" s="838">
        <v>45390</v>
      </c>
      <c r="B394" s="839" t="s">
        <v>1195</v>
      </c>
      <c r="C394" s="840" t="s">
        <v>31</v>
      </c>
      <c r="D394" s="839" t="s">
        <v>162</v>
      </c>
      <c r="E394" s="841">
        <v>100</v>
      </c>
      <c r="F394" s="839" t="s">
        <v>230</v>
      </c>
      <c r="G394" s="839" t="s">
        <v>180</v>
      </c>
      <c r="I394" t="s">
        <v>231</v>
      </c>
      <c r="J394" t="s">
        <v>8556</v>
      </c>
    </row>
    <row r="395" spans="1:10" ht="13.5" customHeight="1" x14ac:dyDescent="0.35">
      <c r="A395" s="838">
        <v>45390</v>
      </c>
      <c r="B395" s="839" t="s">
        <v>1196</v>
      </c>
      <c r="C395" s="840" t="s">
        <v>31</v>
      </c>
      <c r="D395" s="839" t="s">
        <v>162</v>
      </c>
      <c r="E395" s="841">
        <v>79.2</v>
      </c>
      <c r="F395" s="839" t="s">
        <v>230</v>
      </c>
      <c r="G395" s="839" t="s">
        <v>180</v>
      </c>
      <c r="I395" t="s">
        <v>231</v>
      </c>
      <c r="J395" t="s">
        <v>8556</v>
      </c>
    </row>
    <row r="396" spans="1:10" ht="13.5" customHeight="1" x14ac:dyDescent="0.35">
      <c r="A396" s="838">
        <v>45389</v>
      </c>
      <c r="B396" s="839" t="s">
        <v>1197</v>
      </c>
      <c r="C396" s="840" t="s">
        <v>28</v>
      </c>
      <c r="D396" s="839" t="s">
        <v>159</v>
      </c>
      <c r="E396" s="841">
        <v>125</v>
      </c>
      <c r="F396" s="839" t="s">
        <v>1071</v>
      </c>
      <c r="G396" s="839" t="s">
        <v>174</v>
      </c>
      <c r="I396" t="s">
        <v>657</v>
      </c>
      <c r="J396" t="s">
        <v>197</v>
      </c>
    </row>
    <row r="397" spans="1:10" ht="13.5" customHeight="1" x14ac:dyDescent="0.35">
      <c r="A397" s="838">
        <v>45389</v>
      </c>
      <c r="B397" s="839" t="s">
        <v>1197</v>
      </c>
      <c r="C397" s="840" t="s">
        <v>28</v>
      </c>
      <c r="D397" s="839" t="s">
        <v>165</v>
      </c>
      <c r="E397" s="841">
        <v>125</v>
      </c>
      <c r="F397" s="839" t="s">
        <v>1071</v>
      </c>
      <c r="G397" s="839" t="s">
        <v>174</v>
      </c>
      <c r="I397" t="s">
        <v>657</v>
      </c>
      <c r="J397" t="s">
        <v>197</v>
      </c>
    </row>
    <row r="398" spans="1:10" ht="13.5" customHeight="1" x14ac:dyDescent="0.35">
      <c r="A398" s="838">
        <v>45389</v>
      </c>
      <c r="B398" s="839" t="s">
        <v>1197</v>
      </c>
      <c r="C398" s="840" t="s">
        <v>53</v>
      </c>
      <c r="D398" s="839" t="s">
        <v>165</v>
      </c>
      <c r="E398" s="841">
        <v>-125</v>
      </c>
      <c r="F398" s="839" t="s">
        <v>1071</v>
      </c>
      <c r="G398" s="839" t="s">
        <v>174</v>
      </c>
      <c r="I398" t="s">
        <v>220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160</v>
      </c>
      <c r="E399" s="841">
        <v>11</v>
      </c>
      <c r="F399" s="839" t="s">
        <v>1198</v>
      </c>
      <c r="G399" s="839" t="s">
        <v>89</v>
      </c>
      <c r="I399" t="s">
        <v>333</v>
      </c>
      <c r="J399" t="s">
        <v>286</v>
      </c>
    </row>
    <row r="400" spans="1:10" ht="13.5" customHeight="1" x14ac:dyDescent="0.35">
      <c r="A400" s="838">
        <v>45387</v>
      </c>
      <c r="B400" s="839" t="s">
        <v>1199</v>
      </c>
      <c r="C400" s="840" t="s">
        <v>47</v>
      </c>
      <c r="D400" s="839" t="s">
        <v>160</v>
      </c>
      <c r="E400" s="841">
        <v>360</v>
      </c>
      <c r="F400" s="848" t="s">
        <v>941</v>
      </c>
      <c r="G400" s="839" t="s">
        <v>174</v>
      </c>
      <c r="I400" t="s">
        <v>205</v>
      </c>
      <c r="J400" t="s">
        <v>206</v>
      </c>
    </row>
    <row r="401" spans="1:10" ht="13.5" customHeight="1" x14ac:dyDescent="0.35">
      <c r="A401" s="838">
        <v>45387</v>
      </c>
      <c r="B401" s="839" t="s">
        <v>1046</v>
      </c>
      <c r="C401" s="840" t="s">
        <v>31</v>
      </c>
      <c r="D401" s="839" t="s">
        <v>159</v>
      </c>
      <c r="E401" s="841">
        <v>99</v>
      </c>
      <c r="F401" s="839" t="s">
        <v>230</v>
      </c>
      <c r="G401" s="839" t="s">
        <v>175</v>
      </c>
      <c r="I401" t="s">
        <v>231</v>
      </c>
      <c r="J401" t="s">
        <v>8556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162</v>
      </c>
      <c r="E402" s="841">
        <v>441.19</v>
      </c>
      <c r="F402" s="839" t="s">
        <v>1198</v>
      </c>
      <c r="G402" s="839" t="s">
        <v>175</v>
      </c>
      <c r="I402" t="s">
        <v>333</v>
      </c>
      <c r="J402" t="s">
        <v>286</v>
      </c>
    </row>
    <row r="403" spans="1:10" ht="13.5" customHeight="1" x14ac:dyDescent="0.35">
      <c r="A403" s="838">
        <v>45385</v>
      </c>
      <c r="B403" s="839" t="s">
        <v>1200</v>
      </c>
      <c r="C403" s="840" t="s">
        <v>31</v>
      </c>
      <c r="D403" s="839" t="s">
        <v>159</v>
      </c>
      <c r="E403" s="841">
        <v>60</v>
      </c>
      <c r="F403" s="839" t="s">
        <v>693</v>
      </c>
      <c r="G403" s="839" t="s">
        <v>175</v>
      </c>
      <c r="I403" t="s">
        <v>605</v>
      </c>
      <c r="J403" t="s">
        <v>226</v>
      </c>
    </row>
    <row r="404" spans="1:10" ht="13.5" customHeight="1" x14ac:dyDescent="0.35">
      <c r="A404" s="838">
        <v>45384</v>
      </c>
      <c r="B404" s="839" t="s">
        <v>1190</v>
      </c>
      <c r="C404" s="840" t="s">
        <v>41</v>
      </c>
      <c r="D404" s="839" t="s">
        <v>166</v>
      </c>
      <c r="E404" s="841">
        <v>-796</v>
      </c>
      <c r="F404" s="839" t="s">
        <v>1201</v>
      </c>
      <c r="G404" s="839" t="s">
        <v>175</v>
      </c>
      <c r="I404" t="s">
        <v>220</v>
      </c>
      <c r="J404"/>
    </row>
    <row r="405" spans="1:10" ht="13.5" customHeight="1" x14ac:dyDescent="0.35">
      <c r="A405" s="838">
        <v>45384</v>
      </c>
      <c r="B405" s="839" t="s">
        <v>1190</v>
      </c>
      <c r="C405" s="840" t="s">
        <v>35</v>
      </c>
      <c r="D405" s="839" t="s">
        <v>166</v>
      </c>
      <c r="E405" s="841">
        <v>796</v>
      </c>
      <c r="F405" s="839" t="s">
        <v>1201</v>
      </c>
      <c r="G405" s="839" t="s">
        <v>175</v>
      </c>
      <c r="I405" t="s">
        <v>879</v>
      </c>
      <c r="J405" t="s">
        <v>222</v>
      </c>
    </row>
    <row r="406" spans="1:10" ht="13.5" customHeight="1" x14ac:dyDescent="0.35">
      <c r="A406" s="838">
        <v>45384</v>
      </c>
      <c r="B406" s="839" t="s">
        <v>1190</v>
      </c>
      <c r="C406" s="840" t="s">
        <v>41</v>
      </c>
      <c r="D406" s="839" t="s">
        <v>166</v>
      </c>
      <c r="E406" s="841">
        <v>-100</v>
      </c>
      <c r="F406" s="839" t="s">
        <v>1202</v>
      </c>
      <c r="G406" s="839" t="s">
        <v>175</v>
      </c>
      <c r="I406" t="s">
        <v>220</v>
      </c>
      <c r="J406"/>
    </row>
    <row r="407" spans="1:10" ht="13.5" customHeight="1" x14ac:dyDescent="0.35">
      <c r="A407" s="838">
        <v>45384</v>
      </c>
      <c r="B407" s="839" t="s">
        <v>1190</v>
      </c>
      <c r="C407" s="840" t="s">
        <v>31</v>
      </c>
      <c r="D407" s="839" t="s">
        <v>166</v>
      </c>
      <c r="E407" s="841">
        <v>100</v>
      </c>
      <c r="F407" s="839" t="s">
        <v>1202</v>
      </c>
      <c r="G407" s="839" t="s">
        <v>175</v>
      </c>
      <c r="I407" t="s">
        <v>1203</v>
      </c>
      <c r="J407" t="s">
        <v>226</v>
      </c>
    </row>
    <row r="408" spans="1:10" ht="13.5" customHeight="1" x14ac:dyDescent="0.35">
      <c r="A408" s="838">
        <v>45384</v>
      </c>
      <c r="B408" s="839" t="s">
        <v>1189</v>
      </c>
      <c r="C408" s="840" t="s">
        <v>41</v>
      </c>
      <c r="D408" s="839" t="s">
        <v>166</v>
      </c>
      <c r="E408" s="841">
        <v>-796</v>
      </c>
      <c r="F408" s="839" t="s">
        <v>1201</v>
      </c>
      <c r="G408" s="839" t="s">
        <v>175</v>
      </c>
      <c r="I408" t="s">
        <v>220</v>
      </c>
      <c r="J408"/>
    </row>
    <row r="409" spans="1:10" ht="13.5" customHeight="1" x14ac:dyDescent="0.35">
      <c r="A409" s="838">
        <v>45384</v>
      </c>
      <c r="B409" s="839" t="s">
        <v>1189</v>
      </c>
      <c r="C409" s="840" t="s">
        <v>35</v>
      </c>
      <c r="D409" s="839" t="s">
        <v>166</v>
      </c>
      <c r="E409" s="841">
        <v>796</v>
      </c>
      <c r="F409" s="839" t="s">
        <v>1201</v>
      </c>
      <c r="G409" s="839" t="s">
        <v>175</v>
      </c>
      <c r="I409" t="s">
        <v>879</v>
      </c>
      <c r="J409" t="s">
        <v>222</v>
      </c>
    </row>
    <row r="410" spans="1:10" ht="13.5" customHeight="1" x14ac:dyDescent="0.35">
      <c r="A410" s="838">
        <v>45384</v>
      </c>
      <c r="B410" s="839" t="s">
        <v>1189</v>
      </c>
      <c r="C410" s="840" t="s">
        <v>41</v>
      </c>
      <c r="D410" s="839" t="s">
        <v>166</v>
      </c>
      <c r="E410" s="841">
        <v>-100</v>
      </c>
      <c r="F410" s="839" t="s">
        <v>1202</v>
      </c>
      <c r="G410" s="839" t="s">
        <v>175</v>
      </c>
      <c r="I410" t="s">
        <v>220</v>
      </c>
      <c r="J410"/>
    </row>
    <row r="411" spans="1:10" ht="13.5" customHeight="1" x14ac:dyDescent="0.35">
      <c r="A411" s="838">
        <v>45384</v>
      </c>
      <c r="B411" s="839" t="s">
        <v>1189</v>
      </c>
      <c r="C411" s="840" t="s">
        <v>31</v>
      </c>
      <c r="D411" s="839" t="s">
        <v>166</v>
      </c>
      <c r="E411" s="841">
        <v>100</v>
      </c>
      <c r="F411" s="839" t="s">
        <v>1202</v>
      </c>
      <c r="G411" s="839" t="s">
        <v>175</v>
      </c>
      <c r="I411" t="s">
        <v>1203</v>
      </c>
      <c r="J411" t="s">
        <v>226</v>
      </c>
    </row>
    <row r="412" spans="1:10" ht="13.5" customHeight="1" x14ac:dyDescent="0.35">
      <c r="A412" s="838">
        <v>45384</v>
      </c>
      <c r="B412" s="839" t="s">
        <v>1204</v>
      </c>
      <c r="C412" s="840" t="s">
        <v>31</v>
      </c>
      <c r="D412" s="839" t="s">
        <v>162</v>
      </c>
      <c r="E412" s="841">
        <v>79.2</v>
      </c>
      <c r="F412" s="839" t="s">
        <v>230</v>
      </c>
      <c r="G412" s="839" t="s">
        <v>180</v>
      </c>
      <c r="I412" t="s">
        <v>231</v>
      </c>
      <c r="J412" t="s">
        <v>8556</v>
      </c>
    </row>
    <row r="413" spans="1:10" ht="13.5" customHeight="1" x14ac:dyDescent="0.35">
      <c r="A413" s="838">
        <v>45383</v>
      </c>
      <c r="B413" s="839" t="s">
        <v>1126</v>
      </c>
      <c r="C413" s="840" t="s">
        <v>35</v>
      </c>
      <c r="D413" s="839" t="s">
        <v>159</v>
      </c>
      <c r="E413" s="841">
        <v>975</v>
      </c>
      <c r="F413" s="839" t="s">
        <v>504</v>
      </c>
      <c r="G413" s="839" t="s">
        <v>175</v>
      </c>
      <c r="I413" t="s">
        <v>1164</v>
      </c>
      <c r="J413" t="s">
        <v>222</v>
      </c>
    </row>
    <row r="414" spans="1:10" ht="13.5" customHeight="1" x14ac:dyDescent="0.35">
      <c r="A414" s="838">
        <v>45383</v>
      </c>
      <c r="B414" s="839" t="s">
        <v>1077</v>
      </c>
      <c r="C414" s="840" t="s">
        <v>37</v>
      </c>
      <c r="D414" s="839" t="s">
        <v>159</v>
      </c>
      <c r="E414" s="841">
        <v>250</v>
      </c>
      <c r="F414" s="839" t="s">
        <v>1078</v>
      </c>
      <c r="G414" s="839" t="s">
        <v>175</v>
      </c>
      <c r="I414" t="s">
        <v>353</v>
      </c>
      <c r="J414" t="s">
        <v>354</v>
      </c>
    </row>
    <row r="415" spans="1:10" ht="13.5" customHeight="1" x14ac:dyDescent="0.35">
      <c r="A415" s="838">
        <v>45383</v>
      </c>
      <c r="B415" s="839" t="s">
        <v>292</v>
      </c>
      <c r="C415" s="840" t="s">
        <v>44</v>
      </c>
      <c r="D415" s="839" t="s">
        <v>159</v>
      </c>
      <c r="E415" s="841">
        <v>80</v>
      </c>
      <c r="F415" s="839" t="s">
        <v>292</v>
      </c>
      <c r="G415" s="839" t="s">
        <v>175</v>
      </c>
      <c r="I415" t="s">
        <v>294</v>
      </c>
      <c r="J415" t="s">
        <v>295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1118</v>
      </c>
      <c r="C417" s="840" t="s">
        <v>47</v>
      </c>
      <c r="D417" s="839" t="s">
        <v>159</v>
      </c>
      <c r="E417" s="841">
        <v>65</v>
      </c>
      <c r="F417" s="839" t="s">
        <v>1205</v>
      </c>
      <c r="G417" s="839" t="s">
        <v>174</v>
      </c>
      <c r="I417" t="s">
        <v>205</v>
      </c>
      <c r="J417" t="s">
        <v>206</v>
      </c>
    </row>
    <row r="418" spans="1:10" ht="13.5" customHeight="1" x14ac:dyDescent="0.35">
      <c r="A418" s="838">
        <v>45380</v>
      </c>
      <c r="B418" s="839" t="s">
        <v>351</v>
      </c>
      <c r="C418" s="840" t="s">
        <v>41</v>
      </c>
      <c r="D418" s="839" t="s">
        <v>166</v>
      </c>
      <c r="E418" s="841">
        <v>-150</v>
      </c>
      <c r="F418" s="839" t="s">
        <v>230</v>
      </c>
      <c r="G418" s="839" t="s">
        <v>175</v>
      </c>
      <c r="I418" t="s">
        <v>220</v>
      </c>
      <c r="J418"/>
    </row>
    <row r="419" spans="1:10" ht="13.5" customHeight="1" x14ac:dyDescent="0.35">
      <c r="A419" s="838">
        <v>45380</v>
      </c>
      <c r="B419" s="839" t="s">
        <v>351</v>
      </c>
      <c r="C419" s="840" t="s">
        <v>31</v>
      </c>
      <c r="D419" s="839" t="s">
        <v>166</v>
      </c>
      <c r="E419" s="841">
        <v>150</v>
      </c>
      <c r="F419" s="839" t="s">
        <v>230</v>
      </c>
      <c r="G419" s="839" t="s">
        <v>175</v>
      </c>
      <c r="I419" t="s">
        <v>231</v>
      </c>
      <c r="J419" t="s">
        <v>8556</v>
      </c>
    </row>
    <row r="420" spans="1:10" ht="13.5" customHeight="1" x14ac:dyDescent="0.35">
      <c r="A420" s="838">
        <v>45378</v>
      </c>
      <c r="B420" s="839" t="s">
        <v>1206</v>
      </c>
      <c r="C420" s="840" t="s">
        <v>31</v>
      </c>
      <c r="D420" s="839" t="s">
        <v>159</v>
      </c>
      <c r="E420" s="841">
        <v>150</v>
      </c>
      <c r="F420" s="839" t="s">
        <v>230</v>
      </c>
      <c r="G420" s="839" t="s">
        <v>175</v>
      </c>
      <c r="I420" t="s">
        <v>231</v>
      </c>
      <c r="J420" t="s">
        <v>8556</v>
      </c>
    </row>
    <row r="421" spans="1:10" ht="13.5" customHeight="1" x14ac:dyDescent="0.35">
      <c r="A421" s="838">
        <v>45377</v>
      </c>
      <c r="B421" s="839" t="s">
        <v>1207</v>
      </c>
      <c r="C421" s="840" t="s">
        <v>31</v>
      </c>
      <c r="D421" s="839" t="s">
        <v>160</v>
      </c>
      <c r="E421" s="841">
        <v>99</v>
      </c>
      <c r="F421" s="839" t="s">
        <v>230</v>
      </c>
      <c r="G421" s="839" t="s">
        <v>175</v>
      </c>
      <c r="I421" t="s">
        <v>231</v>
      </c>
      <c r="J421" t="s">
        <v>8556</v>
      </c>
    </row>
    <row r="422" spans="1:10" ht="13.5" customHeight="1" x14ac:dyDescent="0.35">
      <c r="A422" s="838">
        <v>45377</v>
      </c>
      <c r="B422" s="839" t="s">
        <v>1136</v>
      </c>
      <c r="C422" s="840" t="s">
        <v>31</v>
      </c>
      <c r="D422" s="839" t="s">
        <v>159</v>
      </c>
      <c r="E422" s="841">
        <v>99</v>
      </c>
      <c r="F422" s="839" t="s">
        <v>230</v>
      </c>
      <c r="G422" s="839" t="s">
        <v>175</v>
      </c>
      <c r="I422" t="s">
        <v>231</v>
      </c>
      <c r="J422" t="s">
        <v>8556</v>
      </c>
    </row>
    <row r="423" spans="1:10" ht="13.5" customHeight="1" x14ac:dyDescent="0.35">
      <c r="A423" s="838">
        <v>45377</v>
      </c>
      <c r="B423" s="839" t="s">
        <v>1208</v>
      </c>
      <c r="C423" s="840" t="s">
        <v>47</v>
      </c>
      <c r="D423" s="839" t="s">
        <v>159</v>
      </c>
      <c r="E423" s="841">
        <v>360</v>
      </c>
      <c r="F423" s="839" t="s">
        <v>1209</v>
      </c>
      <c r="G423" s="839" t="s">
        <v>174</v>
      </c>
      <c r="I423" t="s">
        <v>774</v>
      </c>
      <c r="J423" t="s">
        <v>206</v>
      </c>
    </row>
    <row r="424" spans="1:10" ht="13.5" customHeight="1" x14ac:dyDescent="0.35">
      <c r="A424" s="838">
        <v>45369</v>
      </c>
      <c r="B424" s="839" t="s">
        <v>1210</v>
      </c>
      <c r="C424" s="840" t="s">
        <v>47</v>
      </c>
      <c r="D424" s="839" t="s">
        <v>159</v>
      </c>
      <c r="E424" s="841">
        <v>360</v>
      </c>
      <c r="F424" s="839" t="s">
        <v>1209</v>
      </c>
      <c r="G424" s="839" t="s">
        <v>174</v>
      </c>
      <c r="I424" t="s">
        <v>774</v>
      </c>
      <c r="J424" t="s">
        <v>206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162</v>
      </c>
      <c r="E425" s="841">
        <v>280</v>
      </c>
      <c r="F425" s="839" t="s">
        <v>1132</v>
      </c>
      <c r="G425" s="839" t="s">
        <v>175</v>
      </c>
      <c r="I425" t="s">
        <v>254</v>
      </c>
      <c r="J425" t="s">
        <v>255</v>
      </c>
    </row>
    <row r="426" spans="1:10" ht="13.5" customHeight="1" x14ac:dyDescent="0.35">
      <c r="A426" s="838">
        <v>45367</v>
      </c>
      <c r="B426" s="839" t="s">
        <v>1009</v>
      </c>
      <c r="C426" s="840" t="s">
        <v>41</v>
      </c>
      <c r="D426" s="839" t="s">
        <v>166</v>
      </c>
      <c r="E426" s="841">
        <v>-825</v>
      </c>
      <c r="F426" s="839" t="s">
        <v>1171</v>
      </c>
      <c r="G426" s="839" t="s">
        <v>175</v>
      </c>
      <c r="I426" t="s">
        <v>220</v>
      </c>
      <c r="J426"/>
    </row>
    <row r="427" spans="1:10" ht="13.5" customHeight="1" x14ac:dyDescent="0.35">
      <c r="A427" s="838">
        <v>45367</v>
      </c>
      <c r="B427" s="839" t="s">
        <v>1009</v>
      </c>
      <c r="C427" s="840" t="s">
        <v>35</v>
      </c>
      <c r="D427" s="839" t="s">
        <v>166</v>
      </c>
      <c r="E427" s="841">
        <v>825</v>
      </c>
      <c r="F427" s="839" t="s">
        <v>1171</v>
      </c>
      <c r="G427" s="839" t="s">
        <v>175</v>
      </c>
      <c r="I427" t="s">
        <v>1172</v>
      </c>
      <c r="J427" t="s">
        <v>222</v>
      </c>
    </row>
    <row r="428" spans="1:10" ht="13.5" customHeight="1" x14ac:dyDescent="0.35">
      <c r="A428" s="838">
        <v>45364</v>
      </c>
      <c r="B428" s="839" t="s">
        <v>1211</v>
      </c>
      <c r="C428" s="840" t="s">
        <v>31</v>
      </c>
      <c r="D428" s="839" t="s">
        <v>160</v>
      </c>
      <c r="E428" s="841">
        <v>50</v>
      </c>
      <c r="F428" s="839" t="s">
        <v>1212</v>
      </c>
      <c r="G428" s="839" t="s">
        <v>175</v>
      </c>
      <c r="I428" t="s">
        <v>317</v>
      </c>
      <c r="J428" t="s">
        <v>226</v>
      </c>
    </row>
    <row r="429" spans="1:10" ht="13.5" customHeight="1" x14ac:dyDescent="0.35">
      <c r="A429" s="838">
        <v>45364</v>
      </c>
      <c r="B429" s="839" t="s">
        <v>1213</v>
      </c>
      <c r="C429" s="840" t="s">
        <v>47</v>
      </c>
      <c r="D429" s="839" t="s">
        <v>159</v>
      </c>
      <c r="E429" s="841">
        <v>50</v>
      </c>
      <c r="F429" s="839" t="s">
        <v>859</v>
      </c>
      <c r="G429" s="839" t="s">
        <v>175</v>
      </c>
      <c r="I429" t="s">
        <v>268</v>
      </c>
      <c r="J429" t="s">
        <v>269</v>
      </c>
    </row>
    <row r="430" spans="1:10" ht="13.5" customHeight="1" x14ac:dyDescent="0.35">
      <c r="A430" s="838">
        <v>45362</v>
      </c>
      <c r="B430" s="839" t="s">
        <v>1214</v>
      </c>
      <c r="C430" s="840" t="s">
        <v>569</v>
      </c>
      <c r="D430" s="839" t="s">
        <v>159</v>
      </c>
      <c r="E430" s="841">
        <v>30</v>
      </c>
      <c r="F430" s="839" t="s">
        <v>753</v>
      </c>
      <c r="G430" s="839" t="s">
        <v>174</v>
      </c>
      <c r="I430" t="s">
        <v>725</v>
      </c>
      <c r="J430" t="s">
        <v>726</v>
      </c>
    </row>
    <row r="431" spans="1:10" ht="13.5" customHeight="1" x14ac:dyDescent="0.35">
      <c r="A431" s="838">
        <v>45358</v>
      </c>
      <c r="B431" s="839" t="s">
        <v>1215</v>
      </c>
      <c r="C431" s="840" t="s">
        <v>31</v>
      </c>
      <c r="D431" s="839" t="s">
        <v>159</v>
      </c>
      <c r="E431" s="841">
        <v>24</v>
      </c>
      <c r="F431" s="839" t="s">
        <v>230</v>
      </c>
      <c r="G431" s="839" t="s">
        <v>175</v>
      </c>
      <c r="I431" t="s">
        <v>231</v>
      </c>
      <c r="J431" t="s">
        <v>8556</v>
      </c>
    </row>
    <row r="432" spans="1:10" ht="13.5" customHeight="1" x14ac:dyDescent="0.35">
      <c r="A432" s="838">
        <v>45356</v>
      </c>
      <c r="B432" s="839" t="s">
        <v>1216</v>
      </c>
      <c r="C432" s="840" t="s">
        <v>31</v>
      </c>
      <c r="D432" s="839" t="s">
        <v>165</v>
      </c>
      <c r="E432" s="841">
        <v>38</v>
      </c>
      <c r="F432" s="839" t="s">
        <v>1217</v>
      </c>
      <c r="G432" s="839" t="s">
        <v>175</v>
      </c>
      <c r="I432" t="s">
        <v>244</v>
      </c>
      <c r="J432" t="s">
        <v>226</v>
      </c>
    </row>
    <row r="433" spans="1:10" ht="13.5" customHeight="1" x14ac:dyDescent="0.35">
      <c r="A433" s="838">
        <v>45356</v>
      </c>
      <c r="B433" s="839" t="s">
        <v>1216</v>
      </c>
      <c r="C433" s="840" t="s">
        <v>53</v>
      </c>
      <c r="D433" s="839" t="s">
        <v>165</v>
      </c>
      <c r="E433" s="841">
        <v>-38</v>
      </c>
      <c r="F433" s="839" t="s">
        <v>1217</v>
      </c>
      <c r="G433" s="839" t="s">
        <v>175</v>
      </c>
      <c r="I433" t="s">
        <v>220</v>
      </c>
      <c r="J433"/>
    </row>
    <row r="434" spans="1:10" ht="13.5" customHeight="1" x14ac:dyDescent="0.35">
      <c r="A434" s="838">
        <v>45356</v>
      </c>
      <c r="B434" s="839" t="s">
        <v>1216</v>
      </c>
      <c r="C434" s="840" t="s">
        <v>31</v>
      </c>
      <c r="D434" s="839" t="s">
        <v>159</v>
      </c>
      <c r="E434" s="841">
        <v>12</v>
      </c>
      <c r="F434" s="839" t="s">
        <v>1217</v>
      </c>
      <c r="G434" s="839" t="s">
        <v>175</v>
      </c>
      <c r="I434" t="s">
        <v>244</v>
      </c>
      <c r="J434" t="s">
        <v>226</v>
      </c>
    </row>
    <row r="435" spans="1:10" ht="13.5" customHeight="1" x14ac:dyDescent="0.35">
      <c r="A435" s="838">
        <v>45356</v>
      </c>
      <c r="B435" s="839" t="s">
        <v>1218</v>
      </c>
      <c r="C435" s="840" t="s">
        <v>31</v>
      </c>
      <c r="D435" s="839" t="s">
        <v>160</v>
      </c>
      <c r="E435" s="841">
        <v>50</v>
      </c>
      <c r="F435" s="839" t="s">
        <v>1219</v>
      </c>
      <c r="G435" s="839" t="s">
        <v>175</v>
      </c>
      <c r="I435" t="s">
        <v>236</v>
      </c>
      <c r="J435" t="s">
        <v>8556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160</v>
      </c>
      <c r="E436" s="841">
        <v>27.63</v>
      </c>
      <c r="F436" s="839" t="s">
        <v>284</v>
      </c>
      <c r="G436" s="839" t="s">
        <v>89</v>
      </c>
      <c r="I436" t="s">
        <v>285</v>
      </c>
      <c r="J436" t="s">
        <v>286</v>
      </c>
    </row>
    <row r="437" spans="1:10" ht="13.5" customHeight="1" x14ac:dyDescent="0.35">
      <c r="A437" s="838">
        <v>45354</v>
      </c>
      <c r="B437" s="839" t="s">
        <v>1220</v>
      </c>
      <c r="C437" s="840" t="s">
        <v>31</v>
      </c>
      <c r="D437" s="839" t="s">
        <v>159</v>
      </c>
      <c r="E437" s="841">
        <v>60</v>
      </c>
      <c r="F437" s="839" t="s">
        <v>1101</v>
      </c>
      <c r="G437" s="839" t="s">
        <v>174</v>
      </c>
      <c r="I437" t="s">
        <v>605</v>
      </c>
      <c r="J437" t="s">
        <v>226</v>
      </c>
    </row>
    <row r="438" spans="1:10" ht="13.5" customHeight="1" x14ac:dyDescent="0.35">
      <c r="A438" s="838">
        <v>45352</v>
      </c>
      <c r="B438" s="839" t="s">
        <v>1077</v>
      </c>
      <c r="C438" s="840" t="s">
        <v>37</v>
      </c>
      <c r="D438" s="839" t="s">
        <v>159</v>
      </c>
      <c r="E438" s="841">
        <v>50</v>
      </c>
      <c r="F438" s="839" t="s">
        <v>1078</v>
      </c>
      <c r="G438" s="839" t="s">
        <v>175</v>
      </c>
      <c r="I438" t="s">
        <v>353</v>
      </c>
      <c r="J438" t="s">
        <v>354</v>
      </c>
    </row>
    <row r="439" spans="1:10" ht="13.5" customHeight="1" x14ac:dyDescent="0.35">
      <c r="A439" s="838">
        <v>45352</v>
      </c>
      <c r="B439" s="839" t="s">
        <v>292</v>
      </c>
      <c r="C439" s="840" t="s">
        <v>44</v>
      </c>
      <c r="D439" s="839" t="s">
        <v>159</v>
      </c>
      <c r="E439" s="841">
        <v>100</v>
      </c>
      <c r="F439" s="839" t="s">
        <v>292</v>
      </c>
      <c r="G439" s="839" t="s">
        <v>175</v>
      </c>
      <c r="I439" t="s">
        <v>294</v>
      </c>
      <c r="J439" t="s">
        <v>295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1221</v>
      </c>
      <c r="C441" s="840" t="s">
        <v>44</v>
      </c>
      <c r="D441" s="839" t="s">
        <v>159</v>
      </c>
      <c r="E441" s="841">
        <v>20</v>
      </c>
      <c r="F441" s="839" t="s">
        <v>292</v>
      </c>
      <c r="G441" s="839" t="s">
        <v>174</v>
      </c>
      <c r="I441" t="s">
        <v>294</v>
      </c>
      <c r="J441" t="s">
        <v>295</v>
      </c>
    </row>
    <row r="442" spans="1:10" ht="13.5" customHeight="1" x14ac:dyDescent="0.35">
      <c r="A442" s="838">
        <v>45349</v>
      </c>
      <c r="B442" s="839" t="s">
        <v>1222</v>
      </c>
      <c r="C442" s="840" t="s">
        <v>31</v>
      </c>
      <c r="D442" s="839" t="s">
        <v>159</v>
      </c>
      <c r="E442" s="841">
        <v>95</v>
      </c>
      <c r="F442" s="839" t="s">
        <v>224</v>
      </c>
      <c r="G442" s="839" t="s">
        <v>175</v>
      </c>
      <c r="I442" t="s">
        <v>225</v>
      </c>
      <c r="J442" t="s">
        <v>226</v>
      </c>
    </row>
    <row r="443" spans="1:10" ht="13.5" customHeight="1" x14ac:dyDescent="0.35">
      <c r="A443" s="838">
        <v>45348</v>
      </c>
      <c r="B443" s="839" t="s">
        <v>1181</v>
      </c>
      <c r="C443" s="840" t="s">
        <v>31</v>
      </c>
      <c r="D443" s="839" t="s">
        <v>159</v>
      </c>
      <c r="E443" s="841">
        <v>50</v>
      </c>
      <c r="F443" s="839" t="s">
        <v>783</v>
      </c>
      <c r="G443" s="839" t="s">
        <v>175</v>
      </c>
      <c r="I443" t="s">
        <v>317</v>
      </c>
      <c r="J443" t="s">
        <v>226</v>
      </c>
    </row>
    <row r="444" spans="1:10" ht="13.5" customHeight="1" x14ac:dyDescent="0.35">
      <c r="A444" s="838">
        <v>45348</v>
      </c>
      <c r="B444" s="839" t="s">
        <v>784</v>
      </c>
      <c r="C444" s="840" t="s">
        <v>31</v>
      </c>
      <c r="D444" s="839" t="s">
        <v>159</v>
      </c>
      <c r="E444" s="841">
        <v>9.9499999999999993</v>
      </c>
      <c r="F444" s="839" t="s">
        <v>324</v>
      </c>
      <c r="G444" s="839" t="s">
        <v>175</v>
      </c>
      <c r="I444" t="s">
        <v>325</v>
      </c>
      <c r="J444" t="s">
        <v>226</v>
      </c>
    </row>
    <row r="445" spans="1:10" ht="13.5" customHeight="1" x14ac:dyDescent="0.35">
      <c r="A445" s="838">
        <v>45347</v>
      </c>
      <c r="B445" s="839" t="s">
        <v>1223</v>
      </c>
      <c r="C445" s="840" t="s">
        <v>44</v>
      </c>
      <c r="D445" s="839" t="s">
        <v>159</v>
      </c>
      <c r="E445" s="841">
        <v>20</v>
      </c>
      <c r="F445" s="839" t="s">
        <v>293</v>
      </c>
      <c r="G445" s="839" t="s">
        <v>174</v>
      </c>
      <c r="I445" t="s">
        <v>294</v>
      </c>
      <c r="J445" t="s">
        <v>295</v>
      </c>
    </row>
    <row r="446" spans="1:10" ht="13.5" customHeight="1" x14ac:dyDescent="0.35">
      <c r="A446" s="838">
        <v>45345</v>
      </c>
      <c r="B446" s="839" t="s">
        <v>1224</v>
      </c>
      <c r="C446" s="840" t="s">
        <v>31</v>
      </c>
      <c r="D446" s="839" t="s">
        <v>160</v>
      </c>
      <c r="E446" s="841">
        <v>120</v>
      </c>
      <c r="F446" s="839" t="s">
        <v>693</v>
      </c>
      <c r="G446" s="839" t="s">
        <v>174</v>
      </c>
      <c r="I446" t="s">
        <v>605</v>
      </c>
      <c r="J446" t="s">
        <v>226</v>
      </c>
    </row>
    <row r="447" spans="1:10" ht="13.5" customHeight="1" x14ac:dyDescent="0.35">
      <c r="A447" s="838">
        <v>45345</v>
      </c>
      <c r="B447" s="839" t="s">
        <v>1225</v>
      </c>
      <c r="C447" s="840" t="s">
        <v>35</v>
      </c>
      <c r="D447" s="839" t="s">
        <v>162</v>
      </c>
      <c r="E447" s="841">
        <v>580</v>
      </c>
      <c r="F447" s="839" t="s">
        <v>495</v>
      </c>
      <c r="G447" s="839" t="s">
        <v>180</v>
      </c>
      <c r="I447" t="s">
        <v>1226</v>
      </c>
      <c r="J447" t="s">
        <v>222</v>
      </c>
    </row>
    <row r="448" spans="1:10" ht="13.5" customHeight="1" x14ac:dyDescent="0.35">
      <c r="A448" s="838">
        <v>45344</v>
      </c>
      <c r="B448" s="839" t="s">
        <v>1227</v>
      </c>
      <c r="C448" s="840" t="s">
        <v>41</v>
      </c>
      <c r="D448" s="839" t="s">
        <v>166</v>
      </c>
      <c r="E448" s="841">
        <v>-85.5</v>
      </c>
      <c r="F448" s="839" t="s">
        <v>1228</v>
      </c>
      <c r="G448" s="839" t="s">
        <v>175</v>
      </c>
      <c r="I448" t="s">
        <v>220</v>
      </c>
      <c r="J448"/>
    </row>
    <row r="449" spans="1:10" ht="13.5" customHeight="1" x14ac:dyDescent="0.35">
      <c r="A449" s="838">
        <v>45344</v>
      </c>
      <c r="B449" s="839" t="s">
        <v>1227</v>
      </c>
      <c r="C449" s="840" t="s">
        <v>31</v>
      </c>
      <c r="D449" s="839" t="s">
        <v>166</v>
      </c>
      <c r="E449" s="841">
        <v>85.5</v>
      </c>
      <c r="F449" s="839" t="s">
        <v>1228</v>
      </c>
      <c r="G449" s="839" t="s">
        <v>175</v>
      </c>
      <c r="I449" t="s">
        <v>378</v>
      </c>
      <c r="J449" t="s">
        <v>226</v>
      </c>
    </row>
    <row r="450" spans="1:10" ht="13.5" customHeight="1" x14ac:dyDescent="0.35">
      <c r="A450" s="838">
        <v>45344</v>
      </c>
      <c r="B450" s="839" t="s">
        <v>1227</v>
      </c>
      <c r="C450" s="840" t="s">
        <v>41</v>
      </c>
      <c r="D450" s="839" t="s">
        <v>166</v>
      </c>
      <c r="E450" s="841">
        <v>-50</v>
      </c>
      <c r="F450" s="839" t="s">
        <v>1229</v>
      </c>
      <c r="G450" s="839" t="s">
        <v>175</v>
      </c>
      <c r="I450" t="s">
        <v>220</v>
      </c>
      <c r="J450"/>
    </row>
    <row r="451" spans="1:10" ht="13.5" customHeight="1" x14ac:dyDescent="0.35">
      <c r="A451" s="838">
        <v>45344</v>
      </c>
      <c r="B451" s="839" t="s">
        <v>1227</v>
      </c>
      <c r="C451" s="840" t="s">
        <v>31</v>
      </c>
      <c r="D451" s="839" t="s">
        <v>166</v>
      </c>
      <c r="E451" s="841">
        <v>50</v>
      </c>
      <c r="F451" s="839" t="s">
        <v>1229</v>
      </c>
      <c r="G451" s="839" t="s">
        <v>175</v>
      </c>
      <c r="I451" t="s">
        <v>244</v>
      </c>
      <c r="J451" t="s">
        <v>226</v>
      </c>
    </row>
    <row r="452" spans="1:10" ht="13.5" customHeight="1" x14ac:dyDescent="0.35">
      <c r="A452" s="838">
        <v>45344</v>
      </c>
      <c r="B452" s="839" t="s">
        <v>1227</v>
      </c>
      <c r="C452" s="840" t="s">
        <v>41</v>
      </c>
      <c r="D452" s="839" t="s">
        <v>166</v>
      </c>
      <c r="E452" s="841">
        <v>-99</v>
      </c>
      <c r="F452" s="839" t="s">
        <v>230</v>
      </c>
      <c r="G452" s="839" t="s">
        <v>175</v>
      </c>
      <c r="I452" t="s">
        <v>220</v>
      </c>
      <c r="J452"/>
    </row>
    <row r="453" spans="1:10" ht="13.5" customHeight="1" x14ac:dyDescent="0.35">
      <c r="A453" s="838">
        <v>45344</v>
      </c>
      <c r="B453" s="839" t="s">
        <v>1227</v>
      </c>
      <c r="C453" s="840" t="s">
        <v>31</v>
      </c>
      <c r="D453" s="839" t="s">
        <v>166</v>
      </c>
      <c r="E453" s="841">
        <v>99</v>
      </c>
      <c r="F453" s="839" t="s">
        <v>230</v>
      </c>
      <c r="G453" s="839" t="s">
        <v>175</v>
      </c>
      <c r="I453" t="s">
        <v>231</v>
      </c>
      <c r="J453" t="s">
        <v>8556</v>
      </c>
    </row>
    <row r="454" spans="1:10" ht="13.5" customHeight="1" x14ac:dyDescent="0.35">
      <c r="A454" s="838">
        <v>45344</v>
      </c>
      <c r="B454" s="839" t="s">
        <v>1230</v>
      </c>
      <c r="C454" s="840" t="s">
        <v>47</v>
      </c>
      <c r="D454" s="839" t="s">
        <v>159</v>
      </c>
      <c r="E454" s="841">
        <v>120</v>
      </c>
      <c r="F454" s="839" t="s">
        <v>1231</v>
      </c>
      <c r="G454" s="839" t="s">
        <v>174</v>
      </c>
      <c r="I454" t="s">
        <v>265</v>
      </c>
      <c r="J454" t="s">
        <v>206</v>
      </c>
    </row>
    <row r="455" spans="1:10" ht="13.5" customHeight="1" x14ac:dyDescent="0.35">
      <c r="A455" s="838">
        <v>45338</v>
      </c>
      <c r="B455" s="839" t="s">
        <v>1162</v>
      </c>
      <c r="C455" s="840" t="s">
        <v>31</v>
      </c>
      <c r="D455" s="839" t="s">
        <v>165</v>
      </c>
      <c r="E455" s="841">
        <v>50</v>
      </c>
      <c r="F455" s="839" t="s">
        <v>783</v>
      </c>
      <c r="G455" s="839" t="s">
        <v>174</v>
      </c>
      <c r="I455" t="s">
        <v>317</v>
      </c>
      <c r="J455" t="s">
        <v>226</v>
      </c>
    </row>
    <row r="456" spans="1:10" ht="13.5" customHeight="1" x14ac:dyDescent="0.35">
      <c r="A456" s="838">
        <v>45338</v>
      </c>
      <c r="B456" s="839" t="s">
        <v>1162</v>
      </c>
      <c r="C456" s="840" t="s">
        <v>53</v>
      </c>
      <c r="D456" s="839" t="s">
        <v>165</v>
      </c>
      <c r="E456" s="841">
        <v>-50</v>
      </c>
      <c r="F456" s="839" t="s">
        <v>783</v>
      </c>
      <c r="G456" s="839" t="s">
        <v>174</v>
      </c>
      <c r="I456" t="s">
        <v>220</v>
      </c>
      <c r="J456"/>
    </row>
    <row r="457" spans="1:10" ht="13.5" customHeight="1" x14ac:dyDescent="0.35">
      <c r="A457" s="838">
        <v>45341</v>
      </c>
      <c r="B457" s="839" t="s">
        <v>1232</v>
      </c>
      <c r="C457" s="840" t="s">
        <v>31</v>
      </c>
      <c r="D457" s="839" t="s">
        <v>159</v>
      </c>
      <c r="E457" s="841">
        <v>65</v>
      </c>
      <c r="F457" s="839" t="s">
        <v>273</v>
      </c>
      <c r="G457" s="839" t="s">
        <v>174</v>
      </c>
      <c r="I457" t="s">
        <v>274</v>
      </c>
      <c r="J457" t="s">
        <v>8556</v>
      </c>
    </row>
    <row r="458" spans="1:10" ht="13.5" customHeight="1" x14ac:dyDescent="0.35">
      <c r="A458" s="838">
        <v>45341</v>
      </c>
      <c r="B458" s="839" t="s">
        <v>1232</v>
      </c>
      <c r="C458" s="840" t="s">
        <v>31</v>
      </c>
      <c r="D458" s="839" t="s">
        <v>165</v>
      </c>
      <c r="E458" s="841">
        <v>60</v>
      </c>
      <c r="F458" s="839" t="s">
        <v>273</v>
      </c>
      <c r="G458" s="839" t="s">
        <v>174</v>
      </c>
      <c r="I458" t="s">
        <v>274</v>
      </c>
      <c r="J458" t="s">
        <v>8556</v>
      </c>
    </row>
    <row r="459" spans="1:10" ht="13.5" customHeight="1" x14ac:dyDescent="0.35">
      <c r="A459" s="838">
        <v>45341</v>
      </c>
      <c r="B459" s="839" t="s">
        <v>1232</v>
      </c>
      <c r="C459" s="840" t="s">
        <v>53</v>
      </c>
      <c r="D459" s="839" t="s">
        <v>165</v>
      </c>
      <c r="E459" s="841">
        <v>-60</v>
      </c>
      <c r="F459" s="839" t="s">
        <v>273</v>
      </c>
      <c r="G459" s="839" t="s">
        <v>174</v>
      </c>
      <c r="I459" t="s">
        <v>220</v>
      </c>
      <c r="J459"/>
    </row>
    <row r="460" spans="1:10" ht="13.5" customHeight="1" x14ac:dyDescent="0.35">
      <c r="A460" s="838">
        <v>45337</v>
      </c>
      <c r="B460" s="839" t="s">
        <v>1233</v>
      </c>
      <c r="C460" s="840" t="s">
        <v>31</v>
      </c>
      <c r="D460" s="839" t="s">
        <v>159</v>
      </c>
      <c r="E460" s="841">
        <v>9.9499999999999993</v>
      </c>
      <c r="F460" s="839" t="s">
        <v>324</v>
      </c>
      <c r="G460" s="839" t="s">
        <v>175</v>
      </c>
      <c r="I460" t="s">
        <v>325</v>
      </c>
      <c r="J460" t="s">
        <v>226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162</v>
      </c>
      <c r="E461" s="841">
        <v>115.68</v>
      </c>
      <c r="F461" s="839" t="s">
        <v>1234</v>
      </c>
      <c r="G461" s="839" t="s">
        <v>181</v>
      </c>
      <c r="I461" t="s">
        <v>285</v>
      </c>
      <c r="J461" t="s">
        <v>286</v>
      </c>
    </row>
    <row r="462" spans="1:10" ht="13.5" customHeight="1" x14ac:dyDescent="0.35">
      <c r="A462" s="838">
        <v>45337</v>
      </c>
      <c r="B462" s="839" t="s">
        <v>283</v>
      </c>
      <c r="C462" s="840" t="s">
        <v>56</v>
      </c>
      <c r="D462" s="839" t="s">
        <v>160</v>
      </c>
      <c r="E462" s="841">
        <v>15.52</v>
      </c>
      <c r="F462" s="839" t="s">
        <v>284</v>
      </c>
      <c r="G462" s="839" t="s">
        <v>89</v>
      </c>
      <c r="I462" t="s">
        <v>285</v>
      </c>
      <c r="J462" t="s">
        <v>286</v>
      </c>
    </row>
    <row r="463" spans="1:10" ht="13.5" customHeight="1" x14ac:dyDescent="0.35">
      <c r="A463" s="838">
        <v>45337</v>
      </c>
      <c r="B463" s="839" t="s">
        <v>1235</v>
      </c>
      <c r="C463" s="840" t="s">
        <v>28</v>
      </c>
      <c r="D463" s="839" t="s">
        <v>159</v>
      </c>
      <c r="E463" s="841">
        <v>60</v>
      </c>
      <c r="F463" s="839" t="s">
        <v>1236</v>
      </c>
      <c r="G463" s="839" t="s">
        <v>174</v>
      </c>
      <c r="I463" t="s">
        <v>1237</v>
      </c>
      <c r="J463" t="s">
        <v>197</v>
      </c>
    </row>
    <row r="464" spans="1:10" ht="13.5" customHeight="1" x14ac:dyDescent="0.35">
      <c r="A464" s="838">
        <v>45334</v>
      </c>
      <c r="B464" s="839" t="s">
        <v>1238</v>
      </c>
      <c r="C464" s="840" t="s">
        <v>31</v>
      </c>
      <c r="D464" s="839" t="s">
        <v>165</v>
      </c>
      <c r="E464" s="841">
        <v>99</v>
      </c>
      <c r="F464" s="839" t="s">
        <v>230</v>
      </c>
      <c r="G464" s="839" t="s">
        <v>174</v>
      </c>
      <c r="I464" t="s">
        <v>231</v>
      </c>
      <c r="J464" t="s">
        <v>8556</v>
      </c>
    </row>
    <row r="465" spans="1:10" ht="13.5" customHeight="1" x14ac:dyDescent="0.35">
      <c r="A465" s="838">
        <v>45334</v>
      </c>
      <c r="B465" s="839" t="s">
        <v>1238</v>
      </c>
      <c r="C465" s="840" t="s">
        <v>53</v>
      </c>
      <c r="D465" s="839" t="s">
        <v>165</v>
      </c>
      <c r="E465" s="841">
        <v>-99</v>
      </c>
      <c r="F465" s="839" t="s">
        <v>230</v>
      </c>
      <c r="G465" s="839" t="s">
        <v>174</v>
      </c>
      <c r="I465" t="s">
        <v>220</v>
      </c>
      <c r="J465"/>
    </row>
    <row r="466" spans="1:10" ht="13.5" customHeight="1" x14ac:dyDescent="0.35">
      <c r="A466" s="838">
        <v>45334</v>
      </c>
      <c r="B466" s="839" t="s">
        <v>1239</v>
      </c>
      <c r="C466" s="840" t="s">
        <v>28</v>
      </c>
      <c r="D466" s="839" t="s">
        <v>160</v>
      </c>
      <c r="E466" s="841">
        <v>250</v>
      </c>
      <c r="F466" s="839" t="s">
        <v>1071</v>
      </c>
      <c r="G466" s="839" t="s">
        <v>174</v>
      </c>
      <c r="I466" t="s">
        <v>657</v>
      </c>
      <c r="J466" t="s">
        <v>197</v>
      </c>
    </row>
    <row r="467" spans="1:10" ht="13.5" customHeight="1" x14ac:dyDescent="0.35">
      <c r="A467" s="838">
        <v>45334</v>
      </c>
      <c r="B467" s="839" t="s">
        <v>1240</v>
      </c>
      <c r="C467" s="840" t="s">
        <v>47</v>
      </c>
      <c r="D467" s="839" t="s">
        <v>165</v>
      </c>
      <c r="E467" s="841">
        <v>50</v>
      </c>
      <c r="F467" s="839" t="s">
        <v>859</v>
      </c>
      <c r="G467" s="839" t="s">
        <v>175</v>
      </c>
      <c r="I467" t="s">
        <v>268</v>
      </c>
      <c r="J467" t="s">
        <v>269</v>
      </c>
    </row>
    <row r="468" spans="1:10" ht="13.5" customHeight="1" x14ac:dyDescent="0.35">
      <c r="A468" s="838">
        <v>45334</v>
      </c>
      <c r="B468" s="839" t="s">
        <v>1240</v>
      </c>
      <c r="C468" s="840" t="s">
        <v>53</v>
      </c>
      <c r="D468" s="839" t="s">
        <v>165</v>
      </c>
      <c r="E468" s="841">
        <v>-50</v>
      </c>
      <c r="F468" s="839" t="s">
        <v>859</v>
      </c>
      <c r="G468" s="839" t="s">
        <v>175</v>
      </c>
      <c r="I468" t="s">
        <v>220</v>
      </c>
      <c r="J468"/>
    </row>
    <row r="469" spans="1:10" ht="13.5" customHeight="1" x14ac:dyDescent="0.35">
      <c r="A469" s="838">
        <v>45331</v>
      </c>
      <c r="B469" s="839" t="s">
        <v>1241</v>
      </c>
      <c r="C469" s="840" t="s">
        <v>31</v>
      </c>
      <c r="D469" s="839" t="s">
        <v>159</v>
      </c>
      <c r="E469" s="841">
        <v>95</v>
      </c>
      <c r="F469" s="839" t="s">
        <v>235</v>
      </c>
      <c r="G469" s="839" t="s">
        <v>174</v>
      </c>
      <c r="I469" t="s">
        <v>236</v>
      </c>
      <c r="J469" t="s">
        <v>8556</v>
      </c>
    </row>
    <row r="470" spans="1:10" ht="13.5" customHeight="1" x14ac:dyDescent="0.35">
      <c r="A470" s="838">
        <v>45331</v>
      </c>
      <c r="B470" s="839" t="s">
        <v>1242</v>
      </c>
      <c r="C470" s="840" t="s">
        <v>31</v>
      </c>
      <c r="D470" s="839" t="s">
        <v>165</v>
      </c>
      <c r="E470" s="841">
        <v>99</v>
      </c>
      <c r="F470" s="839" t="s">
        <v>230</v>
      </c>
      <c r="G470" s="839" t="s">
        <v>174</v>
      </c>
      <c r="I470" t="s">
        <v>231</v>
      </c>
      <c r="J470" t="s">
        <v>8556</v>
      </c>
    </row>
    <row r="471" spans="1:10" ht="13.5" customHeight="1" x14ac:dyDescent="0.35">
      <c r="A471" s="838">
        <v>45331</v>
      </c>
      <c r="B471" s="839" t="s">
        <v>1242</v>
      </c>
      <c r="C471" s="840" t="s">
        <v>53</v>
      </c>
      <c r="D471" s="839" t="s">
        <v>165</v>
      </c>
      <c r="E471" s="841">
        <v>-99</v>
      </c>
      <c r="F471" s="839" t="s">
        <v>230</v>
      </c>
      <c r="G471" s="839" t="s">
        <v>174</v>
      </c>
      <c r="I471" t="s">
        <v>220</v>
      </c>
      <c r="J471"/>
    </row>
    <row r="472" spans="1:10" ht="13.5" customHeight="1" x14ac:dyDescent="0.35">
      <c r="A472" s="838">
        <v>45331</v>
      </c>
      <c r="B472" s="839" t="s">
        <v>1243</v>
      </c>
      <c r="C472" s="840" t="s">
        <v>31</v>
      </c>
      <c r="D472" s="839" t="s">
        <v>159</v>
      </c>
      <c r="E472" s="841">
        <v>198</v>
      </c>
      <c r="F472" s="839" t="s">
        <v>230</v>
      </c>
      <c r="G472" s="839" t="s">
        <v>174</v>
      </c>
      <c r="I472" t="s">
        <v>231</v>
      </c>
      <c r="J472" t="s">
        <v>8556</v>
      </c>
    </row>
    <row r="473" spans="1:10" ht="13.5" customHeight="1" x14ac:dyDescent="0.35">
      <c r="A473" s="838">
        <v>45330</v>
      </c>
      <c r="B473" s="839" t="s">
        <v>1244</v>
      </c>
      <c r="C473" s="840" t="s">
        <v>569</v>
      </c>
      <c r="D473" s="839" t="s">
        <v>160</v>
      </c>
      <c r="E473" s="841">
        <v>25</v>
      </c>
      <c r="F473" s="839" t="s">
        <v>1245</v>
      </c>
      <c r="G473" s="839" t="s">
        <v>174</v>
      </c>
      <c r="I473" t="s">
        <v>725</v>
      </c>
      <c r="J473" t="s">
        <v>726</v>
      </c>
    </row>
    <row r="474" spans="1:10" ht="13.5" customHeight="1" x14ac:dyDescent="0.35">
      <c r="A474" s="838">
        <v>45330</v>
      </c>
      <c r="B474" s="839" t="s">
        <v>1246</v>
      </c>
      <c r="C474" s="840" t="s">
        <v>50</v>
      </c>
      <c r="D474" s="839" t="s">
        <v>159</v>
      </c>
      <c r="E474" s="841">
        <v>100</v>
      </c>
      <c r="F474" s="839" t="s">
        <v>734</v>
      </c>
      <c r="G474" s="839" t="s">
        <v>174</v>
      </c>
      <c r="I474" t="s">
        <v>210</v>
      </c>
      <c r="J474" t="s">
        <v>211</v>
      </c>
    </row>
    <row r="475" spans="1:10" ht="13.5" customHeight="1" x14ac:dyDescent="0.35">
      <c r="A475" s="838">
        <v>45326</v>
      </c>
      <c r="B475" s="839" t="s">
        <v>1247</v>
      </c>
      <c r="C475" s="840" t="s">
        <v>31</v>
      </c>
      <c r="D475" s="839" t="s">
        <v>160</v>
      </c>
      <c r="E475" s="841">
        <v>24</v>
      </c>
      <c r="F475" s="839" t="s">
        <v>230</v>
      </c>
      <c r="G475" s="839" t="s">
        <v>175</v>
      </c>
      <c r="I475" t="s">
        <v>231</v>
      </c>
      <c r="J475" t="s">
        <v>8556</v>
      </c>
    </row>
    <row r="476" spans="1:10" ht="13.5" customHeight="1" x14ac:dyDescent="0.35">
      <c r="A476" s="838">
        <v>45326</v>
      </c>
      <c r="B476" s="839" t="s">
        <v>1248</v>
      </c>
      <c r="C476" s="840" t="s">
        <v>569</v>
      </c>
      <c r="D476" s="839" t="s">
        <v>164</v>
      </c>
      <c r="E476" s="841">
        <v>80</v>
      </c>
      <c r="F476" s="839" t="s">
        <v>1249</v>
      </c>
      <c r="G476" s="839" t="s">
        <v>174</v>
      </c>
      <c r="I476" t="s">
        <v>725</v>
      </c>
      <c r="J476" t="s">
        <v>726</v>
      </c>
    </row>
    <row r="477" spans="1:10" ht="13.5" customHeight="1" x14ac:dyDescent="0.35">
      <c r="A477" s="838">
        <v>45323</v>
      </c>
      <c r="B477" s="839" t="s">
        <v>1250</v>
      </c>
      <c r="C477" s="840" t="s">
        <v>50</v>
      </c>
      <c r="D477" s="839" t="s">
        <v>159</v>
      </c>
      <c r="E477" s="841">
        <v>100</v>
      </c>
      <c r="F477" s="839" t="s">
        <v>734</v>
      </c>
      <c r="G477" s="839" t="s">
        <v>174</v>
      </c>
      <c r="I477" t="s">
        <v>210</v>
      </c>
      <c r="J477" t="s">
        <v>211</v>
      </c>
    </row>
    <row r="478" spans="1:10" ht="13.5" customHeight="1" x14ac:dyDescent="0.35">
      <c r="A478" s="838">
        <v>45323</v>
      </c>
      <c r="B478" s="839" t="s">
        <v>1251</v>
      </c>
      <c r="C478" s="840" t="s">
        <v>35</v>
      </c>
      <c r="D478" s="839" t="s">
        <v>160</v>
      </c>
      <c r="E478" s="841">
        <v>795</v>
      </c>
      <c r="F478" s="839" t="s">
        <v>495</v>
      </c>
      <c r="G478" s="839" t="s">
        <v>175</v>
      </c>
      <c r="I478" t="s">
        <v>1226</v>
      </c>
      <c r="J478" t="s">
        <v>222</v>
      </c>
    </row>
    <row r="479" spans="1:10" ht="13.5" customHeight="1" x14ac:dyDescent="0.35">
      <c r="A479" s="838">
        <v>45323</v>
      </c>
      <c r="B479" s="839" t="s">
        <v>1077</v>
      </c>
      <c r="C479" s="840" t="s">
        <v>37</v>
      </c>
      <c r="D479" s="839" t="s">
        <v>159</v>
      </c>
      <c r="E479" s="841">
        <v>50</v>
      </c>
      <c r="F479" s="839" t="s">
        <v>1078</v>
      </c>
      <c r="G479" s="839" t="s">
        <v>175</v>
      </c>
      <c r="I479" t="s">
        <v>353</v>
      </c>
      <c r="J479" t="s">
        <v>354</v>
      </c>
    </row>
    <row r="480" spans="1:10" ht="13.5" customHeight="1" x14ac:dyDescent="0.35">
      <c r="A480" s="838">
        <v>45323</v>
      </c>
      <c r="B480" s="839" t="s">
        <v>292</v>
      </c>
      <c r="C480" s="840" t="s">
        <v>44</v>
      </c>
      <c r="D480" s="839" t="s">
        <v>159</v>
      </c>
      <c r="E480" s="841">
        <v>80</v>
      </c>
      <c r="F480" s="839" t="s">
        <v>292</v>
      </c>
      <c r="G480" s="839" t="s">
        <v>175</v>
      </c>
      <c r="I480" t="s">
        <v>294</v>
      </c>
      <c r="J480" t="s">
        <v>295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1223</v>
      </c>
      <c r="C482" s="840" t="s">
        <v>44</v>
      </c>
      <c r="D482" s="839" t="s">
        <v>159</v>
      </c>
      <c r="E482" s="841">
        <v>20</v>
      </c>
      <c r="F482" s="839" t="s">
        <v>293</v>
      </c>
      <c r="G482" s="839" t="s">
        <v>174</v>
      </c>
      <c r="I482" t="s">
        <v>294</v>
      </c>
      <c r="J482" t="s">
        <v>295</v>
      </c>
    </row>
    <row r="483" spans="1:10" ht="13.5" customHeight="1" x14ac:dyDescent="0.35">
      <c r="A483" s="838">
        <v>45313</v>
      </c>
      <c r="B483" s="839" t="s">
        <v>1252</v>
      </c>
      <c r="C483" s="840" t="s">
        <v>50</v>
      </c>
      <c r="D483" s="839" t="s">
        <v>159</v>
      </c>
      <c r="E483" s="841">
        <v>100</v>
      </c>
      <c r="F483" s="839" t="s">
        <v>734</v>
      </c>
      <c r="G483" s="839" t="s">
        <v>174</v>
      </c>
      <c r="I483" t="s">
        <v>210</v>
      </c>
      <c r="J483" t="s">
        <v>211</v>
      </c>
    </row>
    <row r="484" spans="1:10" ht="13.5" customHeight="1" x14ac:dyDescent="0.35">
      <c r="A484" s="838">
        <v>45306</v>
      </c>
      <c r="B484" s="839" t="s">
        <v>1233</v>
      </c>
      <c r="C484" s="840" t="s">
        <v>31</v>
      </c>
      <c r="D484" s="839" t="s">
        <v>159</v>
      </c>
      <c r="E484" s="841">
        <v>125</v>
      </c>
      <c r="F484" s="839" t="s">
        <v>273</v>
      </c>
      <c r="G484" s="839" t="s">
        <v>174</v>
      </c>
      <c r="I484" t="s">
        <v>274</v>
      </c>
      <c r="J484" t="s">
        <v>8556</v>
      </c>
    </row>
    <row r="485" spans="1:10" ht="13.5" customHeight="1" x14ac:dyDescent="0.35">
      <c r="A485" s="838">
        <v>45306</v>
      </c>
      <c r="B485" s="839" t="s">
        <v>1253</v>
      </c>
      <c r="C485" s="840" t="s">
        <v>31</v>
      </c>
      <c r="D485" s="839" t="s">
        <v>165</v>
      </c>
      <c r="E485" s="841">
        <v>150</v>
      </c>
      <c r="F485" s="839" t="s">
        <v>235</v>
      </c>
      <c r="G485" s="839" t="s">
        <v>174</v>
      </c>
      <c r="I485" t="s">
        <v>236</v>
      </c>
      <c r="J485" t="s">
        <v>8556</v>
      </c>
    </row>
    <row r="486" spans="1:10" ht="13.5" customHeight="1" x14ac:dyDescent="0.35">
      <c r="A486" s="838">
        <v>45306</v>
      </c>
      <c r="B486" s="839" t="s">
        <v>1253</v>
      </c>
      <c r="C486" s="840" t="s">
        <v>53</v>
      </c>
      <c r="D486" s="839" t="s">
        <v>165</v>
      </c>
      <c r="E486" s="841">
        <v>-150</v>
      </c>
      <c r="F486" s="839" t="s">
        <v>235</v>
      </c>
      <c r="G486" s="839" t="s">
        <v>174</v>
      </c>
      <c r="I486" t="s">
        <v>220</v>
      </c>
      <c r="J486"/>
    </row>
    <row r="487" spans="1:10" ht="13.5" customHeight="1" x14ac:dyDescent="0.35">
      <c r="A487" s="838">
        <v>45303</v>
      </c>
      <c r="B487" s="839" t="s">
        <v>818</v>
      </c>
      <c r="C487" s="840" t="s">
        <v>569</v>
      </c>
      <c r="D487" s="839" t="s">
        <v>160</v>
      </c>
      <c r="E487" s="841">
        <v>5</v>
      </c>
      <c r="F487" s="839" t="s">
        <v>1254</v>
      </c>
      <c r="G487" s="839" t="s">
        <v>174</v>
      </c>
      <c r="I487" t="s">
        <v>285</v>
      </c>
      <c r="J487" t="s">
        <v>286</v>
      </c>
    </row>
    <row r="488" spans="1:10" ht="13.5" customHeight="1" x14ac:dyDescent="0.35">
      <c r="A488" s="838">
        <v>45302</v>
      </c>
      <c r="B488" s="839" t="s">
        <v>1200</v>
      </c>
      <c r="C488" s="840" t="s">
        <v>31</v>
      </c>
      <c r="D488" s="839" t="s">
        <v>159</v>
      </c>
      <c r="E488" s="841">
        <v>50</v>
      </c>
      <c r="F488" s="839" t="s">
        <v>243</v>
      </c>
      <c r="G488" s="839" t="s">
        <v>175</v>
      </c>
      <c r="I488" t="s">
        <v>244</v>
      </c>
      <c r="J488" t="s">
        <v>226</v>
      </c>
    </row>
    <row r="489" spans="1:10" ht="13.5" customHeight="1" x14ac:dyDescent="0.35">
      <c r="A489" s="838">
        <v>45301</v>
      </c>
      <c r="B489" s="839" t="s">
        <v>1255</v>
      </c>
      <c r="C489" s="840" t="s">
        <v>28</v>
      </c>
      <c r="D489" s="839" t="s">
        <v>159</v>
      </c>
      <c r="E489" s="841">
        <v>250</v>
      </c>
      <c r="F489" s="839" t="s">
        <v>1180</v>
      </c>
      <c r="G489" s="839" t="s">
        <v>174</v>
      </c>
      <c r="I489" t="s">
        <v>657</v>
      </c>
      <c r="J489" t="s">
        <v>197</v>
      </c>
    </row>
    <row r="490" spans="1:10" ht="13.5" customHeight="1" x14ac:dyDescent="0.35">
      <c r="A490" s="838">
        <v>45301</v>
      </c>
      <c r="B490" s="839" t="s">
        <v>1256</v>
      </c>
      <c r="C490" s="840" t="s">
        <v>31</v>
      </c>
      <c r="D490" s="839" t="s">
        <v>159</v>
      </c>
      <c r="E490" s="841">
        <v>150</v>
      </c>
      <c r="F490" s="839" t="s">
        <v>235</v>
      </c>
      <c r="G490" s="839" t="s">
        <v>174</v>
      </c>
      <c r="I490" t="s">
        <v>236</v>
      </c>
      <c r="J490" t="s">
        <v>8556</v>
      </c>
    </row>
    <row r="491" spans="1:10" ht="13.5" customHeight="1" x14ac:dyDescent="0.35">
      <c r="A491" s="838">
        <v>45299</v>
      </c>
      <c r="B491" s="839" t="s">
        <v>1257</v>
      </c>
      <c r="C491" s="840" t="s">
        <v>31</v>
      </c>
      <c r="D491" s="839" t="s">
        <v>159</v>
      </c>
      <c r="E491" s="841">
        <v>150</v>
      </c>
      <c r="F491" s="839" t="s">
        <v>235</v>
      </c>
      <c r="G491" s="839" t="s">
        <v>174</v>
      </c>
      <c r="I491" t="s">
        <v>236</v>
      </c>
      <c r="J491" t="s">
        <v>8556</v>
      </c>
    </row>
    <row r="492" spans="1:10" ht="13.5" customHeight="1" x14ac:dyDescent="0.35">
      <c r="A492" s="838">
        <v>45299</v>
      </c>
      <c r="B492" s="839" t="s">
        <v>1258</v>
      </c>
      <c r="C492" s="840" t="s">
        <v>47</v>
      </c>
      <c r="D492" s="839" t="s">
        <v>162</v>
      </c>
      <c r="E492" s="841">
        <v>120</v>
      </c>
      <c r="F492" s="839" t="s">
        <v>177</v>
      </c>
      <c r="G492" s="839" t="s">
        <v>175</v>
      </c>
      <c r="I492" t="s">
        <v>210</v>
      </c>
      <c r="J492" t="s">
        <v>211</v>
      </c>
    </row>
    <row r="493" spans="1:10" ht="13.5" customHeight="1" x14ac:dyDescent="0.35">
      <c r="A493" s="838">
        <v>45296</v>
      </c>
      <c r="B493" s="839" t="s">
        <v>1259</v>
      </c>
      <c r="C493" s="840" t="s">
        <v>31</v>
      </c>
      <c r="D493" s="839" t="s">
        <v>159</v>
      </c>
      <c r="E493" s="841">
        <v>12</v>
      </c>
      <c r="F493" s="839" t="s">
        <v>1260</v>
      </c>
      <c r="G493" s="839" t="s">
        <v>174</v>
      </c>
      <c r="I493" t="s">
        <v>325</v>
      </c>
      <c r="J493" t="s">
        <v>226</v>
      </c>
    </row>
    <row r="494" spans="1:10" ht="13.5" customHeight="1" x14ac:dyDescent="0.35">
      <c r="A494" s="838">
        <v>45294</v>
      </c>
      <c r="B494" s="839" t="s">
        <v>1261</v>
      </c>
      <c r="C494" s="840" t="s">
        <v>47</v>
      </c>
      <c r="D494" s="839" t="s">
        <v>159</v>
      </c>
      <c r="E494" s="841">
        <v>360</v>
      </c>
      <c r="F494" s="839" t="s">
        <v>1161</v>
      </c>
      <c r="G494" s="839" t="s">
        <v>174</v>
      </c>
      <c r="I494" t="s">
        <v>774</v>
      </c>
      <c r="J494" t="s">
        <v>206</v>
      </c>
    </row>
    <row r="495" spans="1:10" ht="13.5" customHeight="1" x14ac:dyDescent="0.35">
      <c r="A495" s="838">
        <v>45294</v>
      </c>
      <c r="B495" s="839" t="s">
        <v>1262</v>
      </c>
      <c r="C495" s="840" t="s">
        <v>47</v>
      </c>
      <c r="D495" s="839" t="s">
        <v>159</v>
      </c>
      <c r="E495" s="841">
        <v>65</v>
      </c>
      <c r="F495" s="839" t="s">
        <v>1263</v>
      </c>
      <c r="G495" s="839" t="s">
        <v>174</v>
      </c>
      <c r="I495" t="s">
        <v>205</v>
      </c>
      <c r="J495" t="s">
        <v>206</v>
      </c>
    </row>
    <row r="496" spans="1:10" ht="13.5" customHeight="1" x14ac:dyDescent="0.35">
      <c r="A496" s="838">
        <v>45294</v>
      </c>
      <c r="B496" s="839" t="s">
        <v>1264</v>
      </c>
      <c r="C496" s="840" t="s">
        <v>47</v>
      </c>
      <c r="D496" s="839" t="s">
        <v>165</v>
      </c>
      <c r="E496" s="841">
        <v>50</v>
      </c>
      <c r="F496" s="839" t="s">
        <v>1265</v>
      </c>
      <c r="G496" s="839" t="s">
        <v>174</v>
      </c>
      <c r="I496" t="s">
        <v>268</v>
      </c>
      <c r="J496" t="s">
        <v>269</v>
      </c>
    </row>
    <row r="497" spans="1:10" ht="13.5" customHeight="1" x14ac:dyDescent="0.35">
      <c r="A497" s="838">
        <v>45294</v>
      </c>
      <c r="B497" s="839" t="s">
        <v>1264</v>
      </c>
      <c r="C497" s="840" t="s">
        <v>53</v>
      </c>
      <c r="D497" s="839" t="s">
        <v>165</v>
      </c>
      <c r="E497" s="841">
        <v>-50</v>
      </c>
      <c r="F497" s="839" t="s">
        <v>1265</v>
      </c>
      <c r="G497" s="839" t="s">
        <v>174</v>
      </c>
      <c r="I497" t="s">
        <v>220</v>
      </c>
      <c r="J497"/>
    </row>
    <row r="498" spans="1:10" ht="13.5" customHeight="1" x14ac:dyDescent="0.35">
      <c r="A498" s="838">
        <v>45294</v>
      </c>
      <c r="B498" s="839" t="s">
        <v>1266</v>
      </c>
      <c r="C498" s="840" t="s">
        <v>28</v>
      </c>
      <c r="D498" s="839" t="s">
        <v>159</v>
      </c>
      <c r="E498" s="841">
        <v>250</v>
      </c>
      <c r="F498" s="839" t="s">
        <v>1267</v>
      </c>
      <c r="G498" s="839" t="s">
        <v>174</v>
      </c>
      <c r="I498" t="s">
        <v>215</v>
      </c>
      <c r="J498" t="s">
        <v>216</v>
      </c>
    </row>
    <row r="499" spans="1:10" ht="13.5" customHeight="1" x14ac:dyDescent="0.35">
      <c r="A499" s="838">
        <v>45293</v>
      </c>
      <c r="B499" s="839" t="s">
        <v>1268</v>
      </c>
      <c r="C499" s="840" t="s">
        <v>31</v>
      </c>
      <c r="D499" s="839" t="s">
        <v>159</v>
      </c>
      <c r="E499" s="841">
        <v>60</v>
      </c>
      <c r="F499" s="839" t="s">
        <v>693</v>
      </c>
      <c r="G499" s="839" t="s">
        <v>174</v>
      </c>
      <c r="I499" t="s">
        <v>605</v>
      </c>
      <c r="J499" t="s">
        <v>226</v>
      </c>
    </row>
    <row r="500" spans="1:10" ht="13.5" customHeight="1" x14ac:dyDescent="0.35">
      <c r="A500" s="838">
        <v>45292</v>
      </c>
      <c r="B500" s="839" t="s">
        <v>351</v>
      </c>
      <c r="C500" s="840" t="s">
        <v>41</v>
      </c>
      <c r="D500" s="839" t="s">
        <v>166</v>
      </c>
      <c r="E500" s="841">
        <v>-120</v>
      </c>
      <c r="F500" s="839" t="s">
        <v>177</v>
      </c>
      <c r="G500" s="839" t="s">
        <v>175</v>
      </c>
      <c r="I500" t="s">
        <v>220</v>
      </c>
      <c r="J500"/>
    </row>
    <row r="501" spans="1:10" ht="13.5" customHeight="1" x14ac:dyDescent="0.35">
      <c r="A501" s="838">
        <v>45292</v>
      </c>
      <c r="B501" s="839" t="s">
        <v>351</v>
      </c>
      <c r="C501" s="840" t="s">
        <v>31</v>
      </c>
      <c r="D501" s="839" t="s">
        <v>166</v>
      </c>
      <c r="E501" s="841">
        <v>120</v>
      </c>
      <c r="F501" s="839" t="s">
        <v>177</v>
      </c>
      <c r="G501" s="839" t="s">
        <v>175</v>
      </c>
      <c r="I501" t="s">
        <v>210</v>
      </c>
      <c r="J501" t="s">
        <v>211</v>
      </c>
    </row>
    <row r="502" spans="1:10" ht="13.5" customHeight="1" x14ac:dyDescent="0.35">
      <c r="A502" s="838">
        <v>45292</v>
      </c>
      <c r="B502" s="839" t="s">
        <v>351</v>
      </c>
      <c r="C502" s="840" t="s">
        <v>41</v>
      </c>
      <c r="D502" s="839" t="s">
        <v>166</v>
      </c>
      <c r="E502" s="841">
        <v>-525</v>
      </c>
      <c r="F502" s="839" t="s">
        <v>501</v>
      </c>
      <c r="G502" s="839" t="s">
        <v>175</v>
      </c>
      <c r="I502" t="s">
        <v>220</v>
      </c>
      <c r="J502"/>
    </row>
    <row r="503" spans="1:10" ht="13.5" customHeight="1" x14ac:dyDescent="0.35">
      <c r="A503" s="838">
        <v>45292</v>
      </c>
      <c r="B503" s="839" t="s">
        <v>351</v>
      </c>
      <c r="C503" s="840" t="s">
        <v>35</v>
      </c>
      <c r="D503" s="839" t="s">
        <v>166</v>
      </c>
      <c r="E503" s="841">
        <v>525</v>
      </c>
      <c r="F503" s="839" t="s">
        <v>501</v>
      </c>
      <c r="G503" s="839" t="s">
        <v>175</v>
      </c>
      <c r="I503" t="s">
        <v>1269</v>
      </c>
      <c r="J503" t="s">
        <v>226</v>
      </c>
    </row>
    <row r="504" spans="1:10" ht="13.5" customHeight="1" x14ac:dyDescent="0.35">
      <c r="A504" s="838">
        <v>45292</v>
      </c>
      <c r="B504" s="839" t="s">
        <v>351</v>
      </c>
      <c r="C504" s="840" t="s">
        <v>41</v>
      </c>
      <c r="D504" s="839" t="s">
        <v>166</v>
      </c>
      <c r="E504" s="841">
        <v>-76</v>
      </c>
      <c r="F504" s="839" t="s">
        <v>501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45292</v>
      </c>
      <c r="B505" s="839" t="s">
        <v>351</v>
      </c>
      <c r="C505" s="840" t="s">
        <v>31</v>
      </c>
      <c r="D505" s="839" t="s">
        <v>166</v>
      </c>
      <c r="E505" s="841">
        <v>76</v>
      </c>
      <c r="F505" s="839" t="s">
        <v>501</v>
      </c>
      <c r="G505" s="839" t="s">
        <v>175</v>
      </c>
      <c r="I505" t="s">
        <v>1269</v>
      </c>
      <c r="J505" t="s">
        <v>226</v>
      </c>
    </row>
    <row r="506" spans="1:10" ht="13.5" customHeight="1" x14ac:dyDescent="0.35">
      <c r="A506" s="838">
        <v>45292</v>
      </c>
      <c r="B506" s="839" t="s">
        <v>351</v>
      </c>
      <c r="C506" s="840" t="s">
        <v>41</v>
      </c>
      <c r="D506" s="839" t="s">
        <v>166</v>
      </c>
      <c r="E506" s="841">
        <v>-52</v>
      </c>
      <c r="F506" s="839" t="s">
        <v>1270</v>
      </c>
      <c r="G506" s="839" t="s">
        <v>175</v>
      </c>
      <c r="I506" t="s">
        <v>220</v>
      </c>
      <c r="J506"/>
    </row>
    <row r="507" spans="1:10" ht="13.5" customHeight="1" x14ac:dyDescent="0.35">
      <c r="A507" s="838">
        <v>45292</v>
      </c>
      <c r="B507" s="839" t="s">
        <v>351</v>
      </c>
      <c r="C507" s="840" t="s">
        <v>31</v>
      </c>
      <c r="D507" s="839" t="s">
        <v>166</v>
      </c>
      <c r="E507" s="841">
        <v>52</v>
      </c>
      <c r="F507" s="839" t="s">
        <v>1270</v>
      </c>
      <c r="G507" s="839" t="s">
        <v>175</v>
      </c>
      <c r="I507" t="s">
        <v>244</v>
      </c>
      <c r="J507" t="s">
        <v>226</v>
      </c>
    </row>
    <row r="508" spans="1:10" ht="13.5" customHeight="1" x14ac:dyDescent="0.35">
      <c r="A508" s="838">
        <v>45292</v>
      </c>
      <c r="B508" s="839" t="s">
        <v>351</v>
      </c>
      <c r="C508" s="840" t="s">
        <v>41</v>
      </c>
      <c r="D508" s="839" t="s">
        <v>166</v>
      </c>
      <c r="E508" s="841">
        <v>-64</v>
      </c>
      <c r="F508" s="839" t="s">
        <v>1271</v>
      </c>
      <c r="G508" s="839" t="s">
        <v>175</v>
      </c>
      <c r="I508" t="s">
        <v>220</v>
      </c>
      <c r="J508"/>
    </row>
    <row r="509" spans="1:10" ht="13.5" customHeight="1" x14ac:dyDescent="0.35">
      <c r="A509" s="838">
        <v>45292</v>
      </c>
      <c r="B509" s="839" t="s">
        <v>351</v>
      </c>
      <c r="C509" s="840" t="s">
        <v>31</v>
      </c>
      <c r="D509" s="839" t="s">
        <v>166</v>
      </c>
      <c r="E509" s="841">
        <v>64</v>
      </c>
      <c r="F509" s="839" t="s">
        <v>1271</v>
      </c>
      <c r="G509" s="839" t="s">
        <v>175</v>
      </c>
      <c r="I509" t="s">
        <v>1107</v>
      </c>
      <c r="J509" t="s">
        <v>226</v>
      </c>
    </row>
    <row r="510" spans="1:10" ht="13.5" customHeight="1" x14ac:dyDescent="0.35">
      <c r="A510" s="838">
        <v>45292</v>
      </c>
      <c r="B510" s="839" t="s">
        <v>1272</v>
      </c>
      <c r="C510" s="840" t="s">
        <v>28</v>
      </c>
      <c r="D510" s="839" t="s">
        <v>159</v>
      </c>
      <c r="E510" s="841">
        <v>250</v>
      </c>
      <c r="F510" s="839" t="s">
        <v>1267</v>
      </c>
      <c r="G510" s="839" t="s">
        <v>175</v>
      </c>
      <c r="I510" t="s">
        <v>215</v>
      </c>
      <c r="J510" t="s">
        <v>216</v>
      </c>
    </row>
    <row r="511" spans="1:10" ht="13.5" customHeight="1" x14ac:dyDescent="0.35">
      <c r="A511" s="838">
        <v>45292</v>
      </c>
      <c r="B511" s="839" t="s">
        <v>1273</v>
      </c>
      <c r="C511" s="840" t="s">
        <v>31</v>
      </c>
      <c r="D511" s="839" t="s">
        <v>160</v>
      </c>
      <c r="E511" s="841">
        <v>95</v>
      </c>
      <c r="F511" s="839" t="s">
        <v>224</v>
      </c>
      <c r="G511" s="839" t="s">
        <v>175</v>
      </c>
      <c r="I511" t="s">
        <v>225</v>
      </c>
      <c r="J511" t="s">
        <v>226</v>
      </c>
    </row>
    <row r="512" spans="1:10" ht="13.5" customHeight="1" x14ac:dyDescent="0.35">
      <c r="A512" s="838">
        <v>45292</v>
      </c>
      <c r="B512" s="839" t="s">
        <v>1077</v>
      </c>
      <c r="C512" s="840" t="s">
        <v>37</v>
      </c>
      <c r="D512" s="839" t="s">
        <v>159</v>
      </c>
      <c r="E512" s="841">
        <v>300</v>
      </c>
      <c r="F512" s="839" t="s">
        <v>1078</v>
      </c>
      <c r="G512" s="839" t="s">
        <v>175</v>
      </c>
      <c r="I512" t="s">
        <v>353</v>
      </c>
      <c r="J512" t="s">
        <v>354</v>
      </c>
    </row>
    <row r="513" spans="1:10" ht="13.5" customHeight="1" x14ac:dyDescent="0.35">
      <c r="A513" s="838">
        <v>45292</v>
      </c>
      <c r="B513" s="839" t="s">
        <v>292</v>
      </c>
      <c r="C513" s="840" t="s">
        <v>44</v>
      </c>
      <c r="D513" s="839" t="s">
        <v>159</v>
      </c>
      <c r="E513" s="841">
        <v>60</v>
      </c>
      <c r="F513" s="839" t="s">
        <v>292</v>
      </c>
      <c r="G513" s="839" t="s">
        <v>175</v>
      </c>
      <c r="I513" t="s">
        <v>294</v>
      </c>
      <c r="J513" t="s">
        <v>295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354" priority="287" operator="lessThan">
      <formula>0</formula>
    </cfRule>
  </conditionalFormatting>
  <conditionalFormatting sqref="X42">
    <cfRule type="cellIs" dxfId="3353" priority="286" operator="lessThan">
      <formula>0</formula>
    </cfRule>
  </conditionalFormatting>
  <conditionalFormatting sqref="X6:X18">
    <cfRule type="cellIs" dxfId="3352" priority="201" operator="lessThan">
      <formula>0</formula>
    </cfRule>
    <cfRule type="cellIs" dxfId="3351" priority="202" operator="lessThan">
      <formula>0</formula>
    </cfRule>
    <cfRule type="cellIs" dxfId="3350" priority="203" operator="lessThan">
      <formula>0</formula>
    </cfRule>
    <cfRule type="cellIs" dxfId="3349" priority="204" operator="lessThan">
      <formula>0</formula>
    </cfRule>
    <cfRule type="cellIs" dxfId="3348" priority="205" operator="lessThan">
      <formula>0</formula>
    </cfRule>
    <cfRule type="cellIs" dxfId="3347" priority="206" operator="lessThan">
      <formula>0</formula>
    </cfRule>
    <cfRule type="cellIs" dxfId="3346" priority="207" operator="lessThan">
      <formula>0</formula>
    </cfRule>
    <cfRule type="cellIs" dxfId="3345" priority="208" operator="lessThan">
      <formula>0</formula>
    </cfRule>
    <cfRule type="cellIs" dxfId="3344" priority="209" operator="lessThan">
      <formula>0</formula>
    </cfRule>
    <cfRule type="cellIs" dxfId="3343" priority="210" operator="lessThan">
      <formula>0</formula>
    </cfRule>
    <cfRule type="cellIs" dxfId="3342" priority="211" operator="lessThan">
      <formula>0</formula>
    </cfRule>
    <cfRule type="cellIs" dxfId="3341" priority="212" operator="lessThan">
      <formula>0</formula>
    </cfRule>
    <cfRule type="cellIs" dxfId="3340" priority="213" operator="lessThan">
      <formula>0</formula>
    </cfRule>
    <cfRule type="cellIs" dxfId="3339" priority="214" operator="lessThan">
      <formula>0</formula>
    </cfRule>
    <cfRule type="cellIs" dxfId="3338" priority="215" operator="lessThan">
      <formula>0</formula>
    </cfRule>
    <cfRule type="cellIs" dxfId="3337" priority="216" operator="lessThan">
      <formula>0</formula>
    </cfRule>
    <cfRule type="cellIs" dxfId="3336" priority="217" operator="lessThan">
      <formula>0</formula>
    </cfRule>
    <cfRule type="cellIs" dxfId="3335" priority="218" operator="lessThan">
      <formula>0</formula>
    </cfRule>
    <cfRule type="cellIs" dxfId="3334" priority="259" operator="lessThan">
      <formula>0</formula>
    </cfRule>
    <cfRule type="cellIs" dxfId="3333" priority="260" operator="lessThan">
      <formula>0</formula>
    </cfRule>
    <cfRule type="cellIs" dxfId="3332" priority="263" operator="lessThan">
      <formula>0</formula>
    </cfRule>
    <cfRule type="cellIs" dxfId="3331" priority="269" operator="lessThan">
      <formula>0</formula>
    </cfRule>
    <cfRule type="cellIs" dxfId="3330" priority="270" operator="lessThan">
      <formula>0</formula>
    </cfRule>
    <cfRule type="cellIs" dxfId="3329" priority="271" operator="lessThan">
      <formula>0</formula>
    </cfRule>
    <cfRule type="cellIs" dxfId="3328" priority="272" operator="lessThan">
      <formula>0</formula>
    </cfRule>
    <cfRule type="cellIs" dxfId="3327" priority="275" operator="lessThan">
      <formula>0</formula>
    </cfRule>
    <cfRule type="cellIs" dxfId="3326" priority="282" operator="lessThan">
      <formula>0</formula>
    </cfRule>
    <cfRule type="cellIs" dxfId="3325" priority="284" operator="lessThan">
      <formula>0</formula>
    </cfRule>
  </conditionalFormatting>
  <conditionalFormatting sqref="X43">
    <cfRule type="cellIs" dxfId="3324" priority="285" operator="lessThan">
      <formula>0</formula>
    </cfRule>
  </conditionalFormatting>
  <conditionalFormatting sqref="X6:X28 Y24:Y28 Y30:Y32">
    <cfRule type="cellIs" dxfId="3323" priority="283" operator="greaterThan">
      <formula>0</formula>
    </cfRule>
  </conditionalFormatting>
  <conditionalFormatting sqref="J47">
    <cfRule type="cellIs" dxfId="3322" priority="280" operator="greaterThan">
      <formula>0</formula>
    </cfRule>
    <cfRule type="cellIs" dxfId="3321" priority="281" operator="lessThan">
      <formula>0</formula>
    </cfRule>
  </conditionalFormatting>
  <conditionalFormatting sqref="Y6">
    <cfRule type="cellIs" dxfId="3320" priority="278" operator="greaterThan">
      <formula>0</formula>
    </cfRule>
    <cfRule type="cellIs" dxfId="3319" priority="279" operator="lessThan">
      <formula>0</formula>
    </cfRule>
  </conditionalFormatting>
  <conditionalFormatting sqref="Z6">
    <cfRule type="cellIs" dxfId="3318" priority="276" operator="greaterThan">
      <formula>0</formula>
    </cfRule>
    <cfRule type="cellIs" dxfId="3317" priority="277" operator="lessThan">
      <formula>0</formula>
    </cfRule>
  </conditionalFormatting>
  <conditionalFormatting sqref="AB6:AB18">
    <cfRule type="cellIs" dxfId="3316" priority="273" operator="lessThan">
      <formula>0</formula>
    </cfRule>
    <cfRule type="cellIs" dxfId="3315" priority="274" operator="greaterThan">
      <formula>0</formula>
    </cfRule>
  </conditionalFormatting>
  <conditionalFormatting sqref="W19">
    <cfRule type="cellIs" dxfId="3314" priority="266" operator="greaterThan">
      <formula>0.8</formula>
    </cfRule>
    <cfRule type="cellIs" dxfId="3313" priority="267" operator="between">
      <formula>0.51</formula>
      <formula>0.8</formula>
    </cfRule>
    <cfRule type="cellIs" dxfId="3312" priority="268" operator="lessThan">
      <formula>0.5</formula>
    </cfRule>
  </conditionalFormatting>
  <conditionalFormatting sqref="X148">
    <cfRule type="cellIs" dxfId="3311" priority="265" operator="lessThan">
      <formula>0</formula>
    </cfRule>
  </conditionalFormatting>
  <conditionalFormatting sqref="X161:X163">
    <cfRule type="cellIs" dxfId="3310" priority="264" operator="lessThan">
      <formula>0</formula>
    </cfRule>
  </conditionalFormatting>
  <conditionalFormatting sqref="Y39">
    <cfRule type="cellIs" dxfId="3309" priority="261" operator="greaterThan">
      <formula>0</formula>
    </cfRule>
    <cfRule type="cellIs" dxfId="3308" priority="262" operator="lessThan">
      <formula>0</formula>
    </cfRule>
  </conditionalFormatting>
  <conditionalFormatting sqref="X39">
    <cfRule type="cellIs" dxfId="3307" priority="252" operator="lessThan">
      <formula>0</formula>
    </cfRule>
    <cfRule type="cellIs" dxfId="3306" priority="253" operator="lessThan">
      <formula>0</formula>
    </cfRule>
    <cfRule type="cellIs" dxfId="3305" priority="254" operator="lessThan">
      <formula>0</formula>
    </cfRule>
    <cfRule type="cellIs" dxfId="3304" priority="255" operator="lessThan">
      <formula>0</formula>
    </cfRule>
    <cfRule type="cellIs" dxfId="3303" priority="256" operator="lessThan">
      <formula>0</formula>
    </cfRule>
    <cfRule type="cellIs" dxfId="3302" priority="257" operator="greaterThan">
      <formula>0</formula>
    </cfRule>
    <cfRule type="cellIs" dxfId="3301" priority="258" operator="lessThan">
      <formula>0</formula>
    </cfRule>
  </conditionalFormatting>
  <conditionalFormatting sqref="Z108:Z109">
    <cfRule type="cellIs" dxfId="3300" priority="250" operator="lessThan">
      <formula>0</formula>
    </cfRule>
    <cfRule type="cellIs" dxfId="3299" priority="251" operator="greaterThan">
      <formula>0</formula>
    </cfRule>
  </conditionalFormatting>
  <conditionalFormatting sqref="X166:X167">
    <cfRule type="cellIs" dxfId="3298" priority="249" operator="lessThan">
      <formula>0</formula>
    </cfRule>
  </conditionalFormatting>
  <conditionalFormatting sqref="X168:X169">
    <cfRule type="cellIs" dxfId="3297" priority="248" operator="lessThan">
      <formula>0</formula>
    </cfRule>
  </conditionalFormatting>
  <conditionalFormatting sqref="X171:X172">
    <cfRule type="cellIs" dxfId="3296" priority="247" operator="lessThan">
      <formula>0</formula>
    </cfRule>
  </conditionalFormatting>
  <conditionalFormatting sqref="X36:X38">
    <cfRule type="cellIs" dxfId="3295" priority="240" operator="lessThan">
      <formula>0</formula>
    </cfRule>
    <cfRule type="cellIs" dxfId="3294" priority="241" operator="lessThan">
      <formula>0</formula>
    </cfRule>
    <cfRule type="cellIs" dxfId="3293" priority="242" operator="lessThan">
      <formula>0</formula>
    </cfRule>
    <cfRule type="cellIs" dxfId="3292" priority="243" operator="lessThan">
      <formula>0</formula>
    </cfRule>
    <cfRule type="cellIs" dxfId="3291" priority="244" operator="lessThan">
      <formula>0</formula>
    </cfRule>
    <cfRule type="cellIs" dxfId="3290" priority="245" operator="greaterThan">
      <formula>0</formula>
    </cfRule>
    <cfRule type="cellIs" dxfId="3289" priority="246" operator="lessThan">
      <formula>0</formula>
    </cfRule>
  </conditionalFormatting>
  <conditionalFormatting sqref="Y36:Y38">
    <cfRule type="cellIs" dxfId="3288" priority="238" operator="greaterThan">
      <formula>0</formula>
    </cfRule>
    <cfRule type="cellIs" dxfId="3287" priority="239" operator="lessThan">
      <formula>0</formula>
    </cfRule>
  </conditionalFormatting>
  <conditionalFormatting sqref="K66:W77">
    <cfRule type="cellIs" dxfId="3286" priority="236" operator="lessThan">
      <formula>0</formula>
    </cfRule>
    <cfRule type="cellIs" dxfId="3285" priority="237" operator="greaterThan">
      <formula>0.1</formula>
    </cfRule>
  </conditionalFormatting>
  <conditionalFormatting sqref="K78">
    <cfRule type="cellIs" dxfId="3284" priority="234" operator="lessThan">
      <formula>0</formula>
    </cfRule>
    <cfRule type="cellIs" dxfId="3283" priority="235" operator="greaterThan">
      <formula>0.1</formula>
    </cfRule>
  </conditionalFormatting>
  <conditionalFormatting sqref="W66">
    <cfRule type="cellIs" dxfId="3282" priority="232" operator="lessThan">
      <formula>0</formula>
    </cfRule>
    <cfRule type="cellIs" dxfId="3281" priority="233" operator="greaterThan">
      <formula>0.1</formula>
    </cfRule>
  </conditionalFormatting>
  <conditionalFormatting sqref="L66:V69 L71:V73 L75:V77">
    <cfRule type="cellIs" dxfId="3280" priority="229" operator="lessThan">
      <formula>0</formula>
    </cfRule>
    <cfRule type="cellIs" dxfId="3279" priority="230" operator="greaterThan">
      <formula>0.1</formula>
    </cfRule>
  </conditionalFormatting>
  <conditionalFormatting sqref="K70:V70">
    <cfRule type="cellIs" dxfId="3278" priority="225" operator="lessThan">
      <formula>0</formula>
    </cfRule>
    <cfRule type="cellIs" dxfId="3277" priority="226" operator="greaterThan">
      <formula>0.1</formula>
    </cfRule>
    <cfRule type="cellIs" dxfId="3276" priority="227" operator="lessThan">
      <formula>0</formula>
    </cfRule>
    <cfRule type="cellIs" dxfId="3275" priority="228" operator="greaterThan">
      <formula>0.1</formula>
    </cfRule>
  </conditionalFormatting>
  <conditionalFormatting sqref="L70:V70">
    <cfRule type="cellIs" dxfId="3274" priority="221" operator="lessThan">
      <formula>0</formula>
    </cfRule>
    <cfRule type="cellIs" dxfId="3273" priority="222" operator="greaterThan">
      <formula>0.1</formula>
    </cfRule>
    <cfRule type="cellIs" dxfId="3272" priority="223" operator="lessThan">
      <formula>0</formula>
    </cfRule>
    <cfRule type="cellIs" dxfId="3271" priority="224" operator="greaterThan">
      <formula>0.1</formula>
    </cfRule>
  </conditionalFormatting>
  <conditionalFormatting sqref="L78:W78">
    <cfRule type="cellIs" dxfId="3270" priority="219" operator="lessThan">
      <formula>0</formula>
    </cfRule>
    <cfRule type="cellIs" dxfId="3269" priority="220" operator="greaterThan">
      <formula>0.1</formula>
    </cfRule>
  </conditionalFormatting>
  <conditionalFormatting sqref="Z41">
    <cfRule type="cellIs" dxfId="3268" priority="199" operator="greaterThan">
      <formula>0</formula>
    </cfRule>
    <cfRule type="cellIs" dxfId="3267" priority="200" operator="lessThan">
      <formula>0</formula>
    </cfRule>
  </conditionalFormatting>
  <conditionalFormatting sqref="X35">
    <cfRule type="cellIs" dxfId="3266" priority="181" operator="lessThan">
      <formula>0</formula>
    </cfRule>
    <cfRule type="cellIs" dxfId="3265" priority="182" operator="lessThan">
      <formula>0</formula>
    </cfRule>
    <cfRule type="cellIs" dxfId="3264" priority="183" operator="lessThan">
      <formula>0</formula>
    </cfRule>
    <cfRule type="cellIs" dxfId="3263" priority="184" operator="lessThan">
      <formula>0</formula>
    </cfRule>
    <cfRule type="cellIs" dxfId="3262" priority="185" operator="lessThan">
      <formula>0</formula>
    </cfRule>
    <cfRule type="cellIs" dxfId="3261" priority="186" operator="greaterThan">
      <formula>0</formula>
    </cfRule>
    <cfRule type="cellIs" dxfId="3260" priority="187" operator="lessThan">
      <formula>0</formula>
    </cfRule>
  </conditionalFormatting>
  <conditionalFormatting sqref="Z7:Z18">
    <cfRule type="cellIs" dxfId="3259" priority="175" operator="greaterThan">
      <formula>0</formula>
    </cfRule>
    <cfRule type="cellIs" dxfId="3258" priority="176" operator="lessThan">
      <formula>0</formula>
    </cfRule>
  </conditionalFormatting>
  <conditionalFormatting sqref="K19:V19 K20:W20">
    <cfRule type="cellIs" dxfId="3257" priority="196" operator="greaterThan">
      <formula>0.81</formula>
    </cfRule>
    <cfRule type="cellIs" dxfId="3256" priority="197" operator="between">
      <formula>0.301</formula>
      <formula>0.8</formula>
    </cfRule>
    <cfRule type="cellIs" dxfId="3255" priority="198" operator="lessThan">
      <formula>0.3</formula>
    </cfRule>
  </conditionalFormatting>
  <conditionalFormatting sqref="K24:W24">
    <cfRule type="cellIs" dxfId="3254" priority="194" operator="lessThan">
      <formula>0</formula>
    </cfRule>
    <cfRule type="cellIs" dxfId="3253" priority="195" operator="greaterThan">
      <formula>0.0001</formula>
    </cfRule>
  </conditionalFormatting>
  <conditionalFormatting sqref="Q19">
    <cfRule type="cellIs" dxfId="3252" priority="191" operator="greaterThan">
      <formula>0.75</formula>
    </cfRule>
    <cfRule type="cellIs" dxfId="3251" priority="192" operator="between">
      <formula>0.301</formula>
      <formula>0.7499</formula>
    </cfRule>
    <cfRule type="cellIs" dxfId="3250" priority="193" operator="lessThan">
      <formula>0.3</formula>
    </cfRule>
  </conditionalFormatting>
  <conditionalFormatting sqref="Y41">
    <cfRule type="cellIs" dxfId="3249" priority="189" operator="lessThan">
      <formula>0</formula>
    </cfRule>
    <cfRule type="cellIs" dxfId="3248" priority="190" operator="greaterThan">
      <formula>0</formula>
    </cfRule>
  </conditionalFormatting>
  <conditionalFormatting sqref="X34">
    <cfRule type="cellIs" dxfId="3247" priority="162" operator="lessThan">
      <formula>0</formula>
    </cfRule>
    <cfRule type="cellIs" dxfId="3246" priority="163" operator="lessThan">
      <formula>0</formula>
    </cfRule>
    <cfRule type="cellIs" dxfId="3245" priority="164" operator="lessThan">
      <formula>0</formula>
    </cfRule>
    <cfRule type="cellIs" dxfId="3244" priority="165" operator="lessThan">
      <formula>0</formula>
    </cfRule>
    <cfRule type="cellIs" dxfId="3243" priority="166" operator="lessThan">
      <formula>0</formula>
    </cfRule>
    <cfRule type="cellIs" dxfId="3242" priority="167" operator="greaterThan">
      <formula>0</formula>
    </cfRule>
    <cfRule type="cellIs" dxfId="3241" priority="168" operator="lessThan">
      <formula>0</formula>
    </cfRule>
  </conditionalFormatting>
  <conditionalFormatting sqref="X149:X158">
    <cfRule type="cellIs" dxfId="3240" priority="188" operator="lessThan">
      <formula>0</formula>
    </cfRule>
  </conditionalFormatting>
  <conditionalFormatting sqref="Y35">
    <cfRule type="cellIs" dxfId="3239" priority="179" operator="greaterThan">
      <formula>0</formula>
    </cfRule>
    <cfRule type="cellIs" dxfId="3238" priority="180" operator="lessThan">
      <formula>0</formula>
    </cfRule>
  </conditionalFormatting>
  <conditionalFormatting sqref="X128:X135">
    <cfRule type="cellIs" dxfId="3237" priority="178" operator="lessThan">
      <formula>0</formula>
    </cfRule>
  </conditionalFormatting>
  <conditionalFormatting sqref="K6:V17 K18:W18">
    <cfRule type="cellIs" dxfId="3236" priority="177" operator="lessThan">
      <formula>0</formula>
    </cfRule>
  </conditionalFormatting>
  <conditionalFormatting sqref="K31:V40">
    <cfRule type="aboveAverage" dxfId="3235" priority="119"/>
    <cfRule type="aboveAverage" dxfId="3234" priority="120"/>
    <cfRule type="aboveAverage" dxfId="3233" priority="169"/>
    <cfRule type="aboveAverage" dxfId="3232" priority="174"/>
  </conditionalFormatting>
  <conditionalFormatting sqref="E84">
    <cfRule type="cellIs" dxfId="3231" priority="173" operator="lessThan">
      <formula>0</formula>
    </cfRule>
  </conditionalFormatting>
  <conditionalFormatting sqref="X66:X78">
    <cfRule type="cellIs" dxfId="3230" priority="170" operator="greaterThan">
      <formula>0</formula>
    </cfRule>
    <cfRule type="cellIs" dxfId="3229" priority="171" operator="greaterThan">
      <formula>0</formula>
    </cfRule>
    <cfRule type="cellIs" dxfId="3228" priority="172" operator="lessThan">
      <formula>0</formula>
    </cfRule>
  </conditionalFormatting>
  <conditionalFormatting sqref="Y34">
    <cfRule type="cellIs" dxfId="3227" priority="160" operator="greaterThan">
      <formula>0</formula>
    </cfRule>
    <cfRule type="cellIs" dxfId="3226" priority="161" operator="lessThan">
      <formula>0</formula>
    </cfRule>
  </conditionalFormatting>
  <conditionalFormatting sqref="L167:V167">
    <cfRule type="cellIs" dxfId="3225" priority="155" operator="lessThan">
      <formula>0</formula>
    </cfRule>
  </conditionalFormatting>
  <conditionalFormatting sqref="K74:V74">
    <cfRule type="cellIs" dxfId="3224" priority="158" operator="lessThan">
      <formula>0</formula>
    </cfRule>
    <cfRule type="cellIs" dxfId="3223" priority="159" operator="greaterThan">
      <formula>0.1</formula>
    </cfRule>
  </conditionalFormatting>
  <conditionalFormatting sqref="K81:K92">
    <cfRule type="cellIs" dxfId="3222" priority="157" operator="lessThan">
      <formula>0</formula>
    </cfRule>
  </conditionalFormatting>
  <conditionalFormatting sqref="L81:V81">
    <cfRule type="cellIs" dxfId="3221" priority="156" operator="lessThan">
      <formula>0</formula>
    </cfRule>
  </conditionalFormatting>
  <conditionalFormatting sqref="Y19:Y23">
    <cfRule type="cellIs" dxfId="3220" priority="153" operator="greaterThan">
      <formula>0</formula>
    </cfRule>
    <cfRule type="cellIs" dxfId="3219" priority="154" operator="lessThan">
      <formula>0</formula>
    </cfRule>
  </conditionalFormatting>
  <conditionalFormatting sqref="X33">
    <cfRule type="cellIs" dxfId="3218" priority="142" operator="lessThan">
      <formula>0</formula>
    </cfRule>
    <cfRule type="cellIs" dxfId="3217" priority="143" operator="lessThan">
      <formula>0</formula>
    </cfRule>
    <cfRule type="cellIs" dxfId="3216" priority="144" operator="lessThan">
      <formula>0</formula>
    </cfRule>
    <cfRule type="cellIs" dxfId="3215" priority="145" operator="lessThan">
      <formula>0</formula>
    </cfRule>
    <cfRule type="cellIs" dxfId="3214" priority="146" operator="lessThan">
      <formula>0</formula>
    </cfRule>
    <cfRule type="cellIs" dxfId="3213" priority="147" operator="greaterThan">
      <formula>0</formula>
    </cfRule>
    <cfRule type="cellIs" dxfId="3212" priority="148" operator="lessThan">
      <formula>0</formula>
    </cfRule>
  </conditionalFormatting>
  <conditionalFormatting sqref="Y7:Y18">
    <cfRule type="cellIs" dxfId="3211" priority="151" operator="greaterThan">
      <formula>0</formula>
    </cfRule>
    <cfRule type="cellIs" dxfId="3210" priority="152" operator="lessThan">
      <formula>0</formula>
    </cfRule>
  </conditionalFormatting>
  <conditionalFormatting sqref="W67:W77">
    <cfRule type="cellIs" dxfId="3209" priority="149" operator="lessThan">
      <formula>0</formula>
    </cfRule>
    <cfRule type="cellIs" dxfId="3208" priority="150" operator="greaterThan">
      <formula>0.1</formula>
    </cfRule>
  </conditionalFormatting>
  <conditionalFormatting sqref="Y33">
    <cfRule type="cellIs" dxfId="3207" priority="140" operator="greaterThan">
      <formula>0</formula>
    </cfRule>
    <cfRule type="cellIs" dxfId="3206" priority="141" operator="lessThan">
      <formula>0</formula>
    </cfRule>
  </conditionalFormatting>
  <conditionalFormatting sqref="K127:K135">
    <cfRule type="cellIs" dxfId="3205" priority="139" operator="lessThan">
      <formula>0</formula>
    </cfRule>
  </conditionalFormatting>
  <conditionalFormatting sqref="L127:V127">
    <cfRule type="cellIs" dxfId="3204" priority="138" operator="lessThan">
      <formula>0</formula>
    </cfRule>
  </conditionalFormatting>
  <conditionalFormatting sqref="K148:K157">
    <cfRule type="cellIs" dxfId="3203" priority="137" operator="lessThan">
      <formula>0</formula>
    </cfRule>
  </conditionalFormatting>
  <conditionalFormatting sqref="L148:V148">
    <cfRule type="cellIs" dxfId="3202" priority="136" operator="lessThan">
      <formula>0</formula>
    </cfRule>
  </conditionalFormatting>
  <conditionalFormatting sqref="E39">
    <cfRule type="cellIs" dxfId="3201" priority="135" operator="lessThan">
      <formula>0</formula>
    </cfRule>
  </conditionalFormatting>
  <conditionalFormatting sqref="E38">
    <cfRule type="cellIs" dxfId="3200" priority="133" operator="lessThan">
      <formula>0</formula>
    </cfRule>
  </conditionalFormatting>
  <conditionalFormatting sqref="E37">
    <cfRule type="cellIs" dxfId="3199" priority="132" operator="lessThan">
      <formula>0</formula>
    </cfRule>
  </conditionalFormatting>
  <conditionalFormatting sqref="S32">
    <cfRule type="aboveAverage" dxfId="3198" priority="130"/>
    <cfRule type="aboveAverage" dxfId="3197" priority="131"/>
  </conditionalFormatting>
  <conditionalFormatting sqref="T32">
    <cfRule type="aboveAverage" dxfId="3196" priority="128"/>
    <cfRule type="aboveAverage" dxfId="3195" priority="129"/>
  </conditionalFormatting>
  <conditionalFormatting sqref="U32">
    <cfRule type="aboveAverage" dxfId="3194" priority="124"/>
    <cfRule type="aboveAverage" dxfId="3193" priority="125"/>
    <cfRule type="aboveAverage" dxfId="3192" priority="126"/>
    <cfRule type="aboveAverage" dxfId="3191" priority="127"/>
  </conditionalFormatting>
  <conditionalFormatting sqref="W29">
    <cfRule type="cellIs" dxfId="3190" priority="123" operator="lessThan">
      <formula>0</formula>
    </cfRule>
  </conditionalFormatting>
  <conditionalFormatting sqref="V29:V32">
    <cfRule type="cellIs" dxfId="3189" priority="122" operator="lessThan">
      <formula>0</formula>
    </cfRule>
  </conditionalFormatting>
  <conditionalFormatting sqref="E41">
    <cfRule type="cellIs" dxfId="3188" priority="121" operator="lessThan">
      <formula>0</formula>
    </cfRule>
  </conditionalFormatting>
  <conditionalFormatting sqref="X30:X32">
    <cfRule type="cellIs" dxfId="3187" priority="112" operator="lessThan">
      <formula>0</formula>
    </cfRule>
    <cfRule type="cellIs" dxfId="3186" priority="113" operator="lessThan">
      <formula>0</formula>
    </cfRule>
    <cfRule type="cellIs" dxfId="3185" priority="114" operator="lessThan">
      <formula>0</formula>
    </cfRule>
    <cfRule type="cellIs" dxfId="3184" priority="115" operator="lessThan">
      <formula>0</formula>
    </cfRule>
    <cfRule type="cellIs" dxfId="3183" priority="116" operator="lessThan">
      <formula>0</formula>
    </cfRule>
    <cfRule type="cellIs" dxfId="3182" priority="117" operator="greaterThan">
      <formula>0</formula>
    </cfRule>
    <cfRule type="cellIs" dxfId="3181" priority="118" operator="lessThan">
      <formula>0</formula>
    </cfRule>
  </conditionalFormatting>
  <conditionalFormatting sqref="K149:K157">
    <cfRule type="cellIs" dxfId="3180" priority="109" operator="lessThan">
      <formula>0</formula>
    </cfRule>
  </conditionalFormatting>
  <conditionalFormatting sqref="L28:P28 U25:V25">
    <cfRule type="cellIs" dxfId="3179" priority="107" operator="lessThan">
      <formula>0</formula>
    </cfRule>
  </conditionalFormatting>
  <conditionalFormatting sqref="U25:V25">
    <cfRule type="cellIs" dxfId="3178" priority="60" operator="greaterThan">
      <formula>935</formula>
    </cfRule>
    <cfRule type="cellIs" dxfId="3177" priority="61" operator="lessThan">
      <formula>935</formula>
    </cfRule>
    <cfRule type="cellIs" dxfId="3176" priority="106" operator="lessThan">
      <formula>0</formula>
    </cfRule>
  </conditionalFormatting>
  <conditionalFormatting sqref="L82:L92">
    <cfRule type="cellIs" dxfId="3175" priority="105" operator="lessThan">
      <formula>0</formula>
    </cfRule>
  </conditionalFormatting>
  <conditionalFormatting sqref="M82:M92">
    <cfRule type="cellIs" dxfId="3174" priority="104" operator="lessThan">
      <formula>0</formula>
    </cfRule>
  </conditionalFormatting>
  <conditionalFormatting sqref="N82:N92">
    <cfRule type="cellIs" dxfId="3173" priority="103" operator="lessThan">
      <formula>0</formula>
    </cfRule>
  </conditionalFormatting>
  <conditionalFormatting sqref="O82:O92">
    <cfRule type="cellIs" dxfId="3172" priority="102" operator="lessThan">
      <formula>0</formula>
    </cfRule>
  </conditionalFormatting>
  <conditionalFormatting sqref="P82:P92">
    <cfRule type="cellIs" dxfId="3171" priority="101" operator="lessThan">
      <formula>0</formula>
    </cfRule>
  </conditionalFormatting>
  <conditionalFormatting sqref="Q82:Q92">
    <cfRule type="cellIs" dxfId="3170" priority="100" operator="lessThan">
      <formula>0</formula>
    </cfRule>
  </conditionalFormatting>
  <conditionalFormatting sqref="R82:R92">
    <cfRule type="cellIs" dxfId="3169" priority="99" operator="lessThan">
      <formula>0</formula>
    </cfRule>
  </conditionalFormatting>
  <conditionalFormatting sqref="S82:S92">
    <cfRule type="cellIs" dxfId="3168" priority="98" operator="lessThan">
      <formula>0</formula>
    </cfRule>
  </conditionalFormatting>
  <conditionalFormatting sqref="T82:T92">
    <cfRule type="cellIs" dxfId="3167" priority="97" operator="lessThan">
      <formula>0</formula>
    </cfRule>
  </conditionalFormatting>
  <conditionalFormatting sqref="U82:U92">
    <cfRule type="cellIs" dxfId="3166" priority="96" operator="lessThan">
      <formula>0</formula>
    </cfRule>
  </conditionalFormatting>
  <conditionalFormatting sqref="L128:L135">
    <cfRule type="cellIs" dxfId="3165" priority="94" operator="lessThan">
      <formula>0</formula>
    </cfRule>
  </conditionalFormatting>
  <conditionalFormatting sqref="M128:M135">
    <cfRule type="cellIs" dxfId="3164" priority="93" operator="lessThan">
      <formula>0</formula>
    </cfRule>
  </conditionalFormatting>
  <conditionalFormatting sqref="N128:N135">
    <cfRule type="cellIs" dxfId="3163" priority="92" operator="lessThan">
      <formula>0</formula>
    </cfRule>
  </conditionalFormatting>
  <conditionalFormatting sqref="O128:O135">
    <cfRule type="cellIs" dxfId="3162" priority="91" operator="lessThan">
      <formula>0</formula>
    </cfRule>
  </conditionalFormatting>
  <conditionalFormatting sqref="P128:P135">
    <cfRule type="cellIs" dxfId="3161" priority="90" operator="lessThan">
      <formula>0</formula>
    </cfRule>
  </conditionalFormatting>
  <conditionalFormatting sqref="Q128:Q135">
    <cfRule type="cellIs" dxfId="3160" priority="89" operator="lessThan">
      <formula>0</formula>
    </cfRule>
  </conditionalFormatting>
  <conditionalFormatting sqref="R128:R135">
    <cfRule type="cellIs" dxfId="3159" priority="88" operator="lessThan">
      <formula>0</formula>
    </cfRule>
  </conditionalFormatting>
  <conditionalFormatting sqref="S128:S135">
    <cfRule type="cellIs" dxfId="3158" priority="87" operator="lessThan">
      <formula>0</formula>
    </cfRule>
  </conditionalFormatting>
  <conditionalFormatting sqref="T128:T135">
    <cfRule type="cellIs" dxfId="3157" priority="86" operator="lessThan">
      <formula>0</formula>
    </cfRule>
  </conditionalFormatting>
  <conditionalFormatting sqref="U128:U135">
    <cfRule type="cellIs" dxfId="3156" priority="85" operator="lessThan">
      <formula>0</formula>
    </cfRule>
  </conditionalFormatting>
  <conditionalFormatting sqref="L149:L157">
    <cfRule type="cellIs" dxfId="3155" priority="83" operator="lessThan">
      <formula>0</formula>
    </cfRule>
  </conditionalFormatting>
  <conditionalFormatting sqref="M149:M157">
    <cfRule type="cellIs" dxfId="3154" priority="82" operator="lessThan">
      <formula>0</formula>
    </cfRule>
  </conditionalFormatting>
  <conditionalFormatting sqref="N149:N157">
    <cfRule type="cellIs" dxfId="3153" priority="81" operator="lessThan">
      <formula>0</formula>
    </cfRule>
  </conditionalFormatting>
  <conditionalFormatting sqref="O149:O157">
    <cfRule type="cellIs" dxfId="3152" priority="80" operator="lessThan">
      <formula>0</formula>
    </cfRule>
  </conditionalFormatting>
  <conditionalFormatting sqref="P149:P157">
    <cfRule type="cellIs" dxfId="3151" priority="79" operator="lessThan">
      <formula>0</formula>
    </cfRule>
  </conditionalFormatting>
  <conditionalFormatting sqref="Q149:Q157">
    <cfRule type="cellIs" dxfId="3150" priority="78" operator="lessThan">
      <formula>0</formula>
    </cfRule>
  </conditionalFormatting>
  <conditionalFormatting sqref="R149:R157">
    <cfRule type="cellIs" dxfId="3149" priority="77" operator="lessThan">
      <formula>0</formula>
    </cfRule>
  </conditionalFormatting>
  <conditionalFormatting sqref="S149:S157">
    <cfRule type="cellIs" dxfId="3148" priority="76" operator="lessThan">
      <formula>0</formula>
    </cfRule>
  </conditionalFormatting>
  <conditionalFormatting sqref="T149:T157">
    <cfRule type="cellIs" dxfId="3147" priority="75" operator="lessThan">
      <formula>0</formula>
    </cfRule>
  </conditionalFormatting>
  <conditionalFormatting sqref="U149:U157">
    <cfRule type="cellIs" dxfId="3146" priority="74" operator="lessThan">
      <formula>0</formula>
    </cfRule>
  </conditionalFormatting>
  <conditionalFormatting sqref="K22:W22 W23">
    <cfRule type="cellIs" dxfId="3145" priority="64" operator="between">
      <formula>1601</formula>
      <formula>1800</formula>
    </cfRule>
    <cfRule type="aboveAverage" dxfId="3144" priority="67"/>
  </conditionalFormatting>
  <conditionalFormatting sqref="W23">
    <cfRule type="aboveAverage" dxfId="3143" priority="65"/>
    <cfRule type="aboveAverage" dxfId="3142" priority="66"/>
  </conditionalFormatting>
  <conditionalFormatting sqref="K22:V22 W23">
    <cfRule type="cellIs" dxfId="3141" priority="62" operator="lessThan">
      <formula>1600</formula>
    </cfRule>
    <cfRule type="cellIs" dxfId="3140" priority="63" operator="greaterThan">
      <formula>1801</formula>
    </cfRule>
  </conditionalFormatting>
  <conditionalFormatting sqref="G6:G17">
    <cfRule type="cellIs" dxfId="3139" priority="51" operator="lessThan">
      <formula>0.04</formula>
    </cfRule>
    <cfRule type="cellIs" dxfId="3138" priority="52" operator="between">
      <formula>0.04</formula>
      <formula>0.09</formula>
    </cfRule>
    <cfRule type="cellIs" dxfId="3137" priority="53" operator="greaterThan">
      <formula>10%</formula>
    </cfRule>
  </conditionalFormatting>
  <conditionalFormatting sqref="H6:H17">
    <cfRule type="cellIs" dxfId="3136" priority="47" operator="lessThan">
      <formula>0.04</formula>
    </cfRule>
    <cfRule type="cellIs" dxfId="3135" priority="48" operator="between">
      <formula>0.04</formula>
      <formula>0.09</formula>
    </cfRule>
    <cfRule type="cellIs" dxfId="3134" priority="49" operator="greaterThan">
      <formula>10%</formula>
    </cfRule>
  </conditionalFormatting>
  <conditionalFormatting sqref="K30:V30">
    <cfRule type="aboveAverage" dxfId="3133" priority="42"/>
    <cfRule type="aboveAverage" dxfId="3132" priority="43"/>
    <cfRule type="aboveAverage" dxfId="3131" priority="44"/>
    <cfRule type="aboveAverage" dxfId="3130" priority="45"/>
  </conditionalFormatting>
  <conditionalFormatting sqref="E512:E513">
    <cfRule type="cellIs" dxfId="3129" priority="41" operator="lessThan">
      <formula>0</formula>
    </cfRule>
  </conditionalFormatting>
  <conditionalFormatting sqref="D9">
    <cfRule type="cellIs" dxfId="3128" priority="39" operator="lessThan">
      <formula>0</formula>
    </cfRule>
    <cfRule type="cellIs" dxfId="3127" priority="40" operator="greaterThan">
      <formula>0.01</formula>
    </cfRule>
  </conditionalFormatting>
  <conditionalFormatting sqref="E479:E480">
    <cfRule type="cellIs" dxfId="3126" priority="38" operator="lessThan">
      <formula>0</formula>
    </cfRule>
  </conditionalFormatting>
  <conditionalFormatting sqref="E438:E439">
    <cfRule type="cellIs" dxfId="3125" priority="37" operator="lessThan">
      <formula>0</formula>
    </cfRule>
  </conditionalFormatting>
  <conditionalFormatting sqref="D5">
    <cfRule type="cellIs" dxfId="3124" priority="35" operator="greaterThan">
      <formula>15.01</formula>
    </cfRule>
    <cfRule type="cellIs" dxfId="3123" priority="36" operator="lessThan">
      <formula>15</formula>
    </cfRule>
  </conditionalFormatting>
  <conditionalFormatting sqref="E414:E415">
    <cfRule type="cellIs" dxfId="3122" priority="34" operator="lessThan">
      <formula>0</formula>
    </cfRule>
  </conditionalFormatting>
  <conditionalFormatting sqref="E367:E368">
    <cfRule type="cellIs" dxfId="3121" priority="33" operator="lessThan">
      <formula>0</formula>
    </cfRule>
  </conditionalFormatting>
  <conditionalFormatting sqref="E345:E346">
    <cfRule type="cellIs" dxfId="3120" priority="32" operator="lessThan">
      <formula>0</formula>
    </cfRule>
  </conditionalFormatting>
  <conditionalFormatting sqref="E329">
    <cfRule type="cellIs" dxfId="3119" priority="31" operator="lessThan">
      <formula>0</formula>
    </cfRule>
  </conditionalFormatting>
  <conditionalFormatting sqref="E309:E310">
    <cfRule type="cellIs" dxfId="3118" priority="30" operator="lessThan">
      <formula>0</formula>
    </cfRule>
  </conditionalFormatting>
  <conditionalFormatting sqref="E284">
    <cfRule type="cellIs" dxfId="3117" priority="29" operator="lessThan">
      <formula>0</formula>
    </cfRule>
  </conditionalFormatting>
  <conditionalFormatting sqref="E264">
    <cfRule type="cellIs" dxfId="3116" priority="28" operator="lessThan">
      <formula>0</formula>
    </cfRule>
  </conditionalFormatting>
  <conditionalFormatting sqref="E240:E241">
    <cfRule type="cellIs" dxfId="3115" priority="27" operator="lessThan">
      <formula>0</formula>
    </cfRule>
  </conditionalFormatting>
  <conditionalFormatting sqref="E220:E221">
    <cfRule type="cellIs" dxfId="3114" priority="26" operator="lessThan">
      <formula>0</formula>
    </cfRule>
  </conditionalFormatting>
  <conditionalFormatting sqref="V128:V135">
    <cfRule type="cellIs" dxfId="3113" priority="25" operator="lessThan">
      <formula>0</formula>
    </cfRule>
  </conditionalFormatting>
  <conditionalFormatting sqref="V82:V92">
    <cfRule type="cellIs" dxfId="3112" priority="24" operator="lessThan">
      <formula>0</formula>
    </cfRule>
  </conditionalFormatting>
  <conditionalFormatting sqref="V149:V157">
    <cfRule type="cellIs" dxfId="3111" priority="23" operator="lessThan">
      <formula>0</formula>
    </cfRule>
  </conditionalFormatting>
  <conditionalFormatting sqref="K51:W62">
    <cfRule type="cellIs" dxfId="3110" priority="21" operator="lessThan">
      <formula>0</formula>
    </cfRule>
    <cfRule type="cellIs" dxfId="3109" priority="22" operator="greaterThan">
      <formula>0.1</formula>
    </cfRule>
  </conditionalFormatting>
  <conditionalFormatting sqref="K63">
    <cfRule type="cellIs" dxfId="3108" priority="19" operator="lessThan">
      <formula>0</formula>
    </cfRule>
    <cfRule type="cellIs" dxfId="3107" priority="20" operator="greaterThan">
      <formula>0.1</formula>
    </cfRule>
  </conditionalFormatting>
  <conditionalFormatting sqref="W51">
    <cfRule type="cellIs" dxfId="3106" priority="17" operator="lessThan">
      <formula>0</formula>
    </cfRule>
    <cfRule type="cellIs" dxfId="3105" priority="18" operator="greaterThan">
      <formula>0.1</formula>
    </cfRule>
  </conditionalFormatting>
  <conditionalFormatting sqref="L51:V54 L55:N55 L56:V58 L59:N59 L60:V62">
    <cfRule type="cellIs" dxfId="3104" priority="15" operator="lessThan">
      <formula>0</formula>
    </cfRule>
    <cfRule type="cellIs" dxfId="3103" priority="16" operator="greaterThan">
      <formula>0.1</formula>
    </cfRule>
  </conditionalFormatting>
  <conditionalFormatting sqref="K55:V55">
    <cfRule type="cellIs" dxfId="3102" priority="11" operator="lessThan">
      <formula>0</formula>
    </cfRule>
    <cfRule type="cellIs" dxfId="3101" priority="12" operator="greaterThan">
      <formula>0.1</formula>
    </cfRule>
    <cfRule type="cellIs" dxfId="3100" priority="13" operator="lessThan">
      <formula>0</formula>
    </cfRule>
    <cfRule type="cellIs" dxfId="3099" priority="14" operator="greaterThan">
      <formula>0.1</formula>
    </cfRule>
  </conditionalFormatting>
  <conditionalFormatting sqref="L55:V55">
    <cfRule type="cellIs" dxfId="3098" priority="7" operator="lessThan">
      <formula>0</formula>
    </cfRule>
    <cfRule type="cellIs" dxfId="3097" priority="8" operator="greaterThan">
      <formula>0.1</formula>
    </cfRule>
    <cfRule type="cellIs" dxfId="3096" priority="9" operator="lessThan">
      <formula>0</formula>
    </cfRule>
    <cfRule type="cellIs" dxfId="3095" priority="10" operator="greaterThan">
      <formula>0.1</formula>
    </cfRule>
  </conditionalFormatting>
  <conditionalFormatting sqref="L63:W63">
    <cfRule type="cellIs" dxfId="3094" priority="5" operator="lessThan">
      <formula>0</formula>
    </cfRule>
    <cfRule type="cellIs" dxfId="3093" priority="6" operator="greaterThan">
      <formula>0.1</formula>
    </cfRule>
  </conditionalFormatting>
  <conditionalFormatting sqref="K59:V59">
    <cfRule type="cellIs" dxfId="3092" priority="3" operator="lessThan">
      <formula>0</formula>
    </cfRule>
    <cfRule type="cellIs" dxfId="3091" priority="4" operator="greaterThan">
      <formula>0.1</formula>
    </cfRule>
  </conditionalFormatting>
  <conditionalFormatting sqref="W52:W62">
    <cfRule type="cellIs" dxfId="3090" priority="1" operator="lessThan">
      <formula>0</formula>
    </cfRule>
    <cfRule type="cellIs" dxfId="3089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3000000}">
          <x14:formula1>
            <xm:f>ProductList!$A$2:$A$100</xm:f>
          </x14:formula1>
          <xm:sqref>I206:I513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187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1274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1275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1276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1277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1278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1279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1280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1281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1282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1283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1284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1285</v>
      </c>
      <c r="C23" s="693" t="s">
        <v>123</v>
      </c>
      <c r="D23" s="463" t="s">
        <v>1286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1287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116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1038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117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118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119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120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1288</v>
      </c>
      <c r="C36" s="427" t="s">
        <v>65</v>
      </c>
      <c r="D36" s="548"/>
      <c r="E36" s="751"/>
      <c r="F36" s="763"/>
      <c r="I36" s="541" t="s">
        <v>121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122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123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1039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1289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132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133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134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135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140</v>
      </c>
      <c r="J46" s="557" t="s">
        <v>1290</v>
      </c>
      <c r="K46" s="577" t="s">
        <v>142</v>
      </c>
      <c r="L46" s="577" t="s">
        <v>143</v>
      </c>
      <c r="M46" s="577" t="s">
        <v>144</v>
      </c>
      <c r="N46" s="577" t="s">
        <v>145</v>
      </c>
      <c r="O46" s="577" t="s">
        <v>146</v>
      </c>
      <c r="P46" s="577" t="s">
        <v>147</v>
      </c>
      <c r="Q46" s="577" t="s">
        <v>148</v>
      </c>
      <c r="R46" s="577" t="s">
        <v>149</v>
      </c>
      <c r="S46" s="577" t="s">
        <v>150</v>
      </c>
      <c r="T46" s="577" t="s">
        <v>151</v>
      </c>
      <c r="U46" s="577" t="s">
        <v>152</v>
      </c>
      <c r="V46" s="577" t="s">
        <v>153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1274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1275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1276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1291</v>
      </c>
      <c r="F51" s="763" t="s">
        <v>93</v>
      </c>
      <c r="G51" s="48" t="s">
        <v>1292</v>
      </c>
      <c r="I51" s="581" t="s">
        <v>1277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1278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1293</v>
      </c>
      <c r="I53" s="582" t="s">
        <v>1279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1280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1281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1282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1283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1284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1294</v>
      </c>
      <c r="G59" s="56" t="s">
        <v>125</v>
      </c>
      <c r="H59" s="56" t="s">
        <v>187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1295</v>
      </c>
      <c r="C60" s="940" t="s">
        <v>65</v>
      </c>
      <c r="D60" s="941" t="s">
        <v>1296</v>
      </c>
      <c r="E60" s="942">
        <v>200</v>
      </c>
      <c r="F60" s="943">
        <v>45088</v>
      </c>
      <c r="G60" s="940" t="s">
        <v>1297</v>
      </c>
      <c r="H60" s="944">
        <v>45013</v>
      </c>
    </row>
    <row r="61" spans="2:24" ht="15" customHeight="1" x14ac:dyDescent="0.4">
      <c r="B61" s="940" t="s">
        <v>1298</v>
      </c>
      <c r="C61" s="940" t="s">
        <v>65</v>
      </c>
      <c r="D61" s="941" t="s">
        <v>1296</v>
      </c>
      <c r="E61" s="942">
        <v>200</v>
      </c>
      <c r="F61" s="943">
        <v>45088</v>
      </c>
      <c r="G61" s="940" t="s">
        <v>1297</v>
      </c>
      <c r="H61" s="944">
        <v>44998</v>
      </c>
      <c r="I61" s="420" t="s">
        <v>140</v>
      </c>
      <c r="J61" s="557" t="s">
        <v>154</v>
      </c>
      <c r="K61" s="577" t="s">
        <v>142</v>
      </c>
      <c r="L61" s="577" t="s">
        <v>143</v>
      </c>
      <c r="M61" s="577" t="s">
        <v>144</v>
      </c>
      <c r="N61" s="577" t="s">
        <v>145</v>
      </c>
      <c r="O61" s="577" t="s">
        <v>146</v>
      </c>
      <c r="P61" s="577" t="s">
        <v>147</v>
      </c>
      <c r="Q61" s="577" t="s">
        <v>148</v>
      </c>
      <c r="R61" s="577" t="s">
        <v>149</v>
      </c>
      <c r="S61" s="577" t="s">
        <v>150</v>
      </c>
      <c r="T61" s="577" t="s">
        <v>151</v>
      </c>
      <c r="U61" s="577" t="s">
        <v>152</v>
      </c>
      <c r="V61" s="577" t="s">
        <v>153</v>
      </c>
      <c r="W61" s="577" t="s">
        <v>19</v>
      </c>
    </row>
    <row r="62" spans="2:24" ht="13.5" customHeight="1" x14ac:dyDescent="0.35">
      <c r="B62" s="940" t="s">
        <v>1299</v>
      </c>
      <c r="C62" s="940" t="s">
        <v>65</v>
      </c>
      <c r="D62" s="941" t="s">
        <v>1300</v>
      </c>
      <c r="E62" s="942">
        <v>200</v>
      </c>
      <c r="F62" s="943">
        <v>45103</v>
      </c>
      <c r="G62" s="940" t="s">
        <v>1301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1302</v>
      </c>
      <c r="C63" s="940" t="s">
        <v>65</v>
      </c>
      <c r="D63" s="941" t="s">
        <v>1296</v>
      </c>
      <c r="E63" s="942">
        <v>200</v>
      </c>
      <c r="F63" s="943">
        <v>45138</v>
      </c>
      <c r="G63" s="940" t="s">
        <v>1303</v>
      </c>
      <c r="H63" s="944">
        <v>45048</v>
      </c>
      <c r="I63" s="581" t="s">
        <v>1274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1275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1304</v>
      </c>
      <c r="C65" s="947" t="s">
        <v>65</v>
      </c>
      <c r="D65" s="948" t="s">
        <v>1305</v>
      </c>
      <c r="E65" s="949">
        <v>125</v>
      </c>
      <c r="F65" s="946" t="s">
        <v>1306</v>
      </c>
      <c r="G65" s="940" t="s">
        <v>1307</v>
      </c>
      <c r="H65" s="944">
        <v>45090</v>
      </c>
      <c r="I65" s="581" t="s">
        <v>1276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1304</v>
      </c>
      <c r="C66" s="947" t="s">
        <v>65</v>
      </c>
      <c r="D66" s="948" t="s">
        <v>1212</v>
      </c>
      <c r="E66" s="949">
        <v>50</v>
      </c>
      <c r="F66" s="946" t="s">
        <v>1308</v>
      </c>
      <c r="G66" s="940" t="s">
        <v>1309</v>
      </c>
      <c r="H66" s="944">
        <v>45091</v>
      </c>
      <c r="I66" s="581" t="s">
        <v>1277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1278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1279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1280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1281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1282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1283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1284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140</v>
      </c>
      <c r="J76" s="557" t="s">
        <v>155</v>
      </c>
      <c r="K76" s="577" t="s">
        <v>142</v>
      </c>
      <c r="L76" s="577" t="s">
        <v>143</v>
      </c>
      <c r="M76" s="577" t="s">
        <v>144</v>
      </c>
      <c r="N76" s="577" t="s">
        <v>145</v>
      </c>
      <c r="O76" s="577" t="s">
        <v>146</v>
      </c>
      <c r="P76" s="577" t="s">
        <v>147</v>
      </c>
      <c r="Q76" s="577" t="s">
        <v>148</v>
      </c>
      <c r="R76" s="577" t="s">
        <v>149</v>
      </c>
      <c r="S76" s="577" t="s">
        <v>150</v>
      </c>
      <c r="T76" s="577" t="s">
        <v>151</v>
      </c>
      <c r="U76" s="577" t="s">
        <v>152</v>
      </c>
      <c r="V76" s="577" t="s">
        <v>153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1274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1275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1276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1277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1278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1279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1280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1281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1282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1283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1284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140</v>
      </c>
      <c r="J92" s="557" t="s">
        <v>156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1274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1275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1276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1277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1278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1279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1280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1281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1282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1283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1284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157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23" t="s">
        <v>158</v>
      </c>
      <c r="Y107" s="423" t="s">
        <v>22</v>
      </c>
    </row>
    <row r="108" spans="9:26" x14ac:dyDescent="0.35">
      <c r="I108" s="426" t="s">
        <v>159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160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161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162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163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164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165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166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167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168</v>
      </c>
      <c r="K119" s="577" t="s">
        <v>142</v>
      </c>
      <c r="L119" s="577" t="s">
        <v>143</v>
      </c>
      <c r="M119" s="577" t="s">
        <v>144</v>
      </c>
      <c r="N119" s="577" t="s">
        <v>145</v>
      </c>
      <c r="O119" s="577" t="s">
        <v>146</v>
      </c>
      <c r="P119" s="577" t="s">
        <v>147</v>
      </c>
      <c r="Q119" s="577" t="s">
        <v>148</v>
      </c>
      <c r="R119" s="577" t="s">
        <v>149</v>
      </c>
      <c r="S119" s="577" t="s">
        <v>150</v>
      </c>
      <c r="T119" s="577" t="s">
        <v>151</v>
      </c>
      <c r="U119" s="577" t="s">
        <v>152</v>
      </c>
      <c r="V119" s="577" t="s">
        <v>153</v>
      </c>
      <c r="W119" s="577" t="s">
        <v>19</v>
      </c>
      <c r="X119" s="454"/>
    </row>
    <row r="120" spans="9:25" ht="13.15" customHeight="1" x14ac:dyDescent="0.4">
      <c r="I120" s="613" t="s">
        <v>1310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170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167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171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172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173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9:24" x14ac:dyDescent="0.35">
      <c r="I129" s="426" t="s">
        <v>174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175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1311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176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177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179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180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181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182</v>
      </c>
      <c r="K141" s="577" t="s">
        <v>142</v>
      </c>
      <c r="L141" s="577" t="s">
        <v>143</v>
      </c>
      <c r="M141" s="577" t="s">
        <v>144</v>
      </c>
      <c r="N141" s="577" t="s">
        <v>145</v>
      </c>
      <c r="O141" s="577" t="s">
        <v>146</v>
      </c>
      <c r="P141" s="577" t="s">
        <v>147</v>
      </c>
      <c r="Q141" s="577" t="s">
        <v>148</v>
      </c>
      <c r="R141" s="577" t="s">
        <v>149</v>
      </c>
      <c r="S141" s="577" t="s">
        <v>150</v>
      </c>
      <c r="T141" s="577" t="s">
        <v>151</v>
      </c>
      <c r="U141" s="577" t="s">
        <v>152</v>
      </c>
      <c r="V141" s="577" t="s">
        <v>153</v>
      </c>
      <c r="W141" s="577" t="s">
        <v>19</v>
      </c>
      <c r="X141" s="423" t="s">
        <v>158</v>
      </c>
    </row>
    <row r="142" spans="9:24" ht="13.15" customHeight="1" x14ac:dyDescent="0.4">
      <c r="I142" s="444" t="s">
        <v>183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184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185</v>
      </c>
      <c r="K146" s="577" t="s">
        <v>142</v>
      </c>
      <c r="L146" s="577" t="s">
        <v>143</v>
      </c>
      <c r="M146" s="577" t="s">
        <v>144</v>
      </c>
      <c r="N146" s="577" t="s">
        <v>145</v>
      </c>
      <c r="O146" s="577" t="s">
        <v>146</v>
      </c>
      <c r="P146" s="577" t="s">
        <v>147</v>
      </c>
      <c r="Q146" s="577" t="s">
        <v>148</v>
      </c>
      <c r="R146" s="577" t="s">
        <v>149</v>
      </c>
      <c r="S146" s="577" t="s">
        <v>150</v>
      </c>
      <c r="T146" s="577" t="s">
        <v>151</v>
      </c>
      <c r="U146" s="577" t="s">
        <v>152</v>
      </c>
      <c r="V146" s="577" t="s">
        <v>153</v>
      </c>
      <c r="W146" s="577" t="s">
        <v>19</v>
      </c>
      <c r="X146" s="423" t="s">
        <v>158</v>
      </c>
    </row>
    <row r="147" spans="9:24" ht="13.15" customHeight="1" x14ac:dyDescent="0.4">
      <c r="I147" s="444" t="s">
        <v>183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175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186</v>
      </c>
      <c r="K151" s="577" t="s">
        <v>142</v>
      </c>
      <c r="L151" s="577" t="s">
        <v>143</v>
      </c>
      <c r="M151" s="577" t="s">
        <v>144</v>
      </c>
      <c r="N151" s="577" t="s">
        <v>145</v>
      </c>
      <c r="O151" s="577" t="s">
        <v>146</v>
      </c>
      <c r="P151" s="577" t="s">
        <v>147</v>
      </c>
      <c r="Q151" s="577" t="s">
        <v>148</v>
      </c>
      <c r="R151" s="577" t="s">
        <v>149</v>
      </c>
      <c r="S151" s="577" t="s">
        <v>150</v>
      </c>
      <c r="T151" s="577" t="s">
        <v>151</v>
      </c>
      <c r="U151" s="577" t="s">
        <v>152</v>
      </c>
      <c r="V151" s="577" t="s">
        <v>153</v>
      </c>
      <c r="W151" s="577" t="s">
        <v>19</v>
      </c>
      <c r="X151" s="423" t="s">
        <v>158</v>
      </c>
    </row>
    <row r="152" spans="9:24" ht="13.15" customHeight="1" x14ac:dyDescent="0.4">
      <c r="I152" s="444" t="s">
        <v>183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184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187</v>
      </c>
      <c r="B162" s="459" t="s">
        <v>188</v>
      </c>
      <c r="C162" s="459" t="s">
        <v>189</v>
      </c>
      <c r="D162" s="459" t="s">
        <v>190</v>
      </c>
      <c r="E162" s="483" t="s">
        <v>74</v>
      </c>
      <c r="F162" s="459" t="s">
        <v>75</v>
      </c>
      <c r="G162" s="459" t="s">
        <v>191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934</v>
      </c>
      <c r="C168" s="840" t="s">
        <v>1275</v>
      </c>
      <c r="D168" s="839" t="s">
        <v>166</v>
      </c>
      <c r="E168" s="841">
        <v>636</v>
      </c>
      <c r="F168" s="839" t="s">
        <v>495</v>
      </c>
      <c r="G168" s="839" t="s">
        <v>175</v>
      </c>
    </row>
    <row r="169" spans="1:7" ht="13.5" customHeight="1" x14ac:dyDescent="0.35">
      <c r="A169" s="838">
        <v>45290</v>
      </c>
      <c r="B169" s="839" t="s">
        <v>934</v>
      </c>
      <c r="C169" s="840" t="s">
        <v>1277</v>
      </c>
      <c r="D169" s="839" t="s">
        <v>166</v>
      </c>
      <c r="E169" s="841">
        <v>-636</v>
      </c>
      <c r="F169" s="839" t="s">
        <v>495</v>
      </c>
      <c r="G169" s="839" t="s">
        <v>175</v>
      </c>
    </row>
    <row r="170" spans="1:7" ht="13.5" customHeight="1" x14ac:dyDescent="0.35">
      <c r="A170" s="838">
        <v>45290</v>
      </c>
      <c r="B170" s="839" t="s">
        <v>1312</v>
      </c>
      <c r="C170" s="840" t="s">
        <v>1275</v>
      </c>
      <c r="D170" s="839" t="s">
        <v>166</v>
      </c>
      <c r="E170" s="841">
        <v>636</v>
      </c>
      <c r="F170" s="839" t="s">
        <v>495</v>
      </c>
      <c r="G170" s="839" t="s">
        <v>175</v>
      </c>
    </row>
    <row r="171" spans="1:7" ht="13.5" customHeight="1" x14ac:dyDescent="0.35">
      <c r="A171" s="838">
        <v>45290</v>
      </c>
      <c r="B171" s="839" t="s">
        <v>1312</v>
      </c>
      <c r="C171" s="840" t="s">
        <v>1277</v>
      </c>
      <c r="D171" s="839" t="s">
        <v>166</v>
      </c>
      <c r="E171" s="841">
        <v>-636</v>
      </c>
      <c r="F171" s="839" t="s">
        <v>495</v>
      </c>
      <c r="G171" s="839" t="s">
        <v>175</v>
      </c>
    </row>
    <row r="172" spans="1:7" ht="13.5" customHeight="1" x14ac:dyDescent="0.35">
      <c r="A172" s="838">
        <v>45290</v>
      </c>
      <c r="B172" s="839" t="s">
        <v>934</v>
      </c>
      <c r="C172" s="840" t="s">
        <v>1274</v>
      </c>
      <c r="D172" s="839" t="s">
        <v>166</v>
      </c>
      <c r="E172" s="841">
        <v>12</v>
      </c>
      <c r="F172" s="839" t="s">
        <v>1260</v>
      </c>
      <c r="G172" s="839" t="s">
        <v>175</v>
      </c>
    </row>
    <row r="173" spans="1:7" ht="13.5" customHeight="1" x14ac:dyDescent="0.35">
      <c r="A173" s="838">
        <v>45290</v>
      </c>
      <c r="B173" s="839" t="s">
        <v>934</v>
      </c>
      <c r="C173" s="840" t="s">
        <v>1277</v>
      </c>
      <c r="D173" s="839" t="s">
        <v>166</v>
      </c>
      <c r="E173" s="841">
        <v>-12</v>
      </c>
      <c r="F173" s="839" t="s">
        <v>1260</v>
      </c>
      <c r="G173" s="839" t="s">
        <v>175</v>
      </c>
    </row>
    <row r="174" spans="1:7" ht="13.5" customHeight="1" x14ac:dyDescent="0.35">
      <c r="A174" s="838">
        <v>45290</v>
      </c>
      <c r="B174" s="839" t="s">
        <v>1312</v>
      </c>
      <c r="C174" s="840" t="s">
        <v>1274</v>
      </c>
      <c r="D174" s="839" t="s">
        <v>166</v>
      </c>
      <c r="E174" s="841">
        <v>12</v>
      </c>
      <c r="F174" s="839" t="s">
        <v>1260</v>
      </c>
      <c r="G174" s="839" t="s">
        <v>175</v>
      </c>
    </row>
    <row r="175" spans="1:7" ht="13.5" customHeight="1" x14ac:dyDescent="0.35">
      <c r="A175" s="838">
        <v>45290</v>
      </c>
      <c r="B175" s="839" t="s">
        <v>1312</v>
      </c>
      <c r="C175" s="840" t="s">
        <v>1277</v>
      </c>
      <c r="D175" s="839" t="s">
        <v>166</v>
      </c>
      <c r="E175" s="841">
        <v>-12</v>
      </c>
      <c r="F175" s="839" t="s">
        <v>1260</v>
      </c>
      <c r="G175" s="839" t="s">
        <v>175</v>
      </c>
    </row>
    <row r="176" spans="1:7" ht="13.5" customHeight="1" x14ac:dyDescent="0.35">
      <c r="A176" s="838">
        <v>45290</v>
      </c>
      <c r="B176" s="839" t="s">
        <v>1313</v>
      </c>
      <c r="C176" s="840" t="s">
        <v>1279</v>
      </c>
      <c r="D176" s="839" t="s">
        <v>165</v>
      </c>
      <c r="E176" s="841">
        <v>50</v>
      </c>
      <c r="F176" s="839" t="s">
        <v>1314</v>
      </c>
      <c r="G176" s="839" t="s">
        <v>174</v>
      </c>
    </row>
    <row r="177" spans="1:7" ht="13.5" customHeight="1" x14ac:dyDescent="0.35">
      <c r="A177" s="838">
        <v>45290</v>
      </c>
      <c r="B177" s="839" t="s">
        <v>1313</v>
      </c>
      <c r="C177" s="840" t="s">
        <v>1281</v>
      </c>
      <c r="D177" s="839" t="s">
        <v>165</v>
      </c>
      <c r="E177" s="841">
        <v>-50</v>
      </c>
      <c r="F177" s="839" t="s">
        <v>734</v>
      </c>
      <c r="G177" s="839" t="s">
        <v>174</v>
      </c>
    </row>
    <row r="178" spans="1:7" ht="13.5" customHeight="1" x14ac:dyDescent="0.35">
      <c r="A178" s="838">
        <v>45290</v>
      </c>
      <c r="B178" s="839" t="s">
        <v>1315</v>
      </c>
      <c r="C178" s="840" t="s">
        <v>1279</v>
      </c>
      <c r="D178" s="839" t="s">
        <v>159</v>
      </c>
      <c r="E178" s="841">
        <v>540</v>
      </c>
      <c r="F178" s="839" t="s">
        <v>1316</v>
      </c>
      <c r="G178" s="839" t="s">
        <v>174</v>
      </c>
    </row>
    <row r="179" spans="1:7" ht="13.5" customHeight="1" x14ac:dyDescent="0.35">
      <c r="A179" s="838">
        <v>45284</v>
      </c>
      <c r="B179" s="839" t="s">
        <v>1317</v>
      </c>
      <c r="C179" s="840" t="s">
        <v>1274</v>
      </c>
      <c r="D179" s="839" t="s">
        <v>160</v>
      </c>
      <c r="E179" s="841">
        <v>50</v>
      </c>
      <c r="F179" s="839" t="s">
        <v>783</v>
      </c>
      <c r="G179" s="839" t="s">
        <v>174</v>
      </c>
    </row>
    <row r="180" spans="1:7" ht="13.5" customHeight="1" x14ac:dyDescent="0.35">
      <c r="A180" s="838">
        <v>45283</v>
      </c>
      <c r="B180" s="839" t="s">
        <v>1117</v>
      </c>
      <c r="C180" s="840" t="s">
        <v>1280</v>
      </c>
      <c r="D180" s="839" t="s">
        <v>160</v>
      </c>
      <c r="E180" s="841">
        <v>100</v>
      </c>
      <c r="F180" s="839" t="s">
        <v>734</v>
      </c>
      <c r="G180" s="839" t="s">
        <v>174</v>
      </c>
    </row>
    <row r="181" spans="1:7" ht="13.5" customHeight="1" x14ac:dyDescent="0.35">
      <c r="A181" s="838">
        <v>45282</v>
      </c>
      <c r="B181" s="839" t="s">
        <v>1318</v>
      </c>
      <c r="C181" s="840" t="s">
        <v>1274</v>
      </c>
      <c r="D181" s="839" t="s">
        <v>160</v>
      </c>
      <c r="E181" s="841">
        <v>120</v>
      </c>
      <c r="F181" s="839" t="s">
        <v>1319</v>
      </c>
      <c r="G181" s="839" t="s">
        <v>174</v>
      </c>
    </row>
    <row r="182" spans="1:7" ht="13.5" customHeight="1" x14ac:dyDescent="0.35">
      <c r="A182" s="838">
        <v>45281</v>
      </c>
      <c r="B182" s="839" t="s">
        <v>1320</v>
      </c>
      <c r="C182" s="840" t="s">
        <v>1275</v>
      </c>
      <c r="D182" s="839" t="s">
        <v>159</v>
      </c>
      <c r="E182" s="841">
        <v>995</v>
      </c>
      <c r="F182" s="839" t="s">
        <v>1321</v>
      </c>
      <c r="G182" s="839" t="s">
        <v>174</v>
      </c>
    </row>
    <row r="183" spans="1:7" ht="13.5" customHeight="1" x14ac:dyDescent="0.35">
      <c r="A183" s="838">
        <v>45281</v>
      </c>
      <c r="B183" s="839" t="s">
        <v>1322</v>
      </c>
      <c r="C183" s="840" t="s">
        <v>1274</v>
      </c>
      <c r="D183" s="839" t="s">
        <v>159</v>
      </c>
      <c r="E183" s="841">
        <v>125</v>
      </c>
      <c r="F183" s="839" t="s">
        <v>273</v>
      </c>
      <c r="G183" s="839" t="s">
        <v>174</v>
      </c>
    </row>
    <row r="184" spans="1:7" ht="13.5" customHeight="1" x14ac:dyDescent="0.35">
      <c r="A184" s="838">
        <v>45279</v>
      </c>
      <c r="B184" s="839" t="s">
        <v>822</v>
      </c>
      <c r="C184" s="840" t="s">
        <v>1274</v>
      </c>
      <c r="D184" s="839" t="s">
        <v>159</v>
      </c>
      <c r="E184" s="841">
        <v>12</v>
      </c>
      <c r="F184" s="839" t="s">
        <v>324</v>
      </c>
      <c r="G184" s="839" t="s">
        <v>174</v>
      </c>
    </row>
    <row r="185" spans="1:7" ht="13.5" customHeight="1" x14ac:dyDescent="0.35">
      <c r="A185" s="838">
        <v>45279</v>
      </c>
      <c r="B185" s="839" t="s">
        <v>1315</v>
      </c>
      <c r="C185" s="840" t="s">
        <v>1282</v>
      </c>
      <c r="D185" s="839" t="s">
        <v>162</v>
      </c>
      <c r="E185" s="841">
        <v>200</v>
      </c>
      <c r="F185" s="839" t="s">
        <v>1323</v>
      </c>
      <c r="G185" s="839" t="s">
        <v>174</v>
      </c>
    </row>
    <row r="186" spans="1:7" ht="13.5" customHeight="1" x14ac:dyDescent="0.35">
      <c r="A186" s="838">
        <v>45279</v>
      </c>
      <c r="B186" s="839" t="s">
        <v>1324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45279</v>
      </c>
      <c r="B187" s="839" t="s">
        <v>1325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45278</v>
      </c>
      <c r="B188" s="839" t="s">
        <v>1126</v>
      </c>
      <c r="C188" s="840" t="s">
        <v>1275</v>
      </c>
      <c r="D188" s="839" t="s">
        <v>159</v>
      </c>
      <c r="E188" s="841">
        <v>825</v>
      </c>
      <c r="F188" s="839" t="s">
        <v>496</v>
      </c>
      <c r="G188" s="839" t="s">
        <v>175</v>
      </c>
    </row>
    <row r="189" spans="1:7" ht="13.5" customHeight="1" x14ac:dyDescent="0.35">
      <c r="A189" s="838">
        <v>45277</v>
      </c>
      <c r="B189" s="839" t="s">
        <v>1326</v>
      </c>
      <c r="C189" s="840" t="s">
        <v>1280</v>
      </c>
      <c r="D189" s="839" t="s">
        <v>159</v>
      </c>
      <c r="E189" s="841">
        <v>50</v>
      </c>
      <c r="F189" s="839" t="s">
        <v>734</v>
      </c>
      <c r="G189" s="839" t="s">
        <v>174</v>
      </c>
    </row>
    <row r="190" spans="1:7" ht="13.5" customHeight="1" x14ac:dyDescent="0.35">
      <c r="A190" s="838">
        <v>45277</v>
      </c>
      <c r="B190" s="839" t="s">
        <v>1327</v>
      </c>
      <c r="C190" s="840" t="s">
        <v>28</v>
      </c>
      <c r="D190" s="839" t="s">
        <v>159</v>
      </c>
      <c r="E190" s="841">
        <v>250</v>
      </c>
      <c r="F190" s="839" t="s">
        <v>1267</v>
      </c>
      <c r="G190" s="839" t="s">
        <v>175</v>
      </c>
    </row>
    <row r="191" spans="1:7" ht="13.5" customHeight="1" x14ac:dyDescent="0.35">
      <c r="A191" s="838">
        <v>45275</v>
      </c>
      <c r="B191" s="839" t="s">
        <v>1328</v>
      </c>
      <c r="C191" s="840" t="s">
        <v>1280</v>
      </c>
      <c r="D191" s="839" t="s">
        <v>159</v>
      </c>
      <c r="E191" s="841">
        <v>50</v>
      </c>
      <c r="F191" s="839" t="s">
        <v>734</v>
      </c>
      <c r="G191" s="839" t="s">
        <v>174</v>
      </c>
    </row>
    <row r="192" spans="1:7" ht="13.5" customHeight="1" x14ac:dyDescent="0.35">
      <c r="A192" s="838">
        <v>45275</v>
      </c>
      <c r="B192" s="839" t="s">
        <v>89</v>
      </c>
      <c r="C192" s="840" t="s">
        <v>1282</v>
      </c>
      <c r="D192" s="839" t="s">
        <v>160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1329</v>
      </c>
      <c r="C193" s="840" t="s">
        <v>1279</v>
      </c>
      <c r="D193" s="839" t="s">
        <v>160</v>
      </c>
      <c r="E193" s="841">
        <v>50</v>
      </c>
      <c r="F193" s="848" t="s">
        <v>1123</v>
      </c>
      <c r="G193" s="839" t="s">
        <v>175</v>
      </c>
    </row>
    <row r="194" spans="1:7" ht="13.5" customHeight="1" x14ac:dyDescent="0.35">
      <c r="A194" s="838">
        <v>45274</v>
      </c>
      <c r="B194" s="839" t="s">
        <v>1327</v>
      </c>
      <c r="C194" s="840" t="s">
        <v>1278</v>
      </c>
      <c r="D194" s="839" t="s">
        <v>159</v>
      </c>
      <c r="E194" s="841">
        <v>200</v>
      </c>
      <c r="F194" s="839" t="s">
        <v>292</v>
      </c>
      <c r="G194" s="839" t="s">
        <v>175</v>
      </c>
    </row>
    <row r="195" spans="1:7" ht="13.5" customHeight="1" x14ac:dyDescent="0.35">
      <c r="A195" s="838">
        <v>45274</v>
      </c>
      <c r="B195" s="839" t="s">
        <v>1272</v>
      </c>
      <c r="C195" s="840" t="s">
        <v>1278</v>
      </c>
      <c r="D195" s="839" t="s">
        <v>159</v>
      </c>
      <c r="E195" s="841">
        <v>20</v>
      </c>
      <c r="F195" s="839" t="s">
        <v>292</v>
      </c>
      <c r="G195" s="839" t="s">
        <v>175</v>
      </c>
    </row>
    <row r="196" spans="1:7" ht="13.5" customHeight="1" x14ac:dyDescent="0.35">
      <c r="A196" s="838">
        <v>45272</v>
      </c>
      <c r="B196" s="839" t="s">
        <v>89</v>
      </c>
      <c r="C196" s="840" t="s">
        <v>1282</v>
      </c>
      <c r="D196" s="839" t="s">
        <v>160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1330</v>
      </c>
      <c r="C197" s="840" t="s">
        <v>1280</v>
      </c>
      <c r="D197" s="839" t="s">
        <v>159</v>
      </c>
      <c r="E197" s="841">
        <v>30</v>
      </c>
      <c r="F197" s="839" t="s">
        <v>734</v>
      </c>
      <c r="G197" s="839" t="s">
        <v>174</v>
      </c>
    </row>
    <row r="198" spans="1:7" ht="13.5" customHeight="1" x14ac:dyDescent="0.35">
      <c r="A198" s="838">
        <v>45269</v>
      </c>
      <c r="B198" s="839" t="s">
        <v>1312</v>
      </c>
      <c r="C198" s="840" t="s">
        <v>1276</v>
      </c>
      <c r="D198" s="839" t="s">
        <v>159</v>
      </c>
      <c r="E198" s="841">
        <v>1500</v>
      </c>
      <c r="F198" s="839" t="s">
        <v>1078</v>
      </c>
      <c r="G198" s="839" t="s">
        <v>175</v>
      </c>
    </row>
    <row r="199" spans="1:7" ht="13.5" customHeight="1" x14ac:dyDescent="0.35">
      <c r="A199" s="838">
        <v>45269</v>
      </c>
      <c r="B199" s="839" t="s">
        <v>934</v>
      </c>
      <c r="C199" s="840" t="s">
        <v>1276</v>
      </c>
      <c r="D199" s="839" t="s">
        <v>159</v>
      </c>
      <c r="E199" s="841">
        <v>1500</v>
      </c>
      <c r="F199" s="839" t="s">
        <v>1078</v>
      </c>
      <c r="G199" s="839" t="s">
        <v>175</v>
      </c>
    </row>
    <row r="200" spans="1:7" ht="13.5" customHeight="1" x14ac:dyDescent="0.35">
      <c r="A200" s="838">
        <v>45269</v>
      </c>
      <c r="B200" s="839" t="s">
        <v>1331</v>
      </c>
      <c r="C200" s="840" t="s">
        <v>1280</v>
      </c>
      <c r="D200" s="839" t="s">
        <v>159</v>
      </c>
      <c r="E200" s="841">
        <v>30</v>
      </c>
      <c r="F200" s="839" t="s">
        <v>734</v>
      </c>
      <c r="G200" s="839" t="s">
        <v>174</v>
      </c>
    </row>
    <row r="201" spans="1:7" ht="13.5" customHeight="1" x14ac:dyDescent="0.35">
      <c r="A201" s="838">
        <v>45269</v>
      </c>
      <c r="B201" s="839" t="s">
        <v>1331</v>
      </c>
      <c r="C201" s="840" t="s">
        <v>1280</v>
      </c>
      <c r="D201" s="839" t="s">
        <v>159</v>
      </c>
      <c r="E201" s="841">
        <v>30</v>
      </c>
      <c r="F201" s="839" t="s">
        <v>734</v>
      </c>
      <c r="G201" s="839" t="s">
        <v>174</v>
      </c>
    </row>
    <row r="202" spans="1:7" ht="13.5" customHeight="1" x14ac:dyDescent="0.35">
      <c r="A202" s="838">
        <v>45265</v>
      </c>
      <c r="B202" s="839" t="s">
        <v>1332</v>
      </c>
      <c r="C202" s="840" t="s">
        <v>1278</v>
      </c>
      <c r="D202" s="839" t="s">
        <v>159</v>
      </c>
      <c r="E202" s="841">
        <v>20</v>
      </c>
      <c r="F202" s="839" t="s">
        <v>1078</v>
      </c>
      <c r="G202" s="839" t="s">
        <v>174</v>
      </c>
    </row>
    <row r="203" spans="1:7" ht="13.5" customHeight="1" x14ac:dyDescent="0.35">
      <c r="A203" s="838">
        <v>45264</v>
      </c>
      <c r="B203" s="839" t="s">
        <v>351</v>
      </c>
      <c r="C203" s="840" t="s">
        <v>1276</v>
      </c>
      <c r="D203" s="839" t="s">
        <v>162</v>
      </c>
      <c r="E203" s="841">
        <v>1200</v>
      </c>
      <c r="F203" s="839" t="s">
        <v>1078</v>
      </c>
      <c r="G203" s="839" t="s">
        <v>175</v>
      </c>
    </row>
    <row r="204" spans="1:7" ht="13.5" customHeight="1" x14ac:dyDescent="0.35">
      <c r="A204" s="838">
        <v>45261</v>
      </c>
      <c r="B204" s="839" t="s">
        <v>1077</v>
      </c>
      <c r="C204" s="840" t="s">
        <v>1276</v>
      </c>
      <c r="D204" s="839" t="s">
        <v>161</v>
      </c>
      <c r="E204" s="841">
        <v>50</v>
      </c>
      <c r="F204" s="839" t="s">
        <v>1078</v>
      </c>
      <c r="G204" s="839" t="s">
        <v>175</v>
      </c>
    </row>
    <row r="205" spans="1:7" ht="13.5" customHeight="1" x14ac:dyDescent="0.35">
      <c r="A205" s="838">
        <v>45261</v>
      </c>
      <c r="B205" s="839" t="s">
        <v>292</v>
      </c>
      <c r="C205" s="840" t="s">
        <v>1278</v>
      </c>
      <c r="D205" s="839" t="s">
        <v>161</v>
      </c>
      <c r="E205" s="841">
        <v>40</v>
      </c>
      <c r="F205" s="839" t="s">
        <v>292</v>
      </c>
      <c r="G205" s="839" t="s">
        <v>175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1282</v>
      </c>
      <c r="D207" s="839" t="s">
        <v>160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1333</v>
      </c>
      <c r="C208" s="840" t="s">
        <v>1274</v>
      </c>
      <c r="D208" s="839" t="s">
        <v>159</v>
      </c>
      <c r="E208" s="841">
        <v>100</v>
      </c>
      <c r="F208" s="839" t="s">
        <v>783</v>
      </c>
      <c r="G208" s="839" t="s">
        <v>174</v>
      </c>
    </row>
    <row r="209" spans="1:7" ht="13.5" customHeight="1" x14ac:dyDescent="0.35">
      <c r="A209" s="838">
        <v>45255</v>
      </c>
      <c r="B209" s="839" t="s">
        <v>1334</v>
      </c>
      <c r="C209" s="840" t="s">
        <v>1274</v>
      </c>
      <c r="D209" s="839" t="s">
        <v>159</v>
      </c>
      <c r="E209" s="841">
        <v>125</v>
      </c>
      <c r="F209" s="839" t="s">
        <v>273</v>
      </c>
      <c r="G209" s="839" t="s">
        <v>174</v>
      </c>
    </row>
    <row r="210" spans="1:7" ht="13.5" customHeight="1" x14ac:dyDescent="0.35">
      <c r="A210" s="838">
        <v>45254</v>
      </c>
      <c r="B210" s="839" t="s">
        <v>1082</v>
      </c>
      <c r="C210" s="840" t="s">
        <v>1284</v>
      </c>
      <c r="D210" s="839" t="s">
        <v>162</v>
      </c>
      <c r="E210" s="841">
        <v>20.18</v>
      </c>
      <c r="F210" s="839" t="s">
        <v>81</v>
      </c>
      <c r="G210" s="839" t="s">
        <v>175</v>
      </c>
    </row>
    <row r="211" spans="1:7" ht="13.5" customHeight="1" x14ac:dyDescent="0.35">
      <c r="A211" s="838">
        <v>45254</v>
      </c>
      <c r="B211" s="839" t="s">
        <v>1335</v>
      </c>
      <c r="C211" s="840" t="s">
        <v>1283</v>
      </c>
      <c r="D211" s="839" t="s">
        <v>162</v>
      </c>
      <c r="E211" s="841">
        <v>990</v>
      </c>
      <c r="F211" s="839" t="s">
        <v>91</v>
      </c>
      <c r="G211" s="839" t="s">
        <v>174</v>
      </c>
    </row>
    <row r="212" spans="1:7" ht="13.5" customHeight="1" x14ac:dyDescent="0.35">
      <c r="A212" s="838">
        <v>45254</v>
      </c>
      <c r="B212" s="839" t="s">
        <v>1336</v>
      </c>
      <c r="C212" s="840" t="s">
        <v>1275</v>
      </c>
      <c r="D212" s="839" t="s">
        <v>162</v>
      </c>
      <c r="E212" s="841">
        <v>636</v>
      </c>
      <c r="F212" s="839" t="s">
        <v>496</v>
      </c>
      <c r="G212" s="839" t="s">
        <v>180</v>
      </c>
    </row>
    <row r="213" spans="1:7" ht="13.5" customHeight="1" x14ac:dyDescent="0.35">
      <c r="A213" s="838">
        <v>45250</v>
      </c>
      <c r="B213" s="839" t="s">
        <v>1337</v>
      </c>
      <c r="C213" s="840" t="s">
        <v>1279</v>
      </c>
      <c r="D213" s="839" t="s">
        <v>160</v>
      </c>
      <c r="E213" s="841">
        <v>120</v>
      </c>
      <c r="F213" s="848" t="s">
        <v>1067</v>
      </c>
      <c r="G213" s="839" t="s">
        <v>174</v>
      </c>
    </row>
    <row r="214" spans="1:7" ht="13.5" customHeight="1" x14ac:dyDescent="0.35">
      <c r="A214" s="838">
        <v>45248</v>
      </c>
      <c r="B214" s="839" t="s">
        <v>1338</v>
      </c>
      <c r="C214" s="840" t="s">
        <v>1280</v>
      </c>
      <c r="D214" s="839" t="s">
        <v>159</v>
      </c>
      <c r="E214" s="841">
        <v>75</v>
      </c>
      <c r="F214" s="839" t="s">
        <v>734</v>
      </c>
      <c r="G214" s="839" t="s">
        <v>174</v>
      </c>
    </row>
    <row r="215" spans="1:7" ht="13.5" customHeight="1" x14ac:dyDescent="0.35">
      <c r="A215" s="838">
        <v>45247</v>
      </c>
      <c r="B215" s="839" t="s">
        <v>1339</v>
      </c>
      <c r="C215" s="840" t="s">
        <v>1279</v>
      </c>
      <c r="D215" s="839" t="s">
        <v>159</v>
      </c>
      <c r="E215" s="841">
        <v>50</v>
      </c>
      <c r="F215" s="839" t="s">
        <v>1340</v>
      </c>
      <c r="G215" s="839" t="s">
        <v>175</v>
      </c>
    </row>
    <row r="216" spans="1:7" ht="13.5" customHeight="1" x14ac:dyDescent="0.35">
      <c r="A216" s="838">
        <v>45247</v>
      </c>
      <c r="B216" s="839" t="s">
        <v>89</v>
      </c>
      <c r="C216" s="840" t="s">
        <v>1282</v>
      </c>
      <c r="D216" s="839" t="s">
        <v>160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1341</v>
      </c>
      <c r="C217" s="840" t="s">
        <v>1280</v>
      </c>
      <c r="D217" s="839" t="s">
        <v>159</v>
      </c>
      <c r="E217" s="841">
        <v>800</v>
      </c>
      <c r="F217" s="839" t="s">
        <v>734</v>
      </c>
      <c r="G217" s="839" t="s">
        <v>174</v>
      </c>
    </row>
    <row r="218" spans="1:7" ht="13.5" customHeight="1" x14ac:dyDescent="0.35">
      <c r="A218" s="838">
        <v>45239</v>
      </c>
      <c r="B218" s="839" t="s">
        <v>1192</v>
      </c>
      <c r="C218" s="840" t="s">
        <v>1274</v>
      </c>
      <c r="D218" s="839" t="s">
        <v>159</v>
      </c>
      <c r="E218" s="841">
        <v>50</v>
      </c>
      <c r="F218" s="839" t="s">
        <v>1342</v>
      </c>
      <c r="G218" s="839" t="s">
        <v>175</v>
      </c>
    </row>
    <row r="219" spans="1:7" ht="13.5" customHeight="1" x14ac:dyDescent="0.35">
      <c r="A219" s="838">
        <v>45238</v>
      </c>
      <c r="B219" s="839" t="s">
        <v>1343</v>
      </c>
      <c r="C219" s="840" t="s">
        <v>28</v>
      </c>
      <c r="D219" s="839" t="s">
        <v>159</v>
      </c>
      <c r="E219" s="841">
        <v>75</v>
      </c>
      <c r="F219" s="839" t="s">
        <v>1344</v>
      </c>
      <c r="G219" s="839" t="s">
        <v>175</v>
      </c>
    </row>
    <row r="220" spans="1:7" ht="13.5" customHeight="1" x14ac:dyDescent="0.35">
      <c r="A220" s="838">
        <v>45237</v>
      </c>
      <c r="B220" s="839" t="s">
        <v>405</v>
      </c>
      <c r="C220" s="840" t="s">
        <v>1274</v>
      </c>
      <c r="D220" s="839" t="s">
        <v>159</v>
      </c>
      <c r="E220" s="841">
        <v>125</v>
      </c>
      <c r="F220" s="839" t="s">
        <v>230</v>
      </c>
      <c r="G220" s="839" t="s">
        <v>174</v>
      </c>
    </row>
    <row r="221" spans="1:7" ht="13.5" customHeight="1" x14ac:dyDescent="0.35">
      <c r="A221" s="838">
        <v>45237</v>
      </c>
      <c r="B221" s="839" t="s">
        <v>1345</v>
      </c>
      <c r="C221" s="840" t="s">
        <v>1274</v>
      </c>
      <c r="D221" s="839" t="s">
        <v>160</v>
      </c>
      <c r="E221" s="841">
        <v>125</v>
      </c>
      <c r="F221" s="839" t="s">
        <v>273</v>
      </c>
      <c r="G221" s="839" t="s">
        <v>174</v>
      </c>
    </row>
    <row r="222" spans="1:7" ht="13.5" customHeight="1" x14ac:dyDescent="0.35">
      <c r="A222" s="838">
        <v>45235</v>
      </c>
      <c r="B222" s="839" t="s">
        <v>1346</v>
      </c>
      <c r="C222" s="840" t="s">
        <v>1274</v>
      </c>
      <c r="D222" s="839" t="s">
        <v>160</v>
      </c>
      <c r="E222" s="841">
        <v>125</v>
      </c>
      <c r="F222" s="839" t="s">
        <v>273</v>
      </c>
      <c r="G222" s="839" t="s">
        <v>175</v>
      </c>
    </row>
    <row r="223" spans="1:7" ht="13.5" customHeight="1" x14ac:dyDescent="0.35">
      <c r="A223" s="838">
        <v>45235</v>
      </c>
      <c r="B223" s="839" t="s">
        <v>1347</v>
      </c>
      <c r="C223" s="840" t="s">
        <v>1275</v>
      </c>
      <c r="D223" s="839" t="s">
        <v>159</v>
      </c>
      <c r="E223" s="841">
        <v>191</v>
      </c>
      <c r="F223" s="839" t="s">
        <v>1348</v>
      </c>
      <c r="G223" s="839" t="s">
        <v>175</v>
      </c>
    </row>
    <row r="224" spans="1:7" ht="13.5" customHeight="1" x14ac:dyDescent="0.35">
      <c r="A224" s="838">
        <v>45233</v>
      </c>
      <c r="B224" s="839" t="s">
        <v>1347</v>
      </c>
      <c r="C224" s="840" t="s">
        <v>1275</v>
      </c>
      <c r="D224" s="839" t="s">
        <v>159</v>
      </c>
      <c r="E224" s="841">
        <v>795</v>
      </c>
      <c r="F224" s="839" t="s">
        <v>496</v>
      </c>
      <c r="G224" s="839" t="s">
        <v>175</v>
      </c>
    </row>
    <row r="225" spans="1:7" ht="13.5" customHeight="1" x14ac:dyDescent="0.35">
      <c r="A225" s="838">
        <v>45232</v>
      </c>
      <c r="B225" s="839" t="s">
        <v>1349</v>
      </c>
      <c r="C225" s="840" t="s">
        <v>1274</v>
      </c>
      <c r="D225" s="839" t="s">
        <v>160</v>
      </c>
      <c r="E225" s="841">
        <v>12</v>
      </c>
      <c r="F225" s="839" t="s">
        <v>324</v>
      </c>
      <c r="G225" s="839" t="s">
        <v>174</v>
      </c>
    </row>
    <row r="226" spans="1:7" ht="13.5" customHeight="1" x14ac:dyDescent="0.35">
      <c r="A226" s="838">
        <v>45231</v>
      </c>
      <c r="B226" s="839" t="s">
        <v>1339</v>
      </c>
      <c r="C226" s="840" t="s">
        <v>1279</v>
      </c>
      <c r="D226" s="839" t="s">
        <v>165</v>
      </c>
      <c r="E226" s="841">
        <v>250</v>
      </c>
      <c r="F226" s="839" t="s">
        <v>1314</v>
      </c>
      <c r="G226" s="839" t="s">
        <v>174</v>
      </c>
    </row>
    <row r="227" spans="1:7" ht="13.5" customHeight="1" x14ac:dyDescent="0.35">
      <c r="A227" s="838">
        <v>45231</v>
      </c>
      <c r="B227" s="839" t="s">
        <v>1339</v>
      </c>
      <c r="C227" s="840" t="s">
        <v>1281</v>
      </c>
      <c r="D227" s="839" t="s">
        <v>165</v>
      </c>
      <c r="E227" s="841">
        <v>-250</v>
      </c>
      <c r="F227" s="839" t="s">
        <v>734</v>
      </c>
      <c r="G227" s="839" t="s">
        <v>174</v>
      </c>
    </row>
    <row r="228" spans="1:7" ht="13.5" customHeight="1" x14ac:dyDescent="0.35">
      <c r="A228" s="838">
        <v>45231</v>
      </c>
      <c r="B228" s="839" t="s">
        <v>1329</v>
      </c>
      <c r="C228" s="840" t="s">
        <v>1279</v>
      </c>
      <c r="D228" s="839" t="s">
        <v>159</v>
      </c>
      <c r="E228" s="841">
        <v>170</v>
      </c>
      <c r="F228" s="839" t="s">
        <v>1350</v>
      </c>
      <c r="G228" s="839" t="s">
        <v>175</v>
      </c>
    </row>
    <row r="229" spans="1:7" ht="13.5" customHeight="1" x14ac:dyDescent="0.35">
      <c r="A229" s="838">
        <v>45231</v>
      </c>
      <c r="B229" s="839" t="s">
        <v>1339</v>
      </c>
      <c r="C229" s="840" t="s">
        <v>1280</v>
      </c>
      <c r="D229" s="839" t="s">
        <v>159</v>
      </c>
      <c r="E229" s="841">
        <v>250</v>
      </c>
      <c r="F229" s="839" t="s">
        <v>734</v>
      </c>
      <c r="G229" s="839" t="s">
        <v>174</v>
      </c>
    </row>
    <row r="230" spans="1:7" ht="13.5" customHeight="1" x14ac:dyDescent="0.35">
      <c r="A230" s="838">
        <v>45231</v>
      </c>
      <c r="B230" s="839" t="s">
        <v>1077</v>
      </c>
      <c r="C230" s="840" t="s">
        <v>1276</v>
      </c>
      <c r="D230" s="839" t="s">
        <v>161</v>
      </c>
      <c r="E230" s="841">
        <v>50</v>
      </c>
      <c r="F230" s="839" t="s">
        <v>1078</v>
      </c>
      <c r="G230" s="839" t="s">
        <v>175</v>
      </c>
    </row>
    <row r="231" spans="1:7" ht="13.5" customHeight="1" x14ac:dyDescent="0.35">
      <c r="A231" s="838">
        <v>45231</v>
      </c>
      <c r="B231" s="839" t="s">
        <v>292</v>
      </c>
      <c r="C231" s="840" t="s">
        <v>1278</v>
      </c>
      <c r="D231" s="839" t="s">
        <v>161</v>
      </c>
      <c r="E231" s="841">
        <v>40</v>
      </c>
      <c r="F231" s="839" t="s">
        <v>292</v>
      </c>
      <c r="G231" s="839" t="s">
        <v>175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1273</v>
      </c>
      <c r="C233" s="840" t="s">
        <v>1274</v>
      </c>
      <c r="D233" s="839" t="s">
        <v>160</v>
      </c>
      <c r="E233" s="841">
        <v>50</v>
      </c>
      <c r="F233" s="839" t="s">
        <v>783</v>
      </c>
      <c r="G233" s="839" t="s">
        <v>175</v>
      </c>
    </row>
    <row r="234" spans="1:7" ht="13.5" customHeight="1" x14ac:dyDescent="0.35">
      <c r="A234" s="838">
        <v>45226</v>
      </c>
      <c r="B234" s="839" t="s">
        <v>721</v>
      </c>
      <c r="C234" s="840" t="s">
        <v>1279</v>
      </c>
      <c r="D234" s="839" t="s">
        <v>159</v>
      </c>
      <c r="E234" s="841">
        <v>360</v>
      </c>
      <c r="F234" s="839" t="s">
        <v>1062</v>
      </c>
      <c r="G234" s="839" t="s">
        <v>174</v>
      </c>
    </row>
    <row r="235" spans="1:7" ht="13.5" customHeight="1" x14ac:dyDescent="0.35">
      <c r="A235" s="838">
        <v>45224</v>
      </c>
      <c r="B235" s="839" t="s">
        <v>1351</v>
      </c>
      <c r="C235" s="840" t="s">
        <v>1283</v>
      </c>
      <c r="D235" s="839" t="s">
        <v>159</v>
      </c>
      <c r="E235" s="841">
        <v>150</v>
      </c>
      <c r="F235" s="839" t="s">
        <v>1352</v>
      </c>
      <c r="G235" s="839" t="s">
        <v>174</v>
      </c>
    </row>
    <row r="236" spans="1:7" ht="13.5" customHeight="1" x14ac:dyDescent="0.35">
      <c r="A236" s="838">
        <v>45224</v>
      </c>
      <c r="B236" s="839" t="s">
        <v>1353</v>
      </c>
      <c r="C236" s="840" t="s">
        <v>28</v>
      </c>
      <c r="D236" s="839" t="s">
        <v>159</v>
      </c>
      <c r="E236" s="841">
        <v>250</v>
      </c>
      <c r="F236" s="839" t="s">
        <v>1354</v>
      </c>
      <c r="G236" s="839" t="s">
        <v>174</v>
      </c>
    </row>
    <row r="237" spans="1:7" ht="13.5" customHeight="1" x14ac:dyDescent="0.35">
      <c r="A237" s="838">
        <v>45222</v>
      </c>
      <c r="B237" s="839" t="s">
        <v>1216</v>
      </c>
      <c r="C237" s="840" t="s">
        <v>1274</v>
      </c>
      <c r="D237" s="839" t="s">
        <v>165</v>
      </c>
      <c r="E237" s="841">
        <v>12</v>
      </c>
      <c r="F237" s="839" t="s">
        <v>324</v>
      </c>
      <c r="G237" s="839" t="s">
        <v>175</v>
      </c>
    </row>
    <row r="238" spans="1:7" ht="13.5" customHeight="1" x14ac:dyDescent="0.35">
      <c r="A238" s="838">
        <v>45222</v>
      </c>
      <c r="B238" s="839" t="s">
        <v>1216</v>
      </c>
      <c r="C238" s="840" t="s">
        <v>1281</v>
      </c>
      <c r="D238" s="839" t="s">
        <v>165</v>
      </c>
      <c r="E238" s="841">
        <v>-12</v>
      </c>
      <c r="F238" s="839" t="s">
        <v>324</v>
      </c>
      <c r="G238" s="839" t="s">
        <v>175</v>
      </c>
    </row>
    <row r="239" spans="1:7" ht="13.5" customHeight="1" x14ac:dyDescent="0.35">
      <c r="A239" s="838">
        <v>45222</v>
      </c>
      <c r="B239" s="839" t="s">
        <v>1346</v>
      </c>
      <c r="C239" s="840" t="s">
        <v>1274</v>
      </c>
      <c r="D239" s="839" t="s">
        <v>160</v>
      </c>
      <c r="E239" s="841">
        <v>12</v>
      </c>
      <c r="F239" s="839" t="s">
        <v>324</v>
      </c>
      <c r="G239" s="839" t="s">
        <v>174</v>
      </c>
    </row>
    <row r="240" spans="1:7" ht="13.5" customHeight="1" x14ac:dyDescent="0.35">
      <c r="A240" s="838">
        <v>45218</v>
      </c>
      <c r="B240" s="839" t="s">
        <v>1355</v>
      </c>
      <c r="C240" s="840" t="s">
        <v>1283</v>
      </c>
      <c r="D240" s="839" t="s">
        <v>162</v>
      </c>
      <c r="E240" s="841">
        <v>295</v>
      </c>
      <c r="F240" s="839" t="s">
        <v>1356</v>
      </c>
      <c r="G240" s="839" t="s">
        <v>175</v>
      </c>
    </row>
    <row r="241" spans="1:7" ht="13.5" customHeight="1" x14ac:dyDescent="0.35">
      <c r="A241" s="838">
        <v>45218</v>
      </c>
      <c r="B241" s="839" t="s">
        <v>1192</v>
      </c>
      <c r="C241" s="840" t="s">
        <v>1274</v>
      </c>
      <c r="D241" s="839" t="s">
        <v>159</v>
      </c>
      <c r="E241" s="841">
        <v>99</v>
      </c>
      <c r="F241" s="839" t="s">
        <v>177</v>
      </c>
      <c r="G241" s="839" t="s">
        <v>175</v>
      </c>
    </row>
    <row r="242" spans="1:7" ht="13.5" customHeight="1" x14ac:dyDescent="0.35">
      <c r="A242" s="838">
        <v>45218</v>
      </c>
      <c r="B242" s="839" t="s">
        <v>1357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177</v>
      </c>
    </row>
    <row r="243" spans="1:7" ht="13.5" customHeight="1" x14ac:dyDescent="0.35">
      <c r="A243" s="838">
        <v>45218</v>
      </c>
      <c r="B243" s="839" t="s">
        <v>1358</v>
      </c>
      <c r="C243" s="840" t="s">
        <v>1274</v>
      </c>
      <c r="D243" s="839" t="s">
        <v>162</v>
      </c>
      <c r="E243" s="841">
        <v>140</v>
      </c>
      <c r="F243" s="839" t="s">
        <v>1359</v>
      </c>
      <c r="G243" s="839" t="s">
        <v>180</v>
      </c>
    </row>
    <row r="244" spans="1:7" ht="13.5" customHeight="1" x14ac:dyDescent="0.35">
      <c r="A244" s="838">
        <v>45218</v>
      </c>
      <c r="B244" s="839" t="s">
        <v>1360</v>
      </c>
      <c r="C244" s="840" t="s">
        <v>1274</v>
      </c>
      <c r="D244" s="839" t="s">
        <v>162</v>
      </c>
      <c r="E244" s="841">
        <v>140</v>
      </c>
      <c r="F244" s="839" t="s">
        <v>1359</v>
      </c>
      <c r="G244" s="839" t="s">
        <v>180</v>
      </c>
    </row>
    <row r="245" spans="1:7" ht="13.5" customHeight="1" x14ac:dyDescent="0.35">
      <c r="A245" s="838">
        <v>45217</v>
      </c>
      <c r="B245" s="839" t="s">
        <v>1361</v>
      </c>
      <c r="C245" s="840" t="s">
        <v>1274</v>
      </c>
      <c r="D245" s="839" t="s">
        <v>160</v>
      </c>
      <c r="E245" s="841">
        <v>99</v>
      </c>
      <c r="F245" s="839" t="s">
        <v>177</v>
      </c>
      <c r="G245" s="839" t="s">
        <v>176</v>
      </c>
    </row>
    <row r="246" spans="1:7" ht="13.5" customHeight="1" x14ac:dyDescent="0.35">
      <c r="A246" s="838">
        <v>45214</v>
      </c>
      <c r="B246" s="839" t="s">
        <v>1362</v>
      </c>
      <c r="C246" s="840" t="s">
        <v>1274</v>
      </c>
      <c r="D246" s="839" t="s">
        <v>159</v>
      </c>
      <c r="E246" s="841">
        <v>50</v>
      </c>
      <c r="F246" s="839" t="s">
        <v>783</v>
      </c>
      <c r="G246" s="839" t="s">
        <v>179</v>
      </c>
    </row>
    <row r="247" spans="1:7" ht="13.5" customHeight="1" x14ac:dyDescent="0.35">
      <c r="A247" s="838">
        <v>45213</v>
      </c>
      <c r="B247" s="839" t="s">
        <v>1363</v>
      </c>
      <c r="C247" s="840" t="s">
        <v>1274</v>
      </c>
      <c r="D247" s="839" t="s">
        <v>159</v>
      </c>
      <c r="E247" s="841">
        <v>99</v>
      </c>
      <c r="F247" s="839" t="s">
        <v>177</v>
      </c>
      <c r="G247" s="839" t="s">
        <v>174</v>
      </c>
    </row>
    <row r="248" spans="1:7" ht="13.5" customHeight="1" x14ac:dyDescent="0.35">
      <c r="A248" s="838">
        <v>45211</v>
      </c>
      <c r="B248" s="839" t="s">
        <v>1364</v>
      </c>
      <c r="C248" s="840" t="s">
        <v>1274</v>
      </c>
      <c r="D248" s="839" t="s">
        <v>159</v>
      </c>
      <c r="E248" s="841">
        <v>99</v>
      </c>
      <c r="F248" s="839" t="s">
        <v>177</v>
      </c>
      <c r="G248" s="839" t="s">
        <v>174</v>
      </c>
    </row>
    <row r="249" spans="1:7" ht="13.5" customHeight="1" x14ac:dyDescent="0.35">
      <c r="A249" s="838">
        <v>45211</v>
      </c>
      <c r="B249" s="839" t="s">
        <v>1122</v>
      </c>
      <c r="C249" s="840" t="s">
        <v>1282</v>
      </c>
      <c r="D249" s="839" t="s">
        <v>159</v>
      </c>
      <c r="E249" s="841">
        <v>35</v>
      </c>
      <c r="F249" s="839" t="s">
        <v>1365</v>
      </c>
      <c r="G249" s="839" t="s">
        <v>174</v>
      </c>
    </row>
    <row r="250" spans="1:7" ht="13.5" customHeight="1" x14ac:dyDescent="0.35">
      <c r="A250" s="838">
        <v>45210</v>
      </c>
      <c r="B250" s="839" t="s">
        <v>1227</v>
      </c>
      <c r="C250" s="840" t="s">
        <v>1274</v>
      </c>
      <c r="D250" s="839" t="s">
        <v>166</v>
      </c>
      <c r="E250" s="841">
        <v>67.5</v>
      </c>
      <c r="F250" s="839" t="s">
        <v>1106</v>
      </c>
      <c r="G250" s="839" t="s">
        <v>175</v>
      </c>
    </row>
    <row r="251" spans="1:7" ht="13.5" customHeight="1" x14ac:dyDescent="0.35">
      <c r="A251" s="838">
        <v>45210</v>
      </c>
      <c r="B251" s="839" t="s">
        <v>1227</v>
      </c>
      <c r="C251" s="840" t="s">
        <v>1277</v>
      </c>
      <c r="D251" s="839" t="s">
        <v>166</v>
      </c>
      <c r="E251" s="841">
        <v>-67.5</v>
      </c>
      <c r="F251" s="839" t="s">
        <v>1106</v>
      </c>
      <c r="G251" s="839" t="s">
        <v>175</v>
      </c>
    </row>
    <row r="252" spans="1:7" ht="13.5" customHeight="1" x14ac:dyDescent="0.35">
      <c r="A252" s="838">
        <v>45209</v>
      </c>
      <c r="B252" s="839" t="s">
        <v>1366</v>
      </c>
      <c r="C252" s="840" t="s">
        <v>1274</v>
      </c>
      <c r="D252" s="839" t="s">
        <v>159</v>
      </c>
      <c r="E252" s="841">
        <v>50</v>
      </c>
      <c r="F252" s="839" t="s">
        <v>783</v>
      </c>
      <c r="G252" s="839" t="s">
        <v>174</v>
      </c>
    </row>
    <row r="253" spans="1:7" ht="13.5" customHeight="1" x14ac:dyDescent="0.35">
      <c r="A253" s="838">
        <v>45208</v>
      </c>
      <c r="B253" s="839" t="s">
        <v>996</v>
      </c>
      <c r="C253" s="840" t="s">
        <v>1274</v>
      </c>
      <c r="D253" s="839" t="s">
        <v>159</v>
      </c>
      <c r="E253" s="841">
        <v>99</v>
      </c>
      <c r="F253" s="839" t="s">
        <v>177</v>
      </c>
      <c r="G253" s="839" t="s">
        <v>174</v>
      </c>
    </row>
    <row r="254" spans="1:7" ht="13.5" customHeight="1" x14ac:dyDescent="0.35">
      <c r="A254" s="838">
        <v>45206</v>
      </c>
      <c r="B254" s="839" t="s">
        <v>1367</v>
      </c>
      <c r="C254" s="840" t="s">
        <v>1274</v>
      </c>
      <c r="D254" s="839" t="s">
        <v>160</v>
      </c>
      <c r="E254" s="841">
        <v>12</v>
      </c>
      <c r="F254" s="839" t="s">
        <v>324</v>
      </c>
      <c r="G254" s="839" t="s">
        <v>175</v>
      </c>
    </row>
    <row r="255" spans="1:7" ht="13.5" customHeight="1" x14ac:dyDescent="0.35">
      <c r="A255" s="838">
        <v>45205</v>
      </c>
      <c r="B255" s="839" t="s">
        <v>1367</v>
      </c>
      <c r="C255" s="840" t="s">
        <v>1274</v>
      </c>
      <c r="D255" s="839" t="s">
        <v>160</v>
      </c>
      <c r="E255" s="841">
        <v>99</v>
      </c>
      <c r="F255" s="839" t="s">
        <v>177</v>
      </c>
      <c r="G255" s="839" t="s">
        <v>179</v>
      </c>
    </row>
    <row r="256" spans="1:7" ht="13.5" customHeight="1" x14ac:dyDescent="0.35">
      <c r="A256" s="838">
        <v>45205</v>
      </c>
      <c r="B256" s="839" t="s">
        <v>1009</v>
      </c>
      <c r="C256" s="840" t="s">
        <v>1275</v>
      </c>
      <c r="D256" s="839" t="s">
        <v>166</v>
      </c>
      <c r="E256" s="841">
        <v>550</v>
      </c>
      <c r="F256" s="839" t="s">
        <v>1368</v>
      </c>
      <c r="G256" s="839" t="s">
        <v>175</v>
      </c>
    </row>
    <row r="257" spans="1:7" ht="13.5" customHeight="1" x14ac:dyDescent="0.35">
      <c r="A257" s="838">
        <v>45205</v>
      </c>
      <c r="B257" s="839" t="s">
        <v>1009</v>
      </c>
      <c r="C257" s="840" t="s">
        <v>1277</v>
      </c>
      <c r="D257" s="839" t="s">
        <v>166</v>
      </c>
      <c r="E257" s="841">
        <v>-550</v>
      </c>
      <c r="F257" s="839" t="s">
        <v>1368</v>
      </c>
      <c r="G257" s="839" t="s">
        <v>175</v>
      </c>
    </row>
    <row r="258" spans="1:7" ht="13.5" customHeight="1" x14ac:dyDescent="0.35">
      <c r="A258" s="838">
        <v>45205</v>
      </c>
      <c r="B258" s="839" t="s">
        <v>1369</v>
      </c>
      <c r="C258" s="840" t="s">
        <v>1274</v>
      </c>
      <c r="D258" s="839" t="s">
        <v>162</v>
      </c>
      <c r="E258" s="841">
        <v>100</v>
      </c>
      <c r="F258" s="839" t="s">
        <v>235</v>
      </c>
      <c r="G258" s="839" t="s">
        <v>180</v>
      </c>
    </row>
    <row r="259" spans="1:7" ht="13.5" customHeight="1" x14ac:dyDescent="0.35">
      <c r="A259" s="838">
        <v>45205</v>
      </c>
      <c r="B259" s="839" t="s">
        <v>1370</v>
      </c>
      <c r="C259" s="840" t="s">
        <v>1274</v>
      </c>
      <c r="D259" s="839" t="s">
        <v>162</v>
      </c>
      <c r="E259" s="841">
        <v>100</v>
      </c>
      <c r="F259" s="839" t="s">
        <v>235</v>
      </c>
      <c r="G259" s="839" t="s">
        <v>180</v>
      </c>
    </row>
    <row r="260" spans="1:7" ht="13.5" customHeight="1" x14ac:dyDescent="0.35">
      <c r="A260" s="838">
        <v>45204</v>
      </c>
      <c r="B260" s="839" t="s">
        <v>1273</v>
      </c>
      <c r="C260" s="840" t="s">
        <v>1274</v>
      </c>
      <c r="D260" s="839" t="s">
        <v>159</v>
      </c>
      <c r="E260" s="841">
        <v>150</v>
      </c>
      <c r="F260" s="839" t="s">
        <v>177</v>
      </c>
      <c r="G260" s="839" t="s">
        <v>174</v>
      </c>
    </row>
    <row r="261" spans="1:7" ht="13.5" customHeight="1" x14ac:dyDescent="0.35">
      <c r="A261" s="838">
        <v>45204</v>
      </c>
      <c r="B261" s="839" t="s">
        <v>1251</v>
      </c>
      <c r="C261" s="840" t="s">
        <v>1274</v>
      </c>
      <c r="D261" s="839" t="s">
        <v>160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45201</v>
      </c>
      <c r="B262" s="839" t="s">
        <v>1082</v>
      </c>
      <c r="C262" s="840" t="s">
        <v>1284</v>
      </c>
      <c r="D262" s="839" t="s">
        <v>162</v>
      </c>
      <c r="E262" s="841">
        <v>39.39</v>
      </c>
      <c r="F262" s="839" t="s">
        <v>81</v>
      </c>
      <c r="G262" s="839" t="s">
        <v>175</v>
      </c>
    </row>
    <row r="263" spans="1:7" ht="13.5" customHeight="1" x14ac:dyDescent="0.35">
      <c r="A263" s="838">
        <v>45201</v>
      </c>
      <c r="B263" s="839" t="s">
        <v>1371</v>
      </c>
      <c r="C263" s="840" t="s">
        <v>1274</v>
      </c>
      <c r="D263" s="839" t="s">
        <v>160</v>
      </c>
      <c r="E263" s="841">
        <v>99</v>
      </c>
      <c r="F263" s="839" t="s">
        <v>177</v>
      </c>
      <c r="G263" s="839" t="s">
        <v>174</v>
      </c>
    </row>
    <row r="264" spans="1:7" ht="13.5" customHeight="1" x14ac:dyDescent="0.35">
      <c r="A264" s="838">
        <v>45200</v>
      </c>
      <c r="B264" s="839" t="s">
        <v>1077</v>
      </c>
      <c r="C264" s="840" t="s">
        <v>1276</v>
      </c>
      <c r="D264" s="839" t="s">
        <v>161</v>
      </c>
      <c r="E264" s="841">
        <v>300</v>
      </c>
      <c r="F264" s="839" t="s">
        <v>1078</v>
      </c>
      <c r="G264" s="839" t="s">
        <v>175</v>
      </c>
    </row>
    <row r="265" spans="1:7" ht="13.5" customHeight="1" x14ac:dyDescent="0.35">
      <c r="A265" s="838">
        <v>45200</v>
      </c>
      <c r="B265" s="839" t="s">
        <v>292</v>
      </c>
      <c r="C265" s="840" t="s">
        <v>1278</v>
      </c>
      <c r="D265" s="839" t="s">
        <v>161</v>
      </c>
      <c r="E265" s="841">
        <v>40</v>
      </c>
      <c r="F265" s="839" t="s">
        <v>292</v>
      </c>
      <c r="G265" s="839" t="s">
        <v>175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1372</v>
      </c>
      <c r="C267" s="840" t="s">
        <v>1274</v>
      </c>
      <c r="D267" s="839" t="s">
        <v>159</v>
      </c>
      <c r="E267" s="841">
        <v>99</v>
      </c>
      <c r="F267" s="839" t="s">
        <v>177</v>
      </c>
      <c r="G267" s="839" t="s">
        <v>175</v>
      </c>
    </row>
    <row r="268" spans="1:7" ht="13.5" customHeight="1" x14ac:dyDescent="0.35">
      <c r="A268" s="838">
        <v>45199</v>
      </c>
      <c r="B268" s="839" t="s">
        <v>1373</v>
      </c>
      <c r="C268" s="840" t="s">
        <v>1274</v>
      </c>
      <c r="D268" s="839" t="s">
        <v>159</v>
      </c>
      <c r="E268" s="841">
        <v>74</v>
      </c>
      <c r="F268" s="839" t="s">
        <v>177</v>
      </c>
      <c r="G268" s="839" t="s">
        <v>175</v>
      </c>
    </row>
    <row r="269" spans="1:7" ht="13.5" customHeight="1" x14ac:dyDescent="0.35">
      <c r="A269" s="838">
        <v>45198</v>
      </c>
      <c r="B269" s="839" t="s">
        <v>1374</v>
      </c>
      <c r="C269" s="840" t="s">
        <v>1279</v>
      </c>
      <c r="D269" s="839" t="s">
        <v>165</v>
      </c>
      <c r="E269" s="841">
        <v>250</v>
      </c>
      <c r="F269" s="839" t="s">
        <v>773</v>
      </c>
      <c r="G269" s="839" t="s">
        <v>175</v>
      </c>
    </row>
    <row r="270" spans="1:7" ht="13.5" customHeight="1" x14ac:dyDescent="0.35">
      <c r="A270" s="838">
        <v>45198</v>
      </c>
      <c r="B270" s="839" t="s">
        <v>1374</v>
      </c>
      <c r="C270" s="840" t="s">
        <v>1281</v>
      </c>
      <c r="D270" s="839" t="s">
        <v>165</v>
      </c>
      <c r="E270" s="841">
        <v>-250</v>
      </c>
      <c r="F270" s="839" t="s">
        <v>773</v>
      </c>
      <c r="G270" s="839" t="s">
        <v>175</v>
      </c>
    </row>
    <row r="271" spans="1:7" ht="13.5" customHeight="1" x14ac:dyDescent="0.35">
      <c r="A271" s="838">
        <v>45198</v>
      </c>
      <c r="B271" s="839" t="s">
        <v>1374</v>
      </c>
      <c r="C271" s="840" t="s">
        <v>1279</v>
      </c>
      <c r="D271" s="839" t="s">
        <v>159</v>
      </c>
      <c r="E271" s="841">
        <v>110</v>
      </c>
      <c r="F271" s="839" t="s">
        <v>773</v>
      </c>
      <c r="G271" s="839" t="s">
        <v>175</v>
      </c>
    </row>
    <row r="272" spans="1:7" ht="13.5" customHeight="1" x14ac:dyDescent="0.35">
      <c r="A272" s="838">
        <v>45197</v>
      </c>
      <c r="B272" s="839" t="s">
        <v>934</v>
      </c>
      <c r="C272" s="840" t="s">
        <v>28</v>
      </c>
      <c r="D272" s="839" t="s">
        <v>160</v>
      </c>
      <c r="E272" s="841">
        <v>250</v>
      </c>
      <c r="F272" s="839" t="s">
        <v>1267</v>
      </c>
      <c r="G272" s="839" t="s">
        <v>175</v>
      </c>
    </row>
    <row r="273" spans="1:7" ht="13.5" customHeight="1" x14ac:dyDescent="0.35">
      <c r="A273" s="838">
        <v>45197</v>
      </c>
      <c r="B273" s="839" t="s">
        <v>1312</v>
      </c>
      <c r="C273" s="840" t="s">
        <v>28</v>
      </c>
      <c r="D273" s="839" t="s">
        <v>159</v>
      </c>
      <c r="E273" s="841">
        <f>250-70</f>
        <v>180</v>
      </c>
      <c r="F273" s="839" t="s">
        <v>1267</v>
      </c>
      <c r="G273" s="839" t="s">
        <v>175</v>
      </c>
    </row>
    <row r="274" spans="1:7" ht="13.5" customHeight="1" x14ac:dyDescent="0.35">
      <c r="A274" s="838">
        <v>45197</v>
      </c>
      <c r="B274" s="839" t="s">
        <v>1312</v>
      </c>
      <c r="C274" s="840" t="s">
        <v>28</v>
      </c>
      <c r="D274" s="839" t="s">
        <v>159</v>
      </c>
      <c r="E274" s="841">
        <v>250</v>
      </c>
      <c r="F274" s="839" t="s">
        <v>1180</v>
      </c>
      <c r="G274" s="839" t="s">
        <v>175</v>
      </c>
    </row>
    <row r="275" spans="1:7" ht="13.5" customHeight="1" x14ac:dyDescent="0.35">
      <c r="A275" s="838">
        <v>45194</v>
      </c>
      <c r="B275" s="839" t="s">
        <v>494</v>
      </c>
      <c r="C275" s="840" t="s">
        <v>1283</v>
      </c>
      <c r="D275" s="839" t="s">
        <v>162</v>
      </c>
      <c r="E275" s="841">
        <v>200</v>
      </c>
      <c r="F275" s="839" t="s">
        <v>1375</v>
      </c>
      <c r="G275" s="839" t="s">
        <v>175</v>
      </c>
    </row>
    <row r="276" spans="1:7" ht="13.5" customHeight="1" x14ac:dyDescent="0.35">
      <c r="A276" s="838">
        <v>45194</v>
      </c>
      <c r="B276" s="839" t="s">
        <v>1312</v>
      </c>
      <c r="C276" s="840" t="s">
        <v>1284</v>
      </c>
      <c r="D276" s="839" t="s">
        <v>160</v>
      </c>
      <c r="E276" s="841">
        <v>25</v>
      </c>
      <c r="F276" s="839" t="s">
        <v>753</v>
      </c>
      <c r="G276" s="839" t="s">
        <v>175</v>
      </c>
    </row>
    <row r="277" spans="1:7" ht="13.5" customHeight="1" x14ac:dyDescent="0.35">
      <c r="A277" s="838">
        <v>45194</v>
      </c>
      <c r="B277" s="839" t="s">
        <v>1312</v>
      </c>
      <c r="C277" s="840" t="s">
        <v>1284</v>
      </c>
      <c r="D277" s="839" t="s">
        <v>160</v>
      </c>
      <c r="E277" s="841">
        <v>25</v>
      </c>
      <c r="F277" s="839" t="s">
        <v>753</v>
      </c>
      <c r="G277" s="839" t="s">
        <v>175</v>
      </c>
    </row>
    <row r="278" spans="1:7" ht="13.5" customHeight="1" x14ac:dyDescent="0.35">
      <c r="A278" s="838">
        <v>45191</v>
      </c>
      <c r="B278" s="839" t="s">
        <v>1272</v>
      </c>
      <c r="C278" s="840" t="s">
        <v>28</v>
      </c>
      <c r="D278" s="839" t="s">
        <v>159</v>
      </c>
      <c r="E278" s="841">
        <v>250</v>
      </c>
      <c r="F278" s="839" t="s">
        <v>1180</v>
      </c>
      <c r="G278" s="839" t="s">
        <v>174</v>
      </c>
    </row>
    <row r="279" spans="1:7" ht="13.5" customHeight="1" x14ac:dyDescent="0.35">
      <c r="A279" s="838">
        <v>45186</v>
      </c>
      <c r="B279" s="839" t="s">
        <v>1376</v>
      </c>
      <c r="C279" s="840" t="s">
        <v>1279</v>
      </c>
      <c r="D279" s="839" t="s">
        <v>159</v>
      </c>
      <c r="E279" s="841">
        <v>50</v>
      </c>
      <c r="F279" s="839" t="s">
        <v>1377</v>
      </c>
      <c r="G279" s="839" t="s">
        <v>175</v>
      </c>
    </row>
    <row r="280" spans="1:7" ht="13.5" customHeight="1" x14ac:dyDescent="0.35">
      <c r="A280" s="838">
        <v>45186</v>
      </c>
      <c r="B280" s="839" t="s">
        <v>1378</v>
      </c>
      <c r="C280" s="840" t="s">
        <v>1275</v>
      </c>
      <c r="D280" s="839" t="s">
        <v>159</v>
      </c>
      <c r="E280" s="841">
        <v>725</v>
      </c>
      <c r="F280" s="839" t="s">
        <v>357</v>
      </c>
      <c r="G280" s="839" t="s">
        <v>174</v>
      </c>
    </row>
    <row r="281" spans="1:7" ht="13.5" customHeight="1" x14ac:dyDescent="0.35">
      <c r="A281" s="838">
        <v>45180</v>
      </c>
      <c r="B281" s="839" t="s">
        <v>1379</v>
      </c>
      <c r="C281" s="840" t="s">
        <v>1280</v>
      </c>
      <c r="D281" s="839" t="s">
        <v>159</v>
      </c>
      <c r="E281" s="841">
        <v>150</v>
      </c>
      <c r="F281" s="839" t="s">
        <v>734</v>
      </c>
      <c r="G281" s="839" t="s">
        <v>174</v>
      </c>
    </row>
    <row r="282" spans="1:7" ht="13.5" customHeight="1" x14ac:dyDescent="0.35">
      <c r="A282" s="838">
        <v>45177</v>
      </c>
      <c r="B282" s="839" t="s">
        <v>1380</v>
      </c>
      <c r="C282" s="840" t="s">
        <v>1284</v>
      </c>
      <c r="D282" s="839" t="s">
        <v>159</v>
      </c>
      <c r="E282" s="841">
        <v>21</v>
      </c>
      <c r="F282" s="839" t="s">
        <v>1381</v>
      </c>
      <c r="G282" s="839" t="s">
        <v>174</v>
      </c>
    </row>
    <row r="283" spans="1:7" ht="13.5" customHeight="1" x14ac:dyDescent="0.35">
      <c r="A283" s="838">
        <v>45177</v>
      </c>
      <c r="B283" s="839" t="s">
        <v>1382</v>
      </c>
      <c r="C283" s="840" t="s">
        <v>1279</v>
      </c>
      <c r="D283" s="839" t="s">
        <v>159</v>
      </c>
      <c r="E283" s="841">
        <v>65</v>
      </c>
      <c r="F283" s="839" t="s">
        <v>1263</v>
      </c>
      <c r="G283" s="839" t="s">
        <v>174</v>
      </c>
    </row>
    <row r="284" spans="1:7" ht="13.5" customHeight="1" x14ac:dyDescent="0.35">
      <c r="A284" s="838">
        <v>45177</v>
      </c>
      <c r="B284" s="839" t="s">
        <v>89</v>
      </c>
      <c r="C284" s="840" t="s">
        <v>1282</v>
      </c>
      <c r="D284" s="839" t="s">
        <v>160</v>
      </c>
      <c r="E284" s="841">
        <v>24.6</v>
      </c>
      <c r="F284" s="839" t="s">
        <v>1026</v>
      </c>
      <c r="G284" s="839" t="s">
        <v>89</v>
      </c>
    </row>
    <row r="285" spans="1:7" ht="13.5" customHeight="1" x14ac:dyDescent="0.35">
      <c r="A285" s="838">
        <v>45175</v>
      </c>
      <c r="B285" s="839" t="s">
        <v>1093</v>
      </c>
      <c r="C285" s="840" t="s">
        <v>28</v>
      </c>
      <c r="D285" s="839" t="s">
        <v>165</v>
      </c>
      <c r="E285" s="841">
        <v>250</v>
      </c>
      <c r="F285" s="839" t="s">
        <v>1071</v>
      </c>
      <c r="G285" s="839" t="s">
        <v>175</v>
      </c>
    </row>
    <row r="286" spans="1:7" ht="13.5" customHeight="1" x14ac:dyDescent="0.35">
      <c r="A286" s="838">
        <v>45175</v>
      </c>
      <c r="B286" s="839" t="s">
        <v>1093</v>
      </c>
      <c r="C286" s="840" t="s">
        <v>1281</v>
      </c>
      <c r="D286" s="839" t="s">
        <v>165</v>
      </c>
      <c r="E286" s="841">
        <v>-250</v>
      </c>
      <c r="F286" s="839" t="s">
        <v>1071</v>
      </c>
      <c r="G286" s="839" t="s">
        <v>175</v>
      </c>
    </row>
    <row r="287" spans="1:7" ht="13.5" customHeight="1" x14ac:dyDescent="0.35">
      <c r="A287" s="838">
        <v>45170</v>
      </c>
      <c r="B287" s="839" t="s">
        <v>1077</v>
      </c>
      <c r="C287" s="840" t="s">
        <v>1276</v>
      </c>
      <c r="D287" s="839" t="s">
        <v>161</v>
      </c>
      <c r="E287" s="841">
        <v>50</v>
      </c>
      <c r="F287" s="839" t="s">
        <v>1078</v>
      </c>
      <c r="G287" s="839" t="s">
        <v>175</v>
      </c>
    </row>
    <row r="288" spans="1:7" ht="13.5" customHeight="1" x14ac:dyDescent="0.35">
      <c r="A288" s="838">
        <v>45170</v>
      </c>
      <c r="B288" s="839" t="s">
        <v>292</v>
      </c>
      <c r="C288" s="840" t="s">
        <v>1278</v>
      </c>
      <c r="D288" s="839" t="s">
        <v>161</v>
      </c>
      <c r="E288" s="841">
        <v>20</v>
      </c>
      <c r="F288" s="839" t="s">
        <v>292</v>
      </c>
      <c r="G288" s="839" t="s">
        <v>175</v>
      </c>
    </row>
    <row r="290" spans="1:7" ht="13.5" customHeight="1" x14ac:dyDescent="0.35">
      <c r="A290" s="838">
        <v>45168</v>
      </c>
      <c r="B290" s="839" t="s">
        <v>1383</v>
      </c>
      <c r="C290" s="840" t="s">
        <v>1274</v>
      </c>
      <c r="D290" s="839" t="s">
        <v>159</v>
      </c>
      <c r="E290" s="841">
        <v>12</v>
      </c>
      <c r="F290" s="839" t="s">
        <v>324</v>
      </c>
      <c r="G290" s="839" t="s">
        <v>174</v>
      </c>
    </row>
    <row r="291" spans="1:7" ht="13.5" customHeight="1" x14ac:dyDescent="0.35">
      <c r="A291" s="838">
        <v>45167</v>
      </c>
      <c r="B291" s="839" t="s">
        <v>1384</v>
      </c>
      <c r="C291" s="840" t="s">
        <v>1274</v>
      </c>
      <c r="D291" s="839" t="s">
        <v>159</v>
      </c>
      <c r="E291" s="841">
        <v>125</v>
      </c>
      <c r="F291" s="839" t="s">
        <v>273</v>
      </c>
      <c r="G291" s="839" t="s">
        <v>174</v>
      </c>
    </row>
    <row r="292" spans="1:7" ht="13.5" customHeight="1" x14ac:dyDescent="0.35">
      <c r="A292" s="838">
        <v>45168</v>
      </c>
      <c r="B292" s="839" t="s">
        <v>1385</v>
      </c>
      <c r="C292" s="840" t="s">
        <v>28</v>
      </c>
      <c r="D292" s="839" t="s">
        <v>162</v>
      </c>
      <c r="E292" s="841">
        <v>277.5</v>
      </c>
      <c r="F292" s="839" t="s">
        <v>1302</v>
      </c>
      <c r="G292" s="839" t="s">
        <v>1311</v>
      </c>
    </row>
    <row r="293" spans="1:7" ht="13.5" customHeight="1" x14ac:dyDescent="0.35">
      <c r="A293" s="838">
        <v>45168</v>
      </c>
      <c r="B293" s="839" t="s">
        <v>1385</v>
      </c>
      <c r="C293" s="840" t="s">
        <v>1274</v>
      </c>
      <c r="D293" s="839" t="s">
        <v>162</v>
      </c>
      <c r="E293" s="841">
        <v>175</v>
      </c>
      <c r="F293" s="839" t="s">
        <v>1304</v>
      </c>
      <c r="G293" s="839" t="s">
        <v>1311</v>
      </c>
    </row>
    <row r="294" spans="1:7" ht="13.5" customHeight="1" x14ac:dyDescent="0.35">
      <c r="A294" s="838">
        <v>45164</v>
      </c>
      <c r="B294" s="839" t="s">
        <v>1386</v>
      </c>
      <c r="C294" s="840" t="s">
        <v>1274</v>
      </c>
      <c r="D294" s="839" t="s">
        <v>159</v>
      </c>
      <c r="E294" s="841">
        <v>75</v>
      </c>
      <c r="F294" s="839" t="s">
        <v>1228</v>
      </c>
      <c r="G294" s="839" t="s">
        <v>174</v>
      </c>
    </row>
    <row r="295" spans="1:7" ht="13.5" customHeight="1" x14ac:dyDescent="0.35">
      <c r="A295" s="838">
        <v>45163</v>
      </c>
      <c r="B295" s="839" t="s">
        <v>1387</v>
      </c>
      <c r="C295" s="840" t="s">
        <v>1274</v>
      </c>
      <c r="D295" s="839" t="s">
        <v>160</v>
      </c>
      <c r="E295" s="841">
        <v>100</v>
      </c>
      <c r="F295" s="839" t="s">
        <v>1212</v>
      </c>
      <c r="G295" s="839" t="s">
        <v>174</v>
      </c>
    </row>
    <row r="296" spans="1:7" ht="13.5" customHeight="1" x14ac:dyDescent="0.35">
      <c r="A296" s="838">
        <v>45165</v>
      </c>
      <c r="B296" s="839" t="s">
        <v>1388</v>
      </c>
      <c r="C296" s="840" t="s">
        <v>1284</v>
      </c>
      <c r="D296" s="839" t="s">
        <v>164</v>
      </c>
      <c r="E296" s="841">
        <v>50</v>
      </c>
      <c r="F296" s="839" t="s">
        <v>753</v>
      </c>
      <c r="G296" s="839" t="s">
        <v>174</v>
      </c>
    </row>
    <row r="297" spans="1:7" ht="13.5" customHeight="1" x14ac:dyDescent="0.35">
      <c r="A297" s="838">
        <v>45162</v>
      </c>
      <c r="B297" s="839" t="s">
        <v>1389</v>
      </c>
      <c r="C297" s="840" t="s">
        <v>1284</v>
      </c>
      <c r="D297" s="839" t="s">
        <v>159</v>
      </c>
      <c r="E297" s="841">
        <v>25</v>
      </c>
      <c r="F297" s="839" t="s">
        <v>753</v>
      </c>
      <c r="G297" s="839" t="s">
        <v>174</v>
      </c>
    </row>
    <row r="298" spans="1:7" ht="13.5" customHeight="1" x14ac:dyDescent="0.35">
      <c r="A298" s="838">
        <v>45161</v>
      </c>
      <c r="B298" s="839" t="s">
        <v>1390</v>
      </c>
      <c r="C298" s="840" t="s">
        <v>1280</v>
      </c>
      <c r="D298" s="839" t="s">
        <v>159</v>
      </c>
      <c r="E298" s="841">
        <v>100</v>
      </c>
      <c r="F298" s="839" t="s">
        <v>734</v>
      </c>
      <c r="G298" s="839" t="s">
        <v>174</v>
      </c>
    </row>
    <row r="299" spans="1:7" ht="13.5" customHeight="1" x14ac:dyDescent="0.35">
      <c r="A299" s="838">
        <v>45155</v>
      </c>
      <c r="B299" s="839" t="s">
        <v>1391</v>
      </c>
      <c r="C299" s="840" t="s">
        <v>1279</v>
      </c>
      <c r="D299" s="839" t="s">
        <v>159</v>
      </c>
      <c r="E299" s="841">
        <v>120</v>
      </c>
      <c r="F299" s="839" t="s">
        <v>1092</v>
      </c>
      <c r="G299" s="839" t="s">
        <v>175</v>
      </c>
    </row>
    <row r="300" spans="1:7" ht="13.5" customHeight="1" x14ac:dyDescent="0.35">
      <c r="A300" s="838">
        <v>45155</v>
      </c>
      <c r="B300" s="839" t="s">
        <v>1213</v>
      </c>
      <c r="C300" s="840" t="s">
        <v>1279</v>
      </c>
      <c r="D300" s="839" t="s">
        <v>159</v>
      </c>
      <c r="E300" s="841">
        <v>50</v>
      </c>
      <c r="F300" s="839" t="s">
        <v>1377</v>
      </c>
      <c r="G300" s="839" t="s">
        <v>175</v>
      </c>
    </row>
    <row r="301" spans="1:7" ht="13.5" customHeight="1" x14ac:dyDescent="0.35">
      <c r="A301" s="838">
        <v>45154</v>
      </c>
      <c r="B301" s="839" t="s">
        <v>1392</v>
      </c>
      <c r="C301" s="840" t="s">
        <v>1283</v>
      </c>
      <c r="D301" s="839" t="s">
        <v>162</v>
      </c>
      <c r="E301" s="841">
        <v>50</v>
      </c>
      <c r="F301" s="839" t="s">
        <v>494</v>
      </c>
      <c r="G301" s="839" t="s">
        <v>176</v>
      </c>
    </row>
    <row r="302" spans="1:7" ht="13.5" customHeight="1" x14ac:dyDescent="0.35">
      <c r="A302" s="838">
        <v>45154</v>
      </c>
      <c r="B302" s="839" t="s">
        <v>1393</v>
      </c>
      <c r="C302" s="840" t="s">
        <v>1274</v>
      </c>
      <c r="D302" s="839" t="s">
        <v>162</v>
      </c>
      <c r="E302" s="841">
        <v>50</v>
      </c>
      <c r="F302" s="839" t="s">
        <v>1394</v>
      </c>
      <c r="G302" s="839" t="s">
        <v>175</v>
      </c>
    </row>
    <row r="303" spans="1:7" ht="13.5" customHeight="1" x14ac:dyDescent="0.35">
      <c r="A303" s="838">
        <v>45153</v>
      </c>
      <c r="B303" s="839" t="s">
        <v>1395</v>
      </c>
      <c r="C303" s="840" t="s">
        <v>1279</v>
      </c>
      <c r="D303" s="839" t="s">
        <v>159</v>
      </c>
      <c r="E303" s="841">
        <v>360</v>
      </c>
      <c r="F303" s="839" t="s">
        <v>1168</v>
      </c>
      <c r="G303" s="839" t="s">
        <v>175</v>
      </c>
    </row>
    <row r="304" spans="1:7" ht="13.5" customHeight="1" x14ac:dyDescent="0.35">
      <c r="A304" s="838">
        <v>45152</v>
      </c>
      <c r="B304" s="839" t="s">
        <v>97</v>
      </c>
      <c r="C304" s="840" t="s">
        <v>1283</v>
      </c>
      <c r="D304" s="839" t="s">
        <v>162</v>
      </c>
      <c r="E304" s="841">
        <v>125</v>
      </c>
      <c r="F304" s="839" t="s">
        <v>1132</v>
      </c>
      <c r="G304" s="839" t="s">
        <v>175</v>
      </c>
    </row>
    <row r="305" spans="1:7" ht="13.5" customHeight="1" x14ac:dyDescent="0.35">
      <c r="A305" s="838">
        <v>45149</v>
      </c>
      <c r="B305" s="839" t="s">
        <v>1396</v>
      </c>
      <c r="C305" s="840" t="s">
        <v>1274</v>
      </c>
      <c r="D305" s="839" t="s">
        <v>160</v>
      </c>
      <c r="E305" s="841">
        <v>75</v>
      </c>
      <c r="F305" s="839" t="s">
        <v>1228</v>
      </c>
      <c r="G305" s="839" t="s">
        <v>174</v>
      </c>
    </row>
    <row r="306" spans="1:7" ht="13.5" customHeight="1" x14ac:dyDescent="0.35">
      <c r="A306" s="838">
        <v>45149</v>
      </c>
      <c r="B306" s="839" t="s">
        <v>1397</v>
      </c>
      <c r="C306" s="840" t="s">
        <v>1279</v>
      </c>
      <c r="D306" s="839" t="s">
        <v>159</v>
      </c>
      <c r="E306" s="841">
        <v>95</v>
      </c>
      <c r="F306" s="839" t="s">
        <v>1398</v>
      </c>
      <c r="G306" s="839" t="s">
        <v>175</v>
      </c>
    </row>
    <row r="307" spans="1:7" ht="13.5" customHeight="1" x14ac:dyDescent="0.35">
      <c r="A307" s="838">
        <v>45148</v>
      </c>
      <c r="B307" s="839" t="s">
        <v>1295</v>
      </c>
      <c r="C307" s="840" t="s">
        <v>28</v>
      </c>
      <c r="D307" s="839" t="s">
        <v>162</v>
      </c>
      <c r="E307" s="841">
        <v>200</v>
      </c>
      <c r="F307" s="839" t="s">
        <v>1296</v>
      </c>
      <c r="G307" s="839" t="s">
        <v>1311</v>
      </c>
    </row>
    <row r="308" spans="1:7" ht="13.5" customHeight="1" x14ac:dyDescent="0.35">
      <c r="A308" s="838">
        <v>45148</v>
      </c>
      <c r="B308" s="839" t="s">
        <v>1298</v>
      </c>
      <c r="C308" s="840" t="s">
        <v>28</v>
      </c>
      <c r="D308" s="839" t="s">
        <v>162</v>
      </c>
      <c r="E308" s="841">
        <v>200</v>
      </c>
      <c r="F308" s="839" t="s">
        <v>1296</v>
      </c>
      <c r="G308" s="839" t="s">
        <v>1311</v>
      </c>
    </row>
    <row r="309" spans="1:7" ht="13.5" customHeight="1" x14ac:dyDescent="0.35">
      <c r="A309" s="838">
        <v>45148</v>
      </c>
      <c r="B309" s="839" t="s">
        <v>1299</v>
      </c>
      <c r="C309" s="840" t="s">
        <v>28</v>
      </c>
      <c r="D309" s="839" t="s">
        <v>162</v>
      </c>
      <c r="E309" s="841">
        <v>200</v>
      </c>
      <c r="F309" s="839" t="s">
        <v>1300</v>
      </c>
      <c r="G309" s="839" t="s">
        <v>1311</v>
      </c>
    </row>
    <row r="310" spans="1:7" ht="13.5" customHeight="1" x14ac:dyDescent="0.35">
      <c r="A310" s="838">
        <v>45148</v>
      </c>
      <c r="B310" s="839" t="s">
        <v>1399</v>
      </c>
      <c r="C310" s="840" t="s">
        <v>1279</v>
      </c>
      <c r="D310" s="839" t="s">
        <v>159</v>
      </c>
      <c r="E310" s="841">
        <v>120</v>
      </c>
      <c r="F310" s="848" t="s">
        <v>1067</v>
      </c>
      <c r="G310" s="839" t="s">
        <v>174</v>
      </c>
    </row>
    <row r="311" spans="1:7" ht="13.5" customHeight="1" x14ac:dyDescent="0.35">
      <c r="A311" s="838">
        <v>45147</v>
      </c>
      <c r="B311" s="839" t="s">
        <v>89</v>
      </c>
      <c r="C311" s="840" t="s">
        <v>1282</v>
      </c>
      <c r="D311" s="839" t="s">
        <v>160</v>
      </c>
      <c r="E311" s="841">
        <v>44.19</v>
      </c>
      <c r="F311" s="839" t="s">
        <v>1026</v>
      </c>
      <c r="G311" s="839" t="s">
        <v>89</v>
      </c>
    </row>
    <row r="312" spans="1:7" ht="13.5" customHeight="1" x14ac:dyDescent="0.35">
      <c r="A312" s="838">
        <v>45145</v>
      </c>
      <c r="B312" s="839" t="s">
        <v>1327</v>
      </c>
      <c r="C312" s="840" t="s">
        <v>28</v>
      </c>
      <c r="D312" s="839" t="s">
        <v>159</v>
      </c>
      <c r="E312" s="841">
        <v>250</v>
      </c>
      <c r="F312" s="839" t="s">
        <v>1071</v>
      </c>
      <c r="G312" s="839" t="s">
        <v>174</v>
      </c>
    </row>
    <row r="313" spans="1:7" ht="13.5" customHeight="1" x14ac:dyDescent="0.35">
      <c r="A313" s="838">
        <v>45145</v>
      </c>
      <c r="B313" s="839" t="s">
        <v>1400</v>
      </c>
      <c r="C313" s="840" t="s">
        <v>1274</v>
      </c>
      <c r="D313" s="839" t="s">
        <v>159</v>
      </c>
      <c r="E313" s="841">
        <v>125</v>
      </c>
      <c r="F313" s="839" t="s">
        <v>1401</v>
      </c>
      <c r="G313" s="839" t="s">
        <v>174</v>
      </c>
    </row>
    <row r="314" spans="1:7" ht="13.5" customHeight="1" x14ac:dyDescent="0.35">
      <c r="A314" s="838">
        <v>45145</v>
      </c>
      <c r="B314" s="839" t="s">
        <v>1192</v>
      </c>
      <c r="C314" s="840" t="s">
        <v>1274</v>
      </c>
      <c r="D314" s="839" t="s">
        <v>159</v>
      </c>
      <c r="E314" s="841">
        <v>50</v>
      </c>
      <c r="F314" s="839" t="s">
        <v>783</v>
      </c>
      <c r="G314" s="839" t="s">
        <v>175</v>
      </c>
    </row>
    <row r="315" spans="1:7" ht="13.5" customHeight="1" x14ac:dyDescent="0.35">
      <c r="A315" s="838">
        <v>45144</v>
      </c>
      <c r="B315" s="839" t="s">
        <v>1343</v>
      </c>
      <c r="C315" s="840" t="s">
        <v>28</v>
      </c>
      <c r="D315" s="839" t="s">
        <v>159</v>
      </c>
      <c r="E315" s="841">
        <v>250</v>
      </c>
      <c r="F315" s="839" t="s">
        <v>1071</v>
      </c>
      <c r="G315" s="839" t="s">
        <v>174</v>
      </c>
    </row>
    <row r="316" spans="1:7" ht="13.5" customHeight="1" x14ac:dyDescent="0.35">
      <c r="A316" s="838">
        <v>45144</v>
      </c>
      <c r="B316" s="839" t="s">
        <v>1402</v>
      </c>
      <c r="C316" s="840" t="s">
        <v>1274</v>
      </c>
      <c r="D316" s="839" t="s">
        <v>159</v>
      </c>
      <c r="E316" s="841">
        <v>195</v>
      </c>
      <c r="F316" s="839" t="s">
        <v>177</v>
      </c>
      <c r="G316" s="839" t="s">
        <v>174</v>
      </c>
    </row>
    <row r="317" spans="1:7" ht="13.5" customHeight="1" x14ac:dyDescent="0.35">
      <c r="A317" s="838">
        <v>45143</v>
      </c>
      <c r="B317" s="839" t="s">
        <v>1403</v>
      </c>
      <c r="C317" s="840" t="s">
        <v>1279</v>
      </c>
      <c r="D317" s="839" t="s">
        <v>159</v>
      </c>
      <c r="E317" s="841">
        <v>70</v>
      </c>
      <c r="F317" s="848" t="s">
        <v>1067</v>
      </c>
      <c r="G317" s="839" t="s">
        <v>174</v>
      </c>
    </row>
    <row r="318" spans="1:7" ht="13.5" customHeight="1" x14ac:dyDescent="0.35">
      <c r="A318" s="838">
        <v>45142</v>
      </c>
      <c r="B318" s="839" t="s">
        <v>1082</v>
      </c>
      <c r="C318" s="840" t="s">
        <v>1284</v>
      </c>
      <c r="D318" s="839" t="s">
        <v>162</v>
      </c>
      <c r="E318" s="841">
        <v>23.93</v>
      </c>
      <c r="F318" s="839" t="s">
        <v>81</v>
      </c>
      <c r="G318" s="839" t="s">
        <v>175</v>
      </c>
    </row>
    <row r="319" spans="1:7" ht="13.5" customHeight="1" x14ac:dyDescent="0.35">
      <c r="A319" s="838">
        <v>45142</v>
      </c>
      <c r="B319" s="839" t="s">
        <v>351</v>
      </c>
      <c r="C319" s="840" t="s">
        <v>1278</v>
      </c>
      <c r="D319" s="839" t="s">
        <v>159</v>
      </c>
      <c r="E319" s="841">
        <v>200</v>
      </c>
      <c r="F319" s="839" t="s">
        <v>293</v>
      </c>
      <c r="G319" s="839" t="s">
        <v>175</v>
      </c>
    </row>
    <row r="320" spans="1:7" ht="13.5" customHeight="1" x14ac:dyDescent="0.35">
      <c r="A320" s="838">
        <v>45140</v>
      </c>
      <c r="B320" s="839" t="s">
        <v>1404</v>
      </c>
      <c r="C320" s="840" t="s">
        <v>1275</v>
      </c>
      <c r="D320" s="839" t="s">
        <v>159</v>
      </c>
      <c r="E320" s="841">
        <v>300</v>
      </c>
      <c r="F320" s="839" t="s">
        <v>1405</v>
      </c>
      <c r="G320" s="839" t="s">
        <v>174</v>
      </c>
    </row>
    <row r="321" spans="1:7" ht="13.5" customHeight="1" x14ac:dyDescent="0.35">
      <c r="A321" s="838">
        <v>45140</v>
      </c>
      <c r="B321" s="839" t="s">
        <v>1404</v>
      </c>
      <c r="C321" s="840" t="s">
        <v>1275</v>
      </c>
      <c r="D321" s="839" t="s">
        <v>159</v>
      </c>
      <c r="E321" s="841">
        <v>1750</v>
      </c>
      <c r="F321" s="839" t="s">
        <v>463</v>
      </c>
      <c r="G321" s="839" t="s">
        <v>174</v>
      </c>
    </row>
    <row r="322" spans="1:7" ht="13.5" customHeight="1" x14ac:dyDescent="0.35">
      <c r="A322" s="838">
        <v>45139</v>
      </c>
      <c r="B322" s="839" t="s">
        <v>1077</v>
      </c>
      <c r="C322" s="840" t="s">
        <v>1276</v>
      </c>
      <c r="D322" s="839" t="s">
        <v>161</v>
      </c>
      <c r="E322" s="841">
        <v>50</v>
      </c>
      <c r="F322" s="839" t="s">
        <v>1078</v>
      </c>
      <c r="G322" s="839" t="s">
        <v>175</v>
      </c>
    </row>
    <row r="323" spans="1:7" ht="13.5" customHeight="1" x14ac:dyDescent="0.35">
      <c r="A323" s="838">
        <v>45139</v>
      </c>
      <c r="B323" s="839" t="s">
        <v>292</v>
      </c>
      <c r="C323" s="840" t="s">
        <v>1278</v>
      </c>
      <c r="D323" s="839" t="s">
        <v>161</v>
      </c>
      <c r="E323" s="841">
        <v>20</v>
      </c>
      <c r="F323" s="839" t="s">
        <v>292</v>
      </c>
      <c r="G323" s="839" t="s">
        <v>175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1192</v>
      </c>
      <c r="C325" s="840" t="s">
        <v>1274</v>
      </c>
      <c r="D325" s="839" t="s">
        <v>159</v>
      </c>
      <c r="E325" s="841">
        <v>45</v>
      </c>
      <c r="F325" s="839" t="s">
        <v>1008</v>
      </c>
      <c r="G325" s="839" t="s">
        <v>175</v>
      </c>
    </row>
    <row r="326" spans="1:7" ht="13.5" customHeight="1" x14ac:dyDescent="0.35">
      <c r="A326" s="838">
        <v>45138</v>
      </c>
      <c r="B326" s="839" t="s">
        <v>1009</v>
      </c>
      <c r="C326" s="840" t="s">
        <v>1276</v>
      </c>
      <c r="D326" s="839" t="s">
        <v>162</v>
      </c>
      <c r="E326" s="841">
        <v>250</v>
      </c>
      <c r="F326" s="839" t="s">
        <v>1406</v>
      </c>
      <c r="G326" s="839" t="s">
        <v>175</v>
      </c>
    </row>
    <row r="327" spans="1:7" ht="13.5" customHeight="1" x14ac:dyDescent="0.35">
      <c r="A327" s="838">
        <v>45137</v>
      </c>
      <c r="B327" s="839" t="s">
        <v>1407</v>
      </c>
      <c r="C327" s="840" t="s">
        <v>1274</v>
      </c>
      <c r="D327" s="839" t="s">
        <v>159</v>
      </c>
      <c r="E327" s="841">
        <v>195</v>
      </c>
      <c r="F327" s="839" t="s">
        <v>177</v>
      </c>
      <c r="G327" s="839" t="s">
        <v>175</v>
      </c>
    </row>
    <row r="328" spans="1:7" ht="13.5" customHeight="1" x14ac:dyDescent="0.35">
      <c r="A328" s="838">
        <v>45137</v>
      </c>
      <c r="B328" s="839" t="s">
        <v>1407</v>
      </c>
      <c r="C328" s="840" t="s">
        <v>1274</v>
      </c>
      <c r="D328" s="839" t="s">
        <v>159</v>
      </c>
      <c r="E328" s="841">
        <v>45</v>
      </c>
      <c r="F328" s="839" t="s">
        <v>1008</v>
      </c>
      <c r="G328" s="839" t="s">
        <v>174</v>
      </c>
    </row>
    <row r="329" spans="1:7" ht="13.5" customHeight="1" x14ac:dyDescent="0.35">
      <c r="A329" s="838">
        <v>45137</v>
      </c>
      <c r="B329" s="839" t="s">
        <v>1222</v>
      </c>
      <c r="C329" s="840" t="s">
        <v>1279</v>
      </c>
      <c r="D329" s="839" t="s">
        <v>159</v>
      </c>
      <c r="E329" s="841">
        <v>240</v>
      </c>
      <c r="F329" s="839" t="s">
        <v>662</v>
      </c>
      <c r="G329" s="839" t="s">
        <v>175</v>
      </c>
    </row>
    <row r="330" spans="1:7" ht="13.5" customHeight="1" x14ac:dyDescent="0.35">
      <c r="A330" s="838">
        <v>45132</v>
      </c>
      <c r="B330" s="839" t="s">
        <v>1009</v>
      </c>
      <c r="C330" s="840" t="s">
        <v>1274</v>
      </c>
      <c r="D330" s="839" t="s">
        <v>166</v>
      </c>
      <c r="E330" s="841">
        <v>125</v>
      </c>
      <c r="F330" s="839" t="s">
        <v>273</v>
      </c>
      <c r="G330" s="839" t="s">
        <v>175</v>
      </c>
    </row>
    <row r="331" spans="1:7" ht="13.5" customHeight="1" x14ac:dyDescent="0.35">
      <c r="A331" s="838">
        <v>45132</v>
      </c>
      <c r="B331" s="839" t="s">
        <v>1009</v>
      </c>
      <c r="C331" s="840" t="s">
        <v>1277</v>
      </c>
      <c r="D331" s="839" t="s">
        <v>166</v>
      </c>
      <c r="E331" s="841">
        <v>-125</v>
      </c>
      <c r="F331" s="839" t="s">
        <v>273</v>
      </c>
      <c r="G331" s="839" t="s">
        <v>175</v>
      </c>
    </row>
    <row r="332" spans="1:7" ht="13.5" customHeight="1" x14ac:dyDescent="0.35">
      <c r="A332" s="838">
        <v>45133</v>
      </c>
      <c r="B332" s="839" t="s">
        <v>1408</v>
      </c>
      <c r="C332" s="840" t="s">
        <v>1280</v>
      </c>
      <c r="D332" s="839" t="s">
        <v>159</v>
      </c>
      <c r="E332" s="841">
        <v>100</v>
      </c>
      <c r="F332" s="839" t="s">
        <v>1409</v>
      </c>
      <c r="G332" s="839" t="s">
        <v>174</v>
      </c>
    </row>
    <row r="333" spans="1:7" ht="13.5" customHeight="1" x14ac:dyDescent="0.35">
      <c r="A333" s="838">
        <v>45129</v>
      </c>
      <c r="B333" s="839" t="s">
        <v>1410</v>
      </c>
      <c r="C333" s="840" t="s">
        <v>28</v>
      </c>
      <c r="D333" s="839" t="s">
        <v>159</v>
      </c>
      <c r="E333" s="841">
        <v>30</v>
      </c>
      <c r="F333" s="839" t="s">
        <v>1236</v>
      </c>
      <c r="G333" s="839" t="s">
        <v>174</v>
      </c>
    </row>
    <row r="334" spans="1:7" ht="13.5" customHeight="1" x14ac:dyDescent="0.35">
      <c r="A334" s="838">
        <v>45126</v>
      </c>
      <c r="B334" s="839" t="s">
        <v>1411</v>
      </c>
      <c r="C334" s="840" t="s">
        <v>1280</v>
      </c>
      <c r="D334" s="839" t="s">
        <v>159</v>
      </c>
      <c r="E334" s="841">
        <v>125</v>
      </c>
      <c r="F334" s="839" t="s">
        <v>1409</v>
      </c>
      <c r="G334" s="839" t="s">
        <v>174</v>
      </c>
    </row>
    <row r="335" spans="1:7" ht="13.5" customHeight="1" x14ac:dyDescent="0.35">
      <c r="A335" s="838">
        <v>45125</v>
      </c>
      <c r="B335" s="839" t="s">
        <v>1412</v>
      </c>
      <c r="C335" s="840" t="s">
        <v>1274</v>
      </c>
      <c r="D335" s="839" t="s">
        <v>159</v>
      </c>
      <c r="E335" s="841">
        <v>75</v>
      </c>
      <c r="F335" s="839" t="s">
        <v>1228</v>
      </c>
      <c r="G335" s="839" t="s">
        <v>174</v>
      </c>
    </row>
    <row r="336" spans="1:7" ht="13.5" customHeight="1" x14ac:dyDescent="0.35">
      <c r="A336" s="838">
        <v>45128</v>
      </c>
      <c r="B336" s="839" t="s">
        <v>1413</v>
      </c>
      <c r="C336" s="840" t="s">
        <v>1274</v>
      </c>
      <c r="D336" s="839" t="s">
        <v>162</v>
      </c>
      <c r="E336" s="841">
        <v>75</v>
      </c>
      <c r="F336" s="839" t="s">
        <v>177</v>
      </c>
      <c r="G336" s="839" t="s">
        <v>175</v>
      </c>
    </row>
    <row r="337" spans="1:7" ht="13.5" customHeight="1" x14ac:dyDescent="0.35">
      <c r="A337" s="838">
        <v>45121</v>
      </c>
      <c r="B337" s="839" t="s">
        <v>1414</v>
      </c>
      <c r="C337" s="840" t="s">
        <v>28</v>
      </c>
      <c r="D337" s="839" t="s">
        <v>162</v>
      </c>
      <c r="E337" s="841">
        <v>250</v>
      </c>
      <c r="F337" s="839" t="s">
        <v>1415</v>
      </c>
      <c r="G337" s="839" t="s">
        <v>174</v>
      </c>
    </row>
    <row r="338" spans="1:7" ht="13.5" customHeight="1" x14ac:dyDescent="0.35">
      <c r="A338" s="838">
        <v>45121</v>
      </c>
      <c r="B338" s="839" t="s">
        <v>1416</v>
      </c>
      <c r="C338" s="840" t="s">
        <v>1284</v>
      </c>
      <c r="D338" s="839" t="s">
        <v>159</v>
      </c>
      <c r="E338" s="841">
        <v>25</v>
      </c>
      <c r="F338" s="839" t="s">
        <v>753</v>
      </c>
      <c r="G338" s="839" t="s">
        <v>174</v>
      </c>
    </row>
    <row r="339" spans="1:7" ht="13.5" customHeight="1" x14ac:dyDescent="0.35">
      <c r="A339" s="838">
        <v>45120</v>
      </c>
      <c r="B339" s="839" t="s">
        <v>1329</v>
      </c>
      <c r="C339" s="840" t="s">
        <v>1278</v>
      </c>
      <c r="D339" s="839" t="s">
        <v>159</v>
      </c>
      <c r="E339" s="841">
        <v>20</v>
      </c>
      <c r="F339" s="839" t="s">
        <v>293</v>
      </c>
      <c r="G339" s="839" t="s">
        <v>174</v>
      </c>
    </row>
    <row r="340" spans="1:7" ht="13.5" customHeight="1" x14ac:dyDescent="0.35">
      <c r="A340" s="838">
        <v>45112</v>
      </c>
      <c r="B340" s="839" t="s">
        <v>1417</v>
      </c>
      <c r="C340" s="840" t="s">
        <v>1284</v>
      </c>
      <c r="D340" s="839" t="s">
        <v>160</v>
      </c>
      <c r="E340" s="841">
        <v>25</v>
      </c>
      <c r="F340" s="839" t="s">
        <v>753</v>
      </c>
      <c r="G340" s="839" t="s">
        <v>174</v>
      </c>
    </row>
    <row r="341" spans="1:7" ht="13.5" customHeight="1" x14ac:dyDescent="0.35">
      <c r="A341" s="838">
        <v>45112</v>
      </c>
      <c r="B341" s="839" t="s">
        <v>1227</v>
      </c>
      <c r="C341" s="840" t="s">
        <v>1274</v>
      </c>
      <c r="D341" s="839" t="s">
        <v>166</v>
      </c>
      <c r="E341" s="841">
        <v>35</v>
      </c>
      <c r="F341" s="848" t="s">
        <v>279</v>
      </c>
      <c r="G341" s="839" t="s">
        <v>175</v>
      </c>
    </row>
    <row r="342" spans="1:7" ht="13.5" customHeight="1" x14ac:dyDescent="0.35">
      <c r="A342" s="838">
        <v>45112</v>
      </c>
      <c r="B342" s="839" t="s">
        <v>1227</v>
      </c>
      <c r="C342" s="840" t="s">
        <v>1277</v>
      </c>
      <c r="D342" s="839" t="s">
        <v>166</v>
      </c>
      <c r="E342" s="841">
        <v>-35</v>
      </c>
      <c r="F342" s="848" t="s">
        <v>279</v>
      </c>
      <c r="G342" s="839" t="s">
        <v>175</v>
      </c>
    </row>
    <row r="343" spans="1:7" ht="13.5" customHeight="1" x14ac:dyDescent="0.35">
      <c r="A343" s="838">
        <v>45111</v>
      </c>
      <c r="B343" s="839" t="s">
        <v>1418</v>
      </c>
      <c r="C343" s="840" t="s">
        <v>1284</v>
      </c>
      <c r="D343" s="839" t="s">
        <v>160</v>
      </c>
      <c r="E343" s="841">
        <v>2</v>
      </c>
      <c r="F343" s="839" t="s">
        <v>1419</v>
      </c>
      <c r="G343" s="839" t="s">
        <v>174</v>
      </c>
    </row>
    <row r="344" spans="1:7" ht="13.5" customHeight="1" x14ac:dyDescent="0.35">
      <c r="A344" s="838">
        <v>45111</v>
      </c>
      <c r="B344" s="839" t="s">
        <v>1082</v>
      </c>
      <c r="C344" s="840" t="s">
        <v>1284</v>
      </c>
      <c r="D344" s="839" t="s">
        <v>162</v>
      </c>
      <c r="E344" s="841">
        <v>32.44</v>
      </c>
      <c r="F344" s="839" t="s">
        <v>1420</v>
      </c>
      <c r="G344" s="839" t="s">
        <v>181</v>
      </c>
    </row>
    <row r="345" spans="1:7" ht="13.5" customHeight="1" x14ac:dyDescent="0.35">
      <c r="A345" s="838">
        <v>45110</v>
      </c>
      <c r="B345" s="839" t="s">
        <v>89</v>
      </c>
      <c r="C345" s="840" t="s">
        <v>1282</v>
      </c>
      <c r="D345" s="839" t="s">
        <v>160</v>
      </c>
      <c r="E345" s="841">
        <v>29.84</v>
      </c>
      <c r="F345" s="839" t="s">
        <v>1026</v>
      </c>
      <c r="G345" s="839" t="s">
        <v>89</v>
      </c>
    </row>
    <row r="346" spans="1:7" ht="13.5" customHeight="1" x14ac:dyDescent="0.35">
      <c r="A346" s="838">
        <v>45110</v>
      </c>
      <c r="B346" s="839" t="s">
        <v>1397</v>
      </c>
      <c r="C346" s="840" t="s">
        <v>1279</v>
      </c>
      <c r="D346" s="839" t="s">
        <v>165</v>
      </c>
      <c r="E346" s="841">
        <v>10</v>
      </c>
      <c r="F346" s="839" t="s">
        <v>1421</v>
      </c>
      <c r="G346" s="839" t="s">
        <v>175</v>
      </c>
    </row>
    <row r="347" spans="1:7" ht="13.5" customHeight="1" x14ac:dyDescent="0.35">
      <c r="A347" s="838">
        <v>45110</v>
      </c>
      <c r="B347" s="839" t="s">
        <v>1397</v>
      </c>
      <c r="C347" s="840" t="s">
        <v>1281</v>
      </c>
      <c r="D347" s="839" t="s">
        <v>165</v>
      </c>
      <c r="E347" s="841">
        <v>-10</v>
      </c>
      <c r="F347" s="839" t="s">
        <v>1421</v>
      </c>
      <c r="G347" s="839" t="s">
        <v>175</v>
      </c>
    </row>
    <row r="348" spans="1:7" ht="13.5" customHeight="1" x14ac:dyDescent="0.35">
      <c r="A348" s="838">
        <v>45110</v>
      </c>
      <c r="B348" s="839" t="s">
        <v>1397</v>
      </c>
      <c r="C348" s="840" t="s">
        <v>1279</v>
      </c>
      <c r="D348" s="839" t="s">
        <v>159</v>
      </c>
      <c r="E348" s="841">
        <v>80</v>
      </c>
      <c r="F348" s="839" t="s">
        <v>1421</v>
      </c>
      <c r="G348" s="839" t="s">
        <v>175</v>
      </c>
    </row>
    <row r="349" spans="1:7" ht="13.5" customHeight="1" x14ac:dyDescent="0.35">
      <c r="A349" s="838">
        <v>45110</v>
      </c>
      <c r="B349" s="839" t="s">
        <v>1200</v>
      </c>
      <c r="C349" s="840" t="s">
        <v>1274</v>
      </c>
      <c r="D349" s="839" t="s">
        <v>159</v>
      </c>
      <c r="E349" s="841">
        <v>45</v>
      </c>
      <c r="F349" s="839" t="s">
        <v>1008</v>
      </c>
      <c r="G349" s="839" t="s">
        <v>175</v>
      </c>
    </row>
    <row r="350" spans="1:7" ht="13.5" customHeight="1" x14ac:dyDescent="0.35">
      <c r="A350" s="838">
        <v>45110</v>
      </c>
      <c r="B350" s="839" t="s">
        <v>1288</v>
      </c>
      <c r="C350" s="840" t="s">
        <v>1275</v>
      </c>
      <c r="D350" s="839" t="s">
        <v>162</v>
      </c>
      <c r="E350" s="841">
        <v>695</v>
      </c>
      <c r="F350" s="839" t="s">
        <v>1171</v>
      </c>
      <c r="G350" s="839" t="s">
        <v>175</v>
      </c>
    </row>
    <row r="351" spans="1:7" ht="13.5" customHeight="1" x14ac:dyDescent="0.35">
      <c r="A351" s="838">
        <v>45109</v>
      </c>
      <c r="B351" s="839" t="s">
        <v>1422</v>
      </c>
      <c r="C351" s="840" t="s">
        <v>1279</v>
      </c>
      <c r="D351" s="839" t="s">
        <v>159</v>
      </c>
      <c r="E351" s="841">
        <v>225</v>
      </c>
      <c r="F351" s="839" t="s">
        <v>1423</v>
      </c>
      <c r="G351" s="839" t="s">
        <v>174</v>
      </c>
    </row>
    <row r="352" spans="1:7" ht="13.5" customHeight="1" x14ac:dyDescent="0.35">
      <c r="A352" s="838">
        <v>45109</v>
      </c>
      <c r="B352" s="839" t="s">
        <v>1424</v>
      </c>
      <c r="C352" s="840" t="s">
        <v>1274</v>
      </c>
      <c r="D352" s="839" t="s">
        <v>160</v>
      </c>
      <c r="E352" s="841">
        <v>35</v>
      </c>
      <c r="F352" s="839" t="s">
        <v>279</v>
      </c>
      <c r="G352" s="839" t="s">
        <v>174</v>
      </c>
    </row>
    <row r="353" spans="1:7" ht="13.5" customHeight="1" x14ac:dyDescent="0.35">
      <c r="A353" s="838">
        <v>45108</v>
      </c>
      <c r="B353" s="839" t="s">
        <v>1425</v>
      </c>
      <c r="C353" s="840" t="s">
        <v>1274</v>
      </c>
      <c r="D353" s="839" t="s">
        <v>160</v>
      </c>
      <c r="E353" s="841">
        <v>95</v>
      </c>
      <c r="F353" s="848" t="s">
        <v>1426</v>
      </c>
      <c r="G353" s="839" t="s">
        <v>175</v>
      </c>
    </row>
    <row r="354" spans="1:7" ht="13.5" customHeight="1" x14ac:dyDescent="0.35">
      <c r="A354" s="838">
        <v>45108</v>
      </c>
      <c r="B354" s="839" t="s">
        <v>1077</v>
      </c>
      <c r="C354" s="840" t="s">
        <v>1276</v>
      </c>
      <c r="D354" s="839" t="s">
        <v>161</v>
      </c>
      <c r="E354" s="841">
        <v>50</v>
      </c>
      <c r="F354" s="839" t="s">
        <v>1078</v>
      </c>
      <c r="G354" s="839" t="s">
        <v>175</v>
      </c>
    </row>
    <row r="355" spans="1:7" ht="13.5" customHeight="1" x14ac:dyDescent="0.35">
      <c r="A355" s="838">
        <v>45108</v>
      </c>
      <c r="B355" s="839" t="s">
        <v>292</v>
      </c>
      <c r="C355" s="840" t="s">
        <v>1278</v>
      </c>
      <c r="D355" s="839" t="s">
        <v>161</v>
      </c>
      <c r="E355" s="841">
        <v>20</v>
      </c>
      <c r="F355" s="839" t="s">
        <v>292</v>
      </c>
      <c r="G355" s="839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1427</v>
      </c>
      <c r="C357" s="840" t="s">
        <v>1274</v>
      </c>
      <c r="D357" s="839" t="s">
        <v>159</v>
      </c>
      <c r="E357" s="841">
        <v>50</v>
      </c>
      <c r="F357" s="839" t="s">
        <v>1428</v>
      </c>
      <c r="G357" s="839" t="s">
        <v>174</v>
      </c>
    </row>
    <row r="358" spans="1:7" ht="13.5" customHeight="1" x14ac:dyDescent="0.35">
      <c r="A358" s="838">
        <v>45107</v>
      </c>
      <c r="B358" s="839" t="s">
        <v>1429</v>
      </c>
      <c r="C358" s="840" t="s">
        <v>1274</v>
      </c>
      <c r="D358" s="839" t="s">
        <v>159</v>
      </c>
      <c r="E358" s="841">
        <v>95</v>
      </c>
      <c r="F358" s="848" t="s">
        <v>1426</v>
      </c>
      <c r="G358" s="839" t="s">
        <v>175</v>
      </c>
    </row>
    <row r="359" spans="1:7" ht="13.5" customHeight="1" x14ac:dyDescent="0.35">
      <c r="A359" s="838">
        <v>45107</v>
      </c>
      <c r="B359" s="839" t="s">
        <v>402</v>
      </c>
      <c r="C359" s="840" t="s">
        <v>1274</v>
      </c>
      <c r="D359" s="839" t="s">
        <v>159</v>
      </c>
      <c r="E359" s="841">
        <v>95</v>
      </c>
      <c r="F359" s="848" t="s">
        <v>1426</v>
      </c>
      <c r="G359" s="839" t="s">
        <v>175</v>
      </c>
    </row>
    <row r="360" spans="1:7" ht="13.5" customHeight="1" x14ac:dyDescent="0.35">
      <c r="A360" s="838">
        <v>45107</v>
      </c>
      <c r="B360" s="839" t="s">
        <v>1430</v>
      </c>
      <c r="C360" s="840" t="s">
        <v>1283</v>
      </c>
      <c r="D360" s="839" t="s">
        <v>159</v>
      </c>
      <c r="E360" s="841">
        <v>425</v>
      </c>
      <c r="F360" s="839" t="s">
        <v>1431</v>
      </c>
      <c r="G360" s="839" t="s">
        <v>175</v>
      </c>
    </row>
    <row r="361" spans="1:7" ht="13.5" customHeight="1" x14ac:dyDescent="0.35">
      <c r="A361" s="838">
        <v>45107</v>
      </c>
      <c r="B361" s="839" t="s">
        <v>351</v>
      </c>
      <c r="C361" s="840" t="s">
        <v>1274</v>
      </c>
      <c r="D361" s="839" t="s">
        <v>166</v>
      </c>
      <c r="E361" s="841">
        <v>95</v>
      </c>
      <c r="F361" s="848" t="s">
        <v>1426</v>
      </c>
      <c r="G361" s="839" t="s">
        <v>175</v>
      </c>
    </row>
    <row r="362" spans="1:7" ht="13.5" customHeight="1" x14ac:dyDescent="0.35">
      <c r="A362" s="838">
        <v>45107</v>
      </c>
      <c r="B362" s="839" t="s">
        <v>351</v>
      </c>
      <c r="C362" s="840" t="s">
        <v>1277</v>
      </c>
      <c r="D362" s="839" t="s">
        <v>166</v>
      </c>
      <c r="E362" s="841">
        <v>-95</v>
      </c>
      <c r="F362" s="848" t="s">
        <v>1426</v>
      </c>
      <c r="G362" s="839" t="s">
        <v>175</v>
      </c>
    </row>
    <row r="363" spans="1:7" ht="13.5" customHeight="1" x14ac:dyDescent="0.35">
      <c r="A363" s="838">
        <v>45106</v>
      </c>
      <c r="B363" s="839" t="s">
        <v>1432</v>
      </c>
      <c r="C363" s="840" t="s">
        <v>1274</v>
      </c>
      <c r="D363" s="839" t="s">
        <v>159</v>
      </c>
      <c r="E363" s="841">
        <v>12</v>
      </c>
      <c r="F363" s="839" t="s">
        <v>324</v>
      </c>
      <c r="G363" s="839" t="s">
        <v>174</v>
      </c>
    </row>
    <row r="364" spans="1:7" ht="13.5" customHeight="1" x14ac:dyDescent="0.35">
      <c r="A364" s="838">
        <v>45104</v>
      </c>
      <c r="B364" s="839" t="s">
        <v>1433</v>
      </c>
      <c r="C364" s="840" t="s">
        <v>1274</v>
      </c>
      <c r="D364" s="839" t="s">
        <v>159</v>
      </c>
      <c r="E364" s="841">
        <v>50</v>
      </c>
      <c r="F364" s="839" t="s">
        <v>472</v>
      </c>
      <c r="G364" s="839" t="s">
        <v>174</v>
      </c>
    </row>
    <row r="365" spans="1:7" ht="13.5" customHeight="1" x14ac:dyDescent="0.35">
      <c r="A365" s="838">
        <v>45104</v>
      </c>
      <c r="B365" s="839" t="s">
        <v>1434</v>
      </c>
      <c r="C365" s="840" t="s">
        <v>1283</v>
      </c>
      <c r="D365" s="839" t="s">
        <v>159</v>
      </c>
      <c r="E365" s="841">
        <v>95</v>
      </c>
      <c r="F365" s="839" t="s">
        <v>1431</v>
      </c>
      <c r="G365" s="839" t="s">
        <v>174</v>
      </c>
    </row>
    <row r="366" spans="1:7" ht="13.5" customHeight="1" x14ac:dyDescent="0.35">
      <c r="A366" s="838">
        <v>45103</v>
      </c>
      <c r="B366" s="839" t="s">
        <v>1372</v>
      </c>
      <c r="C366" s="840" t="s">
        <v>1274</v>
      </c>
      <c r="D366" s="839" t="s">
        <v>159</v>
      </c>
      <c r="E366" s="841">
        <v>95</v>
      </c>
      <c r="F366" s="848" t="s">
        <v>1426</v>
      </c>
      <c r="G366" s="839" t="s">
        <v>175</v>
      </c>
    </row>
    <row r="367" spans="1:7" ht="13.5" customHeight="1" x14ac:dyDescent="0.35">
      <c r="A367" s="838">
        <v>45103</v>
      </c>
      <c r="B367" s="839" t="s">
        <v>1373</v>
      </c>
      <c r="C367" s="840" t="s">
        <v>1274</v>
      </c>
      <c r="D367" s="839" t="s">
        <v>159</v>
      </c>
      <c r="E367" s="841">
        <v>70</v>
      </c>
      <c r="F367" s="848" t="s">
        <v>1426</v>
      </c>
      <c r="G367" s="839" t="s">
        <v>175</v>
      </c>
    </row>
    <row r="368" spans="1:7" ht="13.5" customHeight="1" x14ac:dyDescent="0.35">
      <c r="A368" s="838">
        <v>45100</v>
      </c>
      <c r="B368" s="839" t="s">
        <v>1227</v>
      </c>
      <c r="C368" s="840" t="s">
        <v>1274</v>
      </c>
      <c r="D368" s="839" t="s">
        <v>166</v>
      </c>
      <c r="E368" s="841">
        <v>95</v>
      </c>
      <c r="F368" s="848" t="s">
        <v>1426</v>
      </c>
      <c r="G368" s="839" t="s">
        <v>175</v>
      </c>
    </row>
    <row r="369" spans="1:7" ht="13.5" customHeight="1" x14ac:dyDescent="0.35">
      <c r="A369" s="838">
        <v>45100</v>
      </c>
      <c r="B369" s="839" t="s">
        <v>1227</v>
      </c>
      <c r="C369" s="840" t="s">
        <v>1277</v>
      </c>
      <c r="D369" s="839" t="s">
        <v>166</v>
      </c>
      <c r="E369" s="841">
        <v>-95</v>
      </c>
      <c r="F369" s="848" t="s">
        <v>1426</v>
      </c>
      <c r="G369" s="839" t="s">
        <v>175</v>
      </c>
    </row>
    <row r="370" spans="1:7" ht="13.5" customHeight="1" x14ac:dyDescent="0.35">
      <c r="A370" s="838">
        <v>45100</v>
      </c>
      <c r="B370" s="839" t="s">
        <v>1435</v>
      </c>
      <c r="C370" s="840" t="s">
        <v>1279</v>
      </c>
      <c r="D370" s="839" t="s">
        <v>162</v>
      </c>
      <c r="E370" s="841">
        <v>50</v>
      </c>
      <c r="F370" s="839" t="s">
        <v>1436</v>
      </c>
      <c r="G370" s="839" t="s">
        <v>1311</v>
      </c>
    </row>
    <row r="371" spans="1:7" ht="13.5" customHeight="1" x14ac:dyDescent="0.35">
      <c r="A371" s="838">
        <v>45099</v>
      </c>
      <c r="B371" s="839" t="s">
        <v>1437</v>
      </c>
      <c r="C371" s="840" t="s">
        <v>1274</v>
      </c>
      <c r="D371" s="839" t="s">
        <v>159</v>
      </c>
      <c r="E371" s="841">
        <v>95</v>
      </c>
      <c r="F371" s="839" t="s">
        <v>1426</v>
      </c>
      <c r="G371" s="839" t="s">
        <v>175</v>
      </c>
    </row>
    <row r="372" spans="1:7" ht="13.5" customHeight="1" x14ac:dyDescent="0.35">
      <c r="A372" s="838">
        <v>45099</v>
      </c>
      <c r="B372" s="839" t="s">
        <v>1438</v>
      </c>
      <c r="C372" s="840" t="s">
        <v>1274</v>
      </c>
      <c r="D372" s="839" t="s">
        <v>159</v>
      </c>
      <c r="E372" s="841">
        <v>95</v>
      </c>
      <c r="F372" s="839" t="s">
        <v>1426</v>
      </c>
      <c r="G372" s="839" t="s">
        <v>175</v>
      </c>
    </row>
    <row r="373" spans="1:7" ht="13.5" customHeight="1" x14ac:dyDescent="0.35">
      <c r="A373" s="838">
        <v>45094</v>
      </c>
      <c r="B373" s="839" t="s">
        <v>1439</v>
      </c>
      <c r="C373" s="840" t="s">
        <v>1274</v>
      </c>
      <c r="D373" s="839" t="s">
        <v>159</v>
      </c>
      <c r="E373" s="841">
        <v>125</v>
      </c>
      <c r="F373" s="839" t="s">
        <v>177</v>
      </c>
      <c r="G373" s="839" t="s">
        <v>174</v>
      </c>
    </row>
    <row r="374" spans="1:7" ht="13.5" customHeight="1" x14ac:dyDescent="0.35">
      <c r="A374" s="838">
        <v>45093</v>
      </c>
      <c r="B374" s="839" t="s">
        <v>1440</v>
      </c>
      <c r="C374" s="840" t="s">
        <v>1274</v>
      </c>
      <c r="D374" s="839" t="s">
        <v>159</v>
      </c>
      <c r="E374" s="841">
        <v>35</v>
      </c>
      <c r="F374" s="839" t="s">
        <v>279</v>
      </c>
      <c r="G374" s="839" t="s">
        <v>174</v>
      </c>
    </row>
    <row r="375" spans="1:7" ht="13.5" customHeight="1" x14ac:dyDescent="0.35">
      <c r="A375" s="838">
        <v>45092</v>
      </c>
      <c r="B375" s="839" t="s">
        <v>78</v>
      </c>
      <c r="C375" s="840" t="s">
        <v>1282</v>
      </c>
      <c r="D375" s="839" t="s">
        <v>162</v>
      </c>
      <c r="E375" s="841">
        <v>266.64999999999998</v>
      </c>
      <c r="F375" s="839" t="s">
        <v>1441</v>
      </c>
      <c r="G375" s="839" t="s">
        <v>175</v>
      </c>
    </row>
    <row r="376" spans="1:7" ht="13.5" customHeight="1" x14ac:dyDescent="0.35">
      <c r="A376" s="838">
        <v>45090</v>
      </c>
      <c r="B376" s="839" t="s">
        <v>229</v>
      </c>
      <c r="C376" s="840" t="s">
        <v>1274</v>
      </c>
      <c r="D376" s="839" t="s">
        <v>160</v>
      </c>
      <c r="E376" s="841">
        <v>75</v>
      </c>
      <c r="F376" s="839" t="s">
        <v>695</v>
      </c>
      <c r="G376" s="839" t="s">
        <v>175</v>
      </c>
    </row>
    <row r="377" spans="1:7" ht="13.5" customHeight="1" x14ac:dyDescent="0.35">
      <c r="A377" s="838">
        <v>45089</v>
      </c>
      <c r="B377" s="839" t="s">
        <v>1442</v>
      </c>
      <c r="C377" s="840" t="s">
        <v>1274</v>
      </c>
      <c r="D377" s="839" t="s">
        <v>159</v>
      </c>
      <c r="E377" s="841">
        <v>45</v>
      </c>
      <c r="F377" s="839" t="s">
        <v>1008</v>
      </c>
      <c r="G377" s="839" t="s">
        <v>176</v>
      </c>
    </row>
    <row r="378" spans="1:7" ht="13.5" customHeight="1" x14ac:dyDescent="0.35">
      <c r="A378" s="838">
        <v>45089</v>
      </c>
      <c r="B378" s="839" t="s">
        <v>1443</v>
      </c>
      <c r="C378" s="840" t="s">
        <v>1279</v>
      </c>
      <c r="D378" s="839" t="s">
        <v>159</v>
      </c>
      <c r="E378" s="841">
        <v>170</v>
      </c>
      <c r="F378" s="839" t="s">
        <v>313</v>
      </c>
      <c r="G378" s="839" t="s">
        <v>175</v>
      </c>
    </row>
    <row r="379" spans="1:7" ht="13.5" customHeight="1" x14ac:dyDescent="0.35">
      <c r="A379" s="838">
        <v>45088</v>
      </c>
      <c r="B379" s="839" t="s">
        <v>1444</v>
      </c>
      <c r="C379" s="840" t="s">
        <v>1274</v>
      </c>
      <c r="D379" s="839" t="s">
        <v>159</v>
      </c>
      <c r="E379" s="841">
        <v>45</v>
      </c>
      <c r="F379" s="839" t="s">
        <v>1008</v>
      </c>
      <c r="G379" s="839" t="s">
        <v>174</v>
      </c>
    </row>
    <row r="380" spans="1:7" ht="13.5" customHeight="1" x14ac:dyDescent="0.35">
      <c r="A380" s="838">
        <v>45088</v>
      </c>
      <c r="B380" s="839" t="s">
        <v>1395</v>
      </c>
      <c r="C380" s="840" t="s">
        <v>1279</v>
      </c>
      <c r="D380" s="839" t="s">
        <v>159</v>
      </c>
      <c r="E380" s="841">
        <v>360</v>
      </c>
      <c r="F380" s="839" t="s">
        <v>1445</v>
      </c>
      <c r="G380" s="839" t="s">
        <v>175</v>
      </c>
    </row>
    <row r="381" spans="1:7" ht="13.5" customHeight="1" x14ac:dyDescent="0.35">
      <c r="A381" s="838">
        <v>45087</v>
      </c>
      <c r="B381" s="839" t="s">
        <v>1393</v>
      </c>
      <c r="C381" s="840" t="s">
        <v>1274</v>
      </c>
      <c r="D381" s="839" t="s">
        <v>159</v>
      </c>
      <c r="E381" s="841">
        <v>125</v>
      </c>
      <c r="F381" s="839" t="s">
        <v>1446</v>
      </c>
      <c r="G381" s="839" t="s">
        <v>175</v>
      </c>
    </row>
    <row r="382" spans="1:7" ht="13.5" customHeight="1" x14ac:dyDescent="0.35">
      <c r="A382" s="838">
        <v>45086</v>
      </c>
      <c r="B382" s="839" t="s">
        <v>327</v>
      </c>
      <c r="C382" s="840" t="s">
        <v>1284</v>
      </c>
      <c r="D382" s="839" t="s">
        <v>160</v>
      </c>
      <c r="E382" s="841">
        <v>2</v>
      </c>
      <c r="F382" s="839" t="s">
        <v>1419</v>
      </c>
      <c r="G382" s="839" t="s">
        <v>174</v>
      </c>
    </row>
    <row r="383" spans="1:7" ht="13.5" customHeight="1" x14ac:dyDescent="0.35">
      <c r="A383" s="838">
        <v>45085</v>
      </c>
      <c r="B383" s="839" t="s">
        <v>1447</v>
      </c>
      <c r="C383" s="840" t="s">
        <v>1274</v>
      </c>
      <c r="D383" s="839" t="s">
        <v>159</v>
      </c>
      <c r="E383" s="841">
        <v>75</v>
      </c>
      <c r="F383" s="839" t="s">
        <v>695</v>
      </c>
      <c r="G383" s="839" t="s">
        <v>174</v>
      </c>
    </row>
    <row r="384" spans="1:7" ht="13.5" customHeight="1" x14ac:dyDescent="0.35">
      <c r="A384" s="838">
        <v>45083</v>
      </c>
      <c r="B384" s="839" t="s">
        <v>1448</v>
      </c>
      <c r="C384" s="840" t="s">
        <v>1279</v>
      </c>
      <c r="D384" s="839" t="s">
        <v>160</v>
      </c>
      <c r="E384" s="841">
        <v>65</v>
      </c>
      <c r="F384" s="839" t="s">
        <v>264</v>
      </c>
      <c r="G384" s="839" t="s">
        <v>174</v>
      </c>
    </row>
    <row r="385" spans="1:7" ht="13.5" customHeight="1" x14ac:dyDescent="0.35">
      <c r="A385" s="838">
        <v>45082</v>
      </c>
      <c r="B385" s="839" t="s">
        <v>1247</v>
      </c>
      <c r="C385" s="840" t="s">
        <v>1274</v>
      </c>
      <c r="D385" s="839" t="s">
        <v>160</v>
      </c>
      <c r="E385" s="841">
        <v>75</v>
      </c>
      <c r="F385" s="839" t="s">
        <v>695</v>
      </c>
      <c r="G385" s="839" t="s">
        <v>174</v>
      </c>
    </row>
    <row r="386" spans="1:7" ht="13.5" customHeight="1" x14ac:dyDescent="0.35">
      <c r="A386" s="838">
        <v>45080</v>
      </c>
      <c r="B386" s="839" t="s">
        <v>1413</v>
      </c>
      <c r="C386" s="840" t="s">
        <v>1274</v>
      </c>
      <c r="D386" s="839" t="s">
        <v>159</v>
      </c>
      <c r="E386" s="841">
        <v>50</v>
      </c>
      <c r="F386" s="839" t="s">
        <v>695</v>
      </c>
      <c r="G386" s="839" t="s">
        <v>175</v>
      </c>
    </row>
    <row r="387" spans="1:7" ht="13.5" customHeight="1" x14ac:dyDescent="0.35">
      <c r="A387" s="838">
        <v>45080</v>
      </c>
      <c r="B387" s="839" t="s">
        <v>1216</v>
      </c>
      <c r="C387" s="840" t="s">
        <v>1274</v>
      </c>
      <c r="D387" s="839" t="s">
        <v>165</v>
      </c>
      <c r="E387" s="841">
        <v>60</v>
      </c>
      <c r="F387" s="839" t="s">
        <v>1446</v>
      </c>
      <c r="G387" s="839" t="s">
        <v>175</v>
      </c>
    </row>
    <row r="388" spans="1:7" ht="13.5" customHeight="1" x14ac:dyDescent="0.35">
      <c r="A388" s="838">
        <v>45080</v>
      </c>
      <c r="B388" s="839" t="s">
        <v>1216</v>
      </c>
      <c r="C388" s="840" t="s">
        <v>1281</v>
      </c>
      <c r="D388" s="839" t="s">
        <v>165</v>
      </c>
      <c r="E388" s="841">
        <v>-60</v>
      </c>
      <c r="F388" s="839" t="s">
        <v>1446</v>
      </c>
      <c r="G388" s="839" t="s">
        <v>175</v>
      </c>
    </row>
    <row r="389" spans="1:7" ht="13.5" customHeight="1" x14ac:dyDescent="0.35">
      <c r="A389" s="838">
        <v>45078</v>
      </c>
      <c r="B389" s="839" t="s">
        <v>1077</v>
      </c>
      <c r="C389" s="840" t="s">
        <v>1276</v>
      </c>
      <c r="D389" s="839" t="s">
        <v>161</v>
      </c>
      <c r="E389" s="841">
        <v>50</v>
      </c>
      <c r="F389" s="839" t="s">
        <v>1078</v>
      </c>
      <c r="G389" s="839" t="s">
        <v>175</v>
      </c>
    </row>
    <row r="390" spans="1:7" ht="13.5" customHeight="1" x14ac:dyDescent="0.35">
      <c r="A390" s="838">
        <v>45078</v>
      </c>
      <c r="B390" s="839" t="s">
        <v>292</v>
      </c>
      <c r="C390" s="840" t="s">
        <v>1278</v>
      </c>
      <c r="D390" s="839" t="s">
        <v>161</v>
      </c>
      <c r="E390" s="841">
        <v>40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1282</v>
      </c>
      <c r="D392" s="839" t="s">
        <v>162</v>
      </c>
      <c r="E392" s="841">
        <v>759.39</v>
      </c>
      <c r="F392" s="839" t="s">
        <v>1449</v>
      </c>
      <c r="G392" s="839" t="s">
        <v>181</v>
      </c>
    </row>
    <row r="393" spans="1:7" ht="13.5" customHeight="1" x14ac:dyDescent="0.35">
      <c r="A393" s="838">
        <v>45077</v>
      </c>
      <c r="B393" s="839" t="s">
        <v>1227</v>
      </c>
      <c r="C393" s="840" t="s">
        <v>1276</v>
      </c>
      <c r="D393" s="839" t="s">
        <v>159</v>
      </c>
      <c r="E393" s="841">
        <v>50</v>
      </c>
      <c r="F393" s="839" t="s">
        <v>1078</v>
      </c>
      <c r="G393" s="839" t="s">
        <v>175</v>
      </c>
    </row>
    <row r="394" spans="1:7" ht="13.5" customHeight="1" x14ac:dyDescent="0.35">
      <c r="A394" s="838">
        <v>45077</v>
      </c>
      <c r="B394" s="839" t="s">
        <v>1360</v>
      </c>
      <c r="C394" s="840" t="s">
        <v>1274</v>
      </c>
      <c r="D394" s="839" t="s">
        <v>165</v>
      </c>
      <c r="E394" s="841">
        <v>125</v>
      </c>
      <c r="F394" s="839" t="s">
        <v>1446</v>
      </c>
      <c r="G394" s="839" t="s">
        <v>175</v>
      </c>
    </row>
    <row r="395" spans="1:7" ht="13.5" customHeight="1" x14ac:dyDescent="0.35">
      <c r="A395" s="838">
        <v>45077</v>
      </c>
      <c r="B395" s="839" t="s">
        <v>1360</v>
      </c>
      <c r="C395" s="840" t="s">
        <v>1281</v>
      </c>
      <c r="D395" s="839" t="s">
        <v>165</v>
      </c>
      <c r="E395" s="841">
        <v>-125</v>
      </c>
      <c r="F395" s="839" t="s">
        <v>1446</v>
      </c>
      <c r="G395" s="839" t="s">
        <v>175</v>
      </c>
    </row>
    <row r="396" spans="1:7" ht="13.5" customHeight="1" x14ac:dyDescent="0.35">
      <c r="A396" s="838">
        <v>45075</v>
      </c>
      <c r="B396" s="839" t="s">
        <v>402</v>
      </c>
      <c r="C396" s="840" t="s">
        <v>1279</v>
      </c>
      <c r="D396" s="839" t="s">
        <v>160</v>
      </c>
      <c r="E396" s="841">
        <v>95</v>
      </c>
      <c r="F396" s="839" t="s">
        <v>1377</v>
      </c>
      <c r="G396" s="839" t="s">
        <v>175</v>
      </c>
    </row>
    <row r="397" spans="1:7" ht="13.5" customHeight="1" x14ac:dyDescent="0.35">
      <c r="A397" s="838">
        <v>45075</v>
      </c>
      <c r="B397" s="839" t="s">
        <v>263</v>
      </c>
      <c r="C397" s="840" t="s">
        <v>1279</v>
      </c>
      <c r="D397" s="839" t="s">
        <v>166</v>
      </c>
      <c r="E397" s="841">
        <v>96</v>
      </c>
      <c r="F397" s="848" t="s">
        <v>941</v>
      </c>
      <c r="G397" s="839" t="s">
        <v>175</v>
      </c>
    </row>
    <row r="398" spans="1:7" ht="13.5" customHeight="1" x14ac:dyDescent="0.35">
      <c r="A398" s="838">
        <v>45075</v>
      </c>
      <c r="B398" s="839" t="s">
        <v>263</v>
      </c>
      <c r="C398" s="840" t="s">
        <v>1277</v>
      </c>
      <c r="D398" s="839" t="s">
        <v>166</v>
      </c>
      <c r="E398" s="841">
        <v>-96</v>
      </c>
      <c r="F398" s="848" t="s">
        <v>941</v>
      </c>
      <c r="G398" s="839" t="s">
        <v>175</v>
      </c>
    </row>
    <row r="399" spans="1:7" ht="13.5" customHeight="1" x14ac:dyDescent="0.35">
      <c r="A399" s="838">
        <v>45075</v>
      </c>
      <c r="B399" s="839" t="s">
        <v>1450</v>
      </c>
      <c r="C399" s="840" t="s">
        <v>1274</v>
      </c>
      <c r="D399" s="839" t="s">
        <v>159</v>
      </c>
      <c r="E399" s="841">
        <v>75</v>
      </c>
      <c r="F399" s="839" t="s">
        <v>1451</v>
      </c>
      <c r="G399" s="839" t="s">
        <v>174</v>
      </c>
    </row>
    <row r="400" spans="1:7" ht="13.5" customHeight="1" x14ac:dyDescent="0.35">
      <c r="A400" s="838">
        <v>45075</v>
      </c>
      <c r="B400" s="839" t="s">
        <v>1452</v>
      </c>
      <c r="C400" s="840" t="s">
        <v>1284</v>
      </c>
      <c r="D400" s="839" t="s">
        <v>160</v>
      </c>
      <c r="E400" s="841">
        <v>25</v>
      </c>
      <c r="F400" s="839" t="s">
        <v>753</v>
      </c>
      <c r="G400" s="839" t="s">
        <v>174</v>
      </c>
    </row>
    <row r="401" spans="1:7" ht="13.5" customHeight="1" x14ac:dyDescent="0.35">
      <c r="A401" s="838">
        <v>45072</v>
      </c>
      <c r="B401" s="839" t="s">
        <v>1213</v>
      </c>
      <c r="C401" s="840" t="s">
        <v>1278</v>
      </c>
      <c r="D401" s="839" t="s">
        <v>159</v>
      </c>
      <c r="E401" s="841">
        <v>20</v>
      </c>
      <c r="F401" s="839" t="s">
        <v>293</v>
      </c>
      <c r="G401" s="839" t="s">
        <v>175</v>
      </c>
    </row>
    <row r="402" spans="1:7" ht="13.5" customHeight="1" x14ac:dyDescent="0.35">
      <c r="A402" s="838">
        <v>45070</v>
      </c>
      <c r="B402" s="839" t="s">
        <v>1453</v>
      </c>
      <c r="C402" s="840" t="s">
        <v>1275</v>
      </c>
      <c r="D402" s="839" t="s">
        <v>162</v>
      </c>
      <c r="E402" s="841">
        <v>775</v>
      </c>
      <c r="F402" s="839" t="s">
        <v>463</v>
      </c>
      <c r="G402" s="839" t="s">
        <v>175</v>
      </c>
    </row>
    <row r="403" spans="1:7" ht="13.5" customHeight="1" x14ac:dyDescent="0.35">
      <c r="A403" s="838">
        <v>45064</v>
      </c>
      <c r="B403" s="839" t="s">
        <v>78</v>
      </c>
      <c r="C403" s="840" t="s">
        <v>1282</v>
      </c>
      <c r="D403" s="839" t="s">
        <v>162</v>
      </c>
      <c r="E403" s="841">
        <v>355</v>
      </c>
      <c r="F403" s="839" t="s">
        <v>1454</v>
      </c>
      <c r="G403" s="839" t="s">
        <v>175</v>
      </c>
    </row>
    <row r="404" spans="1:7" ht="13.5" customHeight="1" x14ac:dyDescent="0.35">
      <c r="A404" s="838">
        <v>45063</v>
      </c>
      <c r="B404" s="839" t="s">
        <v>1443</v>
      </c>
      <c r="C404" s="840" t="s">
        <v>1279</v>
      </c>
      <c r="D404" s="839" t="s">
        <v>159</v>
      </c>
      <c r="E404" s="841">
        <v>50</v>
      </c>
      <c r="F404" s="839" t="s">
        <v>1377</v>
      </c>
      <c r="G404" s="839" t="s">
        <v>174</v>
      </c>
    </row>
    <row r="405" spans="1:7" ht="13.5" customHeight="1" x14ac:dyDescent="0.35">
      <c r="A405" s="838">
        <v>45062</v>
      </c>
      <c r="B405" s="839" t="s">
        <v>1455</v>
      </c>
      <c r="C405" s="840" t="s">
        <v>1274</v>
      </c>
      <c r="D405" s="839" t="s">
        <v>159</v>
      </c>
      <c r="E405" s="841">
        <v>75</v>
      </c>
      <c r="F405" s="839" t="s">
        <v>1228</v>
      </c>
      <c r="G405" s="839" t="s">
        <v>174</v>
      </c>
    </row>
    <row r="406" spans="1:7" ht="13.5" customHeight="1" x14ac:dyDescent="0.35">
      <c r="A406" s="838">
        <v>45061</v>
      </c>
      <c r="B406" s="839" t="s">
        <v>1302</v>
      </c>
      <c r="C406" s="840" t="s">
        <v>28</v>
      </c>
      <c r="D406" s="839" t="s">
        <v>162</v>
      </c>
      <c r="E406" s="841">
        <v>50</v>
      </c>
      <c r="F406" s="839" t="s">
        <v>1025</v>
      </c>
      <c r="G406" s="839" t="s">
        <v>1311</v>
      </c>
    </row>
    <row r="407" spans="1:7" ht="13.5" customHeight="1" x14ac:dyDescent="0.35">
      <c r="A407" s="838">
        <v>45058</v>
      </c>
      <c r="B407" s="839" t="s">
        <v>1456</v>
      </c>
      <c r="C407" s="840" t="s">
        <v>1284</v>
      </c>
      <c r="D407" s="839" t="s">
        <v>160</v>
      </c>
      <c r="E407" s="841">
        <v>4</v>
      </c>
      <c r="F407" s="839" t="s">
        <v>1419</v>
      </c>
      <c r="G407" s="839" t="s">
        <v>174</v>
      </c>
    </row>
    <row r="408" spans="1:7" ht="13.5" customHeight="1" x14ac:dyDescent="0.35">
      <c r="A408" s="838">
        <v>45057</v>
      </c>
      <c r="B408" s="839" t="s">
        <v>1457</v>
      </c>
      <c r="C408" s="840" t="s">
        <v>1274</v>
      </c>
      <c r="D408" s="839" t="s">
        <v>160</v>
      </c>
      <c r="E408" s="841">
        <v>149</v>
      </c>
      <c r="F408" s="839" t="s">
        <v>1458</v>
      </c>
      <c r="G408" s="839" t="s">
        <v>175</v>
      </c>
    </row>
    <row r="409" spans="1:7" ht="13.5" customHeight="1" x14ac:dyDescent="0.35">
      <c r="A409" s="838">
        <v>45057</v>
      </c>
      <c r="B409" s="839" t="s">
        <v>1443</v>
      </c>
      <c r="C409" s="840" t="s">
        <v>1279</v>
      </c>
      <c r="D409" s="839" t="s">
        <v>160</v>
      </c>
      <c r="E409" s="841">
        <v>50</v>
      </c>
      <c r="F409" s="839" t="s">
        <v>1377</v>
      </c>
      <c r="G409" s="839" t="s">
        <v>175</v>
      </c>
    </row>
    <row r="410" spans="1:7" ht="13.5" customHeight="1" x14ac:dyDescent="0.35">
      <c r="A410" s="838">
        <v>45055</v>
      </c>
      <c r="B410" s="839" t="s">
        <v>1459</v>
      </c>
      <c r="C410" s="840" t="s">
        <v>1284</v>
      </c>
      <c r="D410" s="839" t="s">
        <v>159</v>
      </c>
      <c r="E410" s="841">
        <v>2</v>
      </c>
      <c r="F410" s="839" t="s">
        <v>1419</v>
      </c>
      <c r="G410" s="839" t="s">
        <v>174</v>
      </c>
    </row>
    <row r="411" spans="1:7" ht="13.5" customHeight="1" x14ac:dyDescent="0.35">
      <c r="A411" s="838">
        <v>45055</v>
      </c>
      <c r="B411" s="839" t="s">
        <v>1443</v>
      </c>
      <c r="C411" s="840" t="s">
        <v>1279</v>
      </c>
      <c r="D411" s="839" t="s">
        <v>160</v>
      </c>
      <c r="E411" s="841">
        <v>50</v>
      </c>
      <c r="F411" s="839" t="s">
        <v>1377</v>
      </c>
      <c r="G411" s="839" t="s">
        <v>174</v>
      </c>
    </row>
    <row r="412" spans="1:7" ht="13.5" customHeight="1" x14ac:dyDescent="0.35">
      <c r="A412" s="838">
        <v>45055</v>
      </c>
      <c r="B412" s="839" t="s">
        <v>1460</v>
      </c>
      <c r="C412" s="840" t="s">
        <v>1283</v>
      </c>
      <c r="D412" s="839" t="s">
        <v>162</v>
      </c>
      <c r="E412" s="841">
        <v>295</v>
      </c>
      <c r="F412" s="839" t="s">
        <v>1356</v>
      </c>
      <c r="G412" s="839" t="s">
        <v>174</v>
      </c>
    </row>
    <row r="413" spans="1:7" ht="13.5" customHeight="1" x14ac:dyDescent="0.35">
      <c r="A413" s="838">
        <v>45054</v>
      </c>
      <c r="B413" s="839" t="s">
        <v>1461</v>
      </c>
      <c r="C413" s="840" t="s">
        <v>1280</v>
      </c>
      <c r="D413" s="839" t="s">
        <v>159</v>
      </c>
      <c r="E413" s="841">
        <v>300</v>
      </c>
      <c r="F413" s="839" t="s">
        <v>734</v>
      </c>
      <c r="G413" s="839" t="s">
        <v>174</v>
      </c>
    </row>
    <row r="414" spans="1:7" ht="13.5" customHeight="1" x14ac:dyDescent="0.35">
      <c r="A414" s="838">
        <v>45052</v>
      </c>
      <c r="B414" s="839" t="s">
        <v>401</v>
      </c>
      <c r="C414" s="840" t="s">
        <v>28</v>
      </c>
      <c r="D414" s="839" t="s">
        <v>159</v>
      </c>
      <c r="E414" s="841">
        <v>250</v>
      </c>
      <c r="F414" s="839" t="s">
        <v>1267</v>
      </c>
      <c r="G414" s="839" t="s">
        <v>175</v>
      </c>
    </row>
    <row r="415" spans="1:7" ht="13.5" customHeight="1" x14ac:dyDescent="0.35">
      <c r="A415" s="838">
        <v>45051</v>
      </c>
      <c r="B415" s="839" t="s">
        <v>1462</v>
      </c>
      <c r="C415" s="840" t="s">
        <v>1274</v>
      </c>
      <c r="D415" s="839" t="s">
        <v>160</v>
      </c>
      <c r="E415" s="841">
        <v>75</v>
      </c>
      <c r="F415" s="839" t="s">
        <v>1228</v>
      </c>
      <c r="G415" s="839" t="s">
        <v>174</v>
      </c>
    </row>
    <row r="416" spans="1:7" ht="13.5" customHeight="1" x14ac:dyDescent="0.35">
      <c r="A416" s="838">
        <v>45051</v>
      </c>
      <c r="B416" s="839" t="s">
        <v>1462</v>
      </c>
      <c r="C416" s="840" t="s">
        <v>1274</v>
      </c>
      <c r="D416" s="839" t="s">
        <v>160</v>
      </c>
      <c r="E416" s="841">
        <v>75</v>
      </c>
      <c r="F416" s="839" t="s">
        <v>695</v>
      </c>
      <c r="G416" s="839" t="s">
        <v>174</v>
      </c>
    </row>
    <row r="417" spans="1:7" ht="13.5" customHeight="1" x14ac:dyDescent="0.35">
      <c r="A417" s="838">
        <v>45049</v>
      </c>
      <c r="B417" s="839" t="s">
        <v>351</v>
      </c>
      <c r="C417" s="840" t="s">
        <v>1274</v>
      </c>
      <c r="D417" s="839" t="s">
        <v>166</v>
      </c>
      <c r="E417" s="841">
        <v>156</v>
      </c>
      <c r="F417" s="839" t="s">
        <v>177</v>
      </c>
      <c r="G417" s="839" t="s">
        <v>175</v>
      </c>
    </row>
    <row r="418" spans="1:7" ht="13.5" customHeight="1" x14ac:dyDescent="0.35">
      <c r="A418" s="838">
        <v>45049</v>
      </c>
      <c r="B418" s="839" t="s">
        <v>351</v>
      </c>
      <c r="C418" s="840" t="s">
        <v>1277</v>
      </c>
      <c r="D418" s="839" t="s">
        <v>166</v>
      </c>
      <c r="E418" s="841">
        <v>-156</v>
      </c>
      <c r="F418" s="839" t="s">
        <v>177</v>
      </c>
      <c r="G418" s="839" t="s">
        <v>175</v>
      </c>
    </row>
    <row r="419" spans="1:7" ht="13.5" customHeight="1" x14ac:dyDescent="0.35">
      <c r="A419" s="838">
        <v>45049</v>
      </c>
      <c r="B419" s="839" t="s">
        <v>351</v>
      </c>
      <c r="C419" s="840" t="s">
        <v>1274</v>
      </c>
      <c r="D419" s="839" t="s">
        <v>166</v>
      </c>
      <c r="E419" s="841">
        <v>140</v>
      </c>
      <c r="F419" s="839" t="s">
        <v>235</v>
      </c>
      <c r="G419" s="839" t="s">
        <v>175</v>
      </c>
    </row>
    <row r="420" spans="1:7" ht="13.5" customHeight="1" x14ac:dyDescent="0.35">
      <c r="A420" s="838">
        <v>45049</v>
      </c>
      <c r="B420" s="839" t="s">
        <v>351</v>
      </c>
      <c r="C420" s="840" t="s">
        <v>1277</v>
      </c>
      <c r="D420" s="839" t="s">
        <v>166</v>
      </c>
      <c r="E420" s="841">
        <v>-140</v>
      </c>
      <c r="F420" s="839" t="s">
        <v>235</v>
      </c>
      <c r="G420" s="839" t="s">
        <v>175</v>
      </c>
    </row>
    <row r="421" spans="1:7" ht="13.5" customHeight="1" x14ac:dyDescent="0.35">
      <c r="A421" s="838">
        <v>45049</v>
      </c>
      <c r="B421" s="839" t="s">
        <v>351</v>
      </c>
      <c r="C421" s="840" t="s">
        <v>1274</v>
      </c>
      <c r="D421" s="839" t="s">
        <v>166</v>
      </c>
      <c r="E421" s="841">
        <v>75</v>
      </c>
      <c r="F421" s="839" t="s">
        <v>1463</v>
      </c>
      <c r="G421" s="839" t="s">
        <v>175</v>
      </c>
    </row>
    <row r="422" spans="1:7" ht="13.5" customHeight="1" x14ac:dyDescent="0.35">
      <c r="A422" s="838">
        <v>45049</v>
      </c>
      <c r="B422" s="839" t="s">
        <v>351</v>
      </c>
      <c r="C422" s="840" t="s">
        <v>1277</v>
      </c>
      <c r="D422" s="839" t="s">
        <v>166</v>
      </c>
      <c r="E422" s="841">
        <v>-75</v>
      </c>
      <c r="F422" s="839" t="s">
        <v>1463</v>
      </c>
      <c r="G422" s="839" t="s">
        <v>175</v>
      </c>
    </row>
    <row r="423" spans="1:7" ht="13.5" customHeight="1" x14ac:dyDescent="0.35">
      <c r="A423" s="838">
        <v>45049</v>
      </c>
      <c r="B423" s="839" t="s">
        <v>351</v>
      </c>
      <c r="C423" s="840" t="s">
        <v>1274</v>
      </c>
      <c r="D423" s="839" t="s">
        <v>166</v>
      </c>
      <c r="E423" s="841">
        <v>75</v>
      </c>
      <c r="F423" s="839" t="s">
        <v>1451</v>
      </c>
      <c r="G423" s="839" t="s">
        <v>175</v>
      </c>
    </row>
    <row r="424" spans="1:7" ht="13.5" customHeight="1" x14ac:dyDescent="0.35">
      <c r="A424" s="838">
        <v>45049</v>
      </c>
      <c r="B424" s="839" t="s">
        <v>351</v>
      </c>
      <c r="C424" s="840" t="s">
        <v>1277</v>
      </c>
      <c r="D424" s="839" t="s">
        <v>166</v>
      </c>
      <c r="E424" s="841">
        <v>-75</v>
      </c>
      <c r="F424" s="839" t="s">
        <v>1451</v>
      </c>
      <c r="G424" s="839" t="s">
        <v>175</v>
      </c>
    </row>
    <row r="425" spans="1:7" ht="13.5" customHeight="1" x14ac:dyDescent="0.35">
      <c r="A425" s="838">
        <v>45049</v>
      </c>
      <c r="B425" s="839" t="s">
        <v>351</v>
      </c>
      <c r="C425" s="840" t="s">
        <v>1274</v>
      </c>
      <c r="D425" s="839" t="s">
        <v>166</v>
      </c>
      <c r="E425" s="841">
        <v>45</v>
      </c>
      <c r="F425" s="839" t="s">
        <v>1464</v>
      </c>
      <c r="G425" s="839" t="s">
        <v>175</v>
      </c>
    </row>
    <row r="426" spans="1:7" ht="13.5" customHeight="1" x14ac:dyDescent="0.35">
      <c r="A426" s="838">
        <v>45049</v>
      </c>
      <c r="B426" s="839" t="s">
        <v>351</v>
      </c>
      <c r="C426" s="840" t="s">
        <v>1277</v>
      </c>
      <c r="D426" s="839" t="s">
        <v>166</v>
      </c>
      <c r="E426" s="841">
        <v>-45</v>
      </c>
      <c r="F426" s="839" t="s">
        <v>1464</v>
      </c>
      <c r="G426" s="839" t="s">
        <v>175</v>
      </c>
    </row>
    <row r="427" spans="1:7" ht="13.5" customHeight="1" x14ac:dyDescent="0.35">
      <c r="A427" s="838">
        <v>45048</v>
      </c>
      <c r="B427" s="839" t="s">
        <v>1465</v>
      </c>
      <c r="C427" s="840" t="s">
        <v>1280</v>
      </c>
      <c r="D427" s="839" t="s">
        <v>159</v>
      </c>
      <c r="E427" s="841">
        <v>125</v>
      </c>
      <c r="F427" s="839" t="s">
        <v>734</v>
      </c>
      <c r="G427" s="839" t="s">
        <v>174</v>
      </c>
    </row>
    <row r="428" spans="1:7" ht="13.5" customHeight="1" x14ac:dyDescent="0.35">
      <c r="A428" s="838">
        <v>45047</v>
      </c>
      <c r="B428" s="839" t="s">
        <v>1077</v>
      </c>
      <c r="C428" s="840" t="s">
        <v>1276</v>
      </c>
      <c r="D428" s="839" t="s">
        <v>161</v>
      </c>
      <c r="E428" s="841">
        <v>50</v>
      </c>
      <c r="F428" s="839" t="s">
        <v>1078</v>
      </c>
      <c r="G428" s="839" t="s">
        <v>175</v>
      </c>
    </row>
    <row r="429" spans="1:7" ht="13.5" customHeight="1" x14ac:dyDescent="0.35">
      <c r="A429" s="838">
        <v>45047</v>
      </c>
      <c r="B429" s="839" t="s">
        <v>292</v>
      </c>
      <c r="C429" s="840" t="s">
        <v>1278</v>
      </c>
      <c r="D429" s="839" t="s">
        <v>161</v>
      </c>
      <c r="E429" s="841">
        <v>40</v>
      </c>
      <c r="F429" s="839" t="s">
        <v>292</v>
      </c>
      <c r="G429" s="839" t="s">
        <v>175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1466</v>
      </c>
      <c r="C431" s="840" t="s">
        <v>1274</v>
      </c>
      <c r="D431" s="839" t="s">
        <v>162</v>
      </c>
      <c r="E431" s="841">
        <v>34</v>
      </c>
      <c r="F431" s="839" t="s">
        <v>230</v>
      </c>
      <c r="G431" s="839" t="s">
        <v>175</v>
      </c>
    </row>
    <row r="432" spans="1:7" ht="13.5" customHeight="1" x14ac:dyDescent="0.35">
      <c r="A432" s="838">
        <v>45043</v>
      </c>
      <c r="B432" s="839" t="s">
        <v>1466</v>
      </c>
      <c r="C432" s="840" t="s">
        <v>1274</v>
      </c>
      <c r="D432" s="839" t="s">
        <v>166</v>
      </c>
      <c r="E432" s="841">
        <v>99</v>
      </c>
      <c r="F432" s="839" t="s">
        <v>230</v>
      </c>
      <c r="G432" s="839" t="s">
        <v>175</v>
      </c>
    </row>
    <row r="433" spans="1:7" ht="13.5" customHeight="1" x14ac:dyDescent="0.35">
      <c r="A433" s="838">
        <v>45043</v>
      </c>
      <c r="B433" s="839" t="s">
        <v>1466</v>
      </c>
      <c r="C433" s="840" t="s">
        <v>1277</v>
      </c>
      <c r="D433" s="839" t="s">
        <v>166</v>
      </c>
      <c r="E433" s="841">
        <v>-99</v>
      </c>
      <c r="F433" s="839" t="s">
        <v>230</v>
      </c>
      <c r="G433" s="839" t="s">
        <v>175</v>
      </c>
    </row>
    <row r="434" spans="1:7" ht="13.5" customHeight="1" x14ac:dyDescent="0.35">
      <c r="A434" s="838">
        <v>45040</v>
      </c>
      <c r="B434" s="839" t="s">
        <v>1207</v>
      </c>
      <c r="C434" s="840" t="s">
        <v>1274</v>
      </c>
      <c r="D434" s="839" t="s">
        <v>159</v>
      </c>
      <c r="E434" s="841">
        <v>75</v>
      </c>
      <c r="F434" s="839" t="s">
        <v>1467</v>
      </c>
      <c r="G434" s="839" t="s">
        <v>174</v>
      </c>
    </row>
    <row r="435" spans="1:7" ht="13.5" customHeight="1" x14ac:dyDescent="0.35">
      <c r="A435" s="838">
        <v>45039</v>
      </c>
      <c r="B435" s="839" t="s">
        <v>89</v>
      </c>
      <c r="C435" s="840" t="s">
        <v>1282</v>
      </c>
      <c r="D435" s="839" t="s">
        <v>160</v>
      </c>
      <c r="E435" s="841">
        <v>45.37</v>
      </c>
      <c r="F435" s="839" t="s">
        <v>1026</v>
      </c>
      <c r="G435" s="839" t="s">
        <v>89</v>
      </c>
    </row>
    <row r="436" spans="1:7" ht="13.5" customHeight="1" x14ac:dyDescent="0.35">
      <c r="A436" s="838">
        <v>45038</v>
      </c>
      <c r="B436" s="839" t="s">
        <v>1468</v>
      </c>
      <c r="C436" s="840" t="s">
        <v>1274</v>
      </c>
      <c r="D436" s="839" t="s">
        <v>159</v>
      </c>
      <c r="E436" s="841">
        <v>99</v>
      </c>
      <c r="F436" s="839" t="s">
        <v>230</v>
      </c>
      <c r="G436" s="839" t="s">
        <v>175</v>
      </c>
    </row>
    <row r="437" spans="1:7" ht="13.5" customHeight="1" x14ac:dyDescent="0.35">
      <c r="A437" s="838">
        <v>45037</v>
      </c>
      <c r="B437" s="839" t="s">
        <v>1469</v>
      </c>
      <c r="C437" s="840" t="s">
        <v>1280</v>
      </c>
      <c r="D437" s="839" t="s">
        <v>159</v>
      </c>
      <c r="E437" s="841">
        <v>75</v>
      </c>
      <c r="F437" s="839" t="s">
        <v>734</v>
      </c>
      <c r="G437" s="839" t="s">
        <v>174</v>
      </c>
    </row>
    <row r="438" spans="1:7" ht="13.5" customHeight="1" x14ac:dyDescent="0.35">
      <c r="A438" s="838">
        <v>45033</v>
      </c>
      <c r="B438" s="839" t="s">
        <v>1227</v>
      </c>
      <c r="C438" s="840" t="s">
        <v>28</v>
      </c>
      <c r="D438" s="839" t="s">
        <v>166</v>
      </c>
      <c r="E438" s="841">
        <v>225</v>
      </c>
      <c r="F438" s="839" t="s">
        <v>1286</v>
      </c>
      <c r="G438" s="839" t="s">
        <v>175</v>
      </c>
    </row>
    <row r="439" spans="1:7" ht="13.5" customHeight="1" x14ac:dyDescent="0.35">
      <c r="A439" s="838">
        <v>45033</v>
      </c>
      <c r="B439" s="839" t="s">
        <v>1227</v>
      </c>
      <c r="C439" s="840" t="s">
        <v>1277</v>
      </c>
      <c r="D439" s="839" t="s">
        <v>166</v>
      </c>
      <c r="E439" s="841">
        <v>-225</v>
      </c>
      <c r="F439" s="839" t="s">
        <v>1286</v>
      </c>
      <c r="G439" s="839" t="s">
        <v>175</v>
      </c>
    </row>
    <row r="440" spans="1:7" ht="13.5" customHeight="1" x14ac:dyDescent="0.35">
      <c r="A440" s="838">
        <v>45033</v>
      </c>
      <c r="B440" s="839" t="s">
        <v>1227</v>
      </c>
      <c r="C440" s="840" t="s">
        <v>1274</v>
      </c>
      <c r="D440" s="839" t="s">
        <v>166</v>
      </c>
      <c r="E440" s="841">
        <v>67.5</v>
      </c>
      <c r="F440" s="839" t="s">
        <v>1467</v>
      </c>
      <c r="G440" s="839" t="s">
        <v>175</v>
      </c>
    </row>
    <row r="441" spans="1:7" ht="13.5" customHeight="1" x14ac:dyDescent="0.35">
      <c r="A441" s="838">
        <v>45033</v>
      </c>
      <c r="B441" s="839" t="s">
        <v>1227</v>
      </c>
      <c r="C441" s="840" t="s">
        <v>1277</v>
      </c>
      <c r="D441" s="839" t="s">
        <v>166</v>
      </c>
      <c r="E441" s="841">
        <v>-67.5</v>
      </c>
      <c r="F441" s="839" t="s">
        <v>1467</v>
      </c>
      <c r="G441" s="839" t="s">
        <v>175</v>
      </c>
    </row>
    <row r="442" spans="1:7" ht="13.5" customHeight="1" x14ac:dyDescent="0.35">
      <c r="A442" s="838">
        <v>45031</v>
      </c>
      <c r="B442" s="839" t="s">
        <v>1470</v>
      </c>
      <c r="C442" s="840" t="s">
        <v>1274</v>
      </c>
      <c r="D442" s="839" t="s">
        <v>160</v>
      </c>
      <c r="E442" s="841">
        <v>75</v>
      </c>
      <c r="F442" s="839" t="s">
        <v>695</v>
      </c>
      <c r="G442" s="839" t="s">
        <v>174</v>
      </c>
    </row>
    <row r="443" spans="1:7" ht="13.5" customHeight="1" x14ac:dyDescent="0.35">
      <c r="A443" s="838">
        <v>45031</v>
      </c>
      <c r="B443" s="839" t="s">
        <v>1470</v>
      </c>
      <c r="C443" s="840" t="s">
        <v>1274</v>
      </c>
      <c r="D443" s="839" t="s">
        <v>160</v>
      </c>
      <c r="E443" s="841">
        <v>75</v>
      </c>
      <c r="F443" s="839" t="s">
        <v>1467</v>
      </c>
      <c r="G443" s="839" t="s">
        <v>174</v>
      </c>
    </row>
    <row r="444" spans="1:7" ht="13.5" customHeight="1" x14ac:dyDescent="0.35">
      <c r="A444" s="838">
        <v>45030</v>
      </c>
      <c r="B444" s="839" t="s">
        <v>934</v>
      </c>
      <c r="C444" s="840" t="s">
        <v>1275</v>
      </c>
      <c r="D444" s="839" t="s">
        <v>162</v>
      </c>
      <c r="E444" s="841">
        <v>155</v>
      </c>
      <c r="F444" s="839" t="s">
        <v>463</v>
      </c>
      <c r="G444" s="839" t="s">
        <v>175</v>
      </c>
    </row>
    <row r="445" spans="1:7" ht="13.5" customHeight="1" x14ac:dyDescent="0.35">
      <c r="A445" s="838">
        <v>45028</v>
      </c>
      <c r="B445" s="839" t="s">
        <v>1471</v>
      </c>
      <c r="C445" s="840" t="s">
        <v>28</v>
      </c>
      <c r="D445" s="839" t="s">
        <v>159</v>
      </c>
      <c r="E445" s="841">
        <v>250</v>
      </c>
      <c r="F445" s="839" t="s">
        <v>1025</v>
      </c>
      <c r="G445" s="839" t="s">
        <v>174</v>
      </c>
    </row>
    <row r="446" spans="1:7" ht="13.5" customHeight="1" x14ac:dyDescent="0.35">
      <c r="A446" s="838">
        <v>45027</v>
      </c>
      <c r="B446" s="839" t="s">
        <v>1472</v>
      </c>
      <c r="C446" s="840" t="s">
        <v>1280</v>
      </c>
      <c r="D446" s="839" t="s">
        <v>159</v>
      </c>
      <c r="E446" s="841">
        <v>100</v>
      </c>
      <c r="F446" s="839" t="s">
        <v>734</v>
      </c>
      <c r="G446" s="839" t="s">
        <v>174</v>
      </c>
    </row>
    <row r="447" spans="1:7" ht="13.5" customHeight="1" x14ac:dyDescent="0.35">
      <c r="A447" s="838">
        <v>45027</v>
      </c>
      <c r="B447" s="839" t="s">
        <v>1473</v>
      </c>
      <c r="C447" s="840" t="s">
        <v>28</v>
      </c>
      <c r="D447" s="839" t="s">
        <v>160</v>
      </c>
      <c r="E447" s="841">
        <v>250</v>
      </c>
      <c r="F447" s="839" t="s">
        <v>1025</v>
      </c>
      <c r="G447" s="839" t="s">
        <v>174</v>
      </c>
    </row>
    <row r="448" spans="1:7" ht="13.5" customHeight="1" x14ac:dyDescent="0.35">
      <c r="A448" s="838">
        <v>45027</v>
      </c>
      <c r="B448" s="839" t="s">
        <v>1474</v>
      </c>
      <c r="C448" s="840" t="s">
        <v>28</v>
      </c>
      <c r="D448" s="839" t="s">
        <v>159</v>
      </c>
      <c r="E448" s="841">
        <v>230</v>
      </c>
      <c r="F448" s="839" t="s">
        <v>1475</v>
      </c>
      <c r="G448" s="839" t="s">
        <v>175</v>
      </c>
    </row>
    <row r="449" spans="1:7" ht="13.5" customHeight="1" x14ac:dyDescent="0.35">
      <c r="A449" s="838">
        <v>45020</v>
      </c>
      <c r="B449" s="839" t="s">
        <v>934</v>
      </c>
      <c r="C449" s="840" t="s">
        <v>1275</v>
      </c>
      <c r="D449" s="839" t="s">
        <v>159</v>
      </c>
      <c r="E449" s="841">
        <v>1750</v>
      </c>
      <c r="F449" s="839" t="s">
        <v>463</v>
      </c>
      <c r="G449" s="839" t="s">
        <v>175</v>
      </c>
    </row>
    <row r="450" spans="1:7" ht="13.5" customHeight="1" x14ac:dyDescent="0.35">
      <c r="A450" s="838">
        <v>45017</v>
      </c>
      <c r="B450" s="839" t="s">
        <v>1227</v>
      </c>
      <c r="C450" s="840" t="s">
        <v>1274</v>
      </c>
      <c r="D450" s="839" t="s">
        <v>166</v>
      </c>
      <c r="E450" s="841">
        <v>99</v>
      </c>
      <c r="F450" s="839" t="s">
        <v>230</v>
      </c>
      <c r="G450" s="839" t="s">
        <v>175</v>
      </c>
    </row>
    <row r="451" spans="1:7" ht="13.5" customHeight="1" x14ac:dyDescent="0.35">
      <c r="A451" s="838">
        <v>45017</v>
      </c>
      <c r="B451" s="839" t="s">
        <v>1227</v>
      </c>
      <c r="C451" s="840" t="s">
        <v>1277</v>
      </c>
      <c r="D451" s="839" t="s">
        <v>166</v>
      </c>
      <c r="E451" s="841">
        <v>-99</v>
      </c>
      <c r="F451" s="839" t="s">
        <v>230</v>
      </c>
      <c r="G451" s="839" t="s">
        <v>175</v>
      </c>
    </row>
    <row r="452" spans="1:7" ht="13.5" customHeight="1" x14ac:dyDescent="0.35">
      <c r="A452" s="838">
        <v>45017</v>
      </c>
      <c r="B452" s="839" t="s">
        <v>1077</v>
      </c>
      <c r="C452" s="840" t="s">
        <v>1276</v>
      </c>
      <c r="D452" s="839" t="s">
        <v>161</v>
      </c>
      <c r="E452" s="841">
        <v>50</v>
      </c>
      <c r="F452" s="839" t="s">
        <v>1078</v>
      </c>
      <c r="G452" s="839" t="s">
        <v>175</v>
      </c>
    </row>
    <row r="453" spans="1:7" ht="13.5" customHeight="1" x14ac:dyDescent="0.35">
      <c r="A453" s="838">
        <v>45017</v>
      </c>
      <c r="B453" s="839" t="s">
        <v>292</v>
      </c>
      <c r="C453" s="840" t="s">
        <v>1278</v>
      </c>
      <c r="D453" s="839" t="s">
        <v>161</v>
      </c>
      <c r="E453" s="841">
        <v>40</v>
      </c>
      <c r="F453" s="839" t="s">
        <v>292</v>
      </c>
      <c r="G453" s="839" t="s">
        <v>175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1397</v>
      </c>
      <c r="C455" s="840" t="s">
        <v>1279</v>
      </c>
      <c r="D455" s="839" t="s">
        <v>165</v>
      </c>
      <c r="E455" s="841">
        <v>190</v>
      </c>
      <c r="F455" s="839" t="s">
        <v>1476</v>
      </c>
      <c r="G455" s="839" t="s">
        <v>174</v>
      </c>
    </row>
    <row r="456" spans="1:7" ht="13.5" customHeight="1" x14ac:dyDescent="0.35">
      <c r="A456" s="838">
        <v>45016</v>
      </c>
      <c r="B456" s="839" t="s">
        <v>1397</v>
      </c>
      <c r="C456" s="840" t="s">
        <v>1281</v>
      </c>
      <c r="D456" s="839" t="s">
        <v>165</v>
      </c>
      <c r="E456" s="841">
        <v>-190</v>
      </c>
      <c r="F456" s="839" t="s">
        <v>1476</v>
      </c>
      <c r="G456" s="839" t="s">
        <v>174</v>
      </c>
    </row>
    <row r="457" spans="1:7" ht="13.5" customHeight="1" x14ac:dyDescent="0.35">
      <c r="A457" s="838">
        <v>45016</v>
      </c>
      <c r="B457" s="839" t="s">
        <v>1227</v>
      </c>
      <c r="C457" s="840" t="s">
        <v>1276</v>
      </c>
      <c r="D457" s="839" t="s">
        <v>159</v>
      </c>
      <c r="E457" s="841">
        <v>50</v>
      </c>
      <c r="F457" s="839" t="s">
        <v>1477</v>
      </c>
      <c r="G457" s="839" t="s">
        <v>175</v>
      </c>
    </row>
    <row r="458" spans="1:7" ht="13.5" customHeight="1" x14ac:dyDescent="0.35">
      <c r="A458" s="838">
        <v>45016</v>
      </c>
      <c r="B458" s="839" t="s">
        <v>1478</v>
      </c>
      <c r="C458" s="840" t="s">
        <v>1274</v>
      </c>
      <c r="D458" s="839" t="s">
        <v>159</v>
      </c>
      <c r="E458" s="841">
        <v>65</v>
      </c>
      <c r="F458" s="839" t="s">
        <v>1428</v>
      </c>
      <c r="G458" s="839" t="s">
        <v>174</v>
      </c>
    </row>
    <row r="459" spans="1:7" ht="13.5" customHeight="1" x14ac:dyDescent="0.35">
      <c r="A459" s="838">
        <v>45016</v>
      </c>
      <c r="B459" s="839" t="s">
        <v>1479</v>
      </c>
      <c r="C459" s="840" t="s">
        <v>1275</v>
      </c>
      <c r="D459" s="839" t="s">
        <v>159</v>
      </c>
      <c r="E459" s="841">
        <v>775</v>
      </c>
      <c r="F459" s="839" t="s">
        <v>467</v>
      </c>
      <c r="G459" s="839" t="s">
        <v>174</v>
      </c>
    </row>
    <row r="460" spans="1:7" ht="13.5" customHeight="1" x14ac:dyDescent="0.35">
      <c r="A460" s="838">
        <v>45016</v>
      </c>
      <c r="B460" s="839" t="s">
        <v>1479</v>
      </c>
      <c r="C460" s="840" t="s">
        <v>1274</v>
      </c>
      <c r="D460" s="839" t="s">
        <v>159</v>
      </c>
      <c r="E460" s="841">
        <v>95</v>
      </c>
      <c r="F460" s="839" t="s">
        <v>224</v>
      </c>
      <c r="G460" s="839" t="s">
        <v>174</v>
      </c>
    </row>
    <row r="461" spans="1:7" ht="13.5" customHeight="1" x14ac:dyDescent="0.35">
      <c r="A461" s="838">
        <v>45016</v>
      </c>
      <c r="B461" s="839" t="s">
        <v>180</v>
      </c>
      <c r="C461" s="840" t="s">
        <v>1274</v>
      </c>
      <c r="D461" s="839" t="s">
        <v>162</v>
      </c>
      <c r="E461" s="841">
        <v>540</v>
      </c>
      <c r="F461" s="839" t="s">
        <v>1480</v>
      </c>
      <c r="G461" s="839" t="s">
        <v>180</v>
      </c>
    </row>
    <row r="462" spans="1:7" ht="13.5" customHeight="1" x14ac:dyDescent="0.35">
      <c r="A462" s="838">
        <v>45014</v>
      </c>
      <c r="B462" s="839" t="s">
        <v>1481</v>
      </c>
      <c r="C462" s="840" t="s">
        <v>1274</v>
      </c>
      <c r="D462" s="839" t="s">
        <v>160</v>
      </c>
      <c r="E462" s="841">
        <v>99</v>
      </c>
      <c r="F462" s="839" t="s">
        <v>230</v>
      </c>
      <c r="G462" s="839" t="s">
        <v>175</v>
      </c>
    </row>
    <row r="463" spans="1:7" ht="13.5" customHeight="1" x14ac:dyDescent="0.35">
      <c r="A463" s="838">
        <v>45013</v>
      </c>
      <c r="B463" s="839" t="s">
        <v>1295</v>
      </c>
      <c r="C463" s="840" t="s">
        <v>28</v>
      </c>
      <c r="D463" s="839" t="s">
        <v>162</v>
      </c>
      <c r="E463" s="841">
        <v>50</v>
      </c>
      <c r="F463" s="839" t="s">
        <v>1482</v>
      </c>
      <c r="G463" s="839" t="s">
        <v>1311</v>
      </c>
    </row>
    <row r="464" spans="1:7" ht="13.5" customHeight="1" x14ac:dyDescent="0.35">
      <c r="A464" s="838">
        <v>45012</v>
      </c>
      <c r="B464" s="839" t="s">
        <v>1483</v>
      </c>
      <c r="C464" s="840" t="s">
        <v>1275</v>
      </c>
      <c r="D464" s="839" t="s">
        <v>159</v>
      </c>
      <c r="E464" s="841">
        <v>575</v>
      </c>
      <c r="F464" s="839" t="s">
        <v>288</v>
      </c>
      <c r="G464" s="839" t="s">
        <v>174</v>
      </c>
    </row>
    <row r="465" spans="1:7" ht="13.5" customHeight="1" x14ac:dyDescent="0.35">
      <c r="A465" s="838">
        <v>45012</v>
      </c>
      <c r="B465" s="839" t="s">
        <v>1484</v>
      </c>
      <c r="C465" s="840" t="s">
        <v>1274</v>
      </c>
      <c r="D465" s="839" t="s">
        <v>160</v>
      </c>
      <c r="E465" s="841">
        <v>65</v>
      </c>
      <c r="F465" s="839" t="s">
        <v>1428</v>
      </c>
      <c r="G465" s="839" t="s">
        <v>174</v>
      </c>
    </row>
    <row r="466" spans="1:7" ht="13.5" customHeight="1" x14ac:dyDescent="0.35">
      <c r="A466" s="838">
        <v>45011</v>
      </c>
      <c r="B466" s="839" t="s">
        <v>1046</v>
      </c>
      <c r="C466" s="840" t="s">
        <v>1274</v>
      </c>
      <c r="D466" s="839" t="s">
        <v>159</v>
      </c>
      <c r="E466" s="841">
        <v>65</v>
      </c>
      <c r="F466" s="839" t="s">
        <v>1428</v>
      </c>
      <c r="G466" s="839" t="s">
        <v>175</v>
      </c>
    </row>
    <row r="467" spans="1:7" ht="13.5" customHeight="1" x14ac:dyDescent="0.35">
      <c r="A467" s="838">
        <v>45010</v>
      </c>
      <c r="B467" s="839" t="s">
        <v>1485</v>
      </c>
      <c r="C467" s="840" t="s">
        <v>1284</v>
      </c>
      <c r="D467" s="839" t="s">
        <v>160</v>
      </c>
      <c r="E467" s="841">
        <v>17</v>
      </c>
      <c r="F467" s="839" t="s">
        <v>1381</v>
      </c>
      <c r="G467" s="839" t="s">
        <v>174</v>
      </c>
    </row>
    <row r="468" spans="1:7" ht="13.5" customHeight="1" x14ac:dyDescent="0.35">
      <c r="A468" s="838">
        <v>45010</v>
      </c>
      <c r="B468" s="839" t="s">
        <v>1486</v>
      </c>
      <c r="C468" s="840" t="s">
        <v>1280</v>
      </c>
      <c r="D468" s="839" t="s">
        <v>159</v>
      </c>
      <c r="E468" s="841">
        <v>400</v>
      </c>
      <c r="F468" s="839" t="s">
        <v>734</v>
      </c>
      <c r="G468" s="839" t="s">
        <v>174</v>
      </c>
    </row>
    <row r="469" spans="1:7" ht="13.5" customHeight="1" x14ac:dyDescent="0.35">
      <c r="A469" s="838">
        <v>45009</v>
      </c>
      <c r="B469" s="839" t="s">
        <v>1487</v>
      </c>
      <c r="C469" s="840" t="s">
        <v>1280</v>
      </c>
      <c r="D469" s="839" t="s">
        <v>159</v>
      </c>
      <c r="E469" s="841">
        <v>100</v>
      </c>
      <c r="F469" s="839" t="s">
        <v>734</v>
      </c>
      <c r="G469" s="839" t="s">
        <v>174</v>
      </c>
    </row>
    <row r="470" spans="1:7" ht="13.5" customHeight="1" x14ac:dyDescent="0.35">
      <c r="A470" s="838">
        <v>45008</v>
      </c>
      <c r="B470" s="839" t="s">
        <v>1488</v>
      </c>
      <c r="C470" s="840" t="s">
        <v>28</v>
      </c>
      <c r="D470" s="839" t="s">
        <v>162</v>
      </c>
      <c r="E470" s="841">
        <v>58</v>
      </c>
      <c r="F470" s="839" t="s">
        <v>1489</v>
      </c>
      <c r="G470" s="839" t="s">
        <v>175</v>
      </c>
    </row>
    <row r="471" spans="1:7" ht="13.5" customHeight="1" x14ac:dyDescent="0.35">
      <c r="A471" s="838">
        <v>45008</v>
      </c>
      <c r="B471" s="839" t="s">
        <v>1490</v>
      </c>
      <c r="C471" s="840" t="s">
        <v>1274</v>
      </c>
      <c r="D471" s="839" t="s">
        <v>162</v>
      </c>
      <c r="E471" s="841">
        <v>50</v>
      </c>
      <c r="F471" s="839" t="s">
        <v>235</v>
      </c>
      <c r="G471" s="839" t="s">
        <v>174</v>
      </c>
    </row>
    <row r="472" spans="1:7" ht="13.5" customHeight="1" x14ac:dyDescent="0.35">
      <c r="A472" s="838">
        <v>45008</v>
      </c>
      <c r="B472" s="839" t="s">
        <v>1490</v>
      </c>
      <c r="C472" s="840" t="s">
        <v>1274</v>
      </c>
      <c r="D472" s="839" t="s">
        <v>159</v>
      </c>
      <c r="E472" s="841">
        <v>125</v>
      </c>
      <c r="F472" s="839" t="s">
        <v>235</v>
      </c>
      <c r="G472" s="839" t="s">
        <v>174</v>
      </c>
    </row>
    <row r="473" spans="1:7" ht="13.5" customHeight="1" x14ac:dyDescent="0.35">
      <c r="A473" s="838">
        <v>45008</v>
      </c>
      <c r="B473" s="839" t="s">
        <v>1491</v>
      </c>
      <c r="C473" s="840" t="s">
        <v>1282</v>
      </c>
      <c r="D473" s="839" t="s">
        <v>162</v>
      </c>
      <c r="E473" s="841">
        <v>28.46</v>
      </c>
      <c r="F473" s="839" t="s">
        <v>1492</v>
      </c>
      <c r="G473" s="839" t="s">
        <v>175</v>
      </c>
    </row>
    <row r="474" spans="1:7" ht="13.5" customHeight="1" x14ac:dyDescent="0.35">
      <c r="A474" s="838">
        <v>45004</v>
      </c>
      <c r="B474" s="839" t="s">
        <v>1493</v>
      </c>
      <c r="C474" s="840" t="s">
        <v>1274</v>
      </c>
      <c r="D474" s="839" t="s">
        <v>159</v>
      </c>
      <c r="E474" s="841">
        <v>198</v>
      </c>
      <c r="F474" s="839" t="s">
        <v>230</v>
      </c>
      <c r="G474" s="839" t="s">
        <v>175</v>
      </c>
    </row>
    <row r="475" spans="1:7" ht="13.5" customHeight="1" x14ac:dyDescent="0.35">
      <c r="A475" s="838">
        <v>45000</v>
      </c>
      <c r="B475" s="839" t="s">
        <v>97</v>
      </c>
      <c r="C475" s="840" t="s">
        <v>1283</v>
      </c>
      <c r="D475" s="839" t="s">
        <v>162</v>
      </c>
      <c r="E475" s="841">
        <v>175</v>
      </c>
      <c r="F475" s="839" t="s">
        <v>1494</v>
      </c>
      <c r="G475" s="839" t="s">
        <v>176</v>
      </c>
    </row>
    <row r="476" spans="1:7" ht="13.5" customHeight="1" x14ac:dyDescent="0.35">
      <c r="A476" s="838">
        <v>44999</v>
      </c>
      <c r="B476" s="839" t="s">
        <v>1495</v>
      </c>
      <c r="C476" s="840" t="s">
        <v>1274</v>
      </c>
      <c r="D476" s="839" t="s">
        <v>159</v>
      </c>
      <c r="E476" s="841">
        <v>150</v>
      </c>
      <c r="F476" s="839" t="s">
        <v>230</v>
      </c>
      <c r="G476" s="839" t="s">
        <v>176</v>
      </c>
    </row>
    <row r="477" spans="1:7" ht="13.5" customHeight="1" x14ac:dyDescent="0.35">
      <c r="A477" s="838">
        <v>44999</v>
      </c>
      <c r="B477" s="839" t="s">
        <v>1496</v>
      </c>
      <c r="C477" s="840" t="s">
        <v>1280</v>
      </c>
      <c r="D477" s="839" t="s">
        <v>159</v>
      </c>
      <c r="E477" s="841">
        <v>350</v>
      </c>
      <c r="F477" s="839" t="s">
        <v>734</v>
      </c>
      <c r="G477" s="839" t="s">
        <v>174</v>
      </c>
    </row>
    <row r="478" spans="1:7" ht="13.5" customHeight="1" x14ac:dyDescent="0.35">
      <c r="A478" s="838">
        <v>44999</v>
      </c>
      <c r="B478" s="839" t="s">
        <v>1488</v>
      </c>
      <c r="C478" s="840" t="s">
        <v>28</v>
      </c>
      <c r="D478" s="839" t="s">
        <v>162</v>
      </c>
      <c r="E478" s="841">
        <v>58</v>
      </c>
      <c r="F478" s="839" t="s">
        <v>1489</v>
      </c>
      <c r="G478" s="839" t="s">
        <v>175</v>
      </c>
    </row>
    <row r="479" spans="1:7" ht="13.5" customHeight="1" x14ac:dyDescent="0.35">
      <c r="A479" s="838">
        <v>44998</v>
      </c>
      <c r="B479" s="839" t="s">
        <v>1299</v>
      </c>
      <c r="C479" s="840" t="s">
        <v>28</v>
      </c>
      <c r="D479" s="839" t="s">
        <v>162</v>
      </c>
      <c r="E479" s="841">
        <v>50</v>
      </c>
      <c r="F479" s="839" t="s">
        <v>1497</v>
      </c>
      <c r="G479" s="839" t="s">
        <v>1311</v>
      </c>
    </row>
    <row r="480" spans="1:7" ht="13.5" customHeight="1" x14ac:dyDescent="0.35">
      <c r="A480" s="838">
        <v>44998</v>
      </c>
      <c r="B480" s="839" t="s">
        <v>1298</v>
      </c>
      <c r="C480" s="840" t="s">
        <v>28</v>
      </c>
      <c r="D480" s="839" t="s">
        <v>162</v>
      </c>
      <c r="E480" s="841">
        <v>50</v>
      </c>
      <c r="F480" s="839" t="s">
        <v>1180</v>
      </c>
      <c r="G480" s="839" t="s">
        <v>1311</v>
      </c>
    </row>
    <row r="481" spans="1:7" ht="13.5" customHeight="1" x14ac:dyDescent="0.35">
      <c r="A481" s="838">
        <v>44996</v>
      </c>
      <c r="B481" s="839" t="s">
        <v>1222</v>
      </c>
      <c r="C481" s="840" t="s">
        <v>28</v>
      </c>
      <c r="D481" s="839" t="s">
        <v>159</v>
      </c>
      <c r="E481" s="841">
        <v>395</v>
      </c>
      <c r="F481" s="839" t="s">
        <v>1498</v>
      </c>
      <c r="G481" s="839" t="s">
        <v>174</v>
      </c>
    </row>
    <row r="482" spans="1:7" ht="13.5" customHeight="1" x14ac:dyDescent="0.35">
      <c r="A482" s="838">
        <v>44995</v>
      </c>
      <c r="B482" s="839" t="s">
        <v>1499</v>
      </c>
      <c r="C482" s="840" t="s">
        <v>1280</v>
      </c>
      <c r="D482" s="839" t="s">
        <v>159</v>
      </c>
      <c r="E482" s="841">
        <v>100</v>
      </c>
      <c r="F482" s="839" t="s">
        <v>734</v>
      </c>
      <c r="G482" s="839" t="s">
        <v>174</v>
      </c>
    </row>
    <row r="483" spans="1:7" ht="13.5" customHeight="1" x14ac:dyDescent="0.35">
      <c r="A483" s="838">
        <v>44994</v>
      </c>
      <c r="B483" s="839" t="s">
        <v>1500</v>
      </c>
      <c r="C483" s="840" t="s">
        <v>1274</v>
      </c>
      <c r="D483" s="839" t="s">
        <v>160</v>
      </c>
      <c r="E483" s="841">
        <v>50</v>
      </c>
      <c r="F483" s="839" t="s">
        <v>230</v>
      </c>
      <c r="G483" s="839" t="s">
        <v>175</v>
      </c>
    </row>
    <row r="484" spans="1:7" ht="13.5" customHeight="1" x14ac:dyDescent="0.35">
      <c r="A484" s="838">
        <v>44994</v>
      </c>
      <c r="B484" s="839" t="s">
        <v>1500</v>
      </c>
      <c r="C484" s="840" t="s">
        <v>1274</v>
      </c>
      <c r="D484" s="839" t="s">
        <v>165</v>
      </c>
      <c r="E484" s="841">
        <v>100</v>
      </c>
      <c r="F484" s="839" t="s">
        <v>230</v>
      </c>
      <c r="G484" s="839" t="s">
        <v>175</v>
      </c>
    </row>
    <row r="485" spans="1:7" ht="13.5" customHeight="1" x14ac:dyDescent="0.35">
      <c r="A485" s="838">
        <v>44994</v>
      </c>
      <c r="B485" s="839" t="s">
        <v>1500</v>
      </c>
      <c r="C485" s="840" t="s">
        <v>1281</v>
      </c>
      <c r="D485" s="839" t="s">
        <v>165</v>
      </c>
      <c r="E485" s="841">
        <v>-100</v>
      </c>
      <c r="F485" s="839" t="s">
        <v>230</v>
      </c>
      <c r="G485" s="839" t="s">
        <v>175</v>
      </c>
    </row>
    <row r="486" spans="1:7" ht="13.5" customHeight="1" x14ac:dyDescent="0.35">
      <c r="A486" s="838">
        <v>44994</v>
      </c>
      <c r="B486" s="839" t="s">
        <v>1501</v>
      </c>
      <c r="C486" s="840" t="s">
        <v>1274</v>
      </c>
      <c r="D486" s="839" t="s">
        <v>159</v>
      </c>
      <c r="E486" s="841">
        <v>99</v>
      </c>
      <c r="F486" s="839" t="s">
        <v>230</v>
      </c>
      <c r="G486" s="839" t="s">
        <v>175</v>
      </c>
    </row>
    <row r="487" spans="1:7" ht="13.5" customHeight="1" x14ac:dyDescent="0.35">
      <c r="A487" s="838">
        <v>44994</v>
      </c>
      <c r="B487" s="839" t="s">
        <v>1502</v>
      </c>
      <c r="C487" s="840" t="s">
        <v>1274</v>
      </c>
      <c r="D487" s="839" t="s">
        <v>159</v>
      </c>
      <c r="E487" s="841">
        <v>99</v>
      </c>
      <c r="F487" s="839" t="s">
        <v>230</v>
      </c>
      <c r="G487" s="839" t="s">
        <v>179</v>
      </c>
    </row>
    <row r="488" spans="1:7" ht="13.5" customHeight="1" x14ac:dyDescent="0.35">
      <c r="A488" s="838">
        <v>44994</v>
      </c>
      <c r="B488" s="839" t="s">
        <v>1503</v>
      </c>
      <c r="C488" s="840" t="s">
        <v>1280</v>
      </c>
      <c r="D488" s="839" t="s">
        <v>159</v>
      </c>
      <c r="E488" s="841">
        <v>100</v>
      </c>
      <c r="F488" s="839" t="s">
        <v>734</v>
      </c>
      <c r="G488" s="839" t="s">
        <v>174</v>
      </c>
    </row>
    <row r="489" spans="1:7" ht="13.5" customHeight="1" x14ac:dyDescent="0.35">
      <c r="A489" s="838">
        <v>44994</v>
      </c>
      <c r="B489" s="839" t="s">
        <v>1488</v>
      </c>
      <c r="C489" s="840" t="s">
        <v>28</v>
      </c>
      <c r="D489" s="839" t="s">
        <v>162</v>
      </c>
      <c r="E489" s="841">
        <v>58</v>
      </c>
      <c r="F489" s="839" t="s">
        <v>1489</v>
      </c>
      <c r="G489" s="839" t="s">
        <v>175</v>
      </c>
    </row>
    <row r="490" spans="1:7" ht="13.5" customHeight="1" x14ac:dyDescent="0.35">
      <c r="A490" s="838">
        <v>44993</v>
      </c>
      <c r="B490" s="839" t="s">
        <v>1504</v>
      </c>
      <c r="C490" s="840" t="s">
        <v>1279</v>
      </c>
      <c r="D490" s="839" t="s">
        <v>165</v>
      </c>
      <c r="E490" s="841">
        <v>100</v>
      </c>
      <c r="F490" s="839" t="s">
        <v>1092</v>
      </c>
      <c r="G490" s="839" t="s">
        <v>175</v>
      </c>
    </row>
    <row r="491" spans="1:7" ht="13.5" customHeight="1" x14ac:dyDescent="0.35">
      <c r="A491" s="838">
        <v>44993</v>
      </c>
      <c r="B491" s="839" t="s">
        <v>1504</v>
      </c>
      <c r="C491" s="840" t="s">
        <v>1281</v>
      </c>
      <c r="D491" s="839" t="s">
        <v>165</v>
      </c>
      <c r="E491" s="841">
        <v>-100</v>
      </c>
      <c r="F491" s="839" t="s">
        <v>1092</v>
      </c>
      <c r="G491" s="839" t="s">
        <v>175</v>
      </c>
    </row>
    <row r="492" spans="1:7" ht="13.5" customHeight="1" x14ac:dyDescent="0.35">
      <c r="A492" s="838">
        <v>44993</v>
      </c>
      <c r="B492" s="839" t="s">
        <v>1504</v>
      </c>
      <c r="C492" s="840" t="s">
        <v>1279</v>
      </c>
      <c r="D492" s="839" t="s">
        <v>159</v>
      </c>
      <c r="E492" s="841">
        <v>20</v>
      </c>
      <c r="F492" s="839" t="s">
        <v>1505</v>
      </c>
      <c r="G492" s="839" t="s">
        <v>175</v>
      </c>
    </row>
    <row r="493" spans="1:7" ht="13.5" customHeight="1" x14ac:dyDescent="0.35">
      <c r="A493" s="838">
        <v>44993</v>
      </c>
      <c r="B493" s="839" t="s">
        <v>1506</v>
      </c>
      <c r="C493" s="840" t="s">
        <v>28</v>
      </c>
      <c r="D493" s="839" t="s">
        <v>159</v>
      </c>
      <c r="E493" s="841">
        <v>75</v>
      </c>
      <c r="F493" s="839" t="s">
        <v>1507</v>
      </c>
      <c r="G493" s="839" t="s">
        <v>175</v>
      </c>
    </row>
    <row r="494" spans="1:7" ht="13.5" customHeight="1" x14ac:dyDescent="0.35">
      <c r="A494" s="838">
        <v>44993</v>
      </c>
      <c r="B494" s="839" t="s">
        <v>92</v>
      </c>
      <c r="C494" s="840" t="s">
        <v>1282</v>
      </c>
      <c r="D494" s="839" t="s">
        <v>162</v>
      </c>
      <c r="E494" s="841">
        <v>78.84</v>
      </c>
      <c r="F494" s="839" t="s">
        <v>1508</v>
      </c>
      <c r="G494" s="839" t="s">
        <v>175</v>
      </c>
    </row>
    <row r="495" spans="1:7" ht="13.5" customHeight="1" x14ac:dyDescent="0.35">
      <c r="A495" s="838">
        <v>44992</v>
      </c>
      <c r="B495" s="839" t="s">
        <v>351</v>
      </c>
      <c r="C495" s="840" t="s">
        <v>1279</v>
      </c>
      <c r="D495" s="839" t="s">
        <v>166</v>
      </c>
      <c r="E495" s="841">
        <v>96</v>
      </c>
      <c r="F495" s="848" t="s">
        <v>204</v>
      </c>
      <c r="G495" s="839" t="s">
        <v>175</v>
      </c>
    </row>
    <row r="496" spans="1:7" ht="13.5" customHeight="1" x14ac:dyDescent="0.35">
      <c r="A496" s="838">
        <v>44992</v>
      </c>
      <c r="B496" s="839" t="s">
        <v>351</v>
      </c>
      <c r="C496" s="840" t="s">
        <v>1279</v>
      </c>
      <c r="D496" s="839" t="s">
        <v>166</v>
      </c>
      <c r="E496" s="841">
        <v>96</v>
      </c>
      <c r="F496" s="848" t="s">
        <v>204</v>
      </c>
      <c r="G496" s="839" t="s">
        <v>175</v>
      </c>
    </row>
    <row r="497" spans="1:7" ht="13.5" customHeight="1" x14ac:dyDescent="0.35">
      <c r="A497" s="838">
        <v>44992</v>
      </c>
      <c r="B497" s="839" t="s">
        <v>351</v>
      </c>
      <c r="C497" s="840" t="s">
        <v>1277</v>
      </c>
      <c r="D497" s="839" t="s">
        <v>166</v>
      </c>
      <c r="E497" s="841">
        <v>-96</v>
      </c>
      <c r="F497" s="848" t="s">
        <v>204</v>
      </c>
      <c r="G497" s="839" t="s">
        <v>175</v>
      </c>
    </row>
    <row r="498" spans="1:7" ht="13.5" customHeight="1" x14ac:dyDescent="0.35">
      <c r="A498" s="838">
        <v>44992</v>
      </c>
      <c r="B498" s="839" t="s">
        <v>351</v>
      </c>
      <c r="C498" s="840" t="s">
        <v>1277</v>
      </c>
      <c r="D498" s="839" t="s">
        <v>166</v>
      </c>
      <c r="E498" s="841">
        <v>-96</v>
      </c>
      <c r="F498" s="848" t="s">
        <v>204</v>
      </c>
      <c r="G498" s="839" t="s">
        <v>175</v>
      </c>
    </row>
    <row r="499" spans="1:7" ht="13.5" customHeight="1" x14ac:dyDescent="0.35">
      <c r="A499" s="838">
        <v>44992</v>
      </c>
      <c r="B499" s="839" t="s">
        <v>1509</v>
      </c>
      <c r="C499" s="840" t="s">
        <v>1283</v>
      </c>
      <c r="D499" s="839" t="s">
        <v>160</v>
      </c>
      <c r="E499" s="841">
        <v>100</v>
      </c>
      <c r="F499" s="839" t="s">
        <v>993</v>
      </c>
      <c r="G499" s="839" t="s">
        <v>174</v>
      </c>
    </row>
    <row r="500" spans="1:7" ht="13.5" customHeight="1" x14ac:dyDescent="0.35">
      <c r="A500" s="838">
        <v>44991</v>
      </c>
      <c r="B500" s="839" t="s">
        <v>1510</v>
      </c>
      <c r="C500" s="840" t="s">
        <v>1278</v>
      </c>
      <c r="D500" s="839" t="s">
        <v>159</v>
      </c>
      <c r="E500" s="841">
        <v>20</v>
      </c>
      <c r="F500" s="839" t="s">
        <v>293</v>
      </c>
      <c r="G500" s="839" t="s">
        <v>174</v>
      </c>
    </row>
    <row r="501" spans="1:7" ht="13.5" customHeight="1" x14ac:dyDescent="0.35">
      <c r="A501" s="838">
        <v>44990</v>
      </c>
      <c r="B501" s="839" t="s">
        <v>1511</v>
      </c>
      <c r="C501" s="840" t="s">
        <v>28</v>
      </c>
      <c r="D501" s="839" t="s">
        <v>159</v>
      </c>
      <c r="E501" s="841">
        <v>30</v>
      </c>
      <c r="F501" s="839" t="s">
        <v>1236</v>
      </c>
      <c r="G501" s="839" t="s">
        <v>174</v>
      </c>
    </row>
    <row r="502" spans="1:7" ht="13.5" customHeight="1" x14ac:dyDescent="0.35">
      <c r="A502" s="838">
        <v>44989</v>
      </c>
      <c r="B502" s="839" t="s">
        <v>1512</v>
      </c>
      <c r="C502" s="840" t="s">
        <v>1274</v>
      </c>
      <c r="D502" s="839" t="s">
        <v>159</v>
      </c>
      <c r="E502" s="841">
        <v>65</v>
      </c>
      <c r="F502" s="839" t="s">
        <v>1513</v>
      </c>
      <c r="G502" s="839" t="s">
        <v>174</v>
      </c>
    </row>
    <row r="503" spans="1:7" ht="13.5" customHeight="1" x14ac:dyDescent="0.35">
      <c r="A503" s="838">
        <v>44989</v>
      </c>
      <c r="B503" s="839" t="s">
        <v>1488</v>
      </c>
      <c r="C503" s="840" t="s">
        <v>28</v>
      </c>
      <c r="D503" s="839" t="s">
        <v>162</v>
      </c>
      <c r="E503" s="841">
        <v>57.5</v>
      </c>
      <c r="F503" s="839" t="s">
        <v>1489</v>
      </c>
      <c r="G503" s="839" t="s">
        <v>175</v>
      </c>
    </row>
    <row r="504" spans="1:7" ht="13.5" customHeight="1" x14ac:dyDescent="0.35">
      <c r="A504" s="838">
        <v>44989</v>
      </c>
      <c r="B504" s="839" t="s">
        <v>1514</v>
      </c>
      <c r="C504" s="840" t="s">
        <v>1275</v>
      </c>
      <c r="D504" s="839" t="s">
        <v>162</v>
      </c>
      <c r="E504" s="841">
        <v>130</v>
      </c>
      <c r="F504" s="839" t="s">
        <v>1515</v>
      </c>
      <c r="G504" s="839" t="s">
        <v>175</v>
      </c>
    </row>
    <row r="505" spans="1:7" ht="13.5" customHeight="1" x14ac:dyDescent="0.35">
      <c r="A505" s="838">
        <v>44988</v>
      </c>
      <c r="B505" s="839" t="s">
        <v>1011</v>
      </c>
      <c r="C505" s="840" t="s">
        <v>1274</v>
      </c>
      <c r="D505" s="839" t="s">
        <v>160</v>
      </c>
      <c r="E505" s="841">
        <v>175</v>
      </c>
      <c r="F505" s="839" t="s">
        <v>230</v>
      </c>
      <c r="G505" s="839" t="s">
        <v>175</v>
      </c>
    </row>
    <row r="506" spans="1:7" ht="13.5" customHeight="1" x14ac:dyDescent="0.35">
      <c r="A506" s="838">
        <v>44987</v>
      </c>
      <c r="B506" s="839" t="s">
        <v>1227</v>
      </c>
      <c r="C506" s="840" t="s">
        <v>28</v>
      </c>
      <c r="D506" s="839" t="s">
        <v>159</v>
      </c>
      <c r="E506" s="841">
        <v>230</v>
      </c>
      <c r="F506" s="839" t="s">
        <v>1489</v>
      </c>
      <c r="G506" s="839" t="s">
        <v>175</v>
      </c>
    </row>
    <row r="507" spans="1:7" ht="13.5" customHeight="1" x14ac:dyDescent="0.35">
      <c r="A507" s="838">
        <v>44987</v>
      </c>
      <c r="B507" s="839" t="s">
        <v>1516</v>
      </c>
      <c r="C507" s="840" t="s">
        <v>1275</v>
      </c>
      <c r="D507" s="839" t="s">
        <v>160</v>
      </c>
      <c r="E507" s="841">
        <v>150</v>
      </c>
      <c r="F507" s="839" t="s">
        <v>463</v>
      </c>
      <c r="G507" s="839" t="s">
        <v>174</v>
      </c>
    </row>
    <row r="508" spans="1:7" ht="13.5" customHeight="1" x14ac:dyDescent="0.35">
      <c r="A508" s="838">
        <v>44987</v>
      </c>
      <c r="B508" s="839" t="s">
        <v>1516</v>
      </c>
      <c r="C508" s="840" t="s">
        <v>1275</v>
      </c>
      <c r="D508" s="839" t="s">
        <v>160</v>
      </c>
      <c r="E508" s="841">
        <v>875</v>
      </c>
      <c r="F508" s="839" t="s">
        <v>463</v>
      </c>
      <c r="G508" s="839" t="s">
        <v>174</v>
      </c>
    </row>
    <row r="509" spans="1:7" ht="13.5" customHeight="1" x14ac:dyDescent="0.35">
      <c r="A509" s="838">
        <v>44986</v>
      </c>
      <c r="B509" s="839" t="s">
        <v>1517</v>
      </c>
      <c r="C509" s="840" t="s">
        <v>1279</v>
      </c>
      <c r="D509" s="839" t="s">
        <v>159</v>
      </c>
      <c r="E509" s="841">
        <v>360</v>
      </c>
      <c r="F509" s="839" t="s">
        <v>1062</v>
      </c>
      <c r="G509" s="839" t="s">
        <v>174</v>
      </c>
    </row>
    <row r="510" spans="1:7" ht="13.5" customHeight="1" x14ac:dyDescent="0.35">
      <c r="A510" s="838">
        <v>44986</v>
      </c>
      <c r="B510" s="839" t="s">
        <v>292</v>
      </c>
      <c r="C510" s="840" t="s">
        <v>1278</v>
      </c>
      <c r="D510" s="839" t="s">
        <v>161</v>
      </c>
      <c r="E510" s="841">
        <v>40</v>
      </c>
      <c r="F510" s="839" t="s">
        <v>292</v>
      </c>
      <c r="G510" s="839" t="s">
        <v>175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1518</v>
      </c>
      <c r="C512" s="840" t="s">
        <v>1279</v>
      </c>
      <c r="D512" s="839" t="s">
        <v>159</v>
      </c>
      <c r="E512" s="841">
        <v>360</v>
      </c>
      <c r="F512" s="839" t="s">
        <v>1062</v>
      </c>
      <c r="G512" s="839" t="s">
        <v>174</v>
      </c>
    </row>
    <row r="513" spans="1:7" ht="13.5" customHeight="1" x14ac:dyDescent="0.35">
      <c r="A513" s="838">
        <v>44980</v>
      </c>
      <c r="B513" s="839" t="s">
        <v>351</v>
      </c>
      <c r="C513" s="840" t="s">
        <v>1284</v>
      </c>
      <c r="D513" s="839" t="s">
        <v>159</v>
      </c>
      <c r="E513" s="841">
        <v>6</v>
      </c>
      <c r="F513" s="839" t="s">
        <v>1254</v>
      </c>
      <c r="G513" s="839" t="s">
        <v>175</v>
      </c>
    </row>
    <row r="514" spans="1:7" ht="13.5" customHeight="1" x14ac:dyDescent="0.35">
      <c r="A514" s="838">
        <v>44980</v>
      </c>
      <c r="B514" s="839" t="s">
        <v>1519</v>
      </c>
      <c r="C514" s="840" t="s">
        <v>1274</v>
      </c>
      <c r="D514" s="839" t="s">
        <v>159</v>
      </c>
      <c r="E514" s="841">
        <v>75</v>
      </c>
      <c r="F514" s="839" t="s">
        <v>1520</v>
      </c>
      <c r="G514" s="839" t="s">
        <v>174</v>
      </c>
    </row>
    <row r="515" spans="1:7" ht="13.5" customHeight="1" x14ac:dyDescent="0.35">
      <c r="A515" s="838">
        <v>44980</v>
      </c>
      <c r="B515" s="839" t="s">
        <v>89</v>
      </c>
      <c r="C515" s="840" t="s">
        <v>1282</v>
      </c>
      <c r="D515" s="839" t="s">
        <v>160</v>
      </c>
      <c r="E515" s="841">
        <v>70.58</v>
      </c>
      <c r="F515" s="839" t="s">
        <v>1026</v>
      </c>
      <c r="G515" s="839" t="s">
        <v>89</v>
      </c>
    </row>
    <row r="516" spans="1:7" ht="13.5" customHeight="1" x14ac:dyDescent="0.35">
      <c r="A516" s="838">
        <v>44979</v>
      </c>
      <c r="B516" s="839" t="s">
        <v>1227</v>
      </c>
      <c r="C516" s="840" t="s">
        <v>28</v>
      </c>
      <c r="D516" s="839" t="s">
        <v>159</v>
      </c>
      <c r="E516" s="841">
        <v>30</v>
      </c>
      <c r="F516" s="839" t="s">
        <v>1521</v>
      </c>
      <c r="G516" s="839" t="s">
        <v>174</v>
      </c>
    </row>
    <row r="517" spans="1:7" ht="13.5" customHeight="1" x14ac:dyDescent="0.35">
      <c r="A517" s="838">
        <v>44977</v>
      </c>
      <c r="B517" s="839" t="s">
        <v>1522</v>
      </c>
      <c r="C517" s="840" t="s">
        <v>1274</v>
      </c>
      <c r="D517" s="839" t="s">
        <v>160</v>
      </c>
      <c r="E517" s="841">
        <v>50</v>
      </c>
      <c r="F517" s="839" t="s">
        <v>1523</v>
      </c>
      <c r="G517" s="839" t="s">
        <v>175</v>
      </c>
    </row>
    <row r="518" spans="1:7" ht="13.5" customHeight="1" x14ac:dyDescent="0.35">
      <c r="A518" s="838">
        <v>44976</v>
      </c>
      <c r="B518" s="839" t="s">
        <v>1524</v>
      </c>
      <c r="C518" s="840" t="s">
        <v>1274</v>
      </c>
      <c r="D518" s="839" t="s">
        <v>159</v>
      </c>
      <c r="E518" s="841">
        <v>50</v>
      </c>
      <c r="F518" s="839" t="s">
        <v>1523</v>
      </c>
      <c r="G518" s="839" t="s">
        <v>175</v>
      </c>
    </row>
    <row r="519" spans="1:7" ht="13.5" customHeight="1" x14ac:dyDescent="0.35">
      <c r="A519" s="838">
        <v>44973</v>
      </c>
      <c r="B519" s="839" t="s">
        <v>1525</v>
      </c>
      <c r="C519" s="840" t="s">
        <v>1284</v>
      </c>
      <c r="D519" s="839" t="s">
        <v>159</v>
      </c>
      <c r="E519" s="841">
        <v>25</v>
      </c>
      <c r="F519" s="839" t="s">
        <v>753</v>
      </c>
      <c r="G519" s="839" t="s">
        <v>175</v>
      </c>
    </row>
    <row r="520" spans="1:7" ht="13.5" customHeight="1" x14ac:dyDescent="0.35">
      <c r="A520" s="838">
        <v>44972</v>
      </c>
      <c r="B520" s="839" t="s">
        <v>1526</v>
      </c>
      <c r="C520" s="840" t="s">
        <v>1283</v>
      </c>
      <c r="D520" s="839" t="s">
        <v>159</v>
      </c>
      <c r="E520" s="841">
        <v>150</v>
      </c>
      <c r="F520" s="839" t="s">
        <v>1527</v>
      </c>
      <c r="G520" s="839" t="s">
        <v>174</v>
      </c>
    </row>
    <row r="521" spans="1:7" ht="13.5" customHeight="1" x14ac:dyDescent="0.35">
      <c r="A521" s="838">
        <v>44970</v>
      </c>
      <c r="B521" s="839" t="s">
        <v>1528</v>
      </c>
      <c r="C521" s="840" t="s">
        <v>1283</v>
      </c>
      <c r="D521" s="839" t="s">
        <v>159</v>
      </c>
      <c r="E521" s="841">
        <v>150</v>
      </c>
      <c r="F521" s="839" t="s">
        <v>1527</v>
      </c>
      <c r="G521" s="839" t="s">
        <v>174</v>
      </c>
    </row>
    <row r="522" spans="1:7" ht="12.75" customHeight="1" x14ac:dyDescent="0.35">
      <c r="A522" s="838">
        <v>44969</v>
      </c>
      <c r="B522" s="839" t="s">
        <v>1529</v>
      </c>
      <c r="C522" s="840" t="s">
        <v>1284</v>
      </c>
      <c r="D522" s="839" t="s">
        <v>159</v>
      </c>
      <c r="E522" s="841">
        <v>21</v>
      </c>
      <c r="F522" s="839" t="s">
        <v>1381</v>
      </c>
      <c r="G522" s="839" t="s">
        <v>174</v>
      </c>
    </row>
    <row r="523" spans="1:7" ht="12.75" customHeight="1" x14ac:dyDescent="0.35">
      <c r="A523" s="838">
        <v>44970</v>
      </c>
      <c r="B523" s="839" t="s">
        <v>1530</v>
      </c>
      <c r="C523" s="840" t="s">
        <v>28</v>
      </c>
      <c r="D523" s="839" t="s">
        <v>162</v>
      </c>
      <c r="E523" s="841">
        <v>200</v>
      </c>
      <c r="F523" s="839" t="s">
        <v>1311</v>
      </c>
      <c r="G523" s="839" t="s">
        <v>1311</v>
      </c>
    </row>
    <row r="524" spans="1:7" ht="12.75" customHeight="1" x14ac:dyDescent="0.35">
      <c r="A524" s="838">
        <v>44961</v>
      </c>
      <c r="B524" s="839" t="s">
        <v>351</v>
      </c>
      <c r="C524" s="840" t="s">
        <v>1277</v>
      </c>
      <c r="D524" s="839" t="s">
        <v>166</v>
      </c>
      <c r="E524" s="841">
        <v>-475</v>
      </c>
      <c r="F524" s="839" t="s">
        <v>1531</v>
      </c>
      <c r="G524" s="839" t="s">
        <v>175</v>
      </c>
    </row>
    <row r="525" spans="1:7" ht="12.75" customHeight="1" x14ac:dyDescent="0.35">
      <c r="A525" s="838">
        <v>44961</v>
      </c>
      <c r="B525" s="839" t="s">
        <v>351</v>
      </c>
      <c r="C525" s="840" t="s">
        <v>1274</v>
      </c>
      <c r="D525" s="839" t="s">
        <v>166</v>
      </c>
      <c r="E525" s="841">
        <v>65</v>
      </c>
      <c r="F525" s="839" t="s">
        <v>1532</v>
      </c>
      <c r="G525" s="839" t="s">
        <v>175</v>
      </c>
    </row>
    <row r="526" spans="1:7" ht="12.75" customHeight="1" x14ac:dyDescent="0.35">
      <c r="A526" s="838">
        <v>44961</v>
      </c>
      <c r="B526" s="839" t="s">
        <v>351</v>
      </c>
      <c r="C526" s="840" t="s">
        <v>1274</v>
      </c>
      <c r="D526" s="839" t="s">
        <v>166</v>
      </c>
      <c r="E526" s="841">
        <v>125</v>
      </c>
      <c r="F526" s="839" t="s">
        <v>1533</v>
      </c>
      <c r="G526" s="839" t="s">
        <v>175</v>
      </c>
    </row>
    <row r="527" spans="1:7" ht="13.5" customHeight="1" x14ac:dyDescent="0.35">
      <c r="A527" s="838">
        <v>44961</v>
      </c>
      <c r="B527" s="839" t="s">
        <v>351</v>
      </c>
      <c r="C527" s="840" t="s">
        <v>1274</v>
      </c>
      <c r="D527" s="839" t="s">
        <v>166</v>
      </c>
      <c r="E527" s="841">
        <v>35</v>
      </c>
      <c r="F527" s="839" t="s">
        <v>1534</v>
      </c>
      <c r="G527" s="839" t="s">
        <v>175</v>
      </c>
    </row>
    <row r="528" spans="1:7" ht="13.5" customHeight="1" x14ac:dyDescent="0.35">
      <c r="A528" s="838">
        <v>44961</v>
      </c>
      <c r="B528" s="839" t="s">
        <v>351</v>
      </c>
      <c r="C528" s="840" t="s">
        <v>1274</v>
      </c>
      <c r="D528" s="839" t="s">
        <v>166</v>
      </c>
      <c r="E528" s="841">
        <v>125</v>
      </c>
      <c r="F528" s="839" t="s">
        <v>1535</v>
      </c>
      <c r="G528" s="839" t="s">
        <v>175</v>
      </c>
    </row>
    <row r="529" spans="1:7" ht="13.5" customHeight="1" x14ac:dyDescent="0.35">
      <c r="A529" s="838">
        <v>44961</v>
      </c>
      <c r="B529" s="839" t="s">
        <v>351</v>
      </c>
      <c r="C529" s="840" t="s">
        <v>1274</v>
      </c>
      <c r="D529" s="839" t="s">
        <v>166</v>
      </c>
      <c r="E529" s="841">
        <v>75</v>
      </c>
      <c r="F529" s="839" t="s">
        <v>1520</v>
      </c>
      <c r="G529" s="839" t="s">
        <v>175</v>
      </c>
    </row>
    <row r="530" spans="1:7" ht="13.5" customHeight="1" x14ac:dyDescent="0.35">
      <c r="A530" s="838">
        <v>44961</v>
      </c>
      <c r="B530" s="839" t="s">
        <v>351</v>
      </c>
      <c r="C530" s="840" t="s">
        <v>1274</v>
      </c>
      <c r="D530" s="839" t="s">
        <v>166</v>
      </c>
      <c r="E530" s="841">
        <v>50</v>
      </c>
      <c r="F530" s="839" t="s">
        <v>1523</v>
      </c>
      <c r="G530" s="839" t="s">
        <v>175</v>
      </c>
    </row>
    <row r="531" spans="1:7" ht="13.5" customHeight="1" x14ac:dyDescent="0.35">
      <c r="A531" s="838">
        <v>44960</v>
      </c>
      <c r="B531" s="839" t="s">
        <v>351</v>
      </c>
      <c r="C531" s="840" t="s">
        <v>1276</v>
      </c>
      <c r="D531" s="839" t="s">
        <v>162</v>
      </c>
      <c r="E531" s="841">
        <v>1200</v>
      </c>
      <c r="F531" s="839" t="s">
        <v>1477</v>
      </c>
      <c r="G531" s="839" t="s">
        <v>175</v>
      </c>
    </row>
    <row r="532" spans="1:7" ht="13.5" customHeight="1" x14ac:dyDescent="0.35">
      <c r="A532" s="838">
        <v>44960</v>
      </c>
      <c r="B532" s="839" t="s">
        <v>1536</v>
      </c>
      <c r="C532" s="840" t="s">
        <v>1279</v>
      </c>
      <c r="D532" s="839" t="s">
        <v>160</v>
      </c>
      <c r="E532" s="841">
        <v>360</v>
      </c>
      <c r="F532" s="839" t="s">
        <v>1062</v>
      </c>
      <c r="G532" s="839" t="s">
        <v>174</v>
      </c>
    </row>
    <row r="533" spans="1:7" ht="13.5" customHeight="1" x14ac:dyDescent="0.35">
      <c r="A533" s="838">
        <v>44959</v>
      </c>
      <c r="B533" s="839" t="s">
        <v>1537</v>
      </c>
      <c r="C533" s="840" t="s">
        <v>28</v>
      </c>
      <c r="D533" s="839" t="s">
        <v>159</v>
      </c>
      <c r="E533" s="841">
        <v>30</v>
      </c>
      <c r="F533" s="839" t="s">
        <v>1521</v>
      </c>
      <c r="G533" s="839" t="s">
        <v>174</v>
      </c>
    </row>
    <row r="534" spans="1:7" ht="13.5" customHeight="1" x14ac:dyDescent="0.35">
      <c r="A534" s="838">
        <v>44958</v>
      </c>
      <c r="B534" s="839" t="s">
        <v>292</v>
      </c>
      <c r="C534" s="840" t="s">
        <v>1278</v>
      </c>
      <c r="D534" s="839" t="s">
        <v>161</v>
      </c>
      <c r="E534" s="841">
        <v>60</v>
      </c>
      <c r="F534" s="839" t="s">
        <v>292</v>
      </c>
      <c r="G534" s="839" t="s">
        <v>175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1538</v>
      </c>
      <c r="C536" s="840" t="s">
        <v>1274</v>
      </c>
      <c r="D536" s="839" t="s">
        <v>159</v>
      </c>
      <c r="E536" s="841">
        <v>125</v>
      </c>
      <c r="F536" s="839" t="s">
        <v>1539</v>
      </c>
      <c r="G536" s="839" t="s">
        <v>174</v>
      </c>
    </row>
    <row r="537" spans="1:7" ht="13.5" customHeight="1" x14ac:dyDescent="0.35">
      <c r="A537" s="838">
        <v>44957</v>
      </c>
      <c r="B537" s="839" t="s">
        <v>1540</v>
      </c>
      <c r="C537" s="840" t="s">
        <v>1279</v>
      </c>
      <c r="D537" s="839" t="s">
        <v>159</v>
      </c>
      <c r="E537" s="841">
        <v>120</v>
      </c>
      <c r="F537" s="839" t="s">
        <v>1092</v>
      </c>
      <c r="G537" s="839" t="s">
        <v>174</v>
      </c>
    </row>
    <row r="538" spans="1:7" ht="13.5" customHeight="1" x14ac:dyDescent="0.35">
      <c r="A538" s="838">
        <v>44956</v>
      </c>
      <c r="B538" s="839" t="s">
        <v>1468</v>
      </c>
      <c r="C538" s="840" t="s">
        <v>28</v>
      </c>
      <c r="D538" s="839" t="s">
        <v>159</v>
      </c>
      <c r="E538" s="841">
        <v>230</v>
      </c>
      <c r="F538" s="839" t="s">
        <v>1541</v>
      </c>
      <c r="G538" s="839" t="s">
        <v>175</v>
      </c>
    </row>
    <row r="539" spans="1:7" ht="13.5" customHeight="1" x14ac:dyDescent="0.35">
      <c r="A539" s="838">
        <v>44955</v>
      </c>
      <c r="B539" s="839" t="s">
        <v>1542</v>
      </c>
      <c r="C539" s="840" t="s">
        <v>1274</v>
      </c>
      <c r="D539" s="839" t="s">
        <v>160</v>
      </c>
      <c r="E539" s="841">
        <v>125</v>
      </c>
      <c r="F539" s="839" t="s">
        <v>230</v>
      </c>
      <c r="G539" s="839" t="s">
        <v>174</v>
      </c>
    </row>
    <row r="540" spans="1:7" ht="13.5" customHeight="1" x14ac:dyDescent="0.35">
      <c r="A540" s="838">
        <v>44951</v>
      </c>
      <c r="B540" s="839" t="s">
        <v>346</v>
      </c>
      <c r="C540" s="840" t="s">
        <v>1274</v>
      </c>
      <c r="D540" s="839" t="s">
        <v>159</v>
      </c>
      <c r="E540" s="841">
        <v>50</v>
      </c>
      <c r="F540" s="839" t="s">
        <v>494</v>
      </c>
      <c r="G540" s="839" t="s">
        <v>175</v>
      </c>
    </row>
    <row r="541" spans="1:7" ht="13.5" customHeight="1" x14ac:dyDescent="0.35">
      <c r="A541" s="838">
        <v>44951</v>
      </c>
      <c r="B541" s="839" t="s">
        <v>290</v>
      </c>
      <c r="C541" s="840" t="s">
        <v>28</v>
      </c>
      <c r="D541" s="839" t="s">
        <v>159</v>
      </c>
      <c r="E541" s="841">
        <v>230</v>
      </c>
      <c r="F541" s="839" t="s">
        <v>1541</v>
      </c>
      <c r="G541" s="839" t="s">
        <v>175</v>
      </c>
    </row>
    <row r="542" spans="1:7" ht="13.5" customHeight="1" x14ac:dyDescent="0.35">
      <c r="A542" s="838">
        <v>44951</v>
      </c>
      <c r="B542" s="839" t="s">
        <v>346</v>
      </c>
      <c r="C542" s="840" t="s">
        <v>1274</v>
      </c>
      <c r="D542" s="839" t="s">
        <v>159</v>
      </c>
      <c r="E542" s="841">
        <v>125</v>
      </c>
      <c r="F542" s="839" t="s">
        <v>230</v>
      </c>
      <c r="G542" s="839" t="s">
        <v>175</v>
      </c>
    </row>
    <row r="543" spans="1:7" ht="13.5" customHeight="1" x14ac:dyDescent="0.35">
      <c r="A543" s="838">
        <v>44950</v>
      </c>
      <c r="B543" s="839" t="s">
        <v>1543</v>
      </c>
      <c r="C543" s="840" t="s">
        <v>1279</v>
      </c>
      <c r="D543" s="839" t="s">
        <v>159</v>
      </c>
      <c r="E543" s="841">
        <v>70</v>
      </c>
      <c r="F543" s="848" t="s">
        <v>941</v>
      </c>
      <c r="G543" s="839" t="s">
        <v>175</v>
      </c>
    </row>
    <row r="544" spans="1:7" ht="13.5" customHeight="1" x14ac:dyDescent="0.35">
      <c r="A544" s="838">
        <v>44949</v>
      </c>
      <c r="B544" s="839" t="s">
        <v>1315</v>
      </c>
      <c r="C544" s="840" t="s">
        <v>1275</v>
      </c>
      <c r="D544" s="839" t="s">
        <v>160</v>
      </c>
      <c r="E544" s="841">
        <v>150</v>
      </c>
      <c r="F544" s="839" t="s">
        <v>1544</v>
      </c>
      <c r="G544" s="839" t="s">
        <v>175</v>
      </c>
    </row>
    <row r="545" spans="1:7" ht="13.5" customHeight="1" x14ac:dyDescent="0.35">
      <c r="A545" s="838">
        <v>44949</v>
      </c>
      <c r="B545" s="839" t="s">
        <v>1545</v>
      </c>
      <c r="C545" s="840" t="s">
        <v>1274</v>
      </c>
      <c r="D545" s="839" t="s">
        <v>159</v>
      </c>
      <c r="E545" s="841">
        <v>125</v>
      </c>
      <c r="F545" s="839" t="s">
        <v>1546</v>
      </c>
      <c r="G545" s="839" t="s">
        <v>174</v>
      </c>
    </row>
    <row r="546" spans="1:7" ht="13.5" customHeight="1" x14ac:dyDescent="0.35">
      <c r="A546" s="838">
        <v>44949</v>
      </c>
      <c r="B546" s="839" t="s">
        <v>1545</v>
      </c>
      <c r="C546" s="840" t="s">
        <v>1274</v>
      </c>
      <c r="D546" s="839" t="s">
        <v>159</v>
      </c>
      <c r="E546" s="841">
        <v>95</v>
      </c>
      <c r="F546" s="839" t="s">
        <v>224</v>
      </c>
      <c r="G546" s="839" t="s">
        <v>174</v>
      </c>
    </row>
    <row r="547" spans="1:7" ht="13.5" customHeight="1" x14ac:dyDescent="0.35">
      <c r="A547" s="838">
        <v>44949</v>
      </c>
      <c r="B547" s="839" t="s">
        <v>1547</v>
      </c>
      <c r="C547" s="840" t="s">
        <v>1275</v>
      </c>
      <c r="D547" s="839" t="s">
        <v>162</v>
      </c>
      <c r="E547" s="841">
        <v>335</v>
      </c>
      <c r="F547" s="839" t="s">
        <v>1548</v>
      </c>
      <c r="G547" s="839" t="s">
        <v>175</v>
      </c>
    </row>
    <row r="548" spans="1:7" ht="13.5" customHeight="1" x14ac:dyDescent="0.35">
      <c r="A548" s="838">
        <v>44945</v>
      </c>
      <c r="B548" s="839" t="s">
        <v>1549</v>
      </c>
      <c r="C548" s="840" t="s">
        <v>1282</v>
      </c>
      <c r="D548" s="839" t="s">
        <v>160</v>
      </c>
      <c r="E548" s="841">
        <v>20.52</v>
      </c>
      <c r="F548" s="839" t="s">
        <v>1550</v>
      </c>
      <c r="G548" s="839" t="s">
        <v>175</v>
      </c>
    </row>
    <row r="549" spans="1:7" ht="13.5" customHeight="1" x14ac:dyDescent="0.35">
      <c r="A549" s="838">
        <v>44944</v>
      </c>
      <c r="B549" s="839" t="s">
        <v>1551</v>
      </c>
      <c r="C549" s="840" t="s">
        <v>1274</v>
      </c>
      <c r="D549" s="839" t="s">
        <v>160</v>
      </c>
      <c r="E549" s="841">
        <v>125</v>
      </c>
      <c r="F549" s="839" t="s">
        <v>230</v>
      </c>
      <c r="G549" s="839" t="s">
        <v>174</v>
      </c>
    </row>
    <row r="550" spans="1:7" ht="13.5" customHeight="1" x14ac:dyDescent="0.35">
      <c r="A550" s="838">
        <v>44944</v>
      </c>
      <c r="B550" s="839" t="s">
        <v>1488</v>
      </c>
      <c r="C550" s="840" t="s">
        <v>28</v>
      </c>
      <c r="D550" s="839" t="s">
        <v>160</v>
      </c>
      <c r="E550" s="841">
        <v>30</v>
      </c>
      <c r="F550" s="839" t="s">
        <v>1236</v>
      </c>
      <c r="G550" s="839" t="s">
        <v>174</v>
      </c>
    </row>
    <row r="551" spans="1:7" ht="13.5" customHeight="1" x14ac:dyDescent="0.35">
      <c r="A551" s="838">
        <v>44943</v>
      </c>
      <c r="B551" s="839" t="s">
        <v>1468</v>
      </c>
      <c r="C551" s="840" t="s">
        <v>28</v>
      </c>
      <c r="D551" s="839" t="s">
        <v>159</v>
      </c>
      <c r="E551" s="841">
        <v>30</v>
      </c>
      <c r="F551" s="839" t="s">
        <v>1236</v>
      </c>
      <c r="G551" s="839" t="s">
        <v>174</v>
      </c>
    </row>
    <row r="552" spans="1:7" ht="13.5" customHeight="1" x14ac:dyDescent="0.35">
      <c r="A552" s="838">
        <v>44943</v>
      </c>
      <c r="B552" s="839" t="s">
        <v>1552</v>
      </c>
      <c r="C552" s="840" t="s">
        <v>1284</v>
      </c>
      <c r="D552" s="839" t="s">
        <v>160</v>
      </c>
      <c r="E552" s="841">
        <v>21</v>
      </c>
      <c r="F552" s="839" t="s">
        <v>1381</v>
      </c>
      <c r="G552" s="839" t="s">
        <v>174</v>
      </c>
    </row>
    <row r="553" spans="1:7" ht="13.5" customHeight="1" x14ac:dyDescent="0.35">
      <c r="A553" s="838">
        <v>44942</v>
      </c>
      <c r="B553" s="839" t="s">
        <v>1553</v>
      </c>
      <c r="C553" s="840" t="s">
        <v>1275</v>
      </c>
      <c r="D553" s="839" t="s">
        <v>159</v>
      </c>
      <c r="E553" s="841">
        <v>475</v>
      </c>
      <c r="F553" s="839" t="s">
        <v>249</v>
      </c>
      <c r="G553" s="839" t="s">
        <v>174</v>
      </c>
    </row>
    <row r="554" spans="1:7" ht="13.5" customHeight="1" x14ac:dyDescent="0.35">
      <c r="A554" s="838">
        <v>44941</v>
      </c>
      <c r="B554" s="839" t="s">
        <v>1554</v>
      </c>
      <c r="C554" s="840" t="s">
        <v>1284</v>
      </c>
      <c r="D554" s="839" t="s">
        <v>159</v>
      </c>
      <c r="E554" s="841">
        <v>21</v>
      </c>
      <c r="F554" s="839" t="s">
        <v>1381</v>
      </c>
      <c r="G554" s="839" t="s">
        <v>174</v>
      </c>
    </row>
    <row r="555" spans="1:7" ht="13.5" customHeight="1" x14ac:dyDescent="0.35">
      <c r="A555" s="838">
        <v>44940</v>
      </c>
      <c r="B555" s="839" t="s">
        <v>1555</v>
      </c>
      <c r="C555" s="840" t="s">
        <v>1275</v>
      </c>
      <c r="D555" s="839" t="s">
        <v>159</v>
      </c>
      <c r="E555" s="841">
        <v>475</v>
      </c>
      <c r="F555" s="839" t="s">
        <v>249</v>
      </c>
      <c r="G555" s="839" t="s">
        <v>175</v>
      </c>
    </row>
    <row r="556" spans="1:7" ht="13.5" customHeight="1" x14ac:dyDescent="0.35">
      <c r="A556" s="838">
        <v>44938</v>
      </c>
      <c r="B556" s="839" t="s">
        <v>1315</v>
      </c>
      <c r="C556" s="840" t="s">
        <v>1275</v>
      </c>
      <c r="D556" s="839" t="s">
        <v>159</v>
      </c>
      <c r="E556" s="841">
        <v>875</v>
      </c>
      <c r="F556" s="839" t="s">
        <v>1556</v>
      </c>
      <c r="G556" s="839" t="s">
        <v>174</v>
      </c>
    </row>
    <row r="557" spans="1:7" ht="13.5" customHeight="1" x14ac:dyDescent="0.35">
      <c r="A557" s="838">
        <v>44937</v>
      </c>
      <c r="B557" s="839" t="s">
        <v>290</v>
      </c>
      <c r="C557" s="840" t="s">
        <v>28</v>
      </c>
      <c r="D557" s="839" t="s">
        <v>159</v>
      </c>
      <c r="E557" s="841">
        <v>30</v>
      </c>
      <c r="F557" s="839" t="s">
        <v>1236</v>
      </c>
      <c r="G557" s="839" t="s">
        <v>174</v>
      </c>
    </row>
    <row r="558" spans="1:7" ht="13.5" customHeight="1" x14ac:dyDescent="0.35">
      <c r="A558" s="838">
        <v>44936</v>
      </c>
      <c r="B558" s="839" t="s">
        <v>351</v>
      </c>
      <c r="C558" s="840" t="s">
        <v>28</v>
      </c>
      <c r="D558" s="839" t="s">
        <v>159</v>
      </c>
      <c r="E558" s="841">
        <v>250</v>
      </c>
      <c r="F558" s="839" t="s">
        <v>1557</v>
      </c>
      <c r="G558" s="839" t="s">
        <v>175</v>
      </c>
    </row>
    <row r="559" spans="1:7" ht="13.5" customHeight="1" x14ac:dyDescent="0.35">
      <c r="A559" s="838">
        <v>44936</v>
      </c>
      <c r="B559" s="839" t="s">
        <v>1558</v>
      </c>
      <c r="C559" s="840" t="s">
        <v>28</v>
      </c>
      <c r="D559" s="839" t="s">
        <v>159</v>
      </c>
      <c r="E559" s="841">
        <v>230</v>
      </c>
      <c r="F559" s="839" t="s">
        <v>1541</v>
      </c>
      <c r="G559" s="839" t="s">
        <v>175</v>
      </c>
    </row>
    <row r="560" spans="1:7" ht="13.5" customHeight="1" x14ac:dyDescent="0.35">
      <c r="A560" s="838">
        <v>44932</v>
      </c>
      <c r="B560" s="839" t="s">
        <v>1559</v>
      </c>
      <c r="C560" s="840" t="s">
        <v>1278</v>
      </c>
      <c r="D560" s="839" t="s">
        <v>159</v>
      </c>
      <c r="E560" s="841">
        <v>20</v>
      </c>
      <c r="F560" s="839" t="s">
        <v>293</v>
      </c>
      <c r="G560" s="839" t="s">
        <v>174</v>
      </c>
    </row>
    <row r="561" spans="1:7" ht="13.5" customHeight="1" x14ac:dyDescent="0.35">
      <c r="A561" s="838">
        <v>44932</v>
      </c>
      <c r="B561" s="839" t="s">
        <v>1560</v>
      </c>
      <c r="C561" s="840" t="s">
        <v>1282</v>
      </c>
      <c r="D561" s="839" t="s">
        <v>162</v>
      </c>
      <c r="E561" s="841">
        <v>149.46</v>
      </c>
      <c r="F561" s="839" t="s">
        <v>1561</v>
      </c>
      <c r="G561" s="839" t="s">
        <v>175</v>
      </c>
    </row>
    <row r="562" spans="1:7" ht="13.5" customHeight="1" x14ac:dyDescent="0.35">
      <c r="A562" s="838">
        <v>44931</v>
      </c>
      <c r="B562" s="839" t="s">
        <v>1562</v>
      </c>
      <c r="C562" s="840" t="s">
        <v>1283</v>
      </c>
      <c r="D562" s="839" t="s">
        <v>159</v>
      </c>
      <c r="E562" s="841">
        <v>150</v>
      </c>
      <c r="F562" s="839" t="s">
        <v>1563</v>
      </c>
      <c r="G562" s="839" t="s">
        <v>174</v>
      </c>
    </row>
    <row r="563" spans="1:7" ht="13.5" customHeight="1" x14ac:dyDescent="0.35">
      <c r="A563" s="838">
        <v>44930</v>
      </c>
      <c r="B563" s="839" t="s">
        <v>1564</v>
      </c>
      <c r="C563" s="840" t="s">
        <v>1283</v>
      </c>
      <c r="D563" s="839" t="s">
        <v>164</v>
      </c>
      <c r="E563" s="841">
        <v>150</v>
      </c>
      <c r="F563" s="839" t="s">
        <v>1565</v>
      </c>
      <c r="G563" s="839" t="s">
        <v>175</v>
      </c>
    </row>
    <row r="564" spans="1:7" ht="13.5" customHeight="1" x14ac:dyDescent="0.35">
      <c r="A564" s="838">
        <v>44930</v>
      </c>
      <c r="B564" s="839" t="s">
        <v>1566</v>
      </c>
      <c r="C564" s="840" t="s">
        <v>28</v>
      </c>
      <c r="D564" s="839" t="s">
        <v>159</v>
      </c>
      <c r="E564" s="841">
        <v>250</v>
      </c>
      <c r="F564" s="839" t="s">
        <v>1180</v>
      </c>
      <c r="G564" s="839" t="s">
        <v>174</v>
      </c>
    </row>
    <row r="565" spans="1:7" ht="13.5" customHeight="1" x14ac:dyDescent="0.35">
      <c r="A565" s="838">
        <v>44929</v>
      </c>
      <c r="B565" s="839" t="s">
        <v>1567</v>
      </c>
      <c r="C565" s="840" t="s">
        <v>28</v>
      </c>
      <c r="D565" s="839" t="s">
        <v>160</v>
      </c>
      <c r="E565" s="841">
        <v>212.5</v>
      </c>
      <c r="F565" s="839" t="s">
        <v>1267</v>
      </c>
      <c r="G565" s="839" t="s">
        <v>175</v>
      </c>
    </row>
    <row r="566" spans="1:7" ht="13.5" customHeight="1" x14ac:dyDescent="0.35">
      <c r="A566" s="838">
        <v>44927</v>
      </c>
      <c r="B566" s="839" t="s">
        <v>292</v>
      </c>
      <c r="C566" s="840" t="s">
        <v>1278</v>
      </c>
      <c r="D566" s="839" t="s">
        <v>161</v>
      </c>
      <c r="E566" s="841">
        <v>60</v>
      </c>
      <c r="F566" s="839" t="s">
        <v>292</v>
      </c>
      <c r="G566" s="839" t="s">
        <v>175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088" priority="331" operator="lessThan">
      <formula>0</formula>
    </cfRule>
  </conditionalFormatting>
  <conditionalFormatting sqref="X38">
    <cfRule type="cellIs" dxfId="3087" priority="330" operator="lessThan">
      <formula>0</formula>
    </cfRule>
  </conditionalFormatting>
  <conditionalFormatting sqref="X6:X18">
    <cfRule type="cellIs" dxfId="3086" priority="229" operator="lessThan">
      <formula>0</formula>
    </cfRule>
    <cfRule type="cellIs" dxfId="3085" priority="230" operator="lessThan">
      <formula>0</formula>
    </cfRule>
    <cfRule type="cellIs" dxfId="3084" priority="231" operator="lessThan">
      <formula>0</formula>
    </cfRule>
    <cfRule type="cellIs" dxfId="3083" priority="232" operator="lessThan">
      <formula>0</formula>
    </cfRule>
    <cfRule type="cellIs" dxfId="3082" priority="233" operator="lessThan">
      <formula>0</formula>
    </cfRule>
    <cfRule type="cellIs" dxfId="3081" priority="234" operator="lessThan">
      <formula>0</formula>
    </cfRule>
    <cfRule type="cellIs" dxfId="3080" priority="235" operator="lessThan">
      <formula>0</formula>
    </cfRule>
    <cfRule type="cellIs" dxfId="3079" priority="236" operator="lessThan">
      <formula>0</formula>
    </cfRule>
    <cfRule type="cellIs" dxfId="3078" priority="237" operator="lessThan">
      <formula>0</formula>
    </cfRule>
    <cfRule type="cellIs" dxfId="3077" priority="238" operator="lessThan">
      <formula>0</formula>
    </cfRule>
    <cfRule type="cellIs" dxfId="3076" priority="239" operator="lessThan">
      <formula>0</formula>
    </cfRule>
    <cfRule type="cellIs" dxfId="3075" priority="240" operator="lessThan">
      <formula>0</formula>
    </cfRule>
    <cfRule type="cellIs" dxfId="3074" priority="241" operator="lessThan">
      <formula>0</formula>
    </cfRule>
    <cfRule type="cellIs" dxfId="3073" priority="242" operator="lessThan">
      <formula>0</formula>
    </cfRule>
    <cfRule type="cellIs" dxfId="3072" priority="243" operator="lessThan">
      <formula>0</formula>
    </cfRule>
    <cfRule type="cellIs" dxfId="3071" priority="244" operator="lessThan">
      <formula>0</formula>
    </cfRule>
    <cfRule type="cellIs" dxfId="3070" priority="245" operator="lessThan">
      <formula>0</formula>
    </cfRule>
    <cfRule type="cellIs" dxfId="3069" priority="246" operator="lessThan">
      <formula>0</formula>
    </cfRule>
    <cfRule type="cellIs" dxfId="3068" priority="303" operator="lessThan">
      <formula>0</formula>
    </cfRule>
    <cfRule type="cellIs" dxfId="3067" priority="304" operator="lessThan">
      <formula>0</formula>
    </cfRule>
    <cfRule type="cellIs" dxfId="3066" priority="307" operator="lessThan">
      <formula>0</formula>
    </cfRule>
    <cfRule type="cellIs" dxfId="3065" priority="313" operator="lessThan">
      <formula>0</formula>
    </cfRule>
    <cfRule type="cellIs" dxfId="3064" priority="314" operator="lessThan">
      <formula>0</formula>
    </cfRule>
    <cfRule type="cellIs" dxfId="3063" priority="315" operator="lessThan">
      <formula>0</formula>
    </cfRule>
    <cfRule type="cellIs" dxfId="3062" priority="316" operator="lessThan">
      <formula>0</formula>
    </cfRule>
    <cfRule type="cellIs" dxfId="3061" priority="319" operator="lessThan">
      <formula>0</formula>
    </cfRule>
    <cfRule type="cellIs" dxfId="3060" priority="326" operator="lessThan">
      <formula>0</formula>
    </cfRule>
    <cfRule type="cellIs" dxfId="3059" priority="328" operator="lessThan">
      <formula>0</formula>
    </cfRule>
  </conditionalFormatting>
  <conditionalFormatting sqref="X39">
    <cfRule type="cellIs" dxfId="3058" priority="329" operator="lessThan">
      <formula>0</formula>
    </cfRule>
  </conditionalFormatting>
  <conditionalFormatting sqref="X6:X26 Y24:Y25">
    <cfRule type="cellIs" dxfId="3057" priority="327" operator="greaterThan">
      <formula>0</formula>
    </cfRule>
  </conditionalFormatting>
  <conditionalFormatting sqref="J43">
    <cfRule type="cellIs" dxfId="3056" priority="324" operator="greaterThan">
      <formula>0</formula>
    </cfRule>
    <cfRule type="cellIs" dxfId="3055" priority="325" operator="lessThan">
      <formula>0</formula>
    </cfRule>
  </conditionalFormatting>
  <conditionalFormatting sqref="Y6">
    <cfRule type="cellIs" dxfId="3054" priority="322" operator="greaterThan">
      <formula>0</formula>
    </cfRule>
    <cfRule type="cellIs" dxfId="3053" priority="323" operator="lessThan">
      <formula>0</formula>
    </cfRule>
  </conditionalFormatting>
  <conditionalFormatting sqref="Z6">
    <cfRule type="cellIs" dxfId="3052" priority="320" operator="greaterThan">
      <formula>0</formula>
    </cfRule>
    <cfRule type="cellIs" dxfId="3051" priority="321" operator="lessThan">
      <formula>0</formula>
    </cfRule>
  </conditionalFormatting>
  <conditionalFormatting sqref="AB6:AB18">
    <cfRule type="cellIs" dxfId="3050" priority="317" operator="lessThan">
      <formula>0</formula>
    </cfRule>
    <cfRule type="cellIs" dxfId="3049" priority="318" operator="greaterThan">
      <formula>0</formula>
    </cfRule>
  </conditionalFormatting>
  <conditionalFormatting sqref="W19">
    <cfRule type="cellIs" dxfId="3048" priority="310" operator="greaterThan">
      <formula>0.8</formula>
    </cfRule>
    <cfRule type="cellIs" dxfId="3047" priority="311" operator="between">
      <formula>0.51</formula>
      <formula>0.8</formula>
    </cfRule>
    <cfRule type="cellIs" dxfId="3046" priority="312" operator="lessThan">
      <formula>0.5</formula>
    </cfRule>
  </conditionalFormatting>
  <conditionalFormatting sqref="X129">
    <cfRule type="cellIs" dxfId="3045" priority="309" operator="lessThan">
      <formula>0</formula>
    </cfRule>
  </conditionalFormatting>
  <conditionalFormatting sqref="X142:X144">
    <cfRule type="cellIs" dxfId="3044" priority="308" operator="lessThan">
      <formula>0</formula>
    </cfRule>
  </conditionalFormatting>
  <conditionalFormatting sqref="Y35">
    <cfRule type="cellIs" dxfId="3043" priority="305" operator="greaterThan">
      <formula>0</formula>
    </cfRule>
    <cfRule type="cellIs" dxfId="3042" priority="306" operator="lessThan">
      <formula>0</formula>
    </cfRule>
  </conditionalFormatting>
  <conditionalFormatting sqref="X35">
    <cfRule type="cellIs" dxfId="3041" priority="296" operator="lessThan">
      <formula>0</formula>
    </cfRule>
    <cfRule type="cellIs" dxfId="3040" priority="297" operator="lessThan">
      <formula>0</formula>
    </cfRule>
    <cfRule type="cellIs" dxfId="3039" priority="298" operator="lessThan">
      <formula>0</formula>
    </cfRule>
    <cfRule type="cellIs" dxfId="3038" priority="299" operator="lessThan">
      <formula>0</formula>
    </cfRule>
    <cfRule type="cellIs" dxfId="3037" priority="300" operator="lessThan">
      <formula>0</formula>
    </cfRule>
    <cfRule type="cellIs" dxfId="3036" priority="301" operator="greaterThan">
      <formula>0</formula>
    </cfRule>
    <cfRule type="cellIs" dxfId="3035" priority="302" operator="lessThan">
      <formula>0</formula>
    </cfRule>
  </conditionalFormatting>
  <conditionalFormatting sqref="Z104:Z105">
    <cfRule type="cellIs" dxfId="3034" priority="294" operator="lessThan">
      <formula>0</formula>
    </cfRule>
    <cfRule type="cellIs" dxfId="3033" priority="295" operator="greaterThan">
      <formula>0</formula>
    </cfRule>
  </conditionalFormatting>
  <conditionalFormatting sqref="X147:X148">
    <cfRule type="cellIs" dxfId="3032" priority="293" operator="lessThan">
      <formula>0</formula>
    </cfRule>
  </conditionalFormatting>
  <conditionalFormatting sqref="X149:X150">
    <cfRule type="cellIs" dxfId="3031" priority="292" operator="lessThan">
      <formula>0</formula>
    </cfRule>
  </conditionalFormatting>
  <conditionalFormatting sqref="X152:X153">
    <cfRule type="cellIs" dxfId="3030" priority="291" operator="lessThan">
      <formula>0</formula>
    </cfRule>
  </conditionalFormatting>
  <conditionalFormatting sqref="X32:X34">
    <cfRule type="cellIs" dxfId="3029" priority="284" operator="lessThan">
      <formula>0</formula>
    </cfRule>
    <cfRule type="cellIs" dxfId="3028" priority="285" operator="lessThan">
      <formula>0</formula>
    </cfRule>
    <cfRule type="cellIs" dxfId="3027" priority="286" operator="lessThan">
      <formula>0</formula>
    </cfRule>
    <cfRule type="cellIs" dxfId="3026" priority="287" operator="lessThan">
      <formula>0</formula>
    </cfRule>
    <cfRule type="cellIs" dxfId="3025" priority="288" operator="lessThan">
      <formula>0</formula>
    </cfRule>
    <cfRule type="cellIs" dxfId="3024" priority="289" operator="greaterThan">
      <formula>0</formula>
    </cfRule>
    <cfRule type="cellIs" dxfId="3023" priority="290" operator="lessThan">
      <formula>0</formula>
    </cfRule>
  </conditionalFormatting>
  <conditionalFormatting sqref="Y32:Y34">
    <cfRule type="cellIs" dxfId="3022" priority="282" operator="greaterThan">
      <formula>0</formula>
    </cfRule>
    <cfRule type="cellIs" dxfId="3021" priority="283" operator="lessThan">
      <formula>0</formula>
    </cfRule>
  </conditionalFormatting>
  <conditionalFormatting sqref="K47:V58">
    <cfRule type="cellIs" dxfId="3020" priority="271" operator="lessThan">
      <formula>0</formula>
    </cfRule>
    <cfRule type="cellIs" dxfId="3019" priority="272" operator="greaterThan">
      <formula>0.1</formula>
    </cfRule>
  </conditionalFormatting>
  <conditionalFormatting sqref="K59">
    <cfRule type="cellIs" dxfId="3018" priority="269" operator="lessThan">
      <formula>0</formula>
    </cfRule>
    <cfRule type="cellIs" dxfId="3017" priority="270" operator="greaterThan">
      <formula>0.1</formula>
    </cfRule>
  </conditionalFormatting>
  <conditionalFormatting sqref="W47">
    <cfRule type="cellIs" dxfId="3016" priority="267" operator="lessThan">
      <formula>0</formula>
    </cfRule>
    <cfRule type="cellIs" dxfId="3015" priority="268" operator="greaterThan">
      <formula>0.1</formula>
    </cfRule>
  </conditionalFormatting>
  <conditionalFormatting sqref="E567:E585">
    <cfRule type="cellIs" dxfId="3014" priority="266" operator="lessThan">
      <formula>0</formula>
    </cfRule>
  </conditionalFormatting>
  <conditionalFormatting sqref="L47:V50 L52:V54 L56:V58">
    <cfRule type="cellIs" dxfId="3013" priority="264" operator="lessThan">
      <formula>0</formula>
    </cfRule>
    <cfRule type="cellIs" dxfId="3012" priority="265" operator="greaterThan">
      <formula>0.1</formula>
    </cfRule>
  </conditionalFormatting>
  <conditionalFormatting sqref="K51:V51">
    <cfRule type="cellIs" dxfId="3011" priority="260" operator="lessThan">
      <formula>0</formula>
    </cfRule>
    <cfRule type="cellIs" dxfId="3010" priority="261" operator="greaterThan">
      <formula>0.1</formula>
    </cfRule>
    <cfRule type="cellIs" dxfId="3009" priority="262" operator="lessThan">
      <formula>0</formula>
    </cfRule>
    <cfRule type="cellIs" dxfId="3008" priority="263" operator="greaterThan">
      <formula>0.1</formula>
    </cfRule>
  </conditionalFormatting>
  <conditionalFormatting sqref="L51:V51">
    <cfRule type="cellIs" dxfId="3007" priority="256" operator="lessThan">
      <formula>0</formula>
    </cfRule>
    <cfRule type="cellIs" dxfId="3006" priority="257" operator="greaterThan">
      <formula>0.1</formula>
    </cfRule>
    <cfRule type="cellIs" dxfId="3005" priority="258" operator="lessThan">
      <formula>0</formula>
    </cfRule>
    <cfRule type="cellIs" dxfId="3004" priority="259" operator="greaterThan">
      <formula>0.1</formula>
    </cfRule>
  </conditionalFormatting>
  <conditionalFormatting sqref="L59:W59">
    <cfRule type="cellIs" dxfId="3003" priority="254" operator="lessThan">
      <formula>0</formula>
    </cfRule>
    <cfRule type="cellIs" dxfId="3002" priority="255" operator="greaterThan">
      <formula>0.1</formula>
    </cfRule>
  </conditionalFormatting>
  <conditionalFormatting sqref="Z37">
    <cfRule type="cellIs" dxfId="3001" priority="225" operator="greaterThan">
      <formula>0</formula>
    </cfRule>
    <cfRule type="cellIs" dxfId="3000" priority="226" operator="lessThan">
      <formula>0</formula>
    </cfRule>
  </conditionalFormatting>
  <conditionalFormatting sqref="X31">
    <cfRule type="cellIs" dxfId="2999" priority="207" operator="lessThan">
      <formula>0</formula>
    </cfRule>
    <cfRule type="cellIs" dxfId="2998" priority="208" operator="lessThan">
      <formula>0</formula>
    </cfRule>
    <cfRule type="cellIs" dxfId="2997" priority="209" operator="lessThan">
      <formula>0</formula>
    </cfRule>
    <cfRule type="cellIs" dxfId="2996" priority="210" operator="lessThan">
      <formula>0</formula>
    </cfRule>
    <cfRule type="cellIs" dxfId="2995" priority="211" operator="lessThan">
      <formula>0</formula>
    </cfRule>
    <cfRule type="cellIs" dxfId="2994" priority="212" operator="greaterThan">
      <formula>0</formula>
    </cfRule>
    <cfRule type="cellIs" dxfId="2993" priority="213" operator="lessThan">
      <formula>0</formula>
    </cfRule>
  </conditionalFormatting>
  <conditionalFormatting sqref="Z7:Z18">
    <cfRule type="cellIs" dxfId="2992" priority="201" operator="greaterThan">
      <formula>0</formula>
    </cfRule>
    <cfRule type="cellIs" dxfId="2991" priority="202" operator="lessThan">
      <formula>0</formula>
    </cfRule>
  </conditionalFormatting>
  <conditionalFormatting sqref="K19:V19 K20:W20">
    <cfRule type="cellIs" dxfId="2990" priority="222" operator="greaterThan">
      <formula>0.81</formula>
    </cfRule>
    <cfRule type="cellIs" dxfId="2989" priority="223" operator="between">
      <formula>0.301</formula>
      <formula>0.8</formula>
    </cfRule>
    <cfRule type="cellIs" dxfId="2988" priority="224" operator="lessThan">
      <formula>0.3</formula>
    </cfRule>
  </conditionalFormatting>
  <conditionalFormatting sqref="K24:W24">
    <cfRule type="cellIs" dxfId="2987" priority="220" operator="lessThan">
      <formula>0</formula>
    </cfRule>
    <cfRule type="cellIs" dxfId="2986" priority="221" operator="greaterThan">
      <formula>0.0001</formula>
    </cfRule>
  </conditionalFormatting>
  <conditionalFormatting sqref="Q19">
    <cfRule type="cellIs" dxfId="2985" priority="217" operator="greaterThan">
      <formula>0.75</formula>
    </cfRule>
    <cfRule type="cellIs" dxfId="2984" priority="218" operator="between">
      <formula>0.301</formula>
      <formula>0.7499</formula>
    </cfRule>
    <cfRule type="cellIs" dxfId="2983" priority="219" operator="lessThan">
      <formula>0.3</formula>
    </cfRule>
  </conditionalFormatting>
  <conditionalFormatting sqref="Y37">
    <cfRule type="cellIs" dxfId="2982" priority="215" operator="lessThan">
      <formula>0</formula>
    </cfRule>
    <cfRule type="cellIs" dxfId="2981" priority="216" operator="greaterThan">
      <formula>0</formula>
    </cfRule>
  </conditionalFormatting>
  <conditionalFormatting sqref="X30">
    <cfRule type="cellIs" dxfId="2980" priority="187" operator="lessThan">
      <formula>0</formula>
    </cfRule>
    <cfRule type="cellIs" dxfId="2979" priority="188" operator="lessThan">
      <formula>0</formula>
    </cfRule>
    <cfRule type="cellIs" dxfId="2978" priority="189" operator="lessThan">
      <formula>0</formula>
    </cfRule>
    <cfRule type="cellIs" dxfId="2977" priority="190" operator="lessThan">
      <formula>0</formula>
    </cfRule>
    <cfRule type="cellIs" dxfId="2976" priority="191" operator="lessThan">
      <formula>0</formula>
    </cfRule>
    <cfRule type="cellIs" dxfId="2975" priority="192" operator="greaterThan">
      <formula>0</formula>
    </cfRule>
    <cfRule type="cellIs" dxfId="2974" priority="193" operator="lessThan">
      <formula>0</formula>
    </cfRule>
  </conditionalFormatting>
  <conditionalFormatting sqref="X130:X139">
    <cfRule type="cellIs" dxfId="2973" priority="214" operator="lessThan">
      <formula>0</formula>
    </cfRule>
  </conditionalFormatting>
  <conditionalFormatting sqref="Y31">
    <cfRule type="cellIs" dxfId="2972" priority="205" operator="greaterThan">
      <formula>0</formula>
    </cfRule>
    <cfRule type="cellIs" dxfId="2971" priority="206" operator="lessThan">
      <formula>0</formula>
    </cfRule>
  </conditionalFormatting>
  <conditionalFormatting sqref="X109:X116">
    <cfRule type="cellIs" dxfId="2970" priority="204" operator="lessThan">
      <formula>0</formula>
    </cfRule>
  </conditionalFormatting>
  <conditionalFormatting sqref="K6:V18">
    <cfRule type="cellIs" dxfId="2969" priority="203" operator="lessThan">
      <formula>0</formula>
    </cfRule>
  </conditionalFormatting>
  <conditionalFormatting sqref="K27:V36">
    <cfRule type="aboveAverage" dxfId="2968" priority="137"/>
    <cfRule type="aboveAverage" dxfId="2967" priority="138"/>
    <cfRule type="aboveAverage" dxfId="2966" priority="194"/>
    <cfRule type="aboveAverage" dxfId="2965" priority="200"/>
  </conditionalFormatting>
  <conditionalFormatting sqref="E80">
    <cfRule type="cellIs" dxfId="2964" priority="198" operator="lessThan">
      <formula>0</formula>
    </cfRule>
  </conditionalFormatting>
  <conditionalFormatting sqref="X47:X59">
    <cfRule type="cellIs" dxfId="2963" priority="195" operator="greaterThan">
      <formula>0</formula>
    </cfRule>
    <cfRule type="cellIs" dxfId="2962" priority="196" operator="greaterThan">
      <formula>0</formula>
    </cfRule>
    <cfRule type="cellIs" dxfId="2961" priority="197" operator="lessThan">
      <formula>0</formula>
    </cfRule>
  </conditionalFormatting>
  <conditionalFormatting sqref="Y30">
    <cfRule type="cellIs" dxfId="2960" priority="185" operator="greaterThan">
      <formula>0</formula>
    </cfRule>
    <cfRule type="cellIs" dxfId="2959" priority="186" operator="lessThan">
      <formula>0</formula>
    </cfRule>
  </conditionalFormatting>
  <conditionalFormatting sqref="L148:V148">
    <cfRule type="cellIs" dxfId="2958" priority="180" operator="lessThan">
      <formula>0</formula>
    </cfRule>
  </conditionalFormatting>
  <conditionalFormatting sqref="K55:V55">
    <cfRule type="cellIs" dxfId="2957" priority="183" operator="lessThan">
      <formula>0</formula>
    </cfRule>
    <cfRule type="cellIs" dxfId="2956" priority="184" operator="greaterThan">
      <formula>0.1</formula>
    </cfRule>
  </conditionalFormatting>
  <conditionalFormatting sqref="K62:K73">
    <cfRule type="cellIs" dxfId="2955" priority="182" operator="lessThan">
      <formula>0</formula>
    </cfRule>
  </conditionalFormatting>
  <conditionalFormatting sqref="L62:V62">
    <cfRule type="cellIs" dxfId="2954" priority="181" operator="lessThan">
      <formula>0</formula>
    </cfRule>
  </conditionalFormatting>
  <conditionalFormatting sqref="Y19:Y23">
    <cfRule type="cellIs" dxfId="2953" priority="177" operator="greaterThan">
      <formula>0</formula>
    </cfRule>
    <cfRule type="cellIs" dxfId="2952" priority="178" operator="lessThan">
      <formula>0</formula>
    </cfRule>
  </conditionalFormatting>
  <conditionalFormatting sqref="X29">
    <cfRule type="cellIs" dxfId="2951" priority="165" operator="lessThan">
      <formula>0</formula>
    </cfRule>
    <cfRule type="cellIs" dxfId="2950" priority="166" operator="lessThan">
      <formula>0</formula>
    </cfRule>
    <cfRule type="cellIs" dxfId="2949" priority="167" operator="lessThan">
      <formula>0</formula>
    </cfRule>
    <cfRule type="cellIs" dxfId="2948" priority="168" operator="lessThan">
      <formula>0</formula>
    </cfRule>
    <cfRule type="cellIs" dxfId="2947" priority="169" operator="lessThan">
      <formula>0</formula>
    </cfRule>
    <cfRule type="cellIs" dxfId="2946" priority="170" operator="greaterThan">
      <formula>0</formula>
    </cfRule>
    <cfRule type="cellIs" dxfId="2945" priority="171" operator="lessThan">
      <formula>0</formula>
    </cfRule>
  </conditionalFormatting>
  <conditionalFormatting sqref="Y7:Y18">
    <cfRule type="cellIs" dxfId="2944" priority="174" operator="greaterThan">
      <formula>0</formula>
    </cfRule>
    <cfRule type="cellIs" dxfId="2943" priority="175" operator="lessThan">
      <formula>0</formula>
    </cfRule>
  </conditionalFormatting>
  <conditionalFormatting sqref="W48:W58">
    <cfRule type="cellIs" dxfId="2942" priority="172" operator="lessThan">
      <formula>0</formula>
    </cfRule>
    <cfRule type="cellIs" dxfId="2941" priority="173" operator="greaterThan">
      <formula>0.1</formula>
    </cfRule>
  </conditionalFormatting>
  <conditionalFormatting sqref="Y29">
    <cfRule type="cellIs" dxfId="2940" priority="163" operator="greaterThan">
      <formula>0</formula>
    </cfRule>
    <cfRule type="cellIs" dxfId="2939" priority="164" operator="lessThan">
      <formula>0</formula>
    </cfRule>
  </conditionalFormatting>
  <conditionalFormatting sqref="K108:K116">
    <cfRule type="cellIs" dxfId="2938" priority="162" operator="lessThan">
      <formula>0</formula>
    </cfRule>
  </conditionalFormatting>
  <conditionalFormatting sqref="L108:V108">
    <cfRule type="cellIs" dxfId="2937" priority="161" operator="lessThan">
      <formula>0</formula>
    </cfRule>
  </conditionalFormatting>
  <conditionalFormatting sqref="K129:K138">
    <cfRule type="cellIs" dxfId="2936" priority="160" operator="lessThan">
      <formula>0</formula>
    </cfRule>
  </conditionalFormatting>
  <conditionalFormatting sqref="L129:V129">
    <cfRule type="cellIs" dxfId="2935" priority="159" operator="lessThan">
      <formula>0</formula>
    </cfRule>
  </conditionalFormatting>
  <conditionalFormatting sqref="E53">
    <cfRule type="cellIs" dxfId="2934" priority="158" operator="lessThan">
      <formula>0</formula>
    </cfRule>
  </conditionalFormatting>
  <conditionalFormatting sqref="E32">
    <cfRule type="cellIs" dxfId="2933" priority="157" operator="lessThan">
      <formula>0</formula>
    </cfRule>
  </conditionalFormatting>
  <conditionalFormatting sqref="E52">
    <cfRule type="cellIs" dxfId="2932" priority="156" operator="lessThan">
      <formula>0</formula>
    </cfRule>
  </conditionalFormatting>
  <conditionalFormatting sqref="E51">
    <cfRule type="cellIs" dxfId="2931" priority="155" operator="lessThan">
      <formula>0</formula>
    </cfRule>
  </conditionalFormatting>
  <conditionalFormatting sqref="S28">
    <cfRule type="aboveAverage" dxfId="2930" priority="148"/>
    <cfRule type="aboveAverage" dxfId="2929" priority="149"/>
  </conditionalFormatting>
  <conditionalFormatting sqref="T28">
    <cfRule type="aboveAverage" dxfId="2928" priority="146"/>
    <cfRule type="aboveAverage" dxfId="2927" priority="147"/>
  </conditionalFormatting>
  <conditionalFormatting sqref="U28">
    <cfRule type="aboveAverage" dxfId="2926" priority="142"/>
    <cfRule type="aboveAverage" dxfId="2925" priority="143"/>
    <cfRule type="aboveAverage" dxfId="2924" priority="144"/>
    <cfRule type="aboveAverage" dxfId="2923" priority="145"/>
  </conditionalFormatting>
  <conditionalFormatting sqref="W26">
    <cfRule type="cellIs" dxfId="2922" priority="141" operator="lessThan">
      <formula>0</formula>
    </cfRule>
  </conditionalFormatting>
  <conditionalFormatting sqref="V26:V28">
    <cfRule type="cellIs" dxfId="2921" priority="140" operator="lessThan">
      <formula>0</formula>
    </cfRule>
  </conditionalFormatting>
  <conditionalFormatting sqref="E55">
    <cfRule type="cellIs" dxfId="2920" priority="139" operator="lessThan">
      <formula>0</formula>
    </cfRule>
  </conditionalFormatting>
  <conditionalFormatting sqref="X27:X28">
    <cfRule type="cellIs" dxfId="2919" priority="130" operator="lessThan">
      <formula>0</formula>
    </cfRule>
    <cfRule type="cellIs" dxfId="2918" priority="131" operator="lessThan">
      <formula>0</formula>
    </cfRule>
    <cfRule type="cellIs" dxfId="2917" priority="132" operator="lessThan">
      <formula>0</formula>
    </cfRule>
    <cfRule type="cellIs" dxfId="2916" priority="133" operator="lessThan">
      <formula>0</formula>
    </cfRule>
    <cfRule type="cellIs" dxfId="2915" priority="134" operator="lessThan">
      <formula>0</formula>
    </cfRule>
    <cfRule type="cellIs" dxfId="2914" priority="135" operator="greaterThan">
      <formula>0</formula>
    </cfRule>
    <cfRule type="cellIs" dxfId="2913" priority="136" operator="lessThan">
      <formula>0</formula>
    </cfRule>
  </conditionalFormatting>
  <conditionalFormatting sqref="Y26:Y28">
    <cfRule type="cellIs" dxfId="2912" priority="128" operator="greaterThan">
      <formula>0</formula>
    </cfRule>
    <cfRule type="cellIs" dxfId="2911" priority="129" operator="lessThan">
      <formula>0</formula>
    </cfRule>
  </conditionalFormatting>
  <conditionalFormatting sqref="K130:K138">
    <cfRule type="cellIs" dxfId="2910" priority="103" operator="lessThan">
      <formula>0</formula>
    </cfRule>
  </conditionalFormatting>
  <conditionalFormatting sqref="E555:E566">
    <cfRule type="cellIs" dxfId="2909" priority="70" operator="lessThan">
      <formula>0</formula>
    </cfRule>
  </conditionalFormatting>
  <conditionalFormatting sqref="V25:W25">
    <cfRule type="cellIs" dxfId="2908" priority="69" operator="lessThan">
      <formula>0</formula>
    </cfRule>
  </conditionalFormatting>
  <conditionalFormatting sqref="W25">
    <cfRule type="cellIs" dxfId="2907" priority="17" operator="greaterThan">
      <formula>935</formula>
    </cfRule>
    <cfRule type="cellIs" dxfId="2906" priority="18" operator="lessThan">
      <formula>935</formula>
    </cfRule>
    <cfRule type="cellIs" dxfId="2905" priority="68" operator="lessThan">
      <formula>0</formula>
    </cfRule>
  </conditionalFormatting>
  <conditionalFormatting sqref="L63:L73">
    <cfRule type="cellIs" dxfId="2904" priority="67" operator="lessThan">
      <formula>0</formula>
    </cfRule>
  </conditionalFormatting>
  <conditionalFormatting sqref="M63:M73">
    <cfRule type="cellIs" dxfId="2903" priority="66" operator="lessThan">
      <formula>0</formula>
    </cfRule>
  </conditionalFormatting>
  <conditionalFormatting sqref="N63:N73">
    <cfRule type="cellIs" dxfId="2902" priority="65" operator="lessThan">
      <formula>0</formula>
    </cfRule>
  </conditionalFormatting>
  <conditionalFormatting sqref="O63:O73">
    <cfRule type="cellIs" dxfId="2901" priority="64" operator="lessThan">
      <formula>0</formula>
    </cfRule>
  </conditionalFormatting>
  <conditionalFormatting sqref="P63:P73">
    <cfRule type="cellIs" dxfId="2900" priority="63" operator="lessThan">
      <formula>0</formula>
    </cfRule>
  </conditionalFormatting>
  <conditionalFormatting sqref="Q63:Q73">
    <cfRule type="cellIs" dxfId="2899" priority="62" operator="lessThan">
      <formula>0</formula>
    </cfRule>
  </conditionalFormatting>
  <conditionalFormatting sqref="R63:R73">
    <cfRule type="cellIs" dxfId="2898" priority="61" operator="lessThan">
      <formula>0</formula>
    </cfRule>
  </conditionalFormatting>
  <conditionalFormatting sqref="S63:S73">
    <cfRule type="cellIs" dxfId="2897" priority="60" operator="lessThan">
      <formula>0</formula>
    </cfRule>
  </conditionalFormatting>
  <conditionalFormatting sqref="T63:T73">
    <cfRule type="cellIs" dxfId="2896" priority="59" operator="lessThan">
      <formula>0</formula>
    </cfRule>
  </conditionalFormatting>
  <conditionalFormatting sqref="U63:U73">
    <cfRule type="cellIs" dxfId="2895" priority="58" operator="lessThan">
      <formula>0</formula>
    </cfRule>
  </conditionalFormatting>
  <conditionalFormatting sqref="V63:V73">
    <cfRule type="cellIs" dxfId="2894" priority="57" operator="lessThan">
      <formula>0</formula>
    </cfRule>
  </conditionalFormatting>
  <conditionalFormatting sqref="L109:L116">
    <cfRule type="cellIs" dxfId="2893" priority="56" operator="lessThan">
      <formula>0</formula>
    </cfRule>
  </conditionalFormatting>
  <conditionalFormatting sqref="M109:M116">
    <cfRule type="cellIs" dxfId="2892" priority="55" operator="lessThan">
      <formula>0</formula>
    </cfRule>
  </conditionalFormatting>
  <conditionalFormatting sqref="N109:N116">
    <cfRule type="cellIs" dxfId="2891" priority="54" operator="lessThan">
      <formula>0</formula>
    </cfRule>
  </conditionalFormatting>
  <conditionalFormatting sqref="O109:O116">
    <cfRule type="cellIs" dxfId="2890" priority="53" operator="lessThan">
      <formula>0</formula>
    </cfRule>
  </conditionalFormatting>
  <conditionalFormatting sqref="P109:P116">
    <cfRule type="cellIs" dxfId="2889" priority="52" operator="lessThan">
      <formula>0</formula>
    </cfRule>
  </conditionalFormatting>
  <conditionalFormatting sqref="Q109:Q116">
    <cfRule type="cellIs" dxfId="2888" priority="51" operator="lessThan">
      <formula>0</formula>
    </cfRule>
  </conditionalFormatting>
  <conditionalFormatting sqref="R109:R116">
    <cfRule type="cellIs" dxfId="2887" priority="50" operator="lessThan">
      <formula>0</formula>
    </cfRule>
  </conditionalFormatting>
  <conditionalFormatting sqref="S109:S116">
    <cfRule type="cellIs" dxfId="2886" priority="49" operator="lessThan">
      <formula>0</formula>
    </cfRule>
  </conditionalFormatting>
  <conditionalFormatting sqref="T109:T116">
    <cfRule type="cellIs" dxfId="2885" priority="48" operator="lessThan">
      <formula>0</formula>
    </cfRule>
  </conditionalFormatting>
  <conditionalFormatting sqref="U109:U116">
    <cfRule type="cellIs" dxfId="2884" priority="47" operator="lessThan">
      <formula>0</formula>
    </cfRule>
  </conditionalFormatting>
  <conditionalFormatting sqref="V109:V116">
    <cfRule type="cellIs" dxfId="2883" priority="46" operator="lessThan">
      <formula>0</formula>
    </cfRule>
  </conditionalFormatting>
  <conditionalFormatting sqref="L130:L138">
    <cfRule type="cellIs" dxfId="2882" priority="45" operator="lessThan">
      <formula>0</formula>
    </cfRule>
  </conditionalFormatting>
  <conditionalFormatting sqref="M130:M138">
    <cfRule type="cellIs" dxfId="2881" priority="44" operator="lessThan">
      <formula>0</formula>
    </cfRule>
  </conditionalFormatting>
  <conditionalFormatting sqref="N130:N138">
    <cfRule type="cellIs" dxfId="2880" priority="43" operator="lessThan">
      <formula>0</formula>
    </cfRule>
  </conditionalFormatting>
  <conditionalFormatting sqref="O130:O138">
    <cfRule type="cellIs" dxfId="2879" priority="42" operator="lessThan">
      <formula>0</formula>
    </cfRule>
  </conditionalFormatting>
  <conditionalFormatting sqref="P130:P138">
    <cfRule type="cellIs" dxfId="2878" priority="41" operator="lessThan">
      <formula>0</formula>
    </cfRule>
  </conditionalFormatting>
  <conditionalFormatting sqref="Q130:Q138">
    <cfRule type="cellIs" dxfId="2877" priority="40" operator="lessThan">
      <formula>0</formula>
    </cfRule>
  </conditionalFormatting>
  <conditionalFormatting sqref="R130:R138">
    <cfRule type="cellIs" dxfId="2876" priority="39" operator="lessThan">
      <formula>0</formula>
    </cfRule>
  </conditionalFormatting>
  <conditionalFormatting sqref="S130:S138">
    <cfRule type="cellIs" dxfId="2875" priority="38" operator="lessThan">
      <formula>0</formula>
    </cfRule>
  </conditionalFormatting>
  <conditionalFormatting sqref="T130:T138">
    <cfRule type="cellIs" dxfId="2874" priority="37" operator="lessThan">
      <formula>0</formula>
    </cfRule>
  </conditionalFormatting>
  <conditionalFormatting sqref="U130:U138">
    <cfRule type="cellIs" dxfId="2873" priority="36" operator="lessThan">
      <formula>0</formula>
    </cfRule>
  </conditionalFormatting>
  <conditionalFormatting sqref="V130:V138">
    <cfRule type="cellIs" dxfId="2872" priority="35" operator="lessThan">
      <formula>0</formula>
    </cfRule>
  </conditionalFormatting>
  <conditionalFormatting sqref="E553">
    <cfRule type="cellIs" dxfId="2871" priority="34" operator="lessThan">
      <formula>0</formula>
    </cfRule>
  </conditionalFormatting>
  <conditionalFormatting sqref="E534">
    <cfRule type="cellIs" dxfId="2870" priority="33" operator="lessThan">
      <formula>0</formula>
    </cfRule>
  </conditionalFormatting>
  <conditionalFormatting sqref="E510">
    <cfRule type="cellIs" dxfId="2869" priority="32" operator="lessThan">
      <formula>0</formula>
    </cfRule>
  </conditionalFormatting>
  <conditionalFormatting sqref="E490:E491">
    <cfRule type="cellIs" dxfId="2868" priority="31" operator="lessThan">
      <formula>0</formula>
    </cfRule>
  </conditionalFormatting>
  <conditionalFormatting sqref="E452:E453">
    <cfRule type="cellIs" dxfId="2867" priority="30" operator="lessThan">
      <formula>0</formula>
    </cfRule>
  </conditionalFormatting>
  <conditionalFormatting sqref="K22:W22 W23">
    <cfRule type="cellIs" dxfId="2866" priority="25" operator="between">
      <formula>2001</formula>
      <formula>2692</formula>
    </cfRule>
    <cfRule type="aboveAverage" dxfId="2865" priority="28"/>
  </conditionalFormatting>
  <conditionalFormatting sqref="W23">
    <cfRule type="aboveAverage" dxfId="2864" priority="26"/>
    <cfRule type="aboveAverage" dxfId="2863" priority="27"/>
  </conditionalFormatting>
  <conditionalFormatting sqref="K22:V22 W23">
    <cfRule type="cellIs" dxfId="2862" priority="23" operator="lessThan">
      <formula>2000</formula>
    </cfRule>
    <cfRule type="cellIs" dxfId="2861" priority="24" operator="greaterThan">
      <formula>2693</formula>
    </cfRule>
  </conditionalFormatting>
  <conditionalFormatting sqref="E428:E430">
    <cfRule type="cellIs" dxfId="2860" priority="16" operator="lessThan">
      <formula>0</formula>
    </cfRule>
  </conditionalFormatting>
  <conditionalFormatting sqref="E389:E391">
    <cfRule type="cellIs" dxfId="2859" priority="13" operator="lessThan">
      <formula>0</formula>
    </cfRule>
  </conditionalFormatting>
  <conditionalFormatting sqref="E354:E355">
    <cfRule type="cellIs" dxfId="2858" priority="12" operator="lessThan">
      <formula>0</formula>
    </cfRule>
  </conditionalFormatting>
  <conditionalFormatting sqref="E322:E323">
    <cfRule type="cellIs" dxfId="2857" priority="11" operator="lessThan">
      <formula>0</formula>
    </cfRule>
  </conditionalFormatting>
  <conditionalFormatting sqref="E287:E288">
    <cfRule type="cellIs" dxfId="2856" priority="10" operator="lessThan">
      <formula>0</formula>
    </cfRule>
  </conditionalFormatting>
  <conditionalFormatting sqref="E264:E266">
    <cfRule type="cellIs" dxfId="2855" priority="9" operator="lessThan">
      <formula>0</formula>
    </cfRule>
  </conditionalFormatting>
  <conditionalFormatting sqref="G6:G17">
    <cfRule type="cellIs" dxfId="2854" priority="6" operator="lessThan">
      <formula>0.04</formula>
    </cfRule>
    <cfRule type="cellIs" dxfId="2853" priority="7" operator="between">
      <formula>0.04</formula>
      <formula>0.09</formula>
    </cfRule>
    <cfRule type="cellIs" dxfId="2852" priority="8" operator="greaterThan">
      <formula>10%</formula>
    </cfRule>
  </conditionalFormatting>
  <conditionalFormatting sqref="E230:E231">
    <cfRule type="cellIs" dxfId="2851" priority="5" operator="lessThan">
      <formula>0</formula>
    </cfRule>
  </conditionalFormatting>
  <conditionalFormatting sqref="H6:H17">
    <cfRule type="cellIs" dxfId="2850" priority="2" operator="lessThan">
      <formula>0.04</formula>
    </cfRule>
    <cfRule type="cellIs" dxfId="2849" priority="3" operator="between">
      <formula>0.04</formula>
      <formula>0.09</formula>
    </cfRule>
    <cfRule type="cellIs" dxfId="2848" priority="4" operator="greaterThan">
      <formula>10%</formula>
    </cfRule>
  </conditionalFormatting>
  <conditionalFormatting sqref="E204:E206">
    <cfRule type="cellIs" dxfId="2847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1571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1573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1574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1575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1576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1577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1578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1579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1284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1580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116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1038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117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118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119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120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121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1581</v>
      </c>
      <c r="C30" s="427" t="s">
        <v>65</v>
      </c>
      <c r="E30" s="751">
        <v>25</v>
      </c>
      <c r="F30" s="763" t="s">
        <v>235</v>
      </c>
      <c r="X30" s="45" t="s">
        <v>122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123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1039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1547</v>
      </c>
      <c r="C32" s="427" t="s">
        <v>65</v>
      </c>
      <c r="D32" s="548" t="s">
        <v>1582</v>
      </c>
      <c r="E32" s="751">
        <v>200</v>
      </c>
      <c r="F32" s="763" t="s">
        <v>1583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1289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132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133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1530</v>
      </c>
      <c r="C35" s="903" t="s">
        <v>65</v>
      </c>
      <c r="D35" s="904" t="s">
        <v>1584</v>
      </c>
      <c r="E35" s="905">
        <v>200</v>
      </c>
      <c r="F35" s="906" t="s">
        <v>1585</v>
      </c>
      <c r="I35" s="455" t="s">
        <v>134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135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1453</v>
      </c>
      <c r="C37" s="427" t="s">
        <v>65</v>
      </c>
      <c r="D37" s="548" t="s">
        <v>1586</v>
      </c>
      <c r="E37" s="751">
        <v>625</v>
      </c>
      <c r="F37" s="763" t="s">
        <v>1587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140</v>
      </c>
      <c r="J39" s="557" t="s">
        <v>1588</v>
      </c>
      <c r="K39" s="577" t="s">
        <v>142</v>
      </c>
      <c r="L39" s="577" t="s">
        <v>143</v>
      </c>
      <c r="M39" s="577" t="s">
        <v>144</v>
      </c>
      <c r="N39" s="577" t="s">
        <v>145</v>
      </c>
      <c r="O39" s="577" t="s">
        <v>146</v>
      </c>
      <c r="P39" s="577" t="s">
        <v>147</v>
      </c>
      <c r="Q39" s="577" t="s">
        <v>148</v>
      </c>
      <c r="R39" s="577" t="s">
        <v>149</v>
      </c>
      <c r="S39" s="577" t="s">
        <v>150</v>
      </c>
      <c r="T39" s="577" t="s">
        <v>151</v>
      </c>
      <c r="U39" s="577" t="s">
        <v>152</v>
      </c>
      <c r="V39" s="577" t="s">
        <v>153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1274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1276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1277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1278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998</v>
      </c>
      <c r="I45" s="582" t="s">
        <v>1279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1280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1281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1282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1283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1284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1543</v>
      </c>
      <c r="C51" s="427" t="s">
        <v>65</v>
      </c>
      <c r="D51" s="548" t="s">
        <v>1589</v>
      </c>
      <c r="E51" s="751">
        <f>120-50</f>
        <v>70</v>
      </c>
      <c r="F51" s="427" t="s">
        <v>1590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1591</v>
      </c>
      <c r="C53" s="427" t="s">
        <v>65</v>
      </c>
      <c r="D53" s="548" t="s">
        <v>291</v>
      </c>
      <c r="E53" s="751">
        <v>212.5</v>
      </c>
      <c r="F53" s="45" t="s">
        <v>1592</v>
      </c>
      <c r="I53" s="420" t="s">
        <v>140</v>
      </c>
      <c r="J53" s="557" t="s">
        <v>154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1435</v>
      </c>
      <c r="C55" s="427" t="s">
        <v>65</v>
      </c>
      <c r="D55" s="295" t="s">
        <v>1311</v>
      </c>
      <c r="E55" s="751">
        <v>50</v>
      </c>
      <c r="F55" s="781" t="s">
        <v>1593</v>
      </c>
      <c r="G55" s="427"/>
      <c r="I55" s="581" t="s">
        <v>1274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1276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1413</v>
      </c>
      <c r="C57" s="464"/>
      <c r="D57" s="45" t="s">
        <v>1594</v>
      </c>
      <c r="E57" s="751">
        <v>140</v>
      </c>
      <c r="F57" s="464" t="s">
        <v>1595</v>
      </c>
      <c r="I57" s="581" t="s">
        <v>1277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1278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1279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1280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1281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1282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1283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1284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140</v>
      </c>
      <c r="J67" s="557" t="s">
        <v>155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1274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1276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1277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1278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1279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1280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1281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1282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1283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1284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140</v>
      </c>
      <c r="J82" s="557" t="s">
        <v>1596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1274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1276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1277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1278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1279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1280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1281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1282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1283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1284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157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  <c r="X96" s="423" t="s">
        <v>158</v>
      </c>
      <c r="Y96" s="423" t="s">
        <v>22</v>
      </c>
    </row>
    <row r="97" spans="9:25" x14ac:dyDescent="0.35">
      <c r="I97" s="426" t="s">
        <v>159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160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161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162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163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164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165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166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167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168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54"/>
    </row>
    <row r="109" spans="9:25" ht="13.15" customHeight="1" x14ac:dyDescent="0.4">
      <c r="I109" s="613" t="s">
        <v>1310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170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167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171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172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173</v>
      </c>
      <c r="K117" s="577" t="s">
        <v>142</v>
      </c>
      <c r="L117" s="577" t="s">
        <v>143</v>
      </c>
      <c r="M117" s="577" t="s">
        <v>144</v>
      </c>
      <c r="N117" s="577" t="s">
        <v>145</v>
      </c>
      <c r="O117" s="577" t="s">
        <v>146</v>
      </c>
      <c r="P117" s="577" t="s">
        <v>147</v>
      </c>
      <c r="Q117" s="577" t="s">
        <v>148</v>
      </c>
      <c r="R117" s="577" t="s">
        <v>149</v>
      </c>
      <c r="S117" s="577" t="s">
        <v>150</v>
      </c>
      <c r="T117" s="577" t="s">
        <v>151</v>
      </c>
      <c r="U117" s="577" t="s">
        <v>152</v>
      </c>
      <c r="V117" s="577" t="s">
        <v>153</v>
      </c>
      <c r="W117" s="577" t="s">
        <v>19</v>
      </c>
      <c r="X117" s="423" t="s">
        <v>158</v>
      </c>
    </row>
    <row r="118" spans="9:25" x14ac:dyDescent="0.35">
      <c r="I118" s="426" t="s">
        <v>174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175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1311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176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177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179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181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182</v>
      </c>
      <c r="K129" s="577" t="s">
        <v>142</v>
      </c>
      <c r="L129" s="577" t="s">
        <v>143</v>
      </c>
      <c r="M129" s="577" t="s">
        <v>144</v>
      </c>
      <c r="N129" s="577" t="s">
        <v>145</v>
      </c>
      <c r="O129" s="577" t="s">
        <v>146</v>
      </c>
      <c r="P129" s="577" t="s">
        <v>147</v>
      </c>
      <c r="Q129" s="577" t="s">
        <v>148</v>
      </c>
      <c r="R129" s="577" t="s">
        <v>149</v>
      </c>
      <c r="S129" s="577" t="s">
        <v>150</v>
      </c>
      <c r="T129" s="577" t="s">
        <v>151</v>
      </c>
      <c r="U129" s="577" t="s">
        <v>152</v>
      </c>
      <c r="V129" s="577" t="s">
        <v>153</v>
      </c>
      <c r="W129" s="577" t="s">
        <v>19</v>
      </c>
      <c r="X129" s="423" t="s">
        <v>158</v>
      </c>
    </row>
    <row r="130" spans="9:24" ht="13.15" customHeight="1" x14ac:dyDescent="0.4">
      <c r="I130" s="444" t="s">
        <v>183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184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185</v>
      </c>
      <c r="K134" s="577" t="s">
        <v>142</v>
      </c>
      <c r="L134" s="577" t="s">
        <v>143</v>
      </c>
      <c r="M134" s="577" t="s">
        <v>144</v>
      </c>
      <c r="N134" s="577" t="s">
        <v>145</v>
      </c>
      <c r="O134" s="577" t="s">
        <v>146</v>
      </c>
      <c r="P134" s="577" t="s">
        <v>147</v>
      </c>
      <c r="Q134" s="577" t="s">
        <v>148</v>
      </c>
      <c r="R134" s="577" t="s">
        <v>149</v>
      </c>
      <c r="S134" s="577" t="s">
        <v>150</v>
      </c>
      <c r="T134" s="577" t="s">
        <v>151</v>
      </c>
      <c r="U134" s="577" t="s">
        <v>152</v>
      </c>
      <c r="V134" s="577" t="s">
        <v>153</v>
      </c>
      <c r="W134" s="577" t="s">
        <v>19</v>
      </c>
      <c r="X134" s="423" t="s">
        <v>158</v>
      </c>
    </row>
    <row r="135" spans="9:24" ht="13.15" customHeight="1" x14ac:dyDescent="0.4">
      <c r="I135" s="444" t="s">
        <v>183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175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186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23" t="s">
        <v>158</v>
      </c>
    </row>
    <row r="140" spans="9:24" ht="13.15" customHeight="1" x14ac:dyDescent="0.4">
      <c r="I140" s="444" t="s">
        <v>183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184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187</v>
      </c>
      <c r="B150" s="459" t="s">
        <v>188</v>
      </c>
      <c r="C150" s="459" t="s">
        <v>189</v>
      </c>
      <c r="D150" s="459" t="s">
        <v>190</v>
      </c>
      <c r="E150" s="483" t="s">
        <v>74</v>
      </c>
      <c r="F150" s="459" t="s">
        <v>75</v>
      </c>
      <c r="G150" s="459" t="s">
        <v>191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1597</v>
      </c>
      <c r="C156" s="840" t="s">
        <v>1284</v>
      </c>
      <c r="D156" s="839" t="s">
        <v>160</v>
      </c>
      <c r="E156" s="841">
        <v>17</v>
      </c>
      <c r="F156" s="839" t="s">
        <v>1381</v>
      </c>
      <c r="G156" s="839" t="s">
        <v>174</v>
      </c>
    </row>
    <row r="157" spans="1:7" ht="13.5" customHeight="1" x14ac:dyDescent="0.35">
      <c r="A157" s="838">
        <v>44925</v>
      </c>
      <c r="B157" s="839" t="s">
        <v>1046</v>
      </c>
      <c r="C157" s="840" t="s">
        <v>1274</v>
      </c>
      <c r="D157" s="839" t="s">
        <v>159</v>
      </c>
      <c r="E157" s="841">
        <v>12</v>
      </c>
      <c r="F157" s="839" t="s">
        <v>324</v>
      </c>
      <c r="G157" s="839" t="s">
        <v>175</v>
      </c>
    </row>
    <row r="158" spans="1:7" ht="13.5" customHeight="1" x14ac:dyDescent="0.35">
      <c r="A158" s="838">
        <v>44925</v>
      </c>
      <c r="B158" s="839" t="s">
        <v>1598</v>
      </c>
      <c r="C158" s="840" t="s">
        <v>28</v>
      </c>
      <c r="D158" s="839" t="s">
        <v>159</v>
      </c>
      <c r="E158" s="841">
        <v>250</v>
      </c>
      <c r="F158" s="839" t="s">
        <v>1025</v>
      </c>
      <c r="G158" s="839" t="s">
        <v>174</v>
      </c>
    </row>
    <row r="159" spans="1:7" ht="13.5" customHeight="1" x14ac:dyDescent="0.35">
      <c r="A159" s="838">
        <v>44916</v>
      </c>
      <c r="B159" s="839" t="s">
        <v>1599</v>
      </c>
      <c r="C159" s="840" t="s">
        <v>1274</v>
      </c>
      <c r="D159" s="839" t="s">
        <v>160</v>
      </c>
      <c r="E159" s="841">
        <v>625</v>
      </c>
      <c r="F159" s="839" t="s">
        <v>495</v>
      </c>
      <c r="G159" s="839" t="s">
        <v>174</v>
      </c>
    </row>
    <row r="160" spans="1:7" ht="13.5" customHeight="1" x14ac:dyDescent="0.35">
      <c r="A160" s="838">
        <v>44913</v>
      </c>
      <c r="B160" s="839" t="s">
        <v>1543</v>
      </c>
      <c r="C160" s="840" t="s">
        <v>1280</v>
      </c>
      <c r="D160" s="839" t="s">
        <v>159</v>
      </c>
      <c r="E160" s="841">
        <v>50</v>
      </c>
      <c r="F160" s="839" t="s">
        <v>734</v>
      </c>
      <c r="G160" s="839" t="s">
        <v>174</v>
      </c>
    </row>
    <row r="161" spans="1:7" ht="13.5" customHeight="1" x14ac:dyDescent="0.35">
      <c r="A161" s="838">
        <v>44911</v>
      </c>
      <c r="B161" s="839" t="s">
        <v>1600</v>
      </c>
      <c r="C161" s="840" t="s">
        <v>1274</v>
      </c>
      <c r="D161" s="839" t="s">
        <v>159</v>
      </c>
      <c r="E161" s="841">
        <v>130</v>
      </c>
      <c r="F161" s="839" t="s">
        <v>783</v>
      </c>
      <c r="G161" s="839" t="s">
        <v>174</v>
      </c>
    </row>
    <row r="162" spans="1:7" ht="13.5" customHeight="1" x14ac:dyDescent="0.35">
      <c r="A162" s="838">
        <v>44910</v>
      </c>
      <c r="B162" s="839" t="s">
        <v>1601</v>
      </c>
      <c r="C162" s="840" t="s">
        <v>1274</v>
      </c>
      <c r="D162" s="839" t="s">
        <v>159</v>
      </c>
      <c r="E162" s="841">
        <v>775</v>
      </c>
      <c r="F162" s="839" t="s">
        <v>467</v>
      </c>
      <c r="G162" s="839" t="s">
        <v>174</v>
      </c>
    </row>
    <row r="163" spans="1:7" ht="13.5" customHeight="1" x14ac:dyDescent="0.35">
      <c r="A163" s="838">
        <v>44909</v>
      </c>
      <c r="B163" s="839" t="s">
        <v>1602</v>
      </c>
      <c r="C163" s="840" t="s">
        <v>1280</v>
      </c>
      <c r="D163" s="839" t="s">
        <v>159</v>
      </c>
      <c r="E163" s="841">
        <v>250</v>
      </c>
      <c r="F163" s="839" t="s">
        <v>734</v>
      </c>
      <c r="G163" s="839" t="s">
        <v>174</v>
      </c>
    </row>
    <row r="164" spans="1:7" ht="13.5" customHeight="1" x14ac:dyDescent="0.35">
      <c r="A164" s="838">
        <v>44909</v>
      </c>
      <c r="B164" s="839" t="s">
        <v>89</v>
      </c>
      <c r="C164" s="840" t="s">
        <v>1282</v>
      </c>
      <c r="D164" s="839" t="s">
        <v>160</v>
      </c>
      <c r="E164" s="841">
        <v>80.959999999999994</v>
      </c>
      <c r="F164" s="839" t="s">
        <v>414</v>
      </c>
      <c r="G164" s="839" t="s">
        <v>89</v>
      </c>
    </row>
    <row r="165" spans="1:7" ht="13.5" customHeight="1" x14ac:dyDescent="0.35">
      <c r="A165" s="838">
        <v>44908</v>
      </c>
      <c r="B165" s="839" t="s">
        <v>1603</v>
      </c>
      <c r="C165" s="840" t="s">
        <v>1274</v>
      </c>
      <c r="D165" s="839" t="s">
        <v>159</v>
      </c>
      <c r="E165" s="841">
        <v>70</v>
      </c>
      <c r="F165" s="839" t="s">
        <v>494</v>
      </c>
      <c r="G165" s="839" t="s">
        <v>174</v>
      </c>
    </row>
    <row r="166" spans="1:7" ht="13.5" customHeight="1" x14ac:dyDescent="0.35">
      <c r="A166" s="838">
        <v>44907</v>
      </c>
      <c r="B166" s="839" t="s">
        <v>1604</v>
      </c>
      <c r="C166" s="840" t="s">
        <v>1280</v>
      </c>
      <c r="D166" s="839" t="s">
        <v>159</v>
      </c>
      <c r="E166" s="841">
        <v>100</v>
      </c>
      <c r="F166" s="839" t="s">
        <v>734</v>
      </c>
      <c r="G166" s="839" t="s">
        <v>174</v>
      </c>
    </row>
    <row r="167" spans="1:7" ht="13.5" customHeight="1" x14ac:dyDescent="0.35">
      <c r="A167" s="838">
        <v>44905</v>
      </c>
      <c r="B167" s="839" t="s">
        <v>575</v>
      </c>
      <c r="C167" s="840" t="s">
        <v>1274</v>
      </c>
      <c r="D167" s="839" t="s">
        <v>159</v>
      </c>
      <c r="E167" s="841">
        <v>80.75</v>
      </c>
      <c r="F167" s="839" t="s">
        <v>1605</v>
      </c>
      <c r="G167" s="839" t="s">
        <v>174</v>
      </c>
    </row>
    <row r="168" spans="1:7" ht="13.5" customHeight="1" x14ac:dyDescent="0.35">
      <c r="A168" s="838">
        <v>44904</v>
      </c>
      <c r="B168" s="839" t="s">
        <v>1481</v>
      </c>
      <c r="C168" s="840" t="s">
        <v>1274</v>
      </c>
      <c r="D168" s="839" t="s">
        <v>160</v>
      </c>
      <c r="E168" s="841">
        <v>119</v>
      </c>
      <c r="F168" s="839" t="s">
        <v>1606</v>
      </c>
      <c r="G168" s="839" t="s">
        <v>175</v>
      </c>
    </row>
    <row r="169" spans="1:7" ht="13.5" customHeight="1" x14ac:dyDescent="0.35">
      <c r="A169" s="838">
        <v>44904</v>
      </c>
      <c r="B169" s="839" t="s">
        <v>1607</v>
      </c>
      <c r="C169" s="840" t="s">
        <v>1274</v>
      </c>
      <c r="D169" s="839" t="s">
        <v>159</v>
      </c>
      <c r="E169" s="841">
        <v>59.5</v>
      </c>
      <c r="F169" s="839" t="s">
        <v>1114</v>
      </c>
      <c r="G169" s="839" t="s">
        <v>174</v>
      </c>
    </row>
    <row r="170" spans="1:7" ht="13.5" customHeight="1" x14ac:dyDescent="0.35">
      <c r="A170" s="838">
        <v>44903</v>
      </c>
      <c r="B170" s="839" t="s">
        <v>1608</v>
      </c>
      <c r="C170" s="840" t="s">
        <v>1282</v>
      </c>
      <c r="D170" s="839" t="s">
        <v>159</v>
      </c>
      <c r="E170" s="841">
        <v>138.86000000000001</v>
      </c>
      <c r="F170" s="839" t="s">
        <v>1609</v>
      </c>
      <c r="G170" s="839" t="s">
        <v>176</v>
      </c>
    </row>
    <row r="171" spans="1:7" ht="13.5" customHeight="1" x14ac:dyDescent="0.35">
      <c r="A171" s="838">
        <v>44903</v>
      </c>
      <c r="B171" s="839" t="s">
        <v>1610</v>
      </c>
      <c r="C171" s="840" t="s">
        <v>1284</v>
      </c>
      <c r="D171" s="839" t="s">
        <v>160</v>
      </c>
      <c r="E171" s="841">
        <v>21</v>
      </c>
      <c r="F171" s="839" t="s">
        <v>1381</v>
      </c>
      <c r="G171" s="839" t="s">
        <v>174</v>
      </c>
    </row>
    <row r="172" spans="1:7" ht="13.5" customHeight="1" x14ac:dyDescent="0.35">
      <c r="A172" s="838">
        <v>44903</v>
      </c>
      <c r="B172" s="839" t="s">
        <v>1611</v>
      </c>
      <c r="C172" s="840" t="s">
        <v>1283</v>
      </c>
      <c r="D172" s="839" t="s">
        <v>160</v>
      </c>
      <c r="E172" s="841">
        <v>150</v>
      </c>
      <c r="F172" s="839" t="s">
        <v>1612</v>
      </c>
      <c r="G172" s="839" t="s">
        <v>174</v>
      </c>
    </row>
    <row r="173" spans="1:7" ht="13.5" customHeight="1" x14ac:dyDescent="0.35">
      <c r="A173" s="838">
        <v>44902</v>
      </c>
      <c r="B173" s="839" t="s">
        <v>1613</v>
      </c>
      <c r="C173" s="840" t="s">
        <v>1274</v>
      </c>
      <c r="D173" s="839" t="s">
        <v>159</v>
      </c>
      <c r="E173" s="841">
        <v>12</v>
      </c>
      <c r="F173" s="839" t="s">
        <v>324</v>
      </c>
      <c r="G173" s="839" t="s">
        <v>175</v>
      </c>
    </row>
    <row r="174" spans="1:7" ht="13.5" customHeight="1" x14ac:dyDescent="0.35">
      <c r="A174" s="838">
        <v>44902</v>
      </c>
      <c r="B174" s="839" t="s">
        <v>1558</v>
      </c>
      <c r="C174" s="840" t="s">
        <v>28</v>
      </c>
      <c r="D174" s="839" t="s">
        <v>159</v>
      </c>
      <c r="E174" s="841">
        <v>30</v>
      </c>
      <c r="F174" s="839" t="s">
        <v>1236</v>
      </c>
      <c r="G174" s="839" t="s">
        <v>174</v>
      </c>
    </row>
    <row r="175" spans="1:7" ht="13.5" customHeight="1" x14ac:dyDescent="0.35">
      <c r="A175" s="838">
        <v>44901</v>
      </c>
      <c r="B175" s="839" t="s">
        <v>1288</v>
      </c>
      <c r="C175" s="840" t="s">
        <v>1274</v>
      </c>
      <c r="D175" s="839" t="s">
        <v>162</v>
      </c>
      <c r="E175" s="841">
        <v>250</v>
      </c>
      <c r="F175" s="839" t="s">
        <v>1614</v>
      </c>
      <c r="G175" s="839" t="s">
        <v>175</v>
      </c>
    </row>
    <row r="176" spans="1:7" ht="13.5" customHeight="1" x14ac:dyDescent="0.35">
      <c r="A176" s="838">
        <v>44900</v>
      </c>
      <c r="B176" s="839" t="s">
        <v>1615</v>
      </c>
      <c r="C176" s="840" t="s">
        <v>1274</v>
      </c>
      <c r="D176" s="839" t="s">
        <v>159</v>
      </c>
      <c r="E176" s="841">
        <v>75</v>
      </c>
      <c r="F176" s="839" t="s">
        <v>1271</v>
      </c>
      <c r="G176" s="839" t="s">
        <v>174</v>
      </c>
    </row>
    <row r="177" spans="1:7" ht="13.5" customHeight="1" x14ac:dyDescent="0.35">
      <c r="A177" s="838">
        <v>44897</v>
      </c>
      <c r="B177" s="839" t="s">
        <v>1616</v>
      </c>
      <c r="C177" s="840" t="s">
        <v>1274</v>
      </c>
      <c r="D177" s="839" t="s">
        <v>162</v>
      </c>
      <c r="E177" s="841">
        <v>250</v>
      </c>
      <c r="F177" s="839" t="s">
        <v>1617</v>
      </c>
      <c r="G177" s="839" t="s">
        <v>174</v>
      </c>
    </row>
    <row r="178" spans="1:7" ht="13.5" customHeight="1" x14ac:dyDescent="0.35">
      <c r="A178" s="838">
        <v>44896</v>
      </c>
      <c r="B178" s="839" t="s">
        <v>89</v>
      </c>
      <c r="C178" s="840" t="s">
        <v>1282</v>
      </c>
      <c r="D178" s="839" t="s">
        <v>160</v>
      </c>
      <c r="E178" s="841">
        <v>18.12</v>
      </c>
      <c r="F178" s="839" t="s">
        <v>414</v>
      </c>
      <c r="G178" s="839" t="s">
        <v>89</v>
      </c>
    </row>
    <row r="179" spans="1:7" ht="13.5" customHeight="1" x14ac:dyDescent="0.35">
      <c r="A179" s="838">
        <v>44896</v>
      </c>
      <c r="B179" s="839" t="s">
        <v>1077</v>
      </c>
      <c r="C179" s="840" t="s">
        <v>1276</v>
      </c>
      <c r="D179" s="839" t="s">
        <v>161</v>
      </c>
      <c r="E179" s="841">
        <v>0</v>
      </c>
      <c r="F179" s="839" t="s">
        <v>1078</v>
      </c>
      <c r="G179" s="839" t="s">
        <v>175</v>
      </c>
    </row>
    <row r="180" spans="1:7" ht="13.5" customHeight="1" x14ac:dyDescent="0.35">
      <c r="A180" s="838">
        <v>44896</v>
      </c>
      <c r="B180" s="839" t="s">
        <v>292</v>
      </c>
      <c r="C180" s="840" t="s">
        <v>1278</v>
      </c>
      <c r="D180" s="839" t="s">
        <v>161</v>
      </c>
      <c r="E180" s="841">
        <v>60</v>
      </c>
      <c r="F180" s="839" t="s">
        <v>292</v>
      </c>
      <c r="G180" s="839" t="s">
        <v>175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1618</v>
      </c>
      <c r="C182" s="840" t="s">
        <v>1280</v>
      </c>
      <c r="D182" s="839" t="s">
        <v>159</v>
      </c>
      <c r="E182" s="841">
        <v>100</v>
      </c>
      <c r="F182" s="839" t="s">
        <v>1619</v>
      </c>
      <c r="G182" s="839" t="s">
        <v>175</v>
      </c>
    </row>
    <row r="183" spans="1:7" ht="13.5" customHeight="1" x14ac:dyDescent="0.35">
      <c r="A183" s="838">
        <v>44881</v>
      </c>
      <c r="B183" s="839" t="s">
        <v>1620</v>
      </c>
      <c r="C183" s="840" t="s">
        <v>1274</v>
      </c>
      <c r="D183" s="839" t="s">
        <v>159</v>
      </c>
      <c r="E183" s="841">
        <v>10.199999999999999</v>
      </c>
      <c r="F183" s="839" t="s">
        <v>324</v>
      </c>
      <c r="G183" s="839" t="s">
        <v>174</v>
      </c>
    </row>
    <row r="184" spans="1:7" ht="13.5" customHeight="1" x14ac:dyDescent="0.35">
      <c r="A184" s="838">
        <v>44886</v>
      </c>
      <c r="B184" s="839" t="s">
        <v>1621</v>
      </c>
      <c r="C184" s="840" t="s">
        <v>1274</v>
      </c>
      <c r="D184" s="839" t="s">
        <v>159</v>
      </c>
      <c r="E184" s="841">
        <v>70</v>
      </c>
      <c r="F184" s="839" t="s">
        <v>1622</v>
      </c>
      <c r="G184" s="839" t="s">
        <v>174</v>
      </c>
    </row>
    <row r="185" spans="1:7" ht="13.5" customHeight="1" x14ac:dyDescent="0.35">
      <c r="A185" s="838">
        <v>44882</v>
      </c>
      <c r="B185" s="839" t="s">
        <v>1623</v>
      </c>
      <c r="C185" s="840" t="s">
        <v>28</v>
      </c>
      <c r="D185" s="839" t="s">
        <v>160</v>
      </c>
      <c r="E185" s="841">
        <v>75</v>
      </c>
      <c r="F185" s="839" t="s">
        <v>1624</v>
      </c>
      <c r="G185" s="839" t="s">
        <v>175</v>
      </c>
    </row>
    <row r="186" spans="1:7" ht="13.5" customHeight="1" x14ac:dyDescent="0.35">
      <c r="A186" s="838">
        <v>44880</v>
      </c>
      <c r="B186" s="839" t="s">
        <v>1625</v>
      </c>
      <c r="C186" s="840" t="s">
        <v>1274</v>
      </c>
      <c r="D186" s="839" t="s">
        <v>159</v>
      </c>
      <c r="E186" s="841">
        <v>475</v>
      </c>
      <c r="F186" s="839" t="s">
        <v>249</v>
      </c>
      <c r="G186" s="839" t="s">
        <v>174</v>
      </c>
    </row>
    <row r="187" spans="1:7" ht="13.5" customHeight="1" x14ac:dyDescent="0.35">
      <c r="A187" s="838">
        <v>44879</v>
      </c>
      <c r="B187" s="839" t="s">
        <v>1626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44878</v>
      </c>
      <c r="B188" s="839" t="s">
        <v>1256</v>
      </c>
      <c r="C188" s="840" t="s">
        <v>1274</v>
      </c>
      <c r="D188" s="839" t="s">
        <v>160</v>
      </c>
      <c r="E188" s="841">
        <v>150</v>
      </c>
      <c r="F188" s="839" t="s">
        <v>177</v>
      </c>
      <c r="G188" s="839" t="s">
        <v>174</v>
      </c>
    </row>
    <row r="189" spans="1:7" ht="13.5" customHeight="1" x14ac:dyDescent="0.35">
      <c r="A189" s="838">
        <v>44876</v>
      </c>
      <c r="B189" s="839" t="s">
        <v>1627</v>
      </c>
      <c r="C189" s="840" t="s">
        <v>1274</v>
      </c>
      <c r="D189" s="839" t="s">
        <v>165</v>
      </c>
      <c r="E189" s="841">
        <v>150</v>
      </c>
      <c r="F189" s="839" t="s">
        <v>230</v>
      </c>
      <c r="G189" s="839" t="s">
        <v>176</v>
      </c>
    </row>
    <row r="190" spans="1:7" ht="13.5" customHeight="1" x14ac:dyDescent="0.35">
      <c r="A190" s="838">
        <v>44876</v>
      </c>
      <c r="B190" s="839" t="s">
        <v>1627</v>
      </c>
      <c r="C190" s="840" t="s">
        <v>1281</v>
      </c>
      <c r="D190" s="839" t="s">
        <v>165</v>
      </c>
      <c r="E190" s="841">
        <v>-150</v>
      </c>
      <c r="F190" s="839" t="s">
        <v>230</v>
      </c>
      <c r="G190" s="839" t="s">
        <v>176</v>
      </c>
    </row>
    <row r="191" spans="1:7" ht="13.5" customHeight="1" x14ac:dyDescent="0.35">
      <c r="A191" s="838">
        <v>44873</v>
      </c>
      <c r="B191" s="839" t="s">
        <v>1628</v>
      </c>
      <c r="C191" s="840" t="s">
        <v>1279</v>
      </c>
      <c r="D191" s="839" t="s">
        <v>160</v>
      </c>
      <c r="E191" s="841">
        <v>120</v>
      </c>
      <c r="F191" s="839" t="s">
        <v>1092</v>
      </c>
      <c r="G191" s="839" t="s">
        <v>174</v>
      </c>
    </row>
    <row r="192" spans="1:7" ht="13.5" customHeight="1" x14ac:dyDescent="0.35">
      <c r="A192" s="838">
        <v>44873</v>
      </c>
      <c r="B192" s="839" t="s">
        <v>1629</v>
      </c>
      <c r="C192" s="840" t="s">
        <v>1274</v>
      </c>
      <c r="D192" s="839" t="s">
        <v>160</v>
      </c>
      <c r="E192" s="841">
        <v>255</v>
      </c>
      <c r="F192" s="839" t="s">
        <v>1630</v>
      </c>
      <c r="G192" s="839" t="s">
        <v>174</v>
      </c>
    </row>
    <row r="193" spans="1:7" ht="13.5" customHeight="1" x14ac:dyDescent="0.35">
      <c r="A193" s="838">
        <v>44873</v>
      </c>
      <c r="B193" s="839" t="s">
        <v>1631</v>
      </c>
      <c r="C193" s="840" t="s">
        <v>28</v>
      </c>
      <c r="D193" s="839" t="s">
        <v>160</v>
      </c>
      <c r="E193" s="841">
        <v>460</v>
      </c>
      <c r="F193" s="839" t="s">
        <v>1632</v>
      </c>
      <c r="G193" s="839" t="s">
        <v>175</v>
      </c>
    </row>
    <row r="194" spans="1:7" ht="13.5" customHeight="1" x14ac:dyDescent="0.35">
      <c r="A194" s="838">
        <v>44873</v>
      </c>
      <c r="B194" s="839" t="s">
        <v>1506</v>
      </c>
      <c r="C194" s="840" t="s">
        <v>28</v>
      </c>
      <c r="D194" s="839" t="s">
        <v>159</v>
      </c>
      <c r="E194" s="841">
        <v>250</v>
      </c>
      <c r="F194" s="839" t="s">
        <v>1025</v>
      </c>
      <c r="G194" s="839" t="s">
        <v>174</v>
      </c>
    </row>
    <row r="195" spans="1:7" ht="13.5" customHeight="1" x14ac:dyDescent="0.35">
      <c r="A195" s="838">
        <v>44872</v>
      </c>
      <c r="B195" s="839" t="s">
        <v>1288</v>
      </c>
      <c r="C195" s="840" t="s">
        <v>1274</v>
      </c>
      <c r="D195" s="839" t="s">
        <v>160</v>
      </c>
      <c r="E195" s="841">
        <v>675.75</v>
      </c>
      <c r="F195" s="839" t="s">
        <v>1171</v>
      </c>
      <c r="G195" s="839" t="s">
        <v>175</v>
      </c>
    </row>
    <row r="196" spans="1:7" ht="13.5" customHeight="1" x14ac:dyDescent="0.35">
      <c r="A196" s="838">
        <v>44870</v>
      </c>
      <c r="B196" s="839" t="s">
        <v>1633</v>
      </c>
      <c r="C196" s="840" t="s">
        <v>28</v>
      </c>
      <c r="D196" s="839" t="s">
        <v>159</v>
      </c>
      <c r="E196" s="841">
        <v>230</v>
      </c>
      <c r="F196" s="839" t="s">
        <v>1632</v>
      </c>
      <c r="G196" s="839" t="s">
        <v>175</v>
      </c>
    </row>
    <row r="197" spans="1:7" ht="13.5" customHeight="1" x14ac:dyDescent="0.35">
      <c r="A197" s="838">
        <v>44870</v>
      </c>
      <c r="B197" s="839" t="s">
        <v>1634</v>
      </c>
      <c r="C197" s="840" t="s">
        <v>1284</v>
      </c>
      <c r="D197" s="839" t="s">
        <v>160</v>
      </c>
      <c r="E197" s="841">
        <v>37</v>
      </c>
      <c r="F197" s="839" t="s">
        <v>1381</v>
      </c>
      <c r="G197" s="839" t="s">
        <v>174</v>
      </c>
    </row>
    <row r="198" spans="1:7" ht="13.5" customHeight="1" x14ac:dyDescent="0.35">
      <c r="A198" s="838">
        <v>44870</v>
      </c>
      <c r="B198" s="839" t="s">
        <v>732</v>
      </c>
      <c r="C198" s="840" t="s">
        <v>1279</v>
      </c>
      <c r="D198" s="839" t="s">
        <v>159</v>
      </c>
      <c r="E198" s="841">
        <v>360</v>
      </c>
      <c r="F198" s="839" t="s">
        <v>1062</v>
      </c>
      <c r="G198" s="839" t="s">
        <v>175</v>
      </c>
    </row>
    <row r="199" spans="1:7" ht="13.5" customHeight="1" x14ac:dyDescent="0.35">
      <c r="A199" s="838">
        <v>44868</v>
      </c>
      <c r="B199" s="839" t="s">
        <v>1635</v>
      </c>
      <c r="C199" s="840" t="s">
        <v>1274</v>
      </c>
      <c r="D199" s="839" t="s">
        <v>165</v>
      </c>
      <c r="E199" s="841">
        <v>150</v>
      </c>
      <c r="F199" s="839" t="s">
        <v>230</v>
      </c>
      <c r="G199" s="839" t="s">
        <v>176</v>
      </c>
    </row>
    <row r="200" spans="1:7" ht="13.5" customHeight="1" x14ac:dyDescent="0.35">
      <c r="A200" s="838">
        <v>44868</v>
      </c>
      <c r="B200" s="839" t="s">
        <v>1635</v>
      </c>
      <c r="C200" s="840" t="s">
        <v>1281</v>
      </c>
      <c r="D200" s="839" t="s">
        <v>165</v>
      </c>
      <c r="E200" s="841">
        <v>-150</v>
      </c>
      <c r="F200" s="839" t="s">
        <v>230</v>
      </c>
      <c r="G200" s="839" t="s">
        <v>176</v>
      </c>
    </row>
    <row r="201" spans="1:7" ht="13.5" customHeight="1" x14ac:dyDescent="0.35">
      <c r="A201" s="838">
        <v>44866</v>
      </c>
      <c r="B201" s="839" t="s">
        <v>1077</v>
      </c>
      <c r="C201" s="840" t="s">
        <v>1276</v>
      </c>
      <c r="D201" s="839" t="s">
        <v>161</v>
      </c>
      <c r="E201" s="841">
        <v>150</v>
      </c>
      <c r="F201" s="839" t="s">
        <v>1078</v>
      </c>
      <c r="G201" s="839" t="s">
        <v>175</v>
      </c>
    </row>
    <row r="202" spans="1:7" ht="13.5" customHeight="1" x14ac:dyDescent="0.35">
      <c r="A202" s="838">
        <v>44866</v>
      </c>
      <c r="B202" s="839" t="s">
        <v>292</v>
      </c>
      <c r="C202" s="840" t="s">
        <v>1278</v>
      </c>
      <c r="D202" s="839" t="s">
        <v>161</v>
      </c>
      <c r="E202" s="841">
        <v>60</v>
      </c>
      <c r="F202" s="839" t="s">
        <v>292</v>
      </c>
      <c r="G202" s="839" t="s">
        <v>175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1636</v>
      </c>
      <c r="C204" s="840" t="s">
        <v>1279</v>
      </c>
      <c r="D204" s="839" t="s">
        <v>162</v>
      </c>
      <c r="E204" s="841">
        <v>50</v>
      </c>
      <c r="F204" s="839" t="s">
        <v>1637</v>
      </c>
      <c r="G204" s="839" t="s">
        <v>176</v>
      </c>
    </row>
    <row r="205" spans="1:7" ht="13.5" customHeight="1" x14ac:dyDescent="0.35">
      <c r="A205" s="838">
        <v>44860</v>
      </c>
      <c r="B205" s="839" t="s">
        <v>1187</v>
      </c>
      <c r="C205" s="840" t="s">
        <v>1274</v>
      </c>
      <c r="D205" s="839" t="s">
        <v>159</v>
      </c>
      <c r="E205" s="841">
        <v>75</v>
      </c>
      <c r="F205" s="839" t="s">
        <v>1638</v>
      </c>
      <c r="G205" s="839" t="s">
        <v>175</v>
      </c>
    </row>
    <row r="206" spans="1:7" ht="13.5" customHeight="1" x14ac:dyDescent="0.35">
      <c r="A206" s="838">
        <v>44862</v>
      </c>
      <c r="B206" s="839" t="s">
        <v>1639</v>
      </c>
      <c r="C206" s="840" t="s">
        <v>28</v>
      </c>
      <c r="D206" s="839" t="s">
        <v>162</v>
      </c>
      <c r="E206" s="841">
        <v>200</v>
      </c>
      <c r="F206" s="839" t="s">
        <v>1640</v>
      </c>
      <c r="G206" s="839" t="s">
        <v>1311</v>
      </c>
    </row>
    <row r="207" spans="1:7" ht="13.5" customHeight="1" x14ac:dyDescent="0.35">
      <c r="A207" s="838">
        <v>44859</v>
      </c>
      <c r="B207" s="839" t="s">
        <v>1011</v>
      </c>
      <c r="C207" s="840" t="s">
        <v>28</v>
      </c>
      <c r="D207" s="839" t="s">
        <v>160</v>
      </c>
      <c r="E207" s="841">
        <v>395</v>
      </c>
      <c r="F207" s="839" t="s">
        <v>1058</v>
      </c>
      <c r="G207" s="839" t="s">
        <v>174</v>
      </c>
    </row>
    <row r="208" spans="1:7" ht="13.5" customHeight="1" x14ac:dyDescent="0.35">
      <c r="A208" s="838">
        <v>44858</v>
      </c>
      <c r="B208" s="839" t="s">
        <v>1641</v>
      </c>
      <c r="C208" s="840" t="s">
        <v>1274</v>
      </c>
      <c r="D208" s="839" t="s">
        <v>159</v>
      </c>
      <c r="E208" s="841">
        <v>99</v>
      </c>
      <c r="F208" s="839" t="s">
        <v>177</v>
      </c>
      <c r="G208" s="839" t="s">
        <v>177</v>
      </c>
    </row>
    <row r="209" spans="1:7" ht="13.5" customHeight="1" x14ac:dyDescent="0.35">
      <c r="A209" s="838">
        <v>44858</v>
      </c>
      <c r="B209" s="839" t="s">
        <v>1642</v>
      </c>
      <c r="C209" s="840" t="s">
        <v>1279</v>
      </c>
      <c r="D209" s="839" t="s">
        <v>160</v>
      </c>
      <c r="E209" s="841">
        <v>65</v>
      </c>
      <c r="F209" s="839" t="s">
        <v>621</v>
      </c>
      <c r="G209" s="839" t="s">
        <v>174</v>
      </c>
    </row>
    <row r="210" spans="1:7" ht="13.5" customHeight="1" x14ac:dyDescent="0.35">
      <c r="A210" s="838">
        <v>44858</v>
      </c>
      <c r="B210" s="839" t="s">
        <v>1643</v>
      </c>
      <c r="C210" s="840" t="s">
        <v>1278</v>
      </c>
      <c r="D210" s="839" t="s">
        <v>159</v>
      </c>
      <c r="E210" s="841">
        <v>200</v>
      </c>
      <c r="F210" s="839" t="s">
        <v>292</v>
      </c>
      <c r="G210" s="839" t="s">
        <v>175</v>
      </c>
    </row>
    <row r="211" spans="1:7" ht="13.5" customHeight="1" x14ac:dyDescent="0.35">
      <c r="A211" s="838">
        <v>44854</v>
      </c>
      <c r="B211" s="839" t="s">
        <v>1644</v>
      </c>
      <c r="C211" s="840" t="s">
        <v>1279</v>
      </c>
      <c r="D211" s="839" t="s">
        <v>165</v>
      </c>
      <c r="E211" s="841">
        <v>120</v>
      </c>
      <c r="F211" s="839" t="s">
        <v>1092</v>
      </c>
      <c r="G211" s="839" t="s">
        <v>176</v>
      </c>
    </row>
    <row r="212" spans="1:7" ht="13.5" customHeight="1" x14ac:dyDescent="0.35">
      <c r="A212" s="838">
        <v>44854</v>
      </c>
      <c r="B212" s="839" t="s">
        <v>1644</v>
      </c>
      <c r="C212" s="840" t="s">
        <v>1281</v>
      </c>
      <c r="D212" s="839" t="s">
        <v>165</v>
      </c>
      <c r="E212" s="841">
        <v>-120</v>
      </c>
      <c r="F212" s="839" t="s">
        <v>1092</v>
      </c>
      <c r="G212" s="839" t="s">
        <v>176</v>
      </c>
    </row>
    <row r="213" spans="1:7" ht="13.5" customHeight="1" x14ac:dyDescent="0.35">
      <c r="A213" s="838">
        <v>44853</v>
      </c>
      <c r="B213" s="839" t="s">
        <v>1645</v>
      </c>
      <c r="C213" s="840" t="s">
        <v>1283</v>
      </c>
      <c r="D213" s="839" t="s">
        <v>162</v>
      </c>
      <c r="E213" s="841">
        <v>20</v>
      </c>
      <c r="F213" s="839" t="s">
        <v>1646</v>
      </c>
      <c r="G213" s="839" t="s">
        <v>175</v>
      </c>
    </row>
    <row r="214" spans="1:7" ht="13.5" customHeight="1" x14ac:dyDescent="0.35">
      <c r="A214" s="838">
        <v>44851</v>
      </c>
      <c r="B214" s="839" t="s">
        <v>346</v>
      </c>
      <c r="C214" s="840" t="s">
        <v>1278</v>
      </c>
      <c r="D214" s="839" t="s">
        <v>159</v>
      </c>
      <c r="E214" s="841">
        <v>20</v>
      </c>
      <c r="F214" s="839" t="s">
        <v>292</v>
      </c>
      <c r="G214" s="839" t="s">
        <v>175</v>
      </c>
    </row>
    <row r="215" spans="1:7" ht="13.5" customHeight="1" x14ac:dyDescent="0.35">
      <c r="A215" s="838">
        <v>44851</v>
      </c>
      <c r="B215" s="839" t="s">
        <v>346</v>
      </c>
      <c r="C215" s="840" t="s">
        <v>1274</v>
      </c>
      <c r="D215" s="839" t="s">
        <v>159</v>
      </c>
      <c r="E215" s="841">
        <v>150</v>
      </c>
      <c r="F215" s="839" t="s">
        <v>177</v>
      </c>
      <c r="G215" s="839" t="s">
        <v>175</v>
      </c>
    </row>
    <row r="216" spans="1:7" ht="13.5" customHeight="1" x14ac:dyDescent="0.35">
      <c r="A216" s="838">
        <v>44848</v>
      </c>
      <c r="B216" s="839" t="s">
        <v>1639</v>
      </c>
      <c r="C216" s="840" t="s">
        <v>28</v>
      </c>
      <c r="D216" s="839" t="s">
        <v>162</v>
      </c>
      <c r="E216" s="841">
        <v>200</v>
      </c>
      <c r="F216" s="839" t="s">
        <v>1640</v>
      </c>
      <c r="G216" s="839" t="s">
        <v>1311</v>
      </c>
    </row>
    <row r="217" spans="1:7" ht="13.5" customHeight="1" x14ac:dyDescent="0.35">
      <c r="A217" s="838">
        <v>44848</v>
      </c>
      <c r="B217" s="839" t="s">
        <v>1647</v>
      </c>
      <c r="C217" s="840" t="s">
        <v>1284</v>
      </c>
      <c r="D217" s="839" t="s">
        <v>159</v>
      </c>
      <c r="E217" s="841">
        <v>17</v>
      </c>
      <c r="F217" s="839" t="s">
        <v>1648</v>
      </c>
      <c r="G217" s="839" t="s">
        <v>174</v>
      </c>
    </row>
    <row r="218" spans="1:7" ht="13.5" customHeight="1" x14ac:dyDescent="0.35">
      <c r="A218" s="838">
        <v>44851</v>
      </c>
      <c r="B218" s="839" t="s">
        <v>1481</v>
      </c>
      <c r="C218" s="840" t="s">
        <v>28</v>
      </c>
      <c r="D218" s="839" t="s">
        <v>160</v>
      </c>
      <c r="E218" s="841">
        <v>230</v>
      </c>
      <c r="F218" s="839" t="s">
        <v>1180</v>
      </c>
      <c r="G218" s="839" t="s">
        <v>175</v>
      </c>
    </row>
    <row r="219" spans="1:7" ht="13.5" customHeight="1" x14ac:dyDescent="0.35">
      <c r="A219" s="838">
        <v>44846</v>
      </c>
      <c r="B219" s="839" t="s">
        <v>1649</v>
      </c>
      <c r="C219" s="840" t="s">
        <v>1274</v>
      </c>
      <c r="D219" s="839" t="s">
        <v>159</v>
      </c>
      <c r="E219" s="841">
        <v>99</v>
      </c>
      <c r="F219" s="839" t="s">
        <v>177</v>
      </c>
      <c r="G219" s="839" t="s">
        <v>174</v>
      </c>
    </row>
    <row r="220" spans="1:7" ht="13.5" customHeight="1" x14ac:dyDescent="0.35">
      <c r="A220" s="838">
        <v>44845</v>
      </c>
      <c r="B220" s="839" t="s">
        <v>1650</v>
      </c>
      <c r="C220" s="840" t="s">
        <v>1274</v>
      </c>
      <c r="D220" s="839" t="s">
        <v>159</v>
      </c>
      <c r="E220" s="841">
        <v>99</v>
      </c>
      <c r="F220" s="839" t="s">
        <v>177</v>
      </c>
      <c r="G220" s="839" t="s">
        <v>174</v>
      </c>
    </row>
    <row r="221" spans="1:7" ht="13.5" customHeight="1" x14ac:dyDescent="0.35">
      <c r="A221" s="838">
        <v>44839</v>
      </c>
      <c r="B221" s="839" t="s">
        <v>1651</v>
      </c>
      <c r="C221" s="840" t="s">
        <v>28</v>
      </c>
      <c r="D221" s="839" t="s">
        <v>159</v>
      </c>
      <c r="E221" s="841">
        <v>250</v>
      </c>
      <c r="F221" s="839" t="s">
        <v>1025</v>
      </c>
      <c r="G221" s="839" t="s">
        <v>174</v>
      </c>
    </row>
    <row r="222" spans="1:7" ht="13.5" customHeight="1" x14ac:dyDescent="0.35">
      <c r="A222" s="838">
        <v>44836</v>
      </c>
      <c r="B222" s="839" t="s">
        <v>1633</v>
      </c>
      <c r="C222" s="840" t="s">
        <v>28</v>
      </c>
      <c r="D222" s="839" t="s">
        <v>159</v>
      </c>
      <c r="E222" s="841">
        <v>30</v>
      </c>
      <c r="F222" s="839" t="s">
        <v>1652</v>
      </c>
      <c r="G222" s="839" t="s">
        <v>174</v>
      </c>
    </row>
    <row r="223" spans="1:7" ht="13.5" customHeight="1" x14ac:dyDescent="0.35">
      <c r="A223" s="838">
        <v>44835</v>
      </c>
      <c r="B223" s="839" t="s">
        <v>1077</v>
      </c>
      <c r="C223" s="840" t="s">
        <v>1276</v>
      </c>
      <c r="D223" s="839" t="s">
        <v>161</v>
      </c>
      <c r="E223" s="841">
        <v>150</v>
      </c>
      <c r="F223" s="839" t="s">
        <v>1078</v>
      </c>
      <c r="G223" s="839" t="s">
        <v>175</v>
      </c>
    </row>
    <row r="224" spans="1:7" ht="13.5" customHeight="1" x14ac:dyDescent="0.35">
      <c r="A224" s="838">
        <v>44835</v>
      </c>
      <c r="B224" s="839" t="s">
        <v>292</v>
      </c>
      <c r="C224" s="840" t="s">
        <v>1278</v>
      </c>
      <c r="D224" s="839" t="s">
        <v>161</v>
      </c>
      <c r="E224" s="841">
        <v>40</v>
      </c>
      <c r="F224" s="839" t="s">
        <v>292</v>
      </c>
      <c r="G224" s="839" t="s">
        <v>175</v>
      </c>
    </row>
    <row r="226" spans="1:7" ht="13.5" customHeight="1" x14ac:dyDescent="0.35">
      <c r="A226" s="838">
        <v>44834</v>
      </c>
      <c r="B226" s="839" t="s">
        <v>1653</v>
      </c>
      <c r="C226" s="840" t="s">
        <v>1284</v>
      </c>
      <c r="D226" s="839" t="s">
        <v>160</v>
      </c>
      <c r="E226" s="841">
        <v>21</v>
      </c>
      <c r="F226" s="839" t="s">
        <v>1648</v>
      </c>
      <c r="G226" s="839" t="s">
        <v>174</v>
      </c>
    </row>
    <row r="227" spans="1:7" ht="13.5" customHeight="1" x14ac:dyDescent="0.35">
      <c r="A227" s="838">
        <v>44834</v>
      </c>
      <c r="B227" s="839" t="s">
        <v>1581</v>
      </c>
      <c r="C227" s="840" t="s">
        <v>1279</v>
      </c>
      <c r="D227" s="839" t="s">
        <v>162</v>
      </c>
      <c r="E227" s="841">
        <v>50</v>
      </c>
      <c r="F227" s="839" t="s">
        <v>1637</v>
      </c>
      <c r="G227" s="839" t="s">
        <v>176</v>
      </c>
    </row>
    <row r="228" spans="1:7" ht="13.5" customHeight="1" x14ac:dyDescent="0.35">
      <c r="A228" s="838">
        <v>44831</v>
      </c>
      <c r="B228" s="839" t="s">
        <v>1654</v>
      </c>
      <c r="C228" s="840" t="s">
        <v>1284</v>
      </c>
      <c r="D228" s="839" t="s">
        <v>159</v>
      </c>
      <c r="E228" s="841">
        <v>37</v>
      </c>
      <c r="F228" s="839" t="s">
        <v>1648</v>
      </c>
      <c r="G228" s="839" t="s">
        <v>174</v>
      </c>
    </row>
    <row r="229" spans="1:7" ht="13.5" customHeight="1" x14ac:dyDescent="0.35">
      <c r="A229" s="838">
        <v>44831</v>
      </c>
      <c r="B229" s="839" t="s">
        <v>1655</v>
      </c>
      <c r="C229" s="840" t="s">
        <v>1284</v>
      </c>
      <c r="D229" s="839" t="s">
        <v>159</v>
      </c>
      <c r="E229" s="841">
        <v>2</v>
      </c>
      <c r="F229" s="839" t="s">
        <v>1419</v>
      </c>
      <c r="G229" s="839" t="s">
        <v>174</v>
      </c>
    </row>
    <row r="230" spans="1:7" ht="13.5" customHeight="1" x14ac:dyDescent="0.35">
      <c r="A230" s="838">
        <v>44831</v>
      </c>
      <c r="B230" s="839" t="s">
        <v>1656</v>
      </c>
      <c r="C230" s="840" t="s">
        <v>1274</v>
      </c>
      <c r="D230" s="839" t="s">
        <v>160</v>
      </c>
      <c r="E230" s="841">
        <v>150</v>
      </c>
      <c r="F230" s="839" t="s">
        <v>1657</v>
      </c>
      <c r="G230" s="839" t="s">
        <v>175</v>
      </c>
    </row>
    <row r="231" spans="1:7" ht="13.5" customHeight="1" x14ac:dyDescent="0.35">
      <c r="A231" s="838">
        <v>44831</v>
      </c>
      <c r="B231" s="839" t="s">
        <v>89</v>
      </c>
      <c r="C231" s="840" t="s">
        <v>1282</v>
      </c>
      <c r="D231" s="839" t="s">
        <v>160</v>
      </c>
      <c r="E231" s="841">
        <v>28.14</v>
      </c>
      <c r="F231" s="839" t="s">
        <v>414</v>
      </c>
      <c r="G231" s="839" t="s">
        <v>89</v>
      </c>
    </row>
    <row r="232" spans="1:7" ht="13.5" customHeight="1" x14ac:dyDescent="0.35">
      <c r="A232" s="838">
        <v>44828</v>
      </c>
      <c r="B232" s="839" t="s">
        <v>1658</v>
      </c>
      <c r="C232" s="840" t="s">
        <v>1280</v>
      </c>
      <c r="D232" s="839" t="s">
        <v>159</v>
      </c>
      <c r="E232" s="841">
        <v>150</v>
      </c>
      <c r="F232" s="839" t="s">
        <v>734</v>
      </c>
      <c r="G232" s="839" t="s">
        <v>174</v>
      </c>
    </row>
    <row r="233" spans="1:7" ht="13.5" customHeight="1" x14ac:dyDescent="0.35">
      <c r="A233" s="838">
        <v>44828</v>
      </c>
      <c r="B233" s="839" t="s">
        <v>1659</v>
      </c>
      <c r="C233" s="840" t="s">
        <v>1274</v>
      </c>
      <c r="D233" s="839" t="s">
        <v>159</v>
      </c>
      <c r="E233" s="841">
        <v>99</v>
      </c>
      <c r="F233" s="839" t="s">
        <v>177</v>
      </c>
      <c r="G233" s="839" t="s">
        <v>174</v>
      </c>
    </row>
    <row r="234" spans="1:7" ht="13.5" customHeight="1" x14ac:dyDescent="0.35">
      <c r="A234" s="838">
        <v>44824</v>
      </c>
      <c r="B234" s="839" t="s">
        <v>1645</v>
      </c>
      <c r="C234" s="840" t="s">
        <v>1283</v>
      </c>
      <c r="D234" s="839" t="s">
        <v>162</v>
      </c>
      <c r="E234" s="841">
        <v>600</v>
      </c>
      <c r="F234" s="839" t="s">
        <v>1646</v>
      </c>
      <c r="G234" s="839" t="s">
        <v>175</v>
      </c>
    </row>
    <row r="235" spans="1:7" ht="13.5" customHeight="1" x14ac:dyDescent="0.35">
      <c r="A235" s="838">
        <v>44823</v>
      </c>
      <c r="B235" s="839" t="s">
        <v>1660</v>
      </c>
      <c r="C235" s="840" t="s">
        <v>1274</v>
      </c>
      <c r="D235" s="839" t="s">
        <v>165</v>
      </c>
      <c r="E235" s="841">
        <v>50</v>
      </c>
      <c r="F235" s="839" t="s">
        <v>235</v>
      </c>
      <c r="G235" s="839" t="s">
        <v>175</v>
      </c>
    </row>
    <row r="236" spans="1:7" ht="13.5" customHeight="1" x14ac:dyDescent="0.35">
      <c r="A236" s="838">
        <v>44823</v>
      </c>
      <c r="B236" s="839" t="s">
        <v>1660</v>
      </c>
      <c r="C236" s="840" t="s">
        <v>1281</v>
      </c>
      <c r="D236" s="839" t="s">
        <v>165</v>
      </c>
      <c r="E236" s="841">
        <v>-50</v>
      </c>
      <c r="F236" s="839" t="s">
        <v>235</v>
      </c>
      <c r="G236" s="839" t="s">
        <v>175</v>
      </c>
    </row>
    <row r="237" spans="1:7" ht="13.5" customHeight="1" x14ac:dyDescent="0.35">
      <c r="A237" s="838">
        <v>44823</v>
      </c>
      <c r="B237" s="839" t="s">
        <v>1660</v>
      </c>
      <c r="C237" s="840" t="s">
        <v>1274</v>
      </c>
      <c r="D237" s="839" t="s">
        <v>159</v>
      </c>
      <c r="E237" s="841">
        <v>45</v>
      </c>
      <c r="F237" s="839" t="s">
        <v>235</v>
      </c>
      <c r="G237" s="839" t="s">
        <v>175</v>
      </c>
    </row>
    <row r="238" spans="1:7" ht="13.5" customHeight="1" x14ac:dyDescent="0.35">
      <c r="A238" s="838">
        <v>44823</v>
      </c>
      <c r="B238" s="839" t="s">
        <v>1656</v>
      </c>
      <c r="C238" s="840" t="s">
        <v>1274</v>
      </c>
      <c r="D238" s="839" t="s">
        <v>160</v>
      </c>
      <c r="E238" s="841">
        <v>825</v>
      </c>
      <c r="F238" s="839" t="s">
        <v>1657</v>
      </c>
      <c r="G238" s="839" t="s">
        <v>174</v>
      </c>
    </row>
    <row r="239" spans="1:7" ht="13.5" customHeight="1" x14ac:dyDescent="0.35">
      <c r="A239" s="838">
        <v>44822</v>
      </c>
      <c r="B239" s="839" t="s">
        <v>1661</v>
      </c>
      <c r="C239" s="840" t="s">
        <v>28</v>
      </c>
      <c r="D239" s="839" t="s">
        <v>160</v>
      </c>
      <c r="E239" s="841">
        <v>60</v>
      </c>
      <c r="F239" s="839" t="s">
        <v>1236</v>
      </c>
      <c r="G239" s="839" t="s">
        <v>175</v>
      </c>
    </row>
    <row r="240" spans="1:7" ht="13.5" customHeight="1" x14ac:dyDescent="0.35">
      <c r="A240" s="838">
        <v>44820</v>
      </c>
      <c r="B240" s="839" t="s">
        <v>1362</v>
      </c>
      <c r="C240" s="840" t="s">
        <v>1274</v>
      </c>
      <c r="D240" s="839" t="s">
        <v>159</v>
      </c>
      <c r="E240" s="841">
        <v>65</v>
      </c>
      <c r="F240" s="839" t="s">
        <v>1662</v>
      </c>
      <c r="G240" s="839" t="s">
        <v>179</v>
      </c>
    </row>
    <row r="241" spans="1:7" ht="13.5" customHeight="1" x14ac:dyDescent="0.35">
      <c r="A241" s="838">
        <v>44820</v>
      </c>
      <c r="B241" s="839" t="s">
        <v>1663</v>
      </c>
      <c r="C241" s="840" t="s">
        <v>1274</v>
      </c>
      <c r="D241" s="839" t="s">
        <v>159</v>
      </c>
      <c r="E241" s="841">
        <v>150</v>
      </c>
      <c r="F241" s="839" t="s">
        <v>177</v>
      </c>
      <c r="G241" s="839" t="s">
        <v>174</v>
      </c>
    </row>
    <row r="242" spans="1:7" ht="13.5" customHeight="1" x14ac:dyDescent="0.35">
      <c r="A242" s="838">
        <v>44820</v>
      </c>
      <c r="B242" s="839" t="s">
        <v>1664</v>
      </c>
      <c r="C242" s="840" t="s">
        <v>1284</v>
      </c>
      <c r="D242" s="839" t="s">
        <v>160</v>
      </c>
      <c r="E242" s="841">
        <v>21</v>
      </c>
      <c r="F242" s="839" t="s">
        <v>1648</v>
      </c>
      <c r="G242" s="839" t="s">
        <v>174</v>
      </c>
    </row>
    <row r="243" spans="1:7" ht="13.5" customHeight="1" x14ac:dyDescent="0.35">
      <c r="A243" s="838">
        <v>44817</v>
      </c>
      <c r="B243" s="839" t="s">
        <v>1466</v>
      </c>
      <c r="C243" s="840" t="s">
        <v>1274</v>
      </c>
      <c r="D243" s="839" t="s">
        <v>166</v>
      </c>
      <c r="E243" s="841">
        <v>135</v>
      </c>
      <c r="F243" s="839" t="s">
        <v>235</v>
      </c>
      <c r="G243" s="839" t="s">
        <v>175</v>
      </c>
    </row>
    <row r="244" spans="1:7" ht="13.5" customHeight="1" x14ac:dyDescent="0.35">
      <c r="A244" s="838">
        <v>44817</v>
      </c>
      <c r="B244" s="839" t="s">
        <v>1466</v>
      </c>
      <c r="C244" s="840" t="s">
        <v>1277</v>
      </c>
      <c r="D244" s="839" t="s">
        <v>166</v>
      </c>
      <c r="E244" s="841">
        <v>-135</v>
      </c>
      <c r="F244" s="839" t="s">
        <v>235</v>
      </c>
      <c r="G244" s="839" t="s">
        <v>175</v>
      </c>
    </row>
    <row r="245" spans="1:7" ht="13.5" customHeight="1" x14ac:dyDescent="0.35">
      <c r="A245" s="838">
        <v>44809</v>
      </c>
      <c r="B245" s="839" t="s">
        <v>1665</v>
      </c>
      <c r="C245" s="840" t="s">
        <v>1274</v>
      </c>
      <c r="D245" s="839" t="s">
        <v>160</v>
      </c>
      <c r="E245" s="841">
        <v>575</v>
      </c>
      <c r="F245" s="839" t="s">
        <v>495</v>
      </c>
      <c r="G245" s="839" t="s">
        <v>174</v>
      </c>
    </row>
    <row r="246" spans="1:7" ht="13.5" customHeight="1" x14ac:dyDescent="0.35">
      <c r="A246" s="838">
        <v>44807</v>
      </c>
      <c r="B246" s="839" t="s">
        <v>1666</v>
      </c>
      <c r="C246" s="840" t="s">
        <v>28</v>
      </c>
      <c r="D246" s="839" t="s">
        <v>159</v>
      </c>
      <c r="E246" s="841">
        <v>212.5</v>
      </c>
      <c r="F246" s="839" t="s">
        <v>1180</v>
      </c>
      <c r="G246" s="839" t="s">
        <v>175</v>
      </c>
    </row>
    <row r="247" spans="1:7" ht="13.5" customHeight="1" x14ac:dyDescent="0.35">
      <c r="A247" s="838">
        <v>44807</v>
      </c>
      <c r="B247" s="839" t="s">
        <v>89</v>
      </c>
      <c r="C247" s="840" t="s">
        <v>1282</v>
      </c>
      <c r="D247" s="839" t="s">
        <v>160</v>
      </c>
      <c r="E247" s="841">
        <v>81.17</v>
      </c>
      <c r="F247" s="839" t="s">
        <v>414</v>
      </c>
      <c r="G247" s="839" t="s">
        <v>89</v>
      </c>
    </row>
    <row r="248" spans="1:7" ht="13.5" customHeight="1" x14ac:dyDescent="0.35">
      <c r="A248" s="838">
        <v>44806</v>
      </c>
      <c r="B248" s="839" t="s">
        <v>1650</v>
      </c>
      <c r="C248" s="840" t="s">
        <v>28</v>
      </c>
      <c r="D248" s="839" t="s">
        <v>159</v>
      </c>
      <c r="E248" s="841">
        <v>30</v>
      </c>
      <c r="F248" s="839" t="s">
        <v>1236</v>
      </c>
      <c r="G248" s="839" t="s">
        <v>174</v>
      </c>
    </row>
    <row r="249" spans="1:7" ht="13.5" customHeight="1" x14ac:dyDescent="0.35">
      <c r="A249" s="838">
        <v>44805</v>
      </c>
      <c r="B249" s="839" t="s">
        <v>1667</v>
      </c>
      <c r="C249" s="840" t="s">
        <v>28</v>
      </c>
      <c r="D249" s="839" t="s">
        <v>160</v>
      </c>
      <c r="E249" s="841">
        <v>318.75</v>
      </c>
      <c r="F249" s="839" t="s">
        <v>747</v>
      </c>
      <c r="G249" s="839" t="s">
        <v>175</v>
      </c>
    </row>
    <row r="250" spans="1:7" ht="13.5" customHeight="1" x14ac:dyDescent="0.35">
      <c r="A250" s="838">
        <v>44805</v>
      </c>
      <c r="B250" s="839" t="s">
        <v>1668</v>
      </c>
      <c r="C250" s="840" t="s">
        <v>1274</v>
      </c>
      <c r="D250" s="839" t="s">
        <v>159</v>
      </c>
      <c r="E250" s="841">
        <v>198</v>
      </c>
      <c r="F250" s="839" t="s">
        <v>177</v>
      </c>
      <c r="G250" s="839" t="s">
        <v>174</v>
      </c>
    </row>
    <row r="251" spans="1:7" ht="13.5" customHeight="1" x14ac:dyDescent="0.35">
      <c r="A251" s="838">
        <v>44805</v>
      </c>
      <c r="B251" s="839" t="s">
        <v>1077</v>
      </c>
      <c r="C251" s="840" t="s">
        <v>1276</v>
      </c>
      <c r="D251" s="839" t="s">
        <v>161</v>
      </c>
      <c r="E251" s="841">
        <v>150</v>
      </c>
      <c r="F251" s="839" t="s">
        <v>1078</v>
      </c>
      <c r="G251" s="839" t="s">
        <v>175</v>
      </c>
    </row>
    <row r="252" spans="1:7" ht="13.5" customHeight="1" x14ac:dyDescent="0.35">
      <c r="A252" s="838">
        <v>44805</v>
      </c>
      <c r="B252" s="839" t="s">
        <v>292</v>
      </c>
      <c r="C252" s="840" t="s">
        <v>1278</v>
      </c>
      <c r="D252" s="839" t="s">
        <v>161</v>
      </c>
      <c r="E252" s="841">
        <v>60</v>
      </c>
      <c r="F252" s="839" t="s">
        <v>292</v>
      </c>
      <c r="G252" s="839" t="s">
        <v>175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1669</v>
      </c>
      <c r="C254" s="840" t="s">
        <v>28</v>
      </c>
      <c r="D254" s="839" t="s">
        <v>159</v>
      </c>
      <c r="E254" s="841">
        <v>212.5</v>
      </c>
      <c r="F254" s="839" t="s">
        <v>1180</v>
      </c>
      <c r="G254" s="839" t="s">
        <v>174</v>
      </c>
    </row>
    <row r="255" spans="1:7" ht="13.5" customHeight="1" x14ac:dyDescent="0.35">
      <c r="A255" s="838">
        <v>44802</v>
      </c>
      <c r="B255" s="839" t="s">
        <v>1670</v>
      </c>
      <c r="C255" s="840" t="s">
        <v>1274</v>
      </c>
      <c r="D255" s="839" t="s">
        <v>160</v>
      </c>
      <c r="E255" s="841">
        <v>150</v>
      </c>
      <c r="F255" s="839" t="s">
        <v>177</v>
      </c>
      <c r="G255" s="839" t="s">
        <v>176</v>
      </c>
    </row>
    <row r="256" spans="1:7" ht="13.5" customHeight="1" x14ac:dyDescent="0.35">
      <c r="A256" s="838">
        <v>44802</v>
      </c>
      <c r="B256" s="839" t="s">
        <v>401</v>
      </c>
      <c r="C256" s="840" t="s">
        <v>1274</v>
      </c>
      <c r="D256" s="839" t="s">
        <v>160</v>
      </c>
      <c r="E256" s="841">
        <v>84.15</v>
      </c>
      <c r="F256" s="839" t="s">
        <v>177</v>
      </c>
      <c r="G256" s="839" t="s">
        <v>175</v>
      </c>
    </row>
    <row r="257" spans="1:7" ht="13.5" customHeight="1" x14ac:dyDescent="0.35">
      <c r="A257" s="838">
        <v>44802</v>
      </c>
      <c r="B257" s="839" t="s">
        <v>401</v>
      </c>
      <c r="C257" s="840" t="s">
        <v>1274</v>
      </c>
      <c r="D257" s="839" t="s">
        <v>160</v>
      </c>
      <c r="E257" s="841">
        <v>55.25</v>
      </c>
      <c r="F257" s="839" t="s">
        <v>1671</v>
      </c>
      <c r="G257" s="839" t="s">
        <v>175</v>
      </c>
    </row>
    <row r="258" spans="1:7" ht="13.5" customHeight="1" x14ac:dyDescent="0.35">
      <c r="A258" s="838">
        <v>44801</v>
      </c>
      <c r="B258" s="839" t="s">
        <v>401</v>
      </c>
      <c r="C258" s="840" t="s">
        <v>1274</v>
      </c>
      <c r="D258" s="839" t="s">
        <v>160</v>
      </c>
      <c r="E258" s="841">
        <v>10.199999999999999</v>
      </c>
      <c r="F258" s="839" t="s">
        <v>324</v>
      </c>
      <c r="G258" s="839" t="s">
        <v>175</v>
      </c>
    </row>
    <row r="259" spans="1:7" ht="13.5" customHeight="1" x14ac:dyDescent="0.35">
      <c r="A259" s="838">
        <v>44800</v>
      </c>
      <c r="B259" s="839" t="s">
        <v>1200</v>
      </c>
      <c r="C259" s="840" t="s">
        <v>1274</v>
      </c>
      <c r="D259" s="839" t="s">
        <v>159</v>
      </c>
      <c r="E259" s="841">
        <v>55.25</v>
      </c>
      <c r="F259" s="839" t="s">
        <v>1672</v>
      </c>
      <c r="G259" s="839" t="s">
        <v>175</v>
      </c>
    </row>
    <row r="260" spans="1:7" ht="13.5" customHeight="1" x14ac:dyDescent="0.35">
      <c r="A260" s="838">
        <v>44800</v>
      </c>
      <c r="B260" s="839" t="s">
        <v>1673</v>
      </c>
      <c r="C260" s="840" t="s">
        <v>1274</v>
      </c>
      <c r="D260" s="839" t="s">
        <v>159</v>
      </c>
      <c r="E260" s="841">
        <v>12</v>
      </c>
      <c r="F260" s="839" t="s">
        <v>324</v>
      </c>
      <c r="G260" s="839" t="s">
        <v>174</v>
      </c>
    </row>
    <row r="261" spans="1:7" ht="13.5" customHeight="1" x14ac:dyDescent="0.35">
      <c r="A261" s="838">
        <v>44798</v>
      </c>
      <c r="B261" s="839" t="s">
        <v>1674</v>
      </c>
      <c r="C261" s="840" t="s">
        <v>1284</v>
      </c>
      <c r="D261" s="839" t="s">
        <v>159</v>
      </c>
      <c r="E261" s="841">
        <v>21</v>
      </c>
      <c r="F261" s="839" t="s">
        <v>1648</v>
      </c>
      <c r="G261" s="839" t="s">
        <v>174</v>
      </c>
    </row>
    <row r="262" spans="1:7" ht="13.5" customHeight="1" x14ac:dyDescent="0.35">
      <c r="A262" s="838">
        <v>44798</v>
      </c>
      <c r="B262" s="839" t="s">
        <v>1675</v>
      </c>
      <c r="C262" s="840" t="s">
        <v>1279</v>
      </c>
      <c r="D262" s="839" t="s">
        <v>162</v>
      </c>
      <c r="E262" s="841">
        <v>100</v>
      </c>
      <c r="F262" s="839" t="s">
        <v>1676</v>
      </c>
      <c r="G262" s="839" t="s">
        <v>175</v>
      </c>
    </row>
    <row r="263" spans="1:7" ht="13.5" customHeight="1" x14ac:dyDescent="0.35">
      <c r="A263" s="838">
        <v>44798</v>
      </c>
      <c r="B263" s="839" t="s">
        <v>1677</v>
      </c>
      <c r="C263" s="840" t="s">
        <v>1279</v>
      </c>
      <c r="D263" s="839" t="s">
        <v>159</v>
      </c>
      <c r="E263" s="841">
        <v>120</v>
      </c>
      <c r="F263" s="839" t="s">
        <v>1231</v>
      </c>
      <c r="G263" s="839" t="s">
        <v>174</v>
      </c>
    </row>
    <row r="264" spans="1:7" ht="13.5" customHeight="1" x14ac:dyDescent="0.35">
      <c r="A264" s="838">
        <v>44796</v>
      </c>
      <c r="B264" s="839" t="s">
        <v>1678</v>
      </c>
      <c r="C264" s="840" t="s">
        <v>1274</v>
      </c>
      <c r="D264" s="839" t="s">
        <v>159</v>
      </c>
      <c r="E264" s="841">
        <v>150</v>
      </c>
      <c r="F264" s="839" t="s">
        <v>177</v>
      </c>
      <c r="G264" s="839" t="s">
        <v>174</v>
      </c>
    </row>
    <row r="265" spans="1:7" ht="13.5" customHeight="1" x14ac:dyDescent="0.35">
      <c r="A265" s="838">
        <v>44796</v>
      </c>
      <c r="B265" s="839" t="s">
        <v>1679</v>
      </c>
      <c r="C265" s="840" t="s">
        <v>1280</v>
      </c>
      <c r="D265" s="839" t="s">
        <v>160</v>
      </c>
      <c r="E265" s="841">
        <v>125</v>
      </c>
      <c r="F265" s="839" t="s">
        <v>734</v>
      </c>
      <c r="G265" s="839" t="s">
        <v>174</v>
      </c>
    </row>
    <row r="266" spans="1:7" ht="13.5" customHeight="1" x14ac:dyDescent="0.35">
      <c r="A266" s="838">
        <v>44795</v>
      </c>
      <c r="B266" s="839" t="s">
        <v>351</v>
      </c>
      <c r="C266" s="840" t="s">
        <v>28</v>
      </c>
      <c r="D266" s="839" t="s">
        <v>159</v>
      </c>
      <c r="E266" s="841">
        <v>175</v>
      </c>
      <c r="F266" s="839" t="s">
        <v>1180</v>
      </c>
      <c r="G266" s="839" t="s">
        <v>174</v>
      </c>
    </row>
    <row r="267" spans="1:7" ht="13.5" customHeight="1" x14ac:dyDescent="0.35">
      <c r="A267" s="838">
        <v>44795</v>
      </c>
      <c r="B267" s="839" t="s">
        <v>351</v>
      </c>
      <c r="C267" s="840" t="s">
        <v>28</v>
      </c>
      <c r="D267" s="839" t="s">
        <v>165</v>
      </c>
      <c r="E267" s="841">
        <v>75</v>
      </c>
      <c r="F267" s="839" t="s">
        <v>1180</v>
      </c>
      <c r="G267" s="839" t="s">
        <v>174</v>
      </c>
    </row>
    <row r="268" spans="1:7" ht="13.5" customHeight="1" x14ac:dyDescent="0.35">
      <c r="A268" s="838">
        <v>44795</v>
      </c>
      <c r="B268" s="839" t="s">
        <v>351</v>
      </c>
      <c r="C268" s="840" t="s">
        <v>1281</v>
      </c>
      <c r="D268" s="839" t="s">
        <v>165</v>
      </c>
      <c r="E268" s="841">
        <v>-75</v>
      </c>
      <c r="F268" s="839" t="s">
        <v>1180</v>
      </c>
      <c r="G268" s="839" t="s">
        <v>174</v>
      </c>
    </row>
    <row r="269" spans="1:7" ht="13.5" customHeight="1" x14ac:dyDescent="0.35">
      <c r="A269" s="838">
        <v>44792</v>
      </c>
      <c r="B269" s="839" t="s">
        <v>1680</v>
      </c>
      <c r="C269" s="840" t="s">
        <v>1284</v>
      </c>
      <c r="D269" s="839" t="s">
        <v>160</v>
      </c>
      <c r="E269" s="841">
        <v>21</v>
      </c>
      <c r="F269" s="839" t="s">
        <v>1648</v>
      </c>
      <c r="G269" s="839" t="s">
        <v>174</v>
      </c>
    </row>
    <row r="270" spans="1:7" ht="13.5" customHeight="1" x14ac:dyDescent="0.35">
      <c r="A270" s="838">
        <v>44795</v>
      </c>
      <c r="B270" s="839" t="s">
        <v>1681</v>
      </c>
      <c r="C270" s="840" t="s">
        <v>1274</v>
      </c>
      <c r="D270" s="839" t="s">
        <v>162</v>
      </c>
      <c r="E270" s="841">
        <v>575</v>
      </c>
      <c r="F270" s="839" t="s">
        <v>1682</v>
      </c>
      <c r="G270" s="839" t="s">
        <v>175</v>
      </c>
    </row>
    <row r="271" spans="1:7" ht="13.5" customHeight="1" x14ac:dyDescent="0.35">
      <c r="A271" s="838">
        <v>44787</v>
      </c>
      <c r="B271" s="839" t="s">
        <v>1683</v>
      </c>
      <c r="C271" s="840" t="s">
        <v>1274</v>
      </c>
      <c r="D271" s="839" t="s">
        <v>159</v>
      </c>
      <c r="E271" s="841">
        <v>250</v>
      </c>
      <c r="F271" s="839" t="s">
        <v>1180</v>
      </c>
      <c r="G271" s="839" t="s">
        <v>174</v>
      </c>
    </row>
    <row r="272" spans="1:7" ht="13.5" customHeight="1" x14ac:dyDescent="0.35">
      <c r="A272" s="838">
        <v>44787</v>
      </c>
      <c r="B272" s="839" t="s">
        <v>229</v>
      </c>
      <c r="C272" s="840" t="s">
        <v>1274</v>
      </c>
      <c r="D272" s="839" t="s">
        <v>159</v>
      </c>
      <c r="E272" s="841">
        <v>75</v>
      </c>
      <c r="F272" s="839" t="s">
        <v>809</v>
      </c>
      <c r="G272" s="839" t="s">
        <v>175</v>
      </c>
    </row>
    <row r="273" spans="1:7" ht="13.5" customHeight="1" x14ac:dyDescent="0.35">
      <c r="A273" s="838">
        <v>44776</v>
      </c>
      <c r="B273" s="839" t="s">
        <v>1457</v>
      </c>
      <c r="C273" s="840" t="s">
        <v>1274</v>
      </c>
      <c r="D273" s="839" t="s">
        <v>160</v>
      </c>
      <c r="E273" s="841">
        <v>150</v>
      </c>
      <c r="F273" s="839" t="s">
        <v>177</v>
      </c>
      <c r="G273" s="839" t="s">
        <v>175</v>
      </c>
    </row>
    <row r="274" spans="1:7" ht="13.5" customHeight="1" x14ac:dyDescent="0.35">
      <c r="A274" s="838">
        <v>44776</v>
      </c>
      <c r="B274" s="839" t="s">
        <v>1457</v>
      </c>
      <c r="C274" s="840" t="s">
        <v>1274</v>
      </c>
      <c r="D274" s="839" t="s">
        <v>160</v>
      </c>
      <c r="E274" s="841">
        <v>95</v>
      </c>
      <c r="F274" s="839" t="s">
        <v>235</v>
      </c>
      <c r="G274" s="839" t="s">
        <v>175</v>
      </c>
    </row>
    <row r="275" spans="1:7" ht="13.5" customHeight="1" x14ac:dyDescent="0.35">
      <c r="A275" s="838">
        <v>44774</v>
      </c>
      <c r="B275" s="839" t="s">
        <v>1684</v>
      </c>
      <c r="C275" s="840" t="s">
        <v>1274</v>
      </c>
      <c r="D275" s="839" t="s">
        <v>159</v>
      </c>
      <c r="E275" s="841">
        <v>150</v>
      </c>
      <c r="F275" s="839" t="s">
        <v>177</v>
      </c>
      <c r="G275" s="839" t="s">
        <v>174</v>
      </c>
    </row>
    <row r="276" spans="1:7" ht="13.5" customHeight="1" x14ac:dyDescent="0.35">
      <c r="A276" s="838">
        <v>44774</v>
      </c>
      <c r="B276" s="839" t="s">
        <v>1077</v>
      </c>
      <c r="C276" s="840" t="s">
        <v>1276</v>
      </c>
      <c r="D276" s="839" t="s">
        <v>161</v>
      </c>
      <c r="E276" s="841">
        <v>150</v>
      </c>
      <c r="F276" s="839" t="s">
        <v>1078</v>
      </c>
      <c r="G276" s="839" t="s">
        <v>175</v>
      </c>
    </row>
    <row r="277" spans="1:7" ht="13.5" customHeight="1" x14ac:dyDescent="0.35">
      <c r="A277" s="838">
        <v>44774</v>
      </c>
      <c r="B277" s="839" t="s">
        <v>292</v>
      </c>
      <c r="C277" s="840" t="s">
        <v>1278</v>
      </c>
      <c r="D277" s="839" t="s">
        <v>161</v>
      </c>
      <c r="E277" s="841">
        <v>60</v>
      </c>
      <c r="F277" s="839" t="s">
        <v>292</v>
      </c>
      <c r="G277" s="839" t="s">
        <v>175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1685</v>
      </c>
      <c r="C279" s="840" t="s">
        <v>1274</v>
      </c>
      <c r="D279" s="839" t="s">
        <v>160</v>
      </c>
      <c r="E279" s="841">
        <v>49</v>
      </c>
      <c r="F279" s="839" t="s">
        <v>177</v>
      </c>
      <c r="G279" s="839" t="s">
        <v>175</v>
      </c>
    </row>
    <row r="280" spans="1:7" ht="13.5" customHeight="1" x14ac:dyDescent="0.35">
      <c r="A280" s="838">
        <v>44766</v>
      </c>
      <c r="B280" s="839" t="s">
        <v>1211</v>
      </c>
      <c r="C280" s="840" t="s">
        <v>1274</v>
      </c>
      <c r="D280" s="839" t="s">
        <v>160</v>
      </c>
      <c r="E280" s="841">
        <v>65</v>
      </c>
      <c r="F280" s="839" t="s">
        <v>1686</v>
      </c>
      <c r="G280" s="839" t="s">
        <v>174</v>
      </c>
    </row>
    <row r="281" spans="1:7" ht="13.5" customHeight="1" x14ac:dyDescent="0.35">
      <c r="A281" s="838">
        <v>44764</v>
      </c>
      <c r="B281" s="839" t="s">
        <v>1213</v>
      </c>
      <c r="C281" s="840" t="s">
        <v>1278</v>
      </c>
      <c r="D281" s="839" t="s">
        <v>159</v>
      </c>
      <c r="E281" s="841">
        <v>20</v>
      </c>
      <c r="F281" s="839" t="s">
        <v>293</v>
      </c>
      <c r="G281" s="839" t="s">
        <v>175</v>
      </c>
    </row>
    <row r="282" spans="1:7" ht="13.5" customHeight="1" x14ac:dyDescent="0.35">
      <c r="A282" s="838">
        <v>44760</v>
      </c>
      <c r="B282" s="839" t="s">
        <v>1687</v>
      </c>
      <c r="C282" s="840" t="s">
        <v>1284</v>
      </c>
      <c r="D282" s="839" t="s">
        <v>160</v>
      </c>
      <c r="E282" s="841">
        <v>17</v>
      </c>
      <c r="F282" s="839" t="s">
        <v>1381</v>
      </c>
      <c r="G282" s="839" t="s">
        <v>174</v>
      </c>
    </row>
    <row r="283" spans="1:7" ht="13.5" customHeight="1" x14ac:dyDescent="0.35">
      <c r="A283" s="838">
        <v>44761</v>
      </c>
      <c r="B283" s="839" t="s">
        <v>1022</v>
      </c>
      <c r="C283" s="840" t="s">
        <v>1280</v>
      </c>
      <c r="D283" s="839" t="s">
        <v>159</v>
      </c>
      <c r="E283" s="841">
        <v>500</v>
      </c>
      <c r="F283" s="839" t="s">
        <v>1688</v>
      </c>
      <c r="G283" s="839" t="s">
        <v>174</v>
      </c>
    </row>
    <row r="284" spans="1:7" ht="13.5" customHeight="1" x14ac:dyDescent="0.35">
      <c r="A284" s="838">
        <v>44760</v>
      </c>
      <c r="B284" s="839" t="s">
        <v>89</v>
      </c>
      <c r="C284" s="840" t="s">
        <v>1282</v>
      </c>
      <c r="D284" s="839" t="s">
        <v>160</v>
      </c>
      <c r="E284" s="841">
        <v>25.71</v>
      </c>
      <c r="F284" s="839" t="s">
        <v>414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1282</v>
      </c>
      <c r="D285" s="839" t="s">
        <v>160</v>
      </c>
      <c r="E285" s="841">
        <v>391.43</v>
      </c>
      <c r="F285" s="839" t="s">
        <v>414</v>
      </c>
      <c r="G285" s="839" t="s">
        <v>87</v>
      </c>
    </row>
    <row r="286" spans="1:7" ht="13.5" customHeight="1" x14ac:dyDescent="0.35">
      <c r="A286" s="838">
        <v>44753</v>
      </c>
      <c r="B286" s="839" t="s">
        <v>1689</v>
      </c>
      <c r="C286" s="840" t="s">
        <v>1283</v>
      </c>
      <c r="D286" s="839" t="s">
        <v>162</v>
      </c>
      <c r="E286" s="841">
        <v>175</v>
      </c>
      <c r="F286" s="839" t="s">
        <v>1563</v>
      </c>
      <c r="G286" s="839" t="s">
        <v>174</v>
      </c>
    </row>
    <row r="287" spans="1:7" ht="13.5" customHeight="1" x14ac:dyDescent="0.35">
      <c r="A287" s="838">
        <v>44749</v>
      </c>
      <c r="B287" s="839" t="s">
        <v>1690</v>
      </c>
      <c r="C287" s="840" t="s">
        <v>1279</v>
      </c>
      <c r="D287" s="839" t="s">
        <v>160</v>
      </c>
      <c r="E287" s="841">
        <v>51.8</v>
      </c>
      <c r="F287" s="839" t="s">
        <v>859</v>
      </c>
      <c r="G287" s="839" t="s">
        <v>175</v>
      </c>
    </row>
    <row r="288" spans="1:7" ht="13.5" customHeight="1" x14ac:dyDescent="0.35">
      <c r="A288" s="838">
        <v>44747</v>
      </c>
      <c r="B288" s="839" t="s">
        <v>1691</v>
      </c>
      <c r="C288" s="840" t="s">
        <v>1284</v>
      </c>
      <c r="D288" s="839" t="s">
        <v>160</v>
      </c>
      <c r="E288" s="841">
        <v>21</v>
      </c>
      <c r="F288" s="839" t="s">
        <v>1381</v>
      </c>
      <c r="G288" s="839" t="s">
        <v>174</v>
      </c>
    </row>
    <row r="289" spans="1:7" ht="13.5" customHeight="1" x14ac:dyDescent="0.35">
      <c r="A289" s="838">
        <v>44747</v>
      </c>
      <c r="B289" s="839" t="s">
        <v>1692</v>
      </c>
      <c r="C289" s="840" t="s">
        <v>1284</v>
      </c>
      <c r="D289" s="839" t="s">
        <v>159</v>
      </c>
      <c r="E289" s="841">
        <v>30</v>
      </c>
      <c r="F289" s="839" t="s">
        <v>753</v>
      </c>
      <c r="G289" s="839" t="s">
        <v>174</v>
      </c>
    </row>
    <row r="290" spans="1:7" ht="13.5" customHeight="1" x14ac:dyDescent="0.35">
      <c r="A290" s="838">
        <v>44748</v>
      </c>
      <c r="B290" s="839" t="s">
        <v>1693</v>
      </c>
      <c r="C290" s="840" t="s">
        <v>1274</v>
      </c>
      <c r="D290" s="839" t="s">
        <v>160</v>
      </c>
      <c r="E290" s="841">
        <v>795</v>
      </c>
      <c r="F290" s="839" t="s">
        <v>1694</v>
      </c>
      <c r="G290" s="839" t="s">
        <v>175</v>
      </c>
    </row>
    <row r="291" spans="1:7" ht="13.5" customHeight="1" x14ac:dyDescent="0.35">
      <c r="A291" s="838">
        <v>44747</v>
      </c>
      <c r="B291" s="839" t="s">
        <v>1695</v>
      </c>
      <c r="C291" s="840" t="s">
        <v>28</v>
      </c>
      <c r="D291" s="839" t="s">
        <v>162</v>
      </c>
      <c r="E291" s="841">
        <v>50</v>
      </c>
      <c r="F291" s="839" t="s">
        <v>1180</v>
      </c>
      <c r="G291" s="839" t="s">
        <v>1311</v>
      </c>
    </row>
    <row r="292" spans="1:7" ht="13.5" customHeight="1" x14ac:dyDescent="0.35">
      <c r="A292" s="838">
        <v>44746</v>
      </c>
      <c r="B292" s="839" t="s">
        <v>1690</v>
      </c>
      <c r="C292" s="840" t="s">
        <v>1279</v>
      </c>
      <c r="D292" s="839" t="s">
        <v>159</v>
      </c>
      <c r="E292" s="841"/>
      <c r="F292" s="839" t="s">
        <v>1696</v>
      </c>
      <c r="G292" s="839" t="s">
        <v>175</v>
      </c>
    </row>
    <row r="293" spans="1:7" ht="13.5" customHeight="1" x14ac:dyDescent="0.35">
      <c r="A293" s="838">
        <v>44743</v>
      </c>
      <c r="B293" s="839" t="s">
        <v>1077</v>
      </c>
      <c r="C293" s="840" t="s">
        <v>1276</v>
      </c>
      <c r="D293" s="839" t="s">
        <v>161</v>
      </c>
      <c r="E293" s="841">
        <v>250</v>
      </c>
      <c r="F293" s="839" t="s">
        <v>1078</v>
      </c>
      <c r="G293" s="839" t="s">
        <v>175</v>
      </c>
    </row>
    <row r="294" spans="1:7" ht="13.5" customHeight="1" x14ac:dyDescent="0.35">
      <c r="A294" s="838">
        <v>44743</v>
      </c>
      <c r="B294" s="839" t="s">
        <v>292</v>
      </c>
      <c r="C294" s="840" t="s">
        <v>1278</v>
      </c>
      <c r="D294" s="839" t="s">
        <v>161</v>
      </c>
      <c r="E294" s="841">
        <v>60</v>
      </c>
      <c r="F294" s="839" t="s">
        <v>292</v>
      </c>
      <c r="G294" s="839" t="s">
        <v>175</v>
      </c>
    </row>
    <row r="295" spans="1:7" ht="13.5" customHeight="1" x14ac:dyDescent="0.35">
      <c r="A295" s="838" t="s">
        <v>1037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1697</v>
      </c>
      <c r="C296" s="840" t="s">
        <v>1284</v>
      </c>
      <c r="D296" s="839" t="s">
        <v>160</v>
      </c>
      <c r="E296" s="841">
        <v>6</v>
      </c>
      <c r="F296" s="839" t="s">
        <v>1419</v>
      </c>
      <c r="G296" s="839" t="s">
        <v>174</v>
      </c>
    </row>
    <row r="297" spans="1:7" ht="13.5" customHeight="1" x14ac:dyDescent="0.35">
      <c r="A297" s="838">
        <v>44740</v>
      </c>
      <c r="B297" s="839" t="s">
        <v>1690</v>
      </c>
      <c r="C297" s="840" t="s">
        <v>1279</v>
      </c>
      <c r="D297" s="839" t="s">
        <v>159</v>
      </c>
      <c r="E297" s="841"/>
      <c r="F297" s="839" t="s">
        <v>1696</v>
      </c>
      <c r="G297" s="839" t="s">
        <v>175</v>
      </c>
    </row>
    <row r="298" spans="1:7" ht="13.5" customHeight="1" x14ac:dyDescent="0.35">
      <c r="A298" s="838">
        <v>44731</v>
      </c>
      <c r="B298" s="839" t="s">
        <v>1698</v>
      </c>
      <c r="C298" s="840" t="s">
        <v>1274</v>
      </c>
      <c r="D298" s="839" t="s">
        <v>160</v>
      </c>
      <c r="E298" s="841">
        <v>35</v>
      </c>
      <c r="F298" s="839" t="s">
        <v>279</v>
      </c>
      <c r="G298" s="839" t="s">
        <v>174</v>
      </c>
    </row>
    <row r="299" spans="1:7" ht="13.5" customHeight="1" x14ac:dyDescent="0.35">
      <c r="A299" s="838">
        <v>44728</v>
      </c>
      <c r="B299" s="839" t="s">
        <v>1699</v>
      </c>
      <c r="C299" s="840" t="s">
        <v>1274</v>
      </c>
      <c r="D299" s="839" t="s">
        <v>159</v>
      </c>
      <c r="E299" s="841">
        <v>150</v>
      </c>
      <c r="F299" s="839" t="s">
        <v>463</v>
      </c>
      <c r="G299" s="839" t="s">
        <v>174</v>
      </c>
    </row>
    <row r="300" spans="1:7" ht="13.5" customHeight="1" x14ac:dyDescent="0.35">
      <c r="A300" s="838">
        <v>44728</v>
      </c>
      <c r="B300" s="839" t="s">
        <v>1699</v>
      </c>
      <c r="C300" s="840" t="s">
        <v>1274</v>
      </c>
      <c r="D300" s="839" t="s">
        <v>159</v>
      </c>
      <c r="E300" s="841">
        <v>875</v>
      </c>
      <c r="F300" s="839" t="s">
        <v>463</v>
      </c>
      <c r="G300" s="839" t="s">
        <v>174</v>
      </c>
    </row>
    <row r="301" spans="1:7" ht="13.5" customHeight="1" x14ac:dyDescent="0.35">
      <c r="A301" s="838">
        <v>44726</v>
      </c>
      <c r="B301" s="839" t="s">
        <v>1466</v>
      </c>
      <c r="C301" s="840" t="s">
        <v>1274</v>
      </c>
      <c r="D301" s="839" t="s">
        <v>166</v>
      </c>
      <c r="E301" s="841">
        <v>75</v>
      </c>
      <c r="F301" s="839" t="s">
        <v>1467</v>
      </c>
      <c r="G301" s="839" t="s">
        <v>175</v>
      </c>
    </row>
    <row r="302" spans="1:7" ht="13.5" customHeight="1" x14ac:dyDescent="0.35">
      <c r="A302" s="838">
        <v>44726</v>
      </c>
      <c r="B302" s="839" t="s">
        <v>1466</v>
      </c>
      <c r="C302" s="840" t="s">
        <v>1277</v>
      </c>
      <c r="D302" s="839" t="s">
        <v>166</v>
      </c>
      <c r="E302" s="841">
        <v>-75</v>
      </c>
      <c r="F302" s="839" t="s">
        <v>1467</v>
      </c>
      <c r="G302" s="839" t="s">
        <v>175</v>
      </c>
    </row>
    <row r="303" spans="1:7" ht="13.5" customHeight="1" x14ac:dyDescent="0.35">
      <c r="A303" s="838">
        <v>44726</v>
      </c>
      <c r="B303" s="839" t="s">
        <v>1466</v>
      </c>
      <c r="C303" s="840" t="s">
        <v>1274</v>
      </c>
      <c r="D303" s="839" t="s">
        <v>166</v>
      </c>
      <c r="E303" s="841">
        <v>65</v>
      </c>
      <c r="F303" s="839" t="s">
        <v>243</v>
      </c>
      <c r="G303" s="839" t="s">
        <v>175</v>
      </c>
    </row>
    <row r="304" spans="1:7" ht="13.5" customHeight="1" x14ac:dyDescent="0.35">
      <c r="A304" s="838">
        <v>44726</v>
      </c>
      <c r="B304" s="839" t="s">
        <v>1466</v>
      </c>
      <c r="C304" s="840" t="s">
        <v>1277</v>
      </c>
      <c r="D304" s="839" t="s">
        <v>166</v>
      </c>
      <c r="E304" s="841">
        <v>-65</v>
      </c>
      <c r="F304" s="839" t="s">
        <v>243</v>
      </c>
      <c r="G304" s="839" t="s">
        <v>175</v>
      </c>
    </row>
    <row r="305" spans="1:7" ht="13.5" customHeight="1" x14ac:dyDescent="0.35">
      <c r="A305" s="838">
        <v>44723</v>
      </c>
      <c r="B305" s="839" t="s">
        <v>1700</v>
      </c>
      <c r="C305" s="840" t="s">
        <v>1279</v>
      </c>
      <c r="D305" s="839" t="s">
        <v>159</v>
      </c>
      <c r="E305" s="841">
        <v>150</v>
      </c>
      <c r="F305" s="839" t="s">
        <v>1701</v>
      </c>
      <c r="G305" s="839" t="s">
        <v>174</v>
      </c>
    </row>
    <row r="306" spans="1:7" ht="13.5" customHeight="1" x14ac:dyDescent="0.35">
      <c r="A306" s="838">
        <v>44722</v>
      </c>
      <c r="B306" s="839" t="s">
        <v>1702</v>
      </c>
      <c r="C306" s="840" t="s">
        <v>1280</v>
      </c>
      <c r="D306" s="839" t="s">
        <v>159</v>
      </c>
      <c r="E306" s="841">
        <v>275</v>
      </c>
      <c r="F306" s="839" t="s">
        <v>1688</v>
      </c>
      <c r="G306" s="839" t="s">
        <v>174</v>
      </c>
    </row>
    <row r="307" spans="1:7" ht="13.5" customHeight="1" x14ac:dyDescent="0.35">
      <c r="A307" s="838">
        <v>44722</v>
      </c>
      <c r="B307" s="839" t="s">
        <v>1690</v>
      </c>
      <c r="C307" s="840" t="s">
        <v>1279</v>
      </c>
      <c r="D307" s="839" t="s">
        <v>159</v>
      </c>
      <c r="E307" s="841"/>
      <c r="F307" s="839" t="s">
        <v>1696</v>
      </c>
      <c r="G307" s="839" t="s">
        <v>175</v>
      </c>
    </row>
    <row r="308" spans="1:7" ht="13.5" customHeight="1" x14ac:dyDescent="0.35">
      <c r="A308" s="838">
        <v>44721</v>
      </c>
      <c r="B308" s="839" t="s">
        <v>1466</v>
      </c>
      <c r="C308" s="840" t="s">
        <v>1274</v>
      </c>
      <c r="D308" s="839" t="s">
        <v>166</v>
      </c>
      <c r="E308" s="841">
        <v>60</v>
      </c>
      <c r="F308" s="839" t="s">
        <v>1703</v>
      </c>
      <c r="G308" s="839" t="s">
        <v>175</v>
      </c>
    </row>
    <row r="309" spans="1:7" ht="13.5" customHeight="1" x14ac:dyDescent="0.35">
      <c r="A309" s="838">
        <v>44721</v>
      </c>
      <c r="B309" s="839" t="s">
        <v>1466</v>
      </c>
      <c r="C309" s="840" t="s">
        <v>1277</v>
      </c>
      <c r="D309" s="839" t="s">
        <v>166</v>
      </c>
      <c r="E309" s="841">
        <v>-60</v>
      </c>
      <c r="F309" s="839" t="s">
        <v>1703</v>
      </c>
      <c r="G309" s="839" t="s">
        <v>175</v>
      </c>
    </row>
    <row r="310" spans="1:7" ht="13.5" customHeight="1" x14ac:dyDescent="0.35">
      <c r="A310" s="838">
        <v>44720</v>
      </c>
      <c r="B310" s="839" t="s">
        <v>1704</v>
      </c>
      <c r="C310" s="840" t="s">
        <v>1279</v>
      </c>
      <c r="D310" s="839" t="s">
        <v>159</v>
      </c>
      <c r="E310" s="841">
        <v>50</v>
      </c>
      <c r="F310" s="839" t="s">
        <v>859</v>
      </c>
      <c r="G310" s="839" t="s">
        <v>175</v>
      </c>
    </row>
    <row r="311" spans="1:7" ht="13.5" customHeight="1" x14ac:dyDescent="0.35">
      <c r="A311" s="838">
        <v>44719</v>
      </c>
      <c r="B311" s="839" t="s">
        <v>1705</v>
      </c>
      <c r="C311" s="840" t="s">
        <v>1284</v>
      </c>
      <c r="D311" s="839" t="s">
        <v>159</v>
      </c>
      <c r="E311" s="841">
        <v>17</v>
      </c>
      <c r="F311" s="839" t="s">
        <v>1648</v>
      </c>
      <c r="G311" s="839" t="s">
        <v>174</v>
      </c>
    </row>
    <row r="312" spans="1:7" ht="13.5" customHeight="1" x14ac:dyDescent="0.35">
      <c r="A312" s="838">
        <v>44718</v>
      </c>
      <c r="B312" s="839" t="s">
        <v>1706</v>
      </c>
      <c r="C312" s="840" t="s">
        <v>1280</v>
      </c>
      <c r="D312" s="839" t="s">
        <v>159</v>
      </c>
      <c r="E312" s="841">
        <v>75</v>
      </c>
      <c r="F312" s="839" t="s">
        <v>1688</v>
      </c>
      <c r="G312" s="839" t="s">
        <v>174</v>
      </c>
    </row>
    <row r="313" spans="1:7" ht="13.5" customHeight="1" x14ac:dyDescent="0.35">
      <c r="A313" s="838">
        <v>44718</v>
      </c>
      <c r="B313" s="839" t="s">
        <v>1707</v>
      </c>
      <c r="C313" s="840" t="s">
        <v>28</v>
      </c>
      <c r="D313" s="839" t="s">
        <v>159</v>
      </c>
      <c r="E313" s="841">
        <v>250</v>
      </c>
      <c r="F313" s="839" t="s">
        <v>1025</v>
      </c>
      <c r="G313" s="839" t="s">
        <v>174</v>
      </c>
    </row>
    <row r="314" spans="1:7" ht="13.5" customHeight="1" x14ac:dyDescent="0.35">
      <c r="A314" s="838">
        <v>44718</v>
      </c>
      <c r="B314" s="839" t="s">
        <v>1690</v>
      </c>
      <c r="C314" s="840" t="s">
        <v>1279</v>
      </c>
      <c r="D314" s="839" t="s">
        <v>159</v>
      </c>
      <c r="E314" s="841"/>
      <c r="F314" s="839" t="s">
        <v>1696</v>
      </c>
      <c r="G314" s="839" t="s">
        <v>175</v>
      </c>
    </row>
    <row r="315" spans="1:7" ht="13.5" customHeight="1" x14ac:dyDescent="0.35">
      <c r="A315" s="838">
        <v>44714</v>
      </c>
      <c r="B315" s="839" t="s">
        <v>1708</v>
      </c>
      <c r="C315" s="840" t="s">
        <v>28</v>
      </c>
      <c r="D315" s="839" t="s">
        <v>159</v>
      </c>
      <c r="E315" s="841">
        <v>30</v>
      </c>
      <c r="F315" s="839" t="s">
        <v>1236</v>
      </c>
      <c r="G315" s="839" t="s">
        <v>174</v>
      </c>
    </row>
    <row r="316" spans="1:7" ht="13.5" customHeight="1" x14ac:dyDescent="0.35">
      <c r="A316" s="838">
        <v>44713</v>
      </c>
      <c r="B316" s="839" t="s">
        <v>1077</v>
      </c>
      <c r="C316" s="840" t="s">
        <v>1276</v>
      </c>
      <c r="D316" s="839" t="s">
        <v>161</v>
      </c>
      <c r="E316" s="841">
        <v>250</v>
      </c>
      <c r="F316" s="839" t="s">
        <v>1078</v>
      </c>
      <c r="G316" s="839" t="s">
        <v>175</v>
      </c>
    </row>
    <row r="317" spans="1:7" ht="13.5" customHeight="1" x14ac:dyDescent="0.35">
      <c r="A317" s="838">
        <v>44713</v>
      </c>
      <c r="B317" s="839" t="s">
        <v>292</v>
      </c>
      <c r="C317" s="840" t="s">
        <v>1278</v>
      </c>
      <c r="D317" s="839" t="s">
        <v>161</v>
      </c>
      <c r="E317" s="841">
        <v>60</v>
      </c>
      <c r="F317" s="839" t="s">
        <v>292</v>
      </c>
      <c r="G317" s="839" t="s">
        <v>175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1709</v>
      </c>
      <c r="C319" s="840" t="s">
        <v>1274</v>
      </c>
      <c r="D319" s="839" t="s">
        <v>159</v>
      </c>
      <c r="E319" s="841">
        <v>150</v>
      </c>
      <c r="F319" s="839" t="s">
        <v>235</v>
      </c>
      <c r="G319" s="839" t="s">
        <v>174</v>
      </c>
    </row>
    <row r="320" spans="1:7" ht="13.5" customHeight="1" x14ac:dyDescent="0.35">
      <c r="A320" s="838">
        <v>44712</v>
      </c>
      <c r="B320" s="839" t="s">
        <v>1288</v>
      </c>
      <c r="C320" s="840" t="s">
        <v>1274</v>
      </c>
      <c r="D320" s="839" t="s">
        <v>160</v>
      </c>
      <c r="E320" s="841">
        <v>250</v>
      </c>
      <c r="F320" s="839" t="s">
        <v>1171</v>
      </c>
      <c r="G320" s="839" t="s">
        <v>175</v>
      </c>
    </row>
    <row r="321" spans="1:7" ht="13.5" customHeight="1" x14ac:dyDescent="0.35">
      <c r="A321" s="838">
        <v>44709</v>
      </c>
      <c r="B321" s="839" t="s">
        <v>1710</v>
      </c>
      <c r="C321" s="840" t="s">
        <v>1274</v>
      </c>
      <c r="D321" s="839" t="s">
        <v>160</v>
      </c>
      <c r="E321" s="841">
        <v>50</v>
      </c>
      <c r="F321" s="839" t="s">
        <v>1114</v>
      </c>
      <c r="G321" s="839" t="s">
        <v>174</v>
      </c>
    </row>
    <row r="322" spans="1:7" ht="13.5" customHeight="1" x14ac:dyDescent="0.35">
      <c r="A322" s="838">
        <v>44708</v>
      </c>
      <c r="B322" s="839" t="s">
        <v>1711</v>
      </c>
      <c r="C322" s="840" t="s">
        <v>1274</v>
      </c>
      <c r="D322" s="839" t="s">
        <v>165</v>
      </c>
      <c r="E322" s="841">
        <v>190</v>
      </c>
      <c r="F322" s="839" t="s">
        <v>1458</v>
      </c>
      <c r="G322" s="839" t="s">
        <v>175</v>
      </c>
    </row>
    <row r="323" spans="1:7" ht="13.5" customHeight="1" x14ac:dyDescent="0.35">
      <c r="A323" s="838">
        <v>44708</v>
      </c>
      <c r="B323" s="839" t="s">
        <v>1711</v>
      </c>
      <c r="C323" s="840" t="s">
        <v>1281</v>
      </c>
      <c r="D323" s="839" t="s">
        <v>165</v>
      </c>
      <c r="E323" s="841">
        <v>-190</v>
      </c>
      <c r="F323" s="839" t="s">
        <v>1458</v>
      </c>
      <c r="G323" s="839" t="s">
        <v>175</v>
      </c>
    </row>
    <row r="324" spans="1:7" ht="13.5" customHeight="1" x14ac:dyDescent="0.35">
      <c r="A324" s="838">
        <v>44708</v>
      </c>
      <c r="B324" s="839" t="s">
        <v>1712</v>
      </c>
      <c r="C324" s="840" t="s">
        <v>1274</v>
      </c>
      <c r="D324" s="839" t="s">
        <v>159</v>
      </c>
      <c r="E324" s="841">
        <v>1004.26</v>
      </c>
      <c r="F324" s="839" t="s">
        <v>1713</v>
      </c>
      <c r="G324" s="839" t="s">
        <v>174</v>
      </c>
    </row>
    <row r="325" spans="1:7" ht="13.5" customHeight="1" x14ac:dyDescent="0.35">
      <c r="A325" s="838">
        <v>44705</v>
      </c>
      <c r="B325" s="839" t="s">
        <v>1714</v>
      </c>
      <c r="C325" s="840" t="s">
        <v>1284</v>
      </c>
      <c r="D325" s="839" t="s">
        <v>160</v>
      </c>
      <c r="E325" s="841">
        <v>17</v>
      </c>
      <c r="F325" s="839" t="s">
        <v>1381</v>
      </c>
      <c r="G325" s="839" t="s">
        <v>174</v>
      </c>
    </row>
    <row r="326" spans="1:7" ht="13.5" customHeight="1" x14ac:dyDescent="0.35">
      <c r="A326" s="838">
        <v>44703</v>
      </c>
      <c r="B326" s="839" t="s">
        <v>1715</v>
      </c>
      <c r="C326" s="840" t="s">
        <v>1274</v>
      </c>
      <c r="D326" s="839" t="s">
        <v>160</v>
      </c>
      <c r="E326" s="841">
        <v>775</v>
      </c>
      <c r="F326" s="839" t="s">
        <v>463</v>
      </c>
      <c r="G326" s="839" t="s">
        <v>174</v>
      </c>
    </row>
    <row r="327" spans="1:7" ht="13.5" customHeight="1" x14ac:dyDescent="0.35">
      <c r="A327" s="838">
        <v>44703</v>
      </c>
      <c r="B327" s="839" t="s">
        <v>1715</v>
      </c>
      <c r="C327" s="840" t="s">
        <v>1274</v>
      </c>
      <c r="D327" s="839" t="s">
        <v>160</v>
      </c>
      <c r="E327" s="841">
        <v>120</v>
      </c>
      <c r="F327" s="839" t="s">
        <v>1716</v>
      </c>
      <c r="G327" s="839" t="s">
        <v>174</v>
      </c>
    </row>
    <row r="328" spans="1:7" ht="13.5" customHeight="1" x14ac:dyDescent="0.35">
      <c r="A328" s="838">
        <v>44700</v>
      </c>
      <c r="B328" s="839" t="s">
        <v>1717</v>
      </c>
      <c r="C328" s="840" t="s">
        <v>1279</v>
      </c>
      <c r="D328" s="839" t="s">
        <v>159</v>
      </c>
      <c r="E328" s="841">
        <v>360</v>
      </c>
      <c r="F328" s="839" t="s">
        <v>1161</v>
      </c>
      <c r="G328" s="839" t="s">
        <v>174</v>
      </c>
    </row>
    <row r="329" spans="1:7" ht="13.5" customHeight="1" x14ac:dyDescent="0.35">
      <c r="A329" s="838">
        <v>44700</v>
      </c>
      <c r="B329" s="839" t="s">
        <v>89</v>
      </c>
      <c r="C329" s="840" t="s">
        <v>1282</v>
      </c>
      <c r="D329" s="839" t="s">
        <v>160</v>
      </c>
      <c r="E329" s="841">
        <v>36.74</v>
      </c>
      <c r="F329" s="839" t="s">
        <v>1718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1282</v>
      </c>
      <c r="D330" s="839" t="s">
        <v>162</v>
      </c>
      <c r="E330" s="841">
        <v>114.3</v>
      </c>
      <c r="F330" s="839" t="s">
        <v>93</v>
      </c>
      <c r="G330" s="839" t="s">
        <v>181</v>
      </c>
    </row>
    <row r="331" spans="1:7" ht="13.5" customHeight="1" x14ac:dyDescent="0.35">
      <c r="A331" s="838">
        <v>44698</v>
      </c>
      <c r="B331" s="839" t="s">
        <v>1690</v>
      </c>
      <c r="C331" s="840" t="s">
        <v>1279</v>
      </c>
      <c r="D331" s="839" t="s">
        <v>160</v>
      </c>
      <c r="E331" s="841">
        <v>77.55</v>
      </c>
      <c r="F331" s="839" t="s">
        <v>1719</v>
      </c>
      <c r="G331" s="839" t="s">
        <v>175</v>
      </c>
    </row>
    <row r="332" spans="1:7" ht="13.5" customHeight="1" x14ac:dyDescent="0.35">
      <c r="A332" s="838">
        <v>44698</v>
      </c>
      <c r="B332" s="839" t="s">
        <v>1690</v>
      </c>
      <c r="C332" s="840" t="s">
        <v>1279</v>
      </c>
      <c r="D332" s="839" t="s">
        <v>160</v>
      </c>
      <c r="E332" s="841">
        <v>51.8</v>
      </c>
      <c r="F332" s="839" t="s">
        <v>1719</v>
      </c>
      <c r="G332" s="839" t="s">
        <v>175</v>
      </c>
    </row>
    <row r="333" spans="1:7" ht="13.5" customHeight="1" x14ac:dyDescent="0.35">
      <c r="A333" s="838">
        <v>44697</v>
      </c>
      <c r="B333" s="839" t="s">
        <v>1720</v>
      </c>
      <c r="C333" s="840" t="s">
        <v>1274</v>
      </c>
      <c r="D333" s="839" t="s">
        <v>159</v>
      </c>
      <c r="E333" s="841">
        <v>75</v>
      </c>
      <c r="F333" s="839" t="s">
        <v>1467</v>
      </c>
      <c r="G333" s="839" t="s">
        <v>174</v>
      </c>
    </row>
    <row r="334" spans="1:7" ht="13.5" customHeight="1" x14ac:dyDescent="0.35">
      <c r="A334" s="838">
        <v>44692</v>
      </c>
      <c r="B334" s="839" t="s">
        <v>1721</v>
      </c>
      <c r="C334" s="840" t="s">
        <v>1274</v>
      </c>
      <c r="D334" s="839" t="s">
        <v>162</v>
      </c>
      <c r="E334" s="841">
        <v>85</v>
      </c>
      <c r="F334" s="839" t="s">
        <v>1722</v>
      </c>
      <c r="G334" s="839" t="s">
        <v>175</v>
      </c>
    </row>
    <row r="335" spans="1:7" ht="13.5" customHeight="1" x14ac:dyDescent="0.35">
      <c r="A335" s="838">
        <v>44692</v>
      </c>
      <c r="B335" s="839" t="s">
        <v>1723</v>
      </c>
      <c r="C335" s="840" t="s">
        <v>1284</v>
      </c>
      <c r="D335" s="839" t="s">
        <v>160</v>
      </c>
      <c r="E335" s="841">
        <v>21</v>
      </c>
      <c r="F335" s="839" t="s">
        <v>1381</v>
      </c>
      <c r="G335" s="839" t="s">
        <v>174</v>
      </c>
    </row>
    <row r="336" spans="1:7" ht="13.5" customHeight="1" x14ac:dyDescent="0.35">
      <c r="A336" s="838">
        <v>44692</v>
      </c>
      <c r="B336" s="839" t="s">
        <v>1724</v>
      </c>
      <c r="C336" s="840" t="s">
        <v>1279</v>
      </c>
      <c r="D336" s="839" t="s">
        <v>159</v>
      </c>
      <c r="E336" s="841">
        <v>75</v>
      </c>
      <c r="F336" s="839" t="s">
        <v>360</v>
      </c>
      <c r="G336" s="839" t="s">
        <v>175</v>
      </c>
    </row>
    <row r="337" spans="1:7" ht="13.5" customHeight="1" x14ac:dyDescent="0.35">
      <c r="A337" s="838">
        <v>44692</v>
      </c>
      <c r="B337" s="839" t="s">
        <v>1724</v>
      </c>
      <c r="C337" s="840" t="s">
        <v>1279</v>
      </c>
      <c r="D337" s="839" t="s">
        <v>159</v>
      </c>
      <c r="E337" s="841">
        <v>75</v>
      </c>
      <c r="F337" s="839" t="s">
        <v>360</v>
      </c>
      <c r="G337" s="839" t="s">
        <v>175</v>
      </c>
    </row>
    <row r="338" spans="1:7" ht="13.5" customHeight="1" x14ac:dyDescent="0.35">
      <c r="A338" s="838">
        <v>44692</v>
      </c>
      <c r="B338" s="839" t="s">
        <v>1724</v>
      </c>
      <c r="C338" s="840" t="s">
        <v>1279</v>
      </c>
      <c r="D338" s="839" t="s">
        <v>159</v>
      </c>
      <c r="E338" s="841">
        <v>75</v>
      </c>
      <c r="F338" s="839" t="s">
        <v>360</v>
      </c>
      <c r="G338" s="839" t="s">
        <v>175</v>
      </c>
    </row>
    <row r="339" spans="1:7" ht="13.5" customHeight="1" x14ac:dyDescent="0.35">
      <c r="A339" s="838">
        <v>44692</v>
      </c>
      <c r="B339" s="839" t="s">
        <v>1525</v>
      </c>
      <c r="C339" s="840" t="s">
        <v>28</v>
      </c>
      <c r="D339" s="839" t="s">
        <v>162</v>
      </c>
      <c r="E339" s="841">
        <v>200</v>
      </c>
      <c r="F339" s="839" t="s">
        <v>1025</v>
      </c>
      <c r="G339" s="839" t="s">
        <v>1311</v>
      </c>
    </row>
    <row r="340" spans="1:7" ht="13.5" customHeight="1" x14ac:dyDescent="0.35">
      <c r="A340" s="838">
        <v>44692</v>
      </c>
      <c r="B340" s="839" t="s">
        <v>1725</v>
      </c>
      <c r="C340" s="840" t="s">
        <v>28</v>
      </c>
      <c r="D340" s="839" t="s">
        <v>162</v>
      </c>
      <c r="E340" s="841">
        <v>200</v>
      </c>
      <c r="F340" s="839" t="s">
        <v>1025</v>
      </c>
      <c r="G340" s="839" t="s">
        <v>1311</v>
      </c>
    </row>
    <row r="341" spans="1:7" ht="13.5" customHeight="1" x14ac:dyDescent="0.35">
      <c r="A341" s="838">
        <v>44690</v>
      </c>
      <c r="B341" s="839" t="s">
        <v>1726</v>
      </c>
      <c r="C341" s="840" t="s">
        <v>1274</v>
      </c>
      <c r="D341" s="839" t="s">
        <v>162</v>
      </c>
      <c r="E341" s="841">
        <v>945</v>
      </c>
      <c r="F341" s="839" t="s">
        <v>1727</v>
      </c>
      <c r="G341" s="839" t="s">
        <v>175</v>
      </c>
    </row>
    <row r="342" spans="1:7" ht="13.5" customHeight="1" x14ac:dyDescent="0.35">
      <c r="A342" s="838">
        <v>44689</v>
      </c>
      <c r="B342" s="839" t="s">
        <v>1728</v>
      </c>
      <c r="C342" s="840" t="s">
        <v>1274</v>
      </c>
      <c r="D342" s="839" t="s">
        <v>159</v>
      </c>
      <c r="E342" s="841">
        <v>-775</v>
      </c>
      <c r="F342" s="839" t="s">
        <v>271</v>
      </c>
      <c r="G342" s="839" t="s">
        <v>174</v>
      </c>
    </row>
    <row r="343" spans="1:7" ht="13.5" customHeight="1" x14ac:dyDescent="0.35">
      <c r="A343" s="838">
        <v>44689</v>
      </c>
      <c r="B343" s="839" t="s">
        <v>1729</v>
      </c>
      <c r="C343" s="840" t="s">
        <v>1274</v>
      </c>
      <c r="D343" s="839" t="s">
        <v>160</v>
      </c>
      <c r="E343" s="841">
        <v>625</v>
      </c>
      <c r="F343" s="839" t="s">
        <v>288</v>
      </c>
      <c r="G343" s="839" t="s">
        <v>174</v>
      </c>
    </row>
    <row r="344" spans="1:7" ht="13.5" customHeight="1" x14ac:dyDescent="0.35">
      <c r="A344" s="838">
        <v>44689</v>
      </c>
      <c r="B344" s="839" t="s">
        <v>1730</v>
      </c>
      <c r="C344" s="840" t="s">
        <v>1284</v>
      </c>
      <c r="D344" s="839" t="s">
        <v>160</v>
      </c>
      <c r="E344" s="841">
        <v>17</v>
      </c>
      <c r="F344" s="839" t="s">
        <v>1381</v>
      </c>
      <c r="G344" s="839" t="s">
        <v>174</v>
      </c>
    </row>
    <row r="345" spans="1:7" ht="13.5" customHeight="1" x14ac:dyDescent="0.35">
      <c r="A345" s="838">
        <v>44687</v>
      </c>
      <c r="B345" s="839" t="s">
        <v>1731</v>
      </c>
      <c r="C345" s="840" t="s">
        <v>1274</v>
      </c>
      <c r="D345" s="839" t="s">
        <v>159</v>
      </c>
      <c r="E345" s="841">
        <v>150</v>
      </c>
      <c r="F345" s="839" t="s">
        <v>1732</v>
      </c>
      <c r="G345" s="839" t="s">
        <v>174</v>
      </c>
    </row>
    <row r="346" spans="1:7" ht="13.5" customHeight="1" x14ac:dyDescent="0.35">
      <c r="A346" s="838">
        <v>44687</v>
      </c>
      <c r="B346" s="839" t="s">
        <v>1733</v>
      </c>
      <c r="C346" s="840" t="s">
        <v>1280</v>
      </c>
      <c r="D346" s="839" t="s">
        <v>159</v>
      </c>
      <c r="E346" s="841">
        <v>150</v>
      </c>
      <c r="F346" s="839" t="s">
        <v>734</v>
      </c>
      <c r="G346" s="839" t="s">
        <v>174</v>
      </c>
    </row>
    <row r="347" spans="1:7" ht="13.5" customHeight="1" x14ac:dyDescent="0.35">
      <c r="A347" s="838">
        <v>44682</v>
      </c>
      <c r="B347" s="839" t="s">
        <v>1200</v>
      </c>
      <c r="C347" s="840" t="s">
        <v>1274</v>
      </c>
      <c r="D347" s="839" t="s">
        <v>159</v>
      </c>
      <c r="E347" s="841">
        <v>35</v>
      </c>
      <c r="F347" s="839" t="s">
        <v>279</v>
      </c>
      <c r="G347" s="839" t="s">
        <v>175</v>
      </c>
    </row>
    <row r="348" spans="1:7" ht="13.5" customHeight="1" x14ac:dyDescent="0.35">
      <c r="A348" s="838">
        <v>44682</v>
      </c>
      <c r="B348" s="839" t="s">
        <v>1077</v>
      </c>
      <c r="C348" s="840" t="s">
        <v>1276</v>
      </c>
      <c r="D348" s="839" t="s">
        <v>161</v>
      </c>
      <c r="E348" s="841">
        <v>250</v>
      </c>
      <c r="F348" s="839" t="s">
        <v>1078</v>
      </c>
      <c r="G348" s="839" t="s">
        <v>175</v>
      </c>
    </row>
    <row r="349" spans="1:7" ht="13.5" customHeight="1" x14ac:dyDescent="0.35">
      <c r="A349" s="838">
        <v>44682</v>
      </c>
      <c r="B349" s="839" t="s">
        <v>292</v>
      </c>
      <c r="C349" s="840" t="s">
        <v>1278</v>
      </c>
      <c r="D349" s="839" t="s">
        <v>161</v>
      </c>
      <c r="E349" s="841">
        <v>60</v>
      </c>
      <c r="F349" s="839" t="s">
        <v>292</v>
      </c>
      <c r="G349" s="839" t="s">
        <v>175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1724</v>
      </c>
      <c r="C351" s="840" t="s">
        <v>1279</v>
      </c>
      <c r="D351" s="839" t="s">
        <v>159</v>
      </c>
      <c r="E351" s="841">
        <v>75</v>
      </c>
      <c r="F351" s="839" t="s">
        <v>1734</v>
      </c>
      <c r="G351" s="839" t="s">
        <v>175</v>
      </c>
    </row>
    <row r="352" spans="1:7" ht="13.5" customHeight="1" x14ac:dyDescent="0.35">
      <c r="A352" s="838">
        <v>44680</v>
      </c>
      <c r="B352" s="839" t="s">
        <v>1724</v>
      </c>
      <c r="C352" s="840" t="s">
        <v>1279</v>
      </c>
      <c r="D352" s="839" t="s">
        <v>159</v>
      </c>
      <c r="E352" s="841">
        <v>75</v>
      </c>
      <c r="F352" s="839" t="s">
        <v>1734</v>
      </c>
      <c r="G352" s="839" t="s">
        <v>175</v>
      </c>
    </row>
    <row r="353" spans="1:7" ht="13.5" customHeight="1" x14ac:dyDescent="0.35">
      <c r="A353" s="838">
        <v>44679</v>
      </c>
      <c r="B353" s="839" t="s">
        <v>1735</v>
      </c>
      <c r="C353" s="840" t="s">
        <v>1279</v>
      </c>
      <c r="D353" s="839" t="s">
        <v>159</v>
      </c>
      <c r="E353" s="841">
        <v>225</v>
      </c>
      <c r="F353" s="839" t="s">
        <v>654</v>
      </c>
      <c r="G353" s="839" t="s">
        <v>174</v>
      </c>
    </row>
    <row r="354" spans="1:7" ht="13.5" customHeight="1" x14ac:dyDescent="0.35">
      <c r="A354" s="838">
        <v>44679</v>
      </c>
      <c r="B354" s="839" t="s">
        <v>1736</v>
      </c>
      <c r="C354" s="840" t="s">
        <v>28</v>
      </c>
      <c r="D354" s="839" t="s">
        <v>159</v>
      </c>
      <c r="E354" s="841">
        <v>395</v>
      </c>
      <c r="F354" s="839" t="s">
        <v>1498</v>
      </c>
      <c r="G354" s="839" t="s">
        <v>174</v>
      </c>
    </row>
    <row r="355" spans="1:7" ht="13.5" customHeight="1" x14ac:dyDescent="0.35">
      <c r="A355" s="838">
        <v>44679</v>
      </c>
      <c r="B355" s="839" t="s">
        <v>1466</v>
      </c>
      <c r="C355" s="840" t="s">
        <v>1274</v>
      </c>
      <c r="D355" s="839" t="s">
        <v>166</v>
      </c>
      <c r="E355" s="841">
        <v>50</v>
      </c>
      <c r="F355" s="839" t="s">
        <v>1428</v>
      </c>
      <c r="G355" s="839" t="s">
        <v>175</v>
      </c>
    </row>
    <row r="356" spans="1:7" ht="13.5" customHeight="1" x14ac:dyDescent="0.35">
      <c r="A356" s="838">
        <v>44679</v>
      </c>
      <c r="B356" s="839" t="s">
        <v>1466</v>
      </c>
      <c r="C356" s="840" t="s">
        <v>1277</v>
      </c>
      <c r="D356" s="839" t="s">
        <v>166</v>
      </c>
      <c r="E356" s="841">
        <v>-50</v>
      </c>
      <c r="F356" s="839" t="s">
        <v>1428</v>
      </c>
      <c r="G356" s="839" t="s">
        <v>175</v>
      </c>
    </row>
    <row r="357" spans="1:7" ht="13.5" customHeight="1" x14ac:dyDescent="0.35">
      <c r="A357" s="838">
        <v>44679</v>
      </c>
      <c r="B357" s="839" t="s">
        <v>1690</v>
      </c>
      <c r="C357" s="840" t="s">
        <v>1279</v>
      </c>
      <c r="D357" s="839" t="s">
        <v>160</v>
      </c>
      <c r="E357" s="841">
        <v>51.8</v>
      </c>
      <c r="F357" s="839" t="s">
        <v>1734</v>
      </c>
      <c r="G357" s="839" t="s">
        <v>175</v>
      </c>
    </row>
    <row r="358" spans="1:7" ht="13.5" customHeight="1" x14ac:dyDescent="0.35">
      <c r="A358" s="838">
        <v>44678</v>
      </c>
      <c r="B358" s="839" t="s">
        <v>1724</v>
      </c>
      <c r="C358" s="840" t="s">
        <v>1279</v>
      </c>
      <c r="D358" s="839" t="s">
        <v>159</v>
      </c>
      <c r="E358" s="841">
        <v>50</v>
      </c>
      <c r="F358" s="839" t="s">
        <v>1734</v>
      </c>
      <c r="G358" s="839" t="s">
        <v>175</v>
      </c>
    </row>
    <row r="359" spans="1:7" ht="13.5" customHeight="1" x14ac:dyDescent="0.35">
      <c r="A359" s="838">
        <v>44678</v>
      </c>
      <c r="B359" s="839" t="s">
        <v>1737</v>
      </c>
      <c r="C359" s="840" t="s">
        <v>1274</v>
      </c>
      <c r="D359" s="839" t="s">
        <v>159</v>
      </c>
      <c r="E359" s="841">
        <v>50</v>
      </c>
      <c r="F359" s="839" t="s">
        <v>243</v>
      </c>
      <c r="G359" s="839" t="s">
        <v>174</v>
      </c>
    </row>
    <row r="360" spans="1:7" ht="13.5" customHeight="1" x14ac:dyDescent="0.35">
      <c r="A360" s="838">
        <v>44678</v>
      </c>
      <c r="B360" s="839" t="s">
        <v>1738</v>
      </c>
      <c r="C360" s="840" t="s">
        <v>1274</v>
      </c>
      <c r="D360" s="839" t="s">
        <v>159</v>
      </c>
      <c r="E360" s="841">
        <v>12</v>
      </c>
      <c r="F360" s="839" t="s">
        <v>324</v>
      </c>
      <c r="G360" s="839" t="s">
        <v>175</v>
      </c>
    </row>
    <row r="361" spans="1:7" ht="13.5" customHeight="1" x14ac:dyDescent="0.35">
      <c r="A361" s="838">
        <v>44678</v>
      </c>
      <c r="B361" s="839" t="s">
        <v>1591</v>
      </c>
      <c r="C361" s="840" t="s">
        <v>28</v>
      </c>
      <c r="D361" s="839" t="s">
        <v>160</v>
      </c>
      <c r="E361" s="841">
        <v>30</v>
      </c>
      <c r="F361" s="839" t="s">
        <v>1739</v>
      </c>
      <c r="G361" s="839" t="s">
        <v>174</v>
      </c>
    </row>
    <row r="362" spans="1:7" ht="13.5" customHeight="1" x14ac:dyDescent="0.35">
      <c r="A362" s="838">
        <v>44678</v>
      </c>
      <c r="B362" s="839" t="s">
        <v>1740</v>
      </c>
      <c r="C362" s="840" t="s">
        <v>1279</v>
      </c>
      <c r="D362" s="839" t="s">
        <v>159</v>
      </c>
      <c r="E362" s="841">
        <v>225</v>
      </c>
      <c r="F362" s="839" t="s">
        <v>654</v>
      </c>
      <c r="G362" s="839" t="s">
        <v>174</v>
      </c>
    </row>
    <row r="363" spans="1:7" ht="13.5" customHeight="1" x14ac:dyDescent="0.35">
      <c r="A363" s="838">
        <v>44676</v>
      </c>
      <c r="B363" s="839" t="s">
        <v>1741</v>
      </c>
      <c r="C363" s="840" t="s">
        <v>1284</v>
      </c>
      <c r="D363" s="839" t="s">
        <v>159</v>
      </c>
      <c r="E363" s="841">
        <v>2</v>
      </c>
      <c r="F363" s="839" t="s">
        <v>1254</v>
      </c>
      <c r="G363" s="839" t="s">
        <v>174</v>
      </c>
    </row>
    <row r="364" spans="1:7" ht="13.5" customHeight="1" x14ac:dyDescent="0.35">
      <c r="A364" s="838">
        <v>44675</v>
      </c>
      <c r="B364" s="839" t="s">
        <v>1742</v>
      </c>
      <c r="C364" s="840" t="s">
        <v>1280</v>
      </c>
      <c r="D364" s="839" t="s">
        <v>159</v>
      </c>
      <c r="E364" s="841">
        <v>500</v>
      </c>
      <c r="F364" s="839" t="s">
        <v>734</v>
      </c>
      <c r="G364" s="839" t="s">
        <v>174</v>
      </c>
    </row>
    <row r="365" spans="1:7" ht="13.5" customHeight="1" x14ac:dyDescent="0.35">
      <c r="A365" s="838">
        <v>44675</v>
      </c>
      <c r="B365" s="839" t="s">
        <v>346</v>
      </c>
      <c r="C365" s="840" t="s">
        <v>1274</v>
      </c>
      <c r="D365" s="839" t="s">
        <v>159</v>
      </c>
      <c r="E365" s="841">
        <v>75</v>
      </c>
      <c r="F365" s="839" t="s">
        <v>1467</v>
      </c>
      <c r="G365" s="839" t="s">
        <v>175</v>
      </c>
    </row>
    <row r="366" spans="1:7" ht="13.5" customHeight="1" x14ac:dyDescent="0.35">
      <c r="A366" s="838">
        <v>44674</v>
      </c>
      <c r="B366" s="839" t="s">
        <v>1690</v>
      </c>
      <c r="C366" s="840" t="s">
        <v>1283</v>
      </c>
      <c r="D366" s="839" t="s">
        <v>160</v>
      </c>
      <c r="E366" s="841">
        <v>56</v>
      </c>
      <c r="F366" s="839" t="s">
        <v>1743</v>
      </c>
      <c r="G366" s="839" t="s">
        <v>175</v>
      </c>
    </row>
    <row r="367" spans="1:7" ht="13.5" customHeight="1" x14ac:dyDescent="0.35">
      <c r="A367" s="838">
        <v>44674</v>
      </c>
      <c r="B367" s="839" t="s">
        <v>89</v>
      </c>
      <c r="C367" s="840" t="s">
        <v>1282</v>
      </c>
      <c r="D367" s="839" t="s">
        <v>160</v>
      </c>
      <c r="E367" s="841">
        <v>41.7</v>
      </c>
      <c r="F367" s="839" t="s">
        <v>1026</v>
      </c>
      <c r="G367" s="839" t="s">
        <v>89</v>
      </c>
    </row>
    <row r="368" spans="1:7" ht="13.5" customHeight="1" x14ac:dyDescent="0.35">
      <c r="A368" s="838">
        <v>44674</v>
      </c>
      <c r="B368" s="839" t="s">
        <v>1744</v>
      </c>
      <c r="C368" s="840" t="s">
        <v>1274</v>
      </c>
      <c r="D368" s="839" t="s">
        <v>159</v>
      </c>
      <c r="E368" s="841">
        <v>125</v>
      </c>
      <c r="F368" s="839" t="s">
        <v>230</v>
      </c>
      <c r="G368" s="839" t="s">
        <v>174</v>
      </c>
    </row>
    <row r="369" spans="1:7" ht="13.5" customHeight="1" x14ac:dyDescent="0.35">
      <c r="A369" s="838">
        <v>44673</v>
      </c>
      <c r="B369" s="839" t="s">
        <v>1745</v>
      </c>
      <c r="C369" s="840" t="s">
        <v>1274</v>
      </c>
      <c r="D369" s="839" t="s">
        <v>160</v>
      </c>
      <c r="E369" s="841">
        <v>175</v>
      </c>
      <c r="F369" s="839" t="s">
        <v>230</v>
      </c>
      <c r="G369" s="839" t="s">
        <v>174</v>
      </c>
    </row>
    <row r="370" spans="1:7" ht="13.5" customHeight="1" x14ac:dyDescent="0.35">
      <c r="A370" s="838">
        <v>44672</v>
      </c>
      <c r="B370" s="839" t="s">
        <v>1721</v>
      </c>
      <c r="C370" s="840" t="s">
        <v>1274</v>
      </c>
      <c r="D370" s="839" t="s">
        <v>159</v>
      </c>
      <c r="E370" s="841">
        <v>550</v>
      </c>
      <c r="F370" s="839" t="s">
        <v>467</v>
      </c>
      <c r="G370" s="839" t="s">
        <v>174</v>
      </c>
    </row>
    <row r="371" spans="1:7" ht="13.5" customHeight="1" x14ac:dyDescent="0.35">
      <c r="A371" s="838">
        <v>44671</v>
      </c>
      <c r="B371" s="839" t="s">
        <v>1746</v>
      </c>
      <c r="C371" s="840" t="s">
        <v>28</v>
      </c>
      <c r="D371" s="839" t="s">
        <v>159</v>
      </c>
      <c r="E371" s="841">
        <v>250</v>
      </c>
      <c r="F371" s="839" t="s">
        <v>1180</v>
      </c>
      <c r="G371" s="839" t="s">
        <v>174</v>
      </c>
    </row>
    <row r="372" spans="1:7" ht="13.5" customHeight="1" x14ac:dyDescent="0.35">
      <c r="A372" s="838">
        <v>44671</v>
      </c>
      <c r="B372" s="839" t="s">
        <v>1747</v>
      </c>
      <c r="C372" s="840" t="s">
        <v>1274</v>
      </c>
      <c r="D372" s="839" t="s">
        <v>159</v>
      </c>
      <c r="E372" s="841">
        <v>125</v>
      </c>
      <c r="F372" s="839" t="s">
        <v>230</v>
      </c>
      <c r="G372" s="839" t="s">
        <v>174</v>
      </c>
    </row>
    <row r="373" spans="1:7" ht="13.5" customHeight="1" x14ac:dyDescent="0.35">
      <c r="A373" s="838">
        <v>44670</v>
      </c>
      <c r="B373" s="839" t="s">
        <v>1748</v>
      </c>
      <c r="C373" s="840" t="s">
        <v>1274</v>
      </c>
      <c r="D373" s="839" t="s">
        <v>159</v>
      </c>
      <c r="E373" s="841">
        <v>75</v>
      </c>
      <c r="F373" s="839" t="s">
        <v>501</v>
      </c>
      <c r="G373" s="839" t="s">
        <v>174</v>
      </c>
    </row>
    <row r="374" spans="1:7" ht="13.5" customHeight="1" x14ac:dyDescent="0.35">
      <c r="A374" s="838">
        <v>44669</v>
      </c>
      <c r="B374" s="839" t="s">
        <v>1749</v>
      </c>
      <c r="C374" s="840" t="s">
        <v>1274</v>
      </c>
      <c r="D374" s="839" t="s">
        <v>159</v>
      </c>
      <c r="E374" s="841">
        <v>125</v>
      </c>
      <c r="F374" s="839" t="s">
        <v>230</v>
      </c>
      <c r="G374" s="839" t="s">
        <v>174</v>
      </c>
    </row>
    <row r="375" spans="1:7" ht="13.5" customHeight="1" x14ac:dyDescent="0.35">
      <c r="A375" s="838">
        <v>44669</v>
      </c>
      <c r="B375" s="839" t="s">
        <v>1750</v>
      </c>
      <c r="C375" s="840" t="s">
        <v>1280</v>
      </c>
      <c r="D375" s="839" t="s">
        <v>159</v>
      </c>
      <c r="E375" s="841">
        <v>100</v>
      </c>
      <c r="F375" s="839" t="s">
        <v>734</v>
      </c>
      <c r="G375" s="839" t="s">
        <v>174</v>
      </c>
    </row>
    <row r="376" spans="1:7" ht="13.5" customHeight="1" x14ac:dyDescent="0.35">
      <c r="A376" s="838">
        <v>44669</v>
      </c>
      <c r="B376" s="839" t="s">
        <v>1751</v>
      </c>
      <c r="C376" s="840" t="s">
        <v>1284</v>
      </c>
      <c r="D376" s="839" t="s">
        <v>160</v>
      </c>
      <c r="E376" s="841">
        <v>17</v>
      </c>
      <c r="F376" s="839" t="s">
        <v>1648</v>
      </c>
      <c r="G376" s="839" t="s">
        <v>174</v>
      </c>
    </row>
    <row r="377" spans="1:7" ht="13.5" customHeight="1" x14ac:dyDescent="0.35">
      <c r="A377" s="838">
        <v>44665</v>
      </c>
      <c r="B377" s="839" t="s">
        <v>1502</v>
      </c>
      <c r="C377" s="840" t="s">
        <v>1274</v>
      </c>
      <c r="D377" s="839" t="s">
        <v>159</v>
      </c>
      <c r="E377" s="841">
        <v>125</v>
      </c>
      <c r="F377" s="839" t="s">
        <v>230</v>
      </c>
      <c r="G377" s="839" t="s">
        <v>179</v>
      </c>
    </row>
    <row r="378" spans="1:7" ht="13.5" customHeight="1" x14ac:dyDescent="0.35">
      <c r="A378" s="838">
        <v>44664</v>
      </c>
      <c r="B378" s="839" t="s">
        <v>1724</v>
      </c>
      <c r="C378" s="840" t="s">
        <v>1279</v>
      </c>
      <c r="D378" s="839" t="s">
        <v>159</v>
      </c>
      <c r="E378" s="841">
        <v>95</v>
      </c>
      <c r="F378" s="839" t="s">
        <v>1752</v>
      </c>
      <c r="G378" s="839" t="s">
        <v>175</v>
      </c>
    </row>
    <row r="379" spans="1:7" ht="13.5" customHeight="1" x14ac:dyDescent="0.35">
      <c r="A379" s="838">
        <v>44664</v>
      </c>
      <c r="B379" s="839" t="s">
        <v>1753</v>
      </c>
      <c r="C379" s="840" t="s">
        <v>1274</v>
      </c>
      <c r="D379" s="839" t="s">
        <v>159</v>
      </c>
      <c r="E379" s="841">
        <v>125</v>
      </c>
      <c r="F379" s="839" t="s">
        <v>230</v>
      </c>
      <c r="G379" s="839" t="s">
        <v>174</v>
      </c>
    </row>
    <row r="380" spans="1:7" ht="13.5" customHeight="1" x14ac:dyDescent="0.35">
      <c r="A380" s="838">
        <v>44664</v>
      </c>
      <c r="B380" s="839" t="s">
        <v>1754</v>
      </c>
      <c r="C380" s="840" t="s">
        <v>1274</v>
      </c>
      <c r="D380" s="839" t="s">
        <v>159</v>
      </c>
      <c r="E380" s="841">
        <v>175</v>
      </c>
      <c r="F380" s="839" t="s">
        <v>230</v>
      </c>
      <c r="G380" s="839" t="s">
        <v>179</v>
      </c>
    </row>
    <row r="381" spans="1:7" ht="13.5" customHeight="1" x14ac:dyDescent="0.35">
      <c r="A381" s="838">
        <v>44663</v>
      </c>
      <c r="B381" s="839" t="s">
        <v>1755</v>
      </c>
      <c r="C381" s="840" t="s">
        <v>1274</v>
      </c>
      <c r="D381" s="839" t="s">
        <v>160</v>
      </c>
      <c r="E381" s="841">
        <v>152.94999999999999</v>
      </c>
      <c r="F381" s="839" t="s">
        <v>1756</v>
      </c>
      <c r="G381" s="839" t="s">
        <v>175</v>
      </c>
    </row>
    <row r="382" spans="1:7" ht="13.5" customHeight="1" x14ac:dyDescent="0.35">
      <c r="A382" s="838">
        <v>44662</v>
      </c>
      <c r="B382" s="839" t="s">
        <v>1728</v>
      </c>
      <c r="C382" s="840" t="s">
        <v>1274</v>
      </c>
      <c r="D382" s="839" t="s">
        <v>159</v>
      </c>
      <c r="E382" s="841">
        <v>775</v>
      </c>
      <c r="F382" s="839" t="s">
        <v>271</v>
      </c>
      <c r="G382" s="839" t="s">
        <v>174</v>
      </c>
    </row>
    <row r="383" spans="1:7" ht="13.5" customHeight="1" x14ac:dyDescent="0.35">
      <c r="A383" s="838">
        <v>44658</v>
      </c>
      <c r="B383" s="839" t="s">
        <v>400</v>
      </c>
      <c r="C383" s="840" t="s">
        <v>1274</v>
      </c>
      <c r="D383" s="839" t="s">
        <v>159</v>
      </c>
      <c r="E383" s="841">
        <v>125</v>
      </c>
      <c r="F383" s="839" t="s">
        <v>230</v>
      </c>
      <c r="G383" s="839" t="s">
        <v>179</v>
      </c>
    </row>
    <row r="384" spans="1:7" ht="13.5" customHeight="1" x14ac:dyDescent="0.35">
      <c r="A384" s="838">
        <v>44658</v>
      </c>
      <c r="B384" s="839" t="s">
        <v>1755</v>
      </c>
      <c r="C384" s="840" t="s">
        <v>1274</v>
      </c>
      <c r="D384" s="839" t="s">
        <v>160</v>
      </c>
      <c r="E384" s="841">
        <v>1500</v>
      </c>
      <c r="F384" s="839" t="s">
        <v>1757</v>
      </c>
      <c r="G384" s="839" t="s">
        <v>174</v>
      </c>
    </row>
    <row r="385" spans="1:7" ht="13.5" customHeight="1" x14ac:dyDescent="0.35">
      <c r="A385" s="838">
        <v>44656</v>
      </c>
      <c r="B385" s="839" t="s">
        <v>1758</v>
      </c>
      <c r="C385" s="840" t="s">
        <v>1284</v>
      </c>
      <c r="D385" s="839" t="s">
        <v>160</v>
      </c>
      <c r="E385" s="841">
        <v>21</v>
      </c>
      <c r="F385" s="839" t="s">
        <v>1648</v>
      </c>
      <c r="G385" s="839" t="s">
        <v>174</v>
      </c>
    </row>
    <row r="386" spans="1:7" ht="13.5" customHeight="1" x14ac:dyDescent="0.35">
      <c r="A386" s="838">
        <v>44654</v>
      </c>
      <c r="B386" s="839" t="s">
        <v>1009</v>
      </c>
      <c r="C386" s="840" t="s">
        <v>1276</v>
      </c>
      <c r="D386" s="839" t="s">
        <v>162</v>
      </c>
      <c r="E386" s="841">
        <v>291.5</v>
      </c>
      <c r="F386" s="839" t="s">
        <v>1759</v>
      </c>
      <c r="G386" s="839" t="s">
        <v>175</v>
      </c>
    </row>
    <row r="387" spans="1:7" ht="13.5" customHeight="1" x14ac:dyDescent="0.35">
      <c r="A387" s="838">
        <v>44653</v>
      </c>
      <c r="B387" s="839" t="s">
        <v>1760</v>
      </c>
      <c r="C387" s="840" t="s">
        <v>1274</v>
      </c>
      <c r="D387" s="839" t="s">
        <v>159</v>
      </c>
      <c r="E387" s="841">
        <v>175</v>
      </c>
      <c r="F387" s="839" t="s">
        <v>230</v>
      </c>
      <c r="G387" s="839" t="s">
        <v>174</v>
      </c>
    </row>
    <row r="388" spans="1:7" ht="13.5" customHeight="1" x14ac:dyDescent="0.35">
      <c r="A388" s="838">
        <v>44653</v>
      </c>
      <c r="B388" s="839" t="s">
        <v>89</v>
      </c>
      <c r="C388" s="840" t="s">
        <v>1282</v>
      </c>
      <c r="D388" s="839" t="s">
        <v>160</v>
      </c>
      <c r="E388" s="841">
        <v>185.82</v>
      </c>
      <c r="F388" s="839" t="s">
        <v>1026</v>
      </c>
      <c r="G388" s="839" t="s">
        <v>89</v>
      </c>
    </row>
    <row r="389" spans="1:7" ht="13.5" customHeight="1" x14ac:dyDescent="0.35">
      <c r="A389" s="838">
        <v>44652</v>
      </c>
      <c r="B389" s="839" t="s">
        <v>1077</v>
      </c>
      <c r="C389" s="840" t="s">
        <v>1276</v>
      </c>
      <c r="D389" s="839" t="s">
        <v>161</v>
      </c>
      <c r="E389" s="841">
        <v>250</v>
      </c>
      <c r="F389" s="839" t="s">
        <v>1078</v>
      </c>
      <c r="G389" s="839" t="s">
        <v>175</v>
      </c>
    </row>
    <row r="390" spans="1:7" ht="13.5" customHeight="1" x14ac:dyDescent="0.35">
      <c r="A390" s="838">
        <v>44652</v>
      </c>
      <c r="B390" s="839" t="s">
        <v>292</v>
      </c>
      <c r="C390" s="840" t="s">
        <v>1278</v>
      </c>
      <c r="D390" s="839" t="s">
        <v>161</v>
      </c>
      <c r="E390" s="841">
        <v>60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1761</v>
      </c>
      <c r="C392" s="840" t="s">
        <v>1274</v>
      </c>
      <c r="D392" s="839" t="s">
        <v>159</v>
      </c>
      <c r="E392" s="841">
        <v>99</v>
      </c>
      <c r="F392" s="839" t="s">
        <v>230</v>
      </c>
      <c r="G392" s="839" t="s">
        <v>175</v>
      </c>
    </row>
    <row r="393" spans="1:7" ht="13.5" customHeight="1" x14ac:dyDescent="0.35">
      <c r="A393" s="838">
        <v>44650</v>
      </c>
      <c r="B393" s="839" t="s">
        <v>1724</v>
      </c>
      <c r="C393" s="840" t="s">
        <v>1279</v>
      </c>
      <c r="D393" s="839" t="s">
        <v>159</v>
      </c>
      <c r="E393" s="841">
        <v>270</v>
      </c>
      <c r="F393" s="839" t="s">
        <v>1762</v>
      </c>
      <c r="G393" s="839" t="s">
        <v>174</v>
      </c>
    </row>
    <row r="394" spans="1:7" ht="13.5" customHeight="1" x14ac:dyDescent="0.35">
      <c r="A394" s="838">
        <v>44650</v>
      </c>
      <c r="B394" s="839" t="s">
        <v>1763</v>
      </c>
      <c r="C394" s="840" t="s">
        <v>1284</v>
      </c>
      <c r="D394" s="839" t="s">
        <v>159</v>
      </c>
      <c r="E394" s="841">
        <v>7</v>
      </c>
      <c r="F394" s="839" t="s">
        <v>1254</v>
      </c>
      <c r="G394" s="839" t="s">
        <v>175</v>
      </c>
    </row>
    <row r="395" spans="1:7" ht="13.5" customHeight="1" x14ac:dyDescent="0.35">
      <c r="A395" s="838">
        <v>44649</v>
      </c>
      <c r="B395" s="839" t="s">
        <v>1764</v>
      </c>
      <c r="C395" s="840" t="s">
        <v>1274</v>
      </c>
      <c r="D395" s="839" t="s">
        <v>159</v>
      </c>
      <c r="E395" s="841">
        <v>99</v>
      </c>
      <c r="F395" s="839" t="s">
        <v>230</v>
      </c>
      <c r="G395" s="839" t="s">
        <v>179</v>
      </c>
    </row>
    <row r="396" spans="1:7" ht="13.5" customHeight="1" x14ac:dyDescent="0.35">
      <c r="A396" s="838">
        <v>44648</v>
      </c>
      <c r="B396" s="839" t="s">
        <v>1765</v>
      </c>
      <c r="C396" s="840" t="s">
        <v>1274</v>
      </c>
      <c r="D396" s="839" t="s">
        <v>159</v>
      </c>
      <c r="E396" s="841">
        <v>198</v>
      </c>
      <c r="F396" s="839" t="s">
        <v>230</v>
      </c>
      <c r="G396" s="839" t="s">
        <v>174</v>
      </c>
    </row>
    <row r="397" spans="1:7" ht="13.5" customHeight="1" x14ac:dyDescent="0.35">
      <c r="A397" s="838">
        <v>44648</v>
      </c>
      <c r="B397" s="839" t="s">
        <v>1690</v>
      </c>
      <c r="C397" s="840" t="s">
        <v>1279</v>
      </c>
      <c r="D397" s="839" t="s">
        <v>159</v>
      </c>
      <c r="E397" s="841"/>
      <c r="F397" s="839" t="s">
        <v>1696</v>
      </c>
      <c r="G397" s="839" t="s">
        <v>175</v>
      </c>
    </row>
    <row r="398" spans="1:7" ht="13.5" customHeight="1" x14ac:dyDescent="0.35">
      <c r="A398" s="838">
        <v>44646</v>
      </c>
      <c r="B398" s="839" t="s">
        <v>1766</v>
      </c>
      <c r="C398" s="840" t="s">
        <v>1279</v>
      </c>
      <c r="D398" s="839" t="s">
        <v>160</v>
      </c>
      <c r="E398" s="841">
        <v>25</v>
      </c>
      <c r="F398" s="839" t="s">
        <v>753</v>
      </c>
      <c r="G398" s="839" t="s">
        <v>175</v>
      </c>
    </row>
    <row r="399" spans="1:7" ht="13.5" customHeight="1" x14ac:dyDescent="0.35">
      <c r="A399" s="838">
        <v>44646</v>
      </c>
      <c r="B399" s="839" t="s">
        <v>1766</v>
      </c>
      <c r="C399" s="840" t="s">
        <v>1279</v>
      </c>
      <c r="D399" s="839" t="s">
        <v>160</v>
      </c>
      <c r="E399" s="841">
        <v>65</v>
      </c>
      <c r="F399" s="839" t="s">
        <v>621</v>
      </c>
      <c r="G399" s="839" t="s">
        <v>175</v>
      </c>
    </row>
    <row r="400" spans="1:7" ht="13.5" customHeight="1" x14ac:dyDescent="0.35">
      <c r="A400" s="838">
        <v>44645</v>
      </c>
      <c r="B400" s="839" t="s">
        <v>1690</v>
      </c>
      <c r="C400" s="840" t="s">
        <v>1279</v>
      </c>
      <c r="D400" s="839" t="s">
        <v>159</v>
      </c>
      <c r="E400" s="841"/>
      <c r="F400" s="839" t="s">
        <v>1696</v>
      </c>
      <c r="G400" s="839" t="s">
        <v>175</v>
      </c>
    </row>
    <row r="401" spans="1:7" ht="13.5" customHeight="1" x14ac:dyDescent="0.35">
      <c r="A401" s="838">
        <v>44639</v>
      </c>
      <c r="B401" s="839" t="s">
        <v>1693</v>
      </c>
      <c r="C401" s="840" t="s">
        <v>1274</v>
      </c>
      <c r="D401" s="839" t="s">
        <v>160</v>
      </c>
      <c r="E401" s="841">
        <v>99</v>
      </c>
      <c r="F401" s="839" t="s">
        <v>230</v>
      </c>
      <c r="G401" s="839" t="s">
        <v>175</v>
      </c>
    </row>
    <row r="402" spans="1:7" ht="13.5" customHeight="1" x14ac:dyDescent="0.35">
      <c r="A402" s="838">
        <v>44637</v>
      </c>
      <c r="B402" s="839" t="s">
        <v>1767</v>
      </c>
      <c r="C402" s="840" t="s">
        <v>1284</v>
      </c>
      <c r="D402" s="839" t="s">
        <v>159</v>
      </c>
      <c r="E402" s="841">
        <v>17</v>
      </c>
      <c r="F402" s="839" t="s">
        <v>1648</v>
      </c>
      <c r="G402" s="839" t="s">
        <v>174</v>
      </c>
    </row>
    <row r="403" spans="1:7" ht="13.5" customHeight="1" x14ac:dyDescent="0.35">
      <c r="A403" s="838">
        <v>44637</v>
      </c>
      <c r="B403" s="839" t="s">
        <v>1560</v>
      </c>
      <c r="C403" s="840" t="s">
        <v>1282</v>
      </c>
      <c r="D403" s="839" t="s">
        <v>162</v>
      </c>
      <c r="E403" s="841">
        <v>106.19</v>
      </c>
      <c r="F403" s="839" t="s">
        <v>1026</v>
      </c>
      <c r="G403" s="839" t="s">
        <v>175</v>
      </c>
    </row>
    <row r="404" spans="1:7" ht="13.5" customHeight="1" x14ac:dyDescent="0.35">
      <c r="A404" s="838">
        <v>44635</v>
      </c>
      <c r="B404" s="839" t="s">
        <v>87</v>
      </c>
      <c r="C404" s="840" t="s">
        <v>1282</v>
      </c>
      <c r="D404" s="839" t="s">
        <v>160</v>
      </c>
      <c r="E404" s="841">
        <v>755.9</v>
      </c>
      <c r="F404" s="839" t="s">
        <v>1026</v>
      </c>
      <c r="G404" s="839" t="s">
        <v>87</v>
      </c>
    </row>
    <row r="405" spans="1:7" ht="13.5" customHeight="1" x14ac:dyDescent="0.35">
      <c r="A405" s="838">
        <v>44634</v>
      </c>
      <c r="B405" s="839" t="s">
        <v>1768</v>
      </c>
      <c r="C405" s="840" t="s">
        <v>1274</v>
      </c>
      <c r="D405" s="839" t="s">
        <v>159</v>
      </c>
      <c r="E405" s="841">
        <v>495</v>
      </c>
      <c r="F405" s="839" t="s">
        <v>467</v>
      </c>
      <c r="G405" s="839" t="s">
        <v>174</v>
      </c>
    </row>
    <row r="406" spans="1:7" ht="13.5" customHeight="1" x14ac:dyDescent="0.35">
      <c r="A406" s="838">
        <v>44634</v>
      </c>
      <c r="B406" s="839" t="s">
        <v>1288</v>
      </c>
      <c r="C406" s="840" t="s">
        <v>1274</v>
      </c>
      <c r="D406" s="839" t="s">
        <v>160</v>
      </c>
      <c r="E406" s="841">
        <v>495</v>
      </c>
      <c r="F406" s="839" t="s">
        <v>467</v>
      </c>
      <c r="G406" s="839" t="s">
        <v>174</v>
      </c>
    </row>
    <row r="407" spans="1:7" ht="13.5" customHeight="1" x14ac:dyDescent="0.35">
      <c r="A407" s="838">
        <v>44628</v>
      </c>
      <c r="B407" s="839" t="s">
        <v>1769</v>
      </c>
      <c r="C407" s="840" t="s">
        <v>1274</v>
      </c>
      <c r="D407" s="839" t="s">
        <v>160</v>
      </c>
      <c r="E407" s="841">
        <v>115.05</v>
      </c>
      <c r="F407" s="839" t="s">
        <v>757</v>
      </c>
      <c r="G407" s="839" t="s">
        <v>175</v>
      </c>
    </row>
    <row r="408" spans="1:7" ht="13.5" customHeight="1" x14ac:dyDescent="0.35">
      <c r="A408" s="838">
        <v>44627</v>
      </c>
      <c r="B408" s="839" t="s">
        <v>1770</v>
      </c>
      <c r="C408" s="840" t="s">
        <v>1279</v>
      </c>
      <c r="D408" s="839" t="s">
        <v>159</v>
      </c>
      <c r="E408" s="841">
        <v>25</v>
      </c>
      <c r="F408" s="848" t="s">
        <v>1771</v>
      </c>
      <c r="G408" s="839" t="s">
        <v>175</v>
      </c>
    </row>
    <row r="409" spans="1:7" ht="13.5" customHeight="1" x14ac:dyDescent="0.35">
      <c r="A409" s="838">
        <v>44627</v>
      </c>
      <c r="B409" s="839" t="s">
        <v>1770</v>
      </c>
      <c r="C409" s="840" t="s">
        <v>1279</v>
      </c>
      <c r="D409" s="839" t="s">
        <v>165</v>
      </c>
      <c r="E409" s="841">
        <v>200</v>
      </c>
      <c r="F409" s="848" t="s">
        <v>1771</v>
      </c>
      <c r="G409" s="839" t="s">
        <v>175</v>
      </c>
    </row>
    <row r="410" spans="1:7" ht="13.5" customHeight="1" x14ac:dyDescent="0.35">
      <c r="A410" s="838">
        <v>44627</v>
      </c>
      <c r="B410" s="839" t="s">
        <v>1770</v>
      </c>
      <c r="C410" s="840" t="s">
        <v>1281</v>
      </c>
      <c r="D410" s="839" t="s">
        <v>165</v>
      </c>
      <c r="E410" s="841">
        <v>-200</v>
      </c>
      <c r="F410" s="848" t="s">
        <v>1771</v>
      </c>
      <c r="G410" s="839" t="s">
        <v>175</v>
      </c>
    </row>
    <row r="411" spans="1:7" ht="13.5" customHeight="1" x14ac:dyDescent="0.35">
      <c r="A411" s="838">
        <v>44627</v>
      </c>
      <c r="B411" s="839" t="s">
        <v>1690</v>
      </c>
      <c r="C411" s="840" t="s">
        <v>1279</v>
      </c>
      <c r="D411" s="839" t="s">
        <v>159</v>
      </c>
      <c r="E411" s="841"/>
      <c r="F411" s="839" t="s">
        <v>1696</v>
      </c>
      <c r="G411" s="839" t="s">
        <v>175</v>
      </c>
    </row>
    <row r="412" spans="1:7" ht="13.5" customHeight="1" x14ac:dyDescent="0.35">
      <c r="A412" s="838">
        <v>44625</v>
      </c>
      <c r="B412" s="839" t="s">
        <v>1690</v>
      </c>
      <c r="C412" s="840" t="s">
        <v>1279</v>
      </c>
      <c r="D412" s="839" t="s">
        <v>159</v>
      </c>
      <c r="E412" s="841">
        <v>1200</v>
      </c>
      <c r="F412" s="839" t="s">
        <v>1772</v>
      </c>
      <c r="G412" s="839" t="s">
        <v>175</v>
      </c>
    </row>
    <row r="413" spans="1:7" ht="13.5" customHeight="1" x14ac:dyDescent="0.35">
      <c r="A413" s="838">
        <v>44625</v>
      </c>
      <c r="B413" s="839" t="s">
        <v>1466</v>
      </c>
      <c r="C413" s="840" t="s">
        <v>1274</v>
      </c>
      <c r="D413" s="839" t="s">
        <v>166</v>
      </c>
      <c r="E413" s="841">
        <v>675</v>
      </c>
      <c r="F413" s="839" t="s">
        <v>463</v>
      </c>
      <c r="G413" s="839" t="s">
        <v>175</v>
      </c>
    </row>
    <row r="414" spans="1:7" ht="13.5" customHeight="1" x14ac:dyDescent="0.35">
      <c r="A414" s="838">
        <v>44625</v>
      </c>
      <c r="B414" s="839" t="s">
        <v>1466</v>
      </c>
      <c r="C414" s="840" t="s">
        <v>1277</v>
      </c>
      <c r="D414" s="839" t="s">
        <v>166</v>
      </c>
      <c r="E414" s="841">
        <v>-675</v>
      </c>
      <c r="F414" s="839" t="s">
        <v>463</v>
      </c>
      <c r="G414" s="839" t="s">
        <v>175</v>
      </c>
    </row>
    <row r="415" spans="1:7" ht="13.5" customHeight="1" x14ac:dyDescent="0.35">
      <c r="A415" s="838">
        <v>44621</v>
      </c>
      <c r="B415" s="839" t="s">
        <v>101</v>
      </c>
      <c r="C415" s="840" t="s">
        <v>1283</v>
      </c>
      <c r="D415" s="839" t="s">
        <v>162</v>
      </c>
      <c r="E415" s="841">
        <v>1200</v>
      </c>
      <c r="F415" s="839" t="s">
        <v>1773</v>
      </c>
      <c r="G415" s="839" t="s">
        <v>175</v>
      </c>
    </row>
    <row r="416" spans="1:7" ht="13.5" customHeight="1" x14ac:dyDescent="0.35">
      <c r="A416" s="838">
        <v>44621</v>
      </c>
      <c r="B416" s="839" t="s">
        <v>1077</v>
      </c>
      <c r="C416" s="840" t="s">
        <v>1276</v>
      </c>
      <c r="D416" s="839" t="s">
        <v>161</v>
      </c>
      <c r="E416" s="841">
        <v>437.5</v>
      </c>
      <c r="F416" s="839" t="s">
        <v>1078</v>
      </c>
      <c r="G416" s="839" t="s">
        <v>175</v>
      </c>
    </row>
    <row r="417" spans="1:7" ht="13.5" customHeight="1" x14ac:dyDescent="0.35">
      <c r="A417" s="838">
        <v>44621</v>
      </c>
      <c r="B417" s="839" t="s">
        <v>292</v>
      </c>
      <c r="C417" s="840" t="s">
        <v>1278</v>
      </c>
      <c r="D417" s="839" t="s">
        <v>161</v>
      </c>
      <c r="E417" s="841">
        <v>60</v>
      </c>
      <c r="F417" s="839" t="s">
        <v>292</v>
      </c>
      <c r="G417" s="839" t="s">
        <v>175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1774</v>
      </c>
      <c r="C419" s="840" t="s">
        <v>1274</v>
      </c>
      <c r="D419" s="839" t="s">
        <v>159</v>
      </c>
      <c r="E419" s="841">
        <v>12</v>
      </c>
      <c r="F419" s="839" t="s">
        <v>324</v>
      </c>
      <c r="G419" s="839" t="s">
        <v>174</v>
      </c>
    </row>
    <row r="420" spans="1:7" ht="13.5" customHeight="1" x14ac:dyDescent="0.35">
      <c r="A420" s="838">
        <v>44620</v>
      </c>
      <c r="B420" s="839" t="s">
        <v>1725</v>
      </c>
      <c r="C420" s="840" t="s">
        <v>28</v>
      </c>
      <c r="D420" s="839" t="s">
        <v>162</v>
      </c>
      <c r="E420" s="841">
        <v>50</v>
      </c>
      <c r="F420" s="839" t="s">
        <v>1775</v>
      </c>
      <c r="G420" s="839" t="s">
        <v>1311</v>
      </c>
    </row>
    <row r="421" spans="1:7" ht="13.5" customHeight="1" x14ac:dyDescent="0.35">
      <c r="A421" s="838">
        <v>44620</v>
      </c>
      <c r="B421" s="839" t="s">
        <v>1776</v>
      </c>
      <c r="C421" s="840" t="s">
        <v>1274</v>
      </c>
      <c r="D421" s="839" t="s">
        <v>159</v>
      </c>
      <c r="E421" s="841">
        <v>12</v>
      </c>
      <c r="F421" s="839" t="s">
        <v>324</v>
      </c>
      <c r="G421" s="839" t="s">
        <v>175</v>
      </c>
    </row>
    <row r="422" spans="1:7" ht="13.5" customHeight="1" x14ac:dyDescent="0.35">
      <c r="A422" s="838">
        <v>44620</v>
      </c>
      <c r="B422" s="839" t="s">
        <v>1777</v>
      </c>
      <c r="C422" s="840" t="s">
        <v>1274</v>
      </c>
      <c r="D422" s="839" t="s">
        <v>159</v>
      </c>
      <c r="E422" s="841">
        <v>12</v>
      </c>
      <c r="F422" s="839" t="s">
        <v>324</v>
      </c>
      <c r="G422" s="839" t="s">
        <v>175</v>
      </c>
    </row>
    <row r="423" spans="1:7" ht="13.5" customHeight="1" x14ac:dyDescent="0.35">
      <c r="A423" s="838">
        <v>44618</v>
      </c>
      <c r="B423" s="839" t="s">
        <v>1778</v>
      </c>
      <c r="C423" s="840" t="s">
        <v>1280</v>
      </c>
      <c r="D423" s="839" t="s">
        <v>159</v>
      </c>
      <c r="E423" s="841">
        <v>200</v>
      </c>
      <c r="F423" s="839" t="s">
        <v>734</v>
      </c>
      <c r="G423" s="839" t="s">
        <v>174</v>
      </c>
    </row>
    <row r="424" spans="1:7" ht="13.5" customHeight="1" x14ac:dyDescent="0.35">
      <c r="A424" s="838">
        <v>44615</v>
      </c>
      <c r="B424" s="839" t="s">
        <v>1675</v>
      </c>
      <c r="C424" s="840" t="s">
        <v>1279</v>
      </c>
      <c r="D424" s="839" t="s">
        <v>159</v>
      </c>
      <c r="E424" s="841">
        <v>50</v>
      </c>
      <c r="F424" s="839" t="s">
        <v>1498</v>
      </c>
      <c r="G424" s="839" t="s">
        <v>175</v>
      </c>
    </row>
    <row r="425" spans="1:7" ht="13.5" customHeight="1" x14ac:dyDescent="0.35">
      <c r="A425" s="838">
        <v>44606</v>
      </c>
      <c r="B425" s="839" t="s">
        <v>346</v>
      </c>
      <c r="C425" s="840" t="s">
        <v>1274</v>
      </c>
      <c r="D425" s="839" t="s">
        <v>166</v>
      </c>
      <c r="E425" s="841">
        <v>125</v>
      </c>
      <c r="F425" s="839" t="s">
        <v>230</v>
      </c>
      <c r="G425" s="839" t="s">
        <v>175</v>
      </c>
    </row>
    <row r="426" spans="1:7" ht="13.5" customHeight="1" x14ac:dyDescent="0.35">
      <c r="A426" s="838">
        <v>44606</v>
      </c>
      <c r="B426" s="839" t="s">
        <v>346</v>
      </c>
      <c r="C426" s="840" t="s">
        <v>1277</v>
      </c>
      <c r="D426" s="839" t="s">
        <v>166</v>
      </c>
      <c r="E426" s="841">
        <v>-125</v>
      </c>
      <c r="F426" s="839" t="s">
        <v>230</v>
      </c>
      <c r="G426" s="839" t="s">
        <v>175</v>
      </c>
    </row>
    <row r="427" spans="1:7" ht="13.5" customHeight="1" x14ac:dyDescent="0.35">
      <c r="A427" s="838">
        <v>44608</v>
      </c>
      <c r="B427" s="839" t="s">
        <v>1779</v>
      </c>
      <c r="C427" s="840" t="s">
        <v>1284</v>
      </c>
      <c r="D427" s="839" t="s">
        <v>160</v>
      </c>
      <c r="E427" s="841">
        <v>37</v>
      </c>
      <c r="F427" s="839" t="s">
        <v>1381</v>
      </c>
      <c r="G427" s="839" t="s">
        <v>174</v>
      </c>
    </row>
    <row r="428" spans="1:7" ht="13.5" customHeight="1" x14ac:dyDescent="0.35">
      <c r="A428" s="838">
        <v>44608</v>
      </c>
      <c r="B428" s="839" t="s">
        <v>1780</v>
      </c>
      <c r="C428" s="840" t="s">
        <v>1274</v>
      </c>
      <c r="D428" s="839" t="s">
        <v>159</v>
      </c>
      <c r="E428" s="841">
        <v>300</v>
      </c>
      <c r="F428" s="839" t="s">
        <v>1781</v>
      </c>
      <c r="G428" s="839" t="s">
        <v>174</v>
      </c>
    </row>
    <row r="429" spans="1:7" ht="13.5" customHeight="1" x14ac:dyDescent="0.35">
      <c r="A429" s="838">
        <v>44608</v>
      </c>
      <c r="B429" s="839" t="s">
        <v>1782</v>
      </c>
      <c r="C429" s="840" t="s">
        <v>1284</v>
      </c>
      <c r="D429" s="839" t="s">
        <v>159</v>
      </c>
      <c r="E429" s="841">
        <v>2</v>
      </c>
      <c r="F429" s="839" t="s">
        <v>1254</v>
      </c>
      <c r="G429" s="839" t="s">
        <v>175</v>
      </c>
    </row>
    <row r="430" spans="1:7" ht="13.5" customHeight="1" x14ac:dyDescent="0.35">
      <c r="A430" s="838">
        <v>44608</v>
      </c>
      <c r="B430" s="839" t="s">
        <v>64</v>
      </c>
      <c r="C430" s="840" t="s">
        <v>1279</v>
      </c>
      <c r="D430" s="839" t="s">
        <v>159</v>
      </c>
      <c r="E430" s="841">
        <v>50</v>
      </c>
      <c r="F430" s="839" t="s">
        <v>1783</v>
      </c>
      <c r="G430" s="839" t="s">
        <v>175</v>
      </c>
    </row>
    <row r="431" spans="1:7" ht="13.5" customHeight="1" x14ac:dyDescent="0.35">
      <c r="A431" s="838">
        <v>44609</v>
      </c>
      <c r="B431" s="839" t="s">
        <v>346</v>
      </c>
      <c r="C431" s="840" t="s">
        <v>28</v>
      </c>
      <c r="D431" s="839" t="s">
        <v>159</v>
      </c>
      <c r="E431" s="841">
        <v>250</v>
      </c>
      <c r="F431" s="839" t="s">
        <v>1267</v>
      </c>
      <c r="G431" s="839" t="s">
        <v>175</v>
      </c>
    </row>
    <row r="432" spans="1:7" ht="13.5" customHeight="1" x14ac:dyDescent="0.35">
      <c r="A432" s="838">
        <v>44614</v>
      </c>
      <c r="B432" s="839" t="s">
        <v>64</v>
      </c>
      <c r="C432" s="840" t="s">
        <v>1279</v>
      </c>
      <c r="D432" s="839" t="s">
        <v>159</v>
      </c>
      <c r="E432" s="841">
        <v>50</v>
      </c>
      <c r="F432" s="839" t="s">
        <v>1783</v>
      </c>
      <c r="G432" s="839" t="s">
        <v>175</v>
      </c>
    </row>
    <row r="433" spans="1:7" ht="13.5" customHeight="1" x14ac:dyDescent="0.35">
      <c r="A433" s="838">
        <v>44613</v>
      </c>
      <c r="B433" s="839" t="s">
        <v>1690</v>
      </c>
      <c r="C433" s="840" t="s">
        <v>1279</v>
      </c>
      <c r="D433" s="839" t="s">
        <v>159</v>
      </c>
      <c r="E433" s="841"/>
      <c r="F433" s="839" t="s">
        <v>1696</v>
      </c>
      <c r="G433" s="839" t="s">
        <v>175</v>
      </c>
    </row>
    <row r="434" spans="1:7" ht="13.5" customHeight="1" x14ac:dyDescent="0.35">
      <c r="A434" s="838">
        <v>44605</v>
      </c>
      <c r="B434" s="839" t="s">
        <v>1784</v>
      </c>
      <c r="C434" s="840" t="s">
        <v>1274</v>
      </c>
      <c r="D434" s="839" t="s">
        <v>159</v>
      </c>
      <c r="E434" s="841">
        <v>95</v>
      </c>
      <c r="F434" s="839" t="s">
        <v>1271</v>
      </c>
      <c r="G434" s="839" t="s">
        <v>174</v>
      </c>
    </row>
    <row r="435" spans="1:7" ht="13.5" customHeight="1" x14ac:dyDescent="0.35">
      <c r="A435" s="838">
        <v>44602</v>
      </c>
      <c r="B435" s="839" t="s">
        <v>1675</v>
      </c>
      <c r="C435" s="840" t="s">
        <v>1279</v>
      </c>
      <c r="D435" s="839" t="s">
        <v>159</v>
      </c>
      <c r="E435" s="841">
        <v>50</v>
      </c>
      <c r="F435" s="839" t="s">
        <v>1498</v>
      </c>
      <c r="G435" s="839" t="s">
        <v>175</v>
      </c>
    </row>
    <row r="436" spans="1:7" ht="13.5" customHeight="1" x14ac:dyDescent="0.35">
      <c r="A436" s="838">
        <v>44601</v>
      </c>
      <c r="B436" s="839" t="s">
        <v>1213</v>
      </c>
      <c r="C436" s="840" t="s">
        <v>1278</v>
      </c>
      <c r="D436" s="839" t="s">
        <v>159</v>
      </c>
      <c r="E436" s="841">
        <v>20</v>
      </c>
      <c r="F436" s="839" t="s">
        <v>293</v>
      </c>
      <c r="G436" s="839" t="s">
        <v>175</v>
      </c>
    </row>
    <row r="437" spans="1:7" ht="13.5" customHeight="1" x14ac:dyDescent="0.35">
      <c r="A437" s="838">
        <v>44600</v>
      </c>
      <c r="B437" s="839" t="s">
        <v>1785</v>
      </c>
      <c r="C437" s="840" t="s">
        <v>1274</v>
      </c>
      <c r="D437" s="839" t="s">
        <v>159</v>
      </c>
      <c r="E437" s="841">
        <v>60</v>
      </c>
      <c r="F437" s="839" t="s">
        <v>1703</v>
      </c>
      <c r="G437" s="839" t="s">
        <v>174</v>
      </c>
    </row>
    <row r="438" spans="1:7" ht="13.5" customHeight="1" x14ac:dyDescent="0.35">
      <c r="A438" s="838">
        <v>44600</v>
      </c>
      <c r="B438" s="839" t="s">
        <v>1786</v>
      </c>
      <c r="C438" s="840" t="s">
        <v>1279</v>
      </c>
      <c r="D438" s="839" t="s">
        <v>159</v>
      </c>
      <c r="E438" s="841">
        <v>50</v>
      </c>
      <c r="F438" s="839" t="s">
        <v>360</v>
      </c>
      <c r="G438" s="839" t="s">
        <v>175</v>
      </c>
    </row>
    <row r="439" spans="1:7" ht="13.5" customHeight="1" x14ac:dyDescent="0.35">
      <c r="A439" s="838">
        <v>44600</v>
      </c>
      <c r="B439" s="839" t="s">
        <v>1787</v>
      </c>
      <c r="C439" s="840" t="s">
        <v>1284</v>
      </c>
      <c r="D439" s="839" t="s">
        <v>159</v>
      </c>
      <c r="E439" s="841">
        <v>21</v>
      </c>
      <c r="F439" s="839" t="s">
        <v>1381</v>
      </c>
      <c r="G439" s="839" t="s">
        <v>174</v>
      </c>
    </row>
    <row r="440" spans="1:7" ht="13.5" customHeight="1" x14ac:dyDescent="0.35">
      <c r="A440" s="838">
        <v>44600</v>
      </c>
      <c r="B440" s="839" t="s">
        <v>784</v>
      </c>
      <c r="C440" s="840" t="s">
        <v>1274</v>
      </c>
      <c r="D440" s="839" t="s">
        <v>162</v>
      </c>
      <c r="E440" s="841">
        <v>250</v>
      </c>
      <c r="F440" s="839" t="s">
        <v>504</v>
      </c>
      <c r="G440" s="839" t="s">
        <v>175</v>
      </c>
    </row>
    <row r="441" spans="1:7" ht="13.5" customHeight="1" x14ac:dyDescent="0.35">
      <c r="A441" s="838">
        <v>44600</v>
      </c>
      <c r="B441" s="839" t="s">
        <v>784</v>
      </c>
      <c r="C441" s="840" t="s">
        <v>1274</v>
      </c>
      <c r="D441" s="839" t="s">
        <v>162</v>
      </c>
      <c r="E441" s="841">
        <v>250</v>
      </c>
      <c r="F441" s="839" t="s">
        <v>463</v>
      </c>
      <c r="G441" s="839" t="s">
        <v>175</v>
      </c>
    </row>
    <row r="442" spans="1:7" ht="13.5" customHeight="1" x14ac:dyDescent="0.35">
      <c r="A442" s="838">
        <v>44598</v>
      </c>
      <c r="B442" s="839" t="s">
        <v>1690</v>
      </c>
      <c r="C442" s="840" t="s">
        <v>1279</v>
      </c>
      <c r="D442" s="839" t="s">
        <v>159</v>
      </c>
      <c r="E442" s="841"/>
      <c r="F442" s="839" t="s">
        <v>1696</v>
      </c>
      <c r="G442" s="839" t="s">
        <v>175</v>
      </c>
    </row>
    <row r="443" spans="1:7" ht="13.5" customHeight="1" x14ac:dyDescent="0.35">
      <c r="A443" s="838">
        <v>44597</v>
      </c>
      <c r="B443" s="839" t="s">
        <v>1046</v>
      </c>
      <c r="C443" s="840" t="s">
        <v>1274</v>
      </c>
      <c r="D443" s="839" t="s">
        <v>159</v>
      </c>
      <c r="E443" s="841">
        <v>60</v>
      </c>
      <c r="F443" s="839" t="s">
        <v>1703</v>
      </c>
      <c r="G443" s="839" t="s">
        <v>175</v>
      </c>
    </row>
    <row r="444" spans="1:7" ht="13.5" customHeight="1" x14ac:dyDescent="0.35">
      <c r="A444" s="838">
        <v>44597</v>
      </c>
      <c r="B444" s="839" t="s">
        <v>784</v>
      </c>
      <c r="C444" s="840" t="s">
        <v>1274</v>
      </c>
      <c r="D444" s="839" t="s">
        <v>159</v>
      </c>
      <c r="E444" s="841">
        <v>125</v>
      </c>
      <c r="F444" s="839" t="s">
        <v>224</v>
      </c>
      <c r="G444" s="839" t="s">
        <v>175</v>
      </c>
    </row>
    <row r="445" spans="1:7" ht="13.5" customHeight="1" x14ac:dyDescent="0.35">
      <c r="A445" s="838">
        <v>44596</v>
      </c>
      <c r="B445" s="839" t="s">
        <v>1206</v>
      </c>
      <c r="C445" s="840" t="s">
        <v>1274</v>
      </c>
      <c r="D445" s="839" t="s">
        <v>159</v>
      </c>
      <c r="E445" s="841">
        <v>125</v>
      </c>
      <c r="F445" s="839" t="s">
        <v>230</v>
      </c>
      <c r="G445" s="839" t="s">
        <v>175</v>
      </c>
    </row>
    <row r="446" spans="1:7" ht="13.5" customHeight="1" x14ac:dyDescent="0.35">
      <c r="A446" s="838">
        <v>44595</v>
      </c>
      <c r="B446" s="839" t="s">
        <v>784</v>
      </c>
      <c r="C446" s="840" t="s">
        <v>1274</v>
      </c>
      <c r="D446" s="839" t="s">
        <v>165</v>
      </c>
      <c r="E446" s="841">
        <v>30</v>
      </c>
      <c r="F446" s="839" t="s">
        <v>467</v>
      </c>
      <c r="G446" s="839" t="s">
        <v>175</v>
      </c>
    </row>
    <row r="447" spans="1:7" ht="13.5" customHeight="1" x14ac:dyDescent="0.35">
      <c r="A447" s="838">
        <v>44595</v>
      </c>
      <c r="B447" s="839" t="s">
        <v>784</v>
      </c>
      <c r="C447" s="840" t="s">
        <v>1281</v>
      </c>
      <c r="D447" s="839" t="s">
        <v>165</v>
      </c>
      <c r="E447" s="841">
        <v>-30</v>
      </c>
      <c r="F447" s="839" t="s">
        <v>467</v>
      </c>
      <c r="G447" s="839" t="s">
        <v>175</v>
      </c>
    </row>
    <row r="448" spans="1:7" ht="13.5" customHeight="1" x14ac:dyDescent="0.35">
      <c r="A448" s="838">
        <v>44595</v>
      </c>
      <c r="B448" s="839" t="s">
        <v>784</v>
      </c>
      <c r="C448" s="840" t="s">
        <v>1274</v>
      </c>
      <c r="D448" s="839" t="s">
        <v>159</v>
      </c>
      <c r="E448" s="841">
        <v>465</v>
      </c>
      <c r="F448" s="839" t="s">
        <v>467</v>
      </c>
      <c r="G448" s="839" t="s">
        <v>175</v>
      </c>
    </row>
    <row r="449" spans="1:7" ht="13.5" customHeight="1" x14ac:dyDescent="0.35">
      <c r="A449" s="838">
        <v>44595</v>
      </c>
      <c r="B449" s="839" t="s">
        <v>89</v>
      </c>
      <c r="C449" s="840" t="s">
        <v>1282</v>
      </c>
      <c r="D449" s="839" t="s">
        <v>160</v>
      </c>
      <c r="E449" s="841">
        <v>82.2</v>
      </c>
      <c r="F449" s="839" t="s">
        <v>1026</v>
      </c>
      <c r="G449" s="839" t="s">
        <v>89</v>
      </c>
    </row>
    <row r="450" spans="1:7" ht="13.5" customHeight="1" x14ac:dyDescent="0.35">
      <c r="A450" s="838">
        <v>44593</v>
      </c>
      <c r="B450" s="839" t="s">
        <v>1077</v>
      </c>
      <c r="C450" s="840" t="s">
        <v>1276</v>
      </c>
      <c r="D450" s="839" t="s">
        <v>161</v>
      </c>
      <c r="E450" s="841">
        <v>250</v>
      </c>
      <c r="F450" s="839" t="s">
        <v>1078</v>
      </c>
      <c r="G450" s="839" t="s">
        <v>175</v>
      </c>
    </row>
    <row r="451" spans="1:7" ht="13.5" customHeight="1" x14ac:dyDescent="0.35">
      <c r="A451" s="838">
        <v>44593</v>
      </c>
      <c r="B451" s="839" t="s">
        <v>292</v>
      </c>
      <c r="C451" s="840" t="s">
        <v>1278</v>
      </c>
      <c r="D451" s="839" t="s">
        <v>161</v>
      </c>
      <c r="E451" s="841">
        <v>100</v>
      </c>
      <c r="F451" s="839" t="s">
        <v>292</v>
      </c>
      <c r="G451" s="839" t="s">
        <v>175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401</v>
      </c>
      <c r="C453" s="840" t="s">
        <v>1274</v>
      </c>
      <c r="D453" s="839" t="s">
        <v>159</v>
      </c>
      <c r="E453" s="841">
        <v>50</v>
      </c>
      <c r="F453" s="839" t="s">
        <v>1788</v>
      </c>
      <c r="G453" s="839" t="s">
        <v>175</v>
      </c>
    </row>
    <row r="454" spans="1:7" ht="13.5" customHeight="1" x14ac:dyDescent="0.35">
      <c r="A454" s="838">
        <v>44589</v>
      </c>
      <c r="B454" s="839" t="s">
        <v>401</v>
      </c>
      <c r="C454" s="840" t="s">
        <v>1274</v>
      </c>
      <c r="D454" s="839" t="s">
        <v>159</v>
      </c>
      <c r="E454" s="841">
        <v>125</v>
      </c>
      <c r="F454" s="839" t="s">
        <v>230</v>
      </c>
      <c r="G454" s="839" t="s">
        <v>175</v>
      </c>
    </row>
    <row r="455" spans="1:7" ht="13.5" customHeight="1" x14ac:dyDescent="0.35">
      <c r="A455" s="838">
        <v>44589</v>
      </c>
      <c r="B455" s="839" t="s">
        <v>401</v>
      </c>
      <c r="C455" s="840" t="s">
        <v>1274</v>
      </c>
      <c r="D455" s="839" t="s">
        <v>159</v>
      </c>
      <c r="E455" s="841">
        <v>50</v>
      </c>
      <c r="F455" s="839" t="s">
        <v>472</v>
      </c>
      <c r="G455" s="839" t="s">
        <v>175</v>
      </c>
    </row>
    <row r="456" spans="1:7" ht="13.5" customHeight="1" x14ac:dyDescent="0.35">
      <c r="A456" s="838">
        <v>44585</v>
      </c>
      <c r="B456" s="839" t="s">
        <v>1690</v>
      </c>
      <c r="C456" s="840" t="s">
        <v>1283</v>
      </c>
      <c r="D456" s="839" t="s">
        <v>160</v>
      </c>
      <c r="E456" s="841">
        <v>46</v>
      </c>
      <c r="F456" s="839" t="s">
        <v>1789</v>
      </c>
      <c r="G456" s="839" t="s">
        <v>175</v>
      </c>
    </row>
    <row r="457" spans="1:7" ht="13.5" customHeight="1" x14ac:dyDescent="0.35">
      <c r="A457" s="838">
        <v>44585</v>
      </c>
      <c r="B457" s="839" t="s">
        <v>1790</v>
      </c>
      <c r="C457" s="840" t="s">
        <v>1279</v>
      </c>
      <c r="D457" s="839" t="s">
        <v>160</v>
      </c>
      <c r="E457" s="841">
        <v>528</v>
      </c>
      <c r="F457" s="839" t="s">
        <v>1791</v>
      </c>
      <c r="G457" s="839" t="s">
        <v>174</v>
      </c>
    </row>
    <row r="458" spans="1:7" ht="13.5" customHeight="1" x14ac:dyDescent="0.35">
      <c r="A458" s="838">
        <v>44585</v>
      </c>
      <c r="B458" s="839" t="s">
        <v>1792</v>
      </c>
      <c r="C458" s="840" t="s">
        <v>1274</v>
      </c>
      <c r="D458" s="839" t="s">
        <v>159</v>
      </c>
      <c r="E458" s="841">
        <v>475</v>
      </c>
      <c r="F458" s="839" t="s">
        <v>1793</v>
      </c>
      <c r="G458" s="839" t="s">
        <v>175</v>
      </c>
    </row>
    <row r="459" spans="1:7" ht="13.5" customHeight="1" x14ac:dyDescent="0.35">
      <c r="A459" s="838">
        <v>44576</v>
      </c>
      <c r="B459" s="839" t="s">
        <v>87</v>
      </c>
      <c r="C459" s="840" t="s">
        <v>1282</v>
      </c>
      <c r="D459" s="839" t="s">
        <v>160</v>
      </c>
      <c r="E459" s="841">
        <v>564.77</v>
      </c>
      <c r="F459" s="839" t="s">
        <v>1026</v>
      </c>
      <c r="G459" s="839" t="s">
        <v>87</v>
      </c>
    </row>
    <row r="460" spans="1:7" ht="13.5" customHeight="1" x14ac:dyDescent="0.35">
      <c r="A460" s="838">
        <v>44575</v>
      </c>
      <c r="B460" s="839" t="s">
        <v>1794</v>
      </c>
      <c r="C460" s="840" t="s">
        <v>1279</v>
      </c>
      <c r="D460" s="839" t="s">
        <v>159</v>
      </c>
      <c r="E460" s="841">
        <v>255</v>
      </c>
      <c r="F460" s="839" t="s">
        <v>1795</v>
      </c>
      <c r="G460" s="839" t="s">
        <v>175</v>
      </c>
    </row>
    <row r="461" spans="1:7" ht="13.5" customHeight="1" x14ac:dyDescent="0.35">
      <c r="A461" s="838">
        <v>44575</v>
      </c>
      <c r="B461" s="839" t="s">
        <v>1796</v>
      </c>
      <c r="C461" s="840" t="s">
        <v>1284</v>
      </c>
      <c r="D461" s="839" t="s">
        <v>159</v>
      </c>
      <c r="E461" s="841">
        <v>5</v>
      </c>
      <c r="F461" s="839" t="s">
        <v>1254</v>
      </c>
      <c r="G461" s="839" t="s">
        <v>175</v>
      </c>
    </row>
    <row r="462" spans="1:7" ht="13.5" customHeight="1" x14ac:dyDescent="0.35">
      <c r="A462" s="838">
        <v>44573</v>
      </c>
      <c r="B462" s="839" t="s">
        <v>64</v>
      </c>
      <c r="C462" s="840" t="s">
        <v>1279</v>
      </c>
      <c r="D462" s="839" t="s">
        <v>159</v>
      </c>
      <c r="E462" s="841">
        <v>50</v>
      </c>
      <c r="F462" s="839" t="s">
        <v>1783</v>
      </c>
      <c r="G462" s="839" t="s">
        <v>175</v>
      </c>
    </row>
    <row r="463" spans="1:7" ht="13.5" customHeight="1" x14ac:dyDescent="0.35">
      <c r="A463" s="838">
        <v>44573</v>
      </c>
      <c r="B463" s="839" t="s">
        <v>1794</v>
      </c>
      <c r="C463" s="840" t="s">
        <v>1274</v>
      </c>
      <c r="D463" s="839" t="s">
        <v>159</v>
      </c>
      <c r="E463" s="841">
        <v>50</v>
      </c>
      <c r="F463" s="839" t="s">
        <v>1114</v>
      </c>
      <c r="G463" s="839" t="s">
        <v>175</v>
      </c>
    </row>
    <row r="464" spans="1:7" ht="13.5" customHeight="1" x14ac:dyDescent="0.35">
      <c r="A464" s="838">
        <v>44573</v>
      </c>
      <c r="B464" s="839" t="s">
        <v>1797</v>
      </c>
      <c r="C464" s="840" t="s">
        <v>1274</v>
      </c>
      <c r="D464" s="839" t="s">
        <v>159</v>
      </c>
      <c r="E464" s="841">
        <v>50</v>
      </c>
      <c r="F464" s="839" t="s">
        <v>1114</v>
      </c>
      <c r="G464" s="839" t="s">
        <v>176</v>
      </c>
    </row>
    <row r="465" spans="1:7" ht="13.5" customHeight="1" x14ac:dyDescent="0.35">
      <c r="A465" s="838">
        <v>44571</v>
      </c>
      <c r="B465" s="839" t="s">
        <v>1798</v>
      </c>
      <c r="C465" s="840" t="s">
        <v>1279</v>
      </c>
      <c r="D465" s="839" t="s">
        <v>160</v>
      </c>
      <c r="E465" s="841">
        <v>360</v>
      </c>
      <c r="F465" s="839" t="s">
        <v>1062</v>
      </c>
      <c r="G465" s="839" t="s">
        <v>174</v>
      </c>
    </row>
    <row r="466" spans="1:7" ht="13.5" customHeight="1" x14ac:dyDescent="0.35">
      <c r="A466" s="838">
        <v>44570</v>
      </c>
      <c r="B466" s="838" t="s">
        <v>1799</v>
      </c>
      <c r="C466" s="840" t="s">
        <v>1284</v>
      </c>
      <c r="D466" s="839" t="s">
        <v>160</v>
      </c>
      <c r="E466" s="841">
        <v>6</v>
      </c>
      <c r="F466" s="839" t="s">
        <v>1381</v>
      </c>
      <c r="G466" s="839" t="s">
        <v>174</v>
      </c>
    </row>
    <row r="467" spans="1:7" ht="13.5" customHeight="1" x14ac:dyDescent="0.35">
      <c r="A467" s="838">
        <v>44570</v>
      </c>
      <c r="B467" s="838" t="s">
        <v>1799</v>
      </c>
      <c r="C467" s="840" t="s">
        <v>1284</v>
      </c>
      <c r="D467" s="839" t="s">
        <v>159</v>
      </c>
      <c r="E467" s="841">
        <v>15</v>
      </c>
      <c r="F467" s="839" t="s">
        <v>1381</v>
      </c>
      <c r="G467" s="839" t="s">
        <v>174</v>
      </c>
    </row>
    <row r="468" spans="1:7" ht="13.5" customHeight="1" x14ac:dyDescent="0.35">
      <c r="A468" s="838">
        <v>44570</v>
      </c>
      <c r="B468" s="839" t="s">
        <v>1800</v>
      </c>
      <c r="C468" s="840" t="s">
        <v>28</v>
      </c>
      <c r="D468" s="839" t="s">
        <v>159</v>
      </c>
      <c r="E468" s="841">
        <v>250</v>
      </c>
      <c r="F468" s="839" t="s">
        <v>1482</v>
      </c>
      <c r="G468" s="839" t="s">
        <v>174</v>
      </c>
    </row>
    <row r="469" spans="1:7" ht="13.5" customHeight="1" x14ac:dyDescent="0.35">
      <c r="A469" s="838">
        <v>44567</v>
      </c>
      <c r="B469" s="839" t="s">
        <v>1801</v>
      </c>
      <c r="C469" s="840" t="s">
        <v>1274</v>
      </c>
      <c r="D469" s="839" t="s">
        <v>159</v>
      </c>
      <c r="E469" s="841">
        <v>50</v>
      </c>
      <c r="F469" s="839" t="s">
        <v>1212</v>
      </c>
      <c r="G469" s="839" t="s">
        <v>174</v>
      </c>
    </row>
    <row r="470" spans="1:7" ht="13.5" customHeight="1" x14ac:dyDescent="0.35">
      <c r="A470" s="838">
        <v>44567</v>
      </c>
      <c r="B470" s="839" t="s">
        <v>1801</v>
      </c>
      <c r="C470" s="840" t="s">
        <v>1274</v>
      </c>
      <c r="D470" s="839" t="s">
        <v>159</v>
      </c>
      <c r="E470" s="841">
        <v>50</v>
      </c>
      <c r="F470" s="839" t="s">
        <v>472</v>
      </c>
      <c r="G470" s="839" t="s">
        <v>174</v>
      </c>
    </row>
    <row r="471" spans="1:7" ht="13.5" customHeight="1" x14ac:dyDescent="0.35">
      <c r="A471" s="838">
        <v>44566</v>
      </c>
      <c r="B471" s="839" t="s">
        <v>1802</v>
      </c>
      <c r="C471" s="840" t="s">
        <v>1274</v>
      </c>
      <c r="D471" s="839" t="s">
        <v>159</v>
      </c>
      <c r="E471" s="841">
        <v>75</v>
      </c>
      <c r="F471" s="839" t="s">
        <v>1446</v>
      </c>
      <c r="G471" s="839" t="s">
        <v>175</v>
      </c>
    </row>
    <row r="472" spans="1:7" ht="13.5" customHeight="1" x14ac:dyDescent="0.35">
      <c r="A472" s="838">
        <v>44566</v>
      </c>
      <c r="B472" s="839" t="s">
        <v>1802</v>
      </c>
      <c r="C472" s="840" t="s">
        <v>1274</v>
      </c>
      <c r="D472" s="839" t="s">
        <v>159</v>
      </c>
      <c r="E472" s="841">
        <v>125</v>
      </c>
      <c r="F472" s="839" t="s">
        <v>224</v>
      </c>
      <c r="G472" s="839" t="s">
        <v>176</v>
      </c>
    </row>
    <row r="473" spans="1:7" ht="13.5" customHeight="1" x14ac:dyDescent="0.35">
      <c r="A473" s="838">
        <v>44566</v>
      </c>
      <c r="B473" s="839" t="s">
        <v>1466</v>
      </c>
      <c r="C473" s="840" t="s">
        <v>1274</v>
      </c>
      <c r="D473" s="839" t="s">
        <v>166</v>
      </c>
      <c r="E473" s="841">
        <v>12</v>
      </c>
      <c r="F473" s="839" t="s">
        <v>1085</v>
      </c>
      <c r="G473" s="839" t="s">
        <v>175</v>
      </c>
    </row>
    <row r="474" spans="1:7" ht="13.5" customHeight="1" x14ac:dyDescent="0.35">
      <c r="A474" s="838">
        <v>44566</v>
      </c>
      <c r="B474" s="839" t="s">
        <v>1466</v>
      </c>
      <c r="C474" s="840" t="s">
        <v>1277</v>
      </c>
      <c r="D474" s="839" t="s">
        <v>166</v>
      </c>
      <c r="E474" s="841">
        <v>-12</v>
      </c>
      <c r="F474" s="839" t="s">
        <v>1085</v>
      </c>
      <c r="G474" s="839" t="s">
        <v>175</v>
      </c>
    </row>
    <row r="475" spans="1:7" ht="13.5" customHeight="1" x14ac:dyDescent="0.35">
      <c r="A475" s="838">
        <v>44566</v>
      </c>
      <c r="B475" s="839" t="s">
        <v>1466</v>
      </c>
      <c r="C475" s="840" t="s">
        <v>1274</v>
      </c>
      <c r="D475" s="839" t="s">
        <v>166</v>
      </c>
      <c r="E475" s="841">
        <v>425</v>
      </c>
      <c r="F475" s="839" t="s">
        <v>1793</v>
      </c>
      <c r="G475" s="839" t="s">
        <v>175</v>
      </c>
    </row>
    <row r="476" spans="1:7" ht="13.5" customHeight="1" x14ac:dyDescent="0.35">
      <c r="A476" s="838">
        <v>44566</v>
      </c>
      <c r="B476" s="839" t="s">
        <v>1466</v>
      </c>
      <c r="C476" s="840" t="s">
        <v>1277</v>
      </c>
      <c r="D476" s="839" t="s">
        <v>166</v>
      </c>
      <c r="E476" s="841">
        <v>-425</v>
      </c>
      <c r="F476" s="839" t="s">
        <v>1793</v>
      </c>
      <c r="G476" s="839" t="s">
        <v>175</v>
      </c>
    </row>
    <row r="477" spans="1:7" ht="13.5" customHeight="1" x14ac:dyDescent="0.35">
      <c r="A477" s="838">
        <v>44562</v>
      </c>
      <c r="B477" s="839" t="s">
        <v>1077</v>
      </c>
      <c r="C477" s="840" t="s">
        <v>1276</v>
      </c>
      <c r="D477" s="839" t="s">
        <v>161</v>
      </c>
      <c r="E477" s="841">
        <v>250</v>
      </c>
      <c r="F477" s="839" t="s">
        <v>1078</v>
      </c>
      <c r="G477" s="839" t="s">
        <v>175</v>
      </c>
    </row>
    <row r="478" spans="1:7" ht="13.5" customHeight="1" x14ac:dyDescent="0.35">
      <c r="A478" s="838">
        <v>44562</v>
      </c>
      <c r="B478" s="839" t="s">
        <v>292</v>
      </c>
      <c r="C478" s="840" t="s">
        <v>1278</v>
      </c>
      <c r="D478" s="839" t="s">
        <v>161</v>
      </c>
      <c r="E478" s="841">
        <v>100</v>
      </c>
      <c r="F478" s="839" t="s">
        <v>292</v>
      </c>
      <c r="G478" s="839" t="s">
        <v>175</v>
      </c>
    </row>
    <row r="479" spans="1:7" ht="13.5" customHeight="1" x14ac:dyDescent="0.35">
      <c r="A479" s="838">
        <v>44562</v>
      </c>
      <c r="B479" s="839" t="s">
        <v>1690</v>
      </c>
      <c r="C479" s="840" t="s">
        <v>1279</v>
      </c>
      <c r="D479" s="839" t="s">
        <v>159</v>
      </c>
      <c r="E479" s="841">
        <v>11</v>
      </c>
      <c r="F479" s="839" t="s">
        <v>1803</v>
      </c>
      <c r="G479" s="839" t="s">
        <v>175</v>
      </c>
    </row>
    <row r="480" spans="1:7" ht="13.5" customHeight="1" x14ac:dyDescent="0.35">
      <c r="A480" s="838">
        <v>44562</v>
      </c>
      <c r="B480" s="839" t="s">
        <v>1690</v>
      </c>
      <c r="C480" s="840" t="s">
        <v>1279</v>
      </c>
      <c r="D480" s="839" t="s">
        <v>159</v>
      </c>
      <c r="E480" s="841">
        <v>15218</v>
      </c>
      <c r="F480" s="839" t="s">
        <v>1803</v>
      </c>
      <c r="G480" s="839" t="s">
        <v>175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2846" priority="679" operator="lessThan">
      <formula>0</formula>
    </cfRule>
  </conditionalFormatting>
  <conditionalFormatting sqref="X31">
    <cfRule type="cellIs" dxfId="2845" priority="678" operator="lessThan">
      <formula>0</formula>
    </cfRule>
  </conditionalFormatting>
  <conditionalFormatting sqref="X6:X17">
    <cfRule type="cellIs" dxfId="2844" priority="574" operator="lessThan">
      <formula>0</formula>
    </cfRule>
    <cfRule type="cellIs" dxfId="2843" priority="575" operator="lessThan">
      <formula>0</formula>
    </cfRule>
    <cfRule type="cellIs" dxfId="2842" priority="576" operator="lessThan">
      <formula>0</formula>
    </cfRule>
    <cfRule type="cellIs" dxfId="2841" priority="577" operator="lessThan">
      <formula>0</formula>
    </cfRule>
    <cfRule type="cellIs" dxfId="2840" priority="578" operator="lessThan">
      <formula>0</formula>
    </cfRule>
    <cfRule type="cellIs" dxfId="2839" priority="579" operator="lessThan">
      <formula>0</formula>
    </cfRule>
    <cfRule type="cellIs" dxfId="2838" priority="580" operator="lessThan">
      <formula>0</formula>
    </cfRule>
    <cfRule type="cellIs" dxfId="2837" priority="581" operator="lessThan">
      <formula>0</formula>
    </cfRule>
    <cfRule type="cellIs" dxfId="2836" priority="582" operator="lessThan">
      <formula>0</formula>
    </cfRule>
    <cfRule type="cellIs" dxfId="2835" priority="583" operator="lessThan">
      <formula>0</formula>
    </cfRule>
    <cfRule type="cellIs" dxfId="2834" priority="584" operator="lessThan">
      <formula>0</formula>
    </cfRule>
    <cfRule type="cellIs" dxfId="2833" priority="585" operator="lessThan">
      <formula>0</formula>
    </cfRule>
    <cfRule type="cellIs" dxfId="2832" priority="586" operator="lessThan">
      <formula>0</formula>
    </cfRule>
    <cfRule type="cellIs" dxfId="2831" priority="587" operator="lessThan">
      <formula>0</formula>
    </cfRule>
    <cfRule type="cellIs" dxfId="2830" priority="588" operator="lessThan">
      <formula>0</formula>
    </cfRule>
    <cfRule type="cellIs" dxfId="2829" priority="589" operator="lessThan">
      <formula>0</formula>
    </cfRule>
    <cfRule type="cellIs" dxfId="2828" priority="590" operator="lessThan">
      <formula>0</formula>
    </cfRule>
    <cfRule type="cellIs" dxfId="2827" priority="594" operator="lessThan">
      <formula>0</formula>
    </cfRule>
    <cfRule type="cellIs" dxfId="2826" priority="651" operator="lessThan">
      <formula>0</formula>
    </cfRule>
    <cfRule type="cellIs" dxfId="2825" priority="652" operator="lessThan">
      <formula>0</formula>
    </cfRule>
    <cfRule type="cellIs" dxfId="2824" priority="655" operator="lessThan">
      <formula>0</formula>
    </cfRule>
    <cfRule type="cellIs" dxfId="2823" priority="661" operator="lessThan">
      <formula>0</formula>
    </cfRule>
    <cfRule type="cellIs" dxfId="2822" priority="662" operator="lessThan">
      <formula>0</formula>
    </cfRule>
    <cfRule type="cellIs" dxfId="2821" priority="663" operator="lessThan">
      <formula>0</formula>
    </cfRule>
    <cfRule type="cellIs" dxfId="2820" priority="664" operator="lessThan">
      <formula>0</formula>
    </cfRule>
    <cfRule type="cellIs" dxfId="2819" priority="667" operator="lessThan">
      <formula>0</formula>
    </cfRule>
    <cfRule type="cellIs" dxfId="2818" priority="674" operator="lessThan">
      <formula>0</formula>
    </cfRule>
    <cfRule type="cellIs" dxfId="2817" priority="675" operator="greaterThan">
      <formula>0</formula>
    </cfRule>
    <cfRule type="cellIs" dxfId="2816" priority="676" operator="lessThan">
      <formula>0</formula>
    </cfRule>
  </conditionalFormatting>
  <conditionalFormatting sqref="X32">
    <cfRule type="cellIs" dxfId="2815" priority="677" operator="lessThan">
      <formula>0</formula>
    </cfRule>
  </conditionalFormatting>
  <conditionalFormatting sqref="J36">
    <cfRule type="cellIs" dxfId="2814" priority="672" operator="greaterThan">
      <formula>0</formula>
    </cfRule>
    <cfRule type="cellIs" dxfId="2813" priority="673" operator="lessThan">
      <formula>0</formula>
    </cfRule>
  </conditionalFormatting>
  <conditionalFormatting sqref="Y6">
    <cfRule type="cellIs" dxfId="2812" priority="670" operator="greaterThan">
      <formula>0</formula>
    </cfRule>
    <cfRule type="cellIs" dxfId="2811" priority="671" operator="lessThan">
      <formula>0</formula>
    </cfRule>
  </conditionalFormatting>
  <conditionalFormatting sqref="Z6">
    <cfRule type="cellIs" dxfId="2810" priority="668" operator="greaterThan">
      <formula>0</formula>
    </cfRule>
    <cfRule type="cellIs" dxfId="2809" priority="669" operator="lessThan">
      <formula>0</formula>
    </cfRule>
  </conditionalFormatting>
  <conditionalFormatting sqref="AB6:AB17">
    <cfRule type="cellIs" dxfId="2808" priority="665" operator="lessThan">
      <formula>0</formula>
    </cfRule>
    <cfRule type="cellIs" dxfId="2807" priority="666" operator="greaterThan">
      <formula>0</formula>
    </cfRule>
  </conditionalFormatting>
  <conditionalFormatting sqref="W18">
    <cfRule type="cellIs" dxfId="2806" priority="658" operator="greaterThan">
      <formula>0.8</formula>
    </cfRule>
    <cfRule type="cellIs" dxfId="2805" priority="659" operator="between">
      <formula>0.51</formula>
      <formula>0.8</formula>
    </cfRule>
    <cfRule type="cellIs" dxfId="2804" priority="660" operator="lessThan">
      <formula>0.5</formula>
    </cfRule>
  </conditionalFormatting>
  <conditionalFormatting sqref="X118">
    <cfRule type="cellIs" dxfId="2803" priority="657" operator="lessThan">
      <formula>0</formula>
    </cfRule>
  </conditionalFormatting>
  <conditionalFormatting sqref="X130:X132">
    <cfRule type="cellIs" dxfId="2802" priority="656" operator="lessThan">
      <formula>0</formula>
    </cfRule>
  </conditionalFormatting>
  <conditionalFormatting sqref="Y28">
    <cfRule type="cellIs" dxfId="2801" priority="653" operator="greaterThan">
      <formula>0</formula>
    </cfRule>
    <cfRule type="cellIs" dxfId="2800" priority="654" operator="lessThan">
      <formula>0</formula>
    </cfRule>
  </conditionalFormatting>
  <conditionalFormatting sqref="X28">
    <cfRule type="cellIs" dxfId="2799" priority="644" operator="lessThan">
      <formula>0</formula>
    </cfRule>
    <cfRule type="cellIs" dxfId="2798" priority="645" operator="lessThan">
      <formula>0</formula>
    </cfRule>
    <cfRule type="cellIs" dxfId="2797" priority="646" operator="lessThan">
      <formula>0</formula>
    </cfRule>
    <cfRule type="cellIs" dxfId="2796" priority="647" operator="lessThan">
      <formula>0</formula>
    </cfRule>
    <cfRule type="cellIs" dxfId="2795" priority="648" operator="lessThan">
      <formula>0</formula>
    </cfRule>
    <cfRule type="cellIs" dxfId="2794" priority="649" operator="greaterThan">
      <formula>0</formula>
    </cfRule>
    <cfRule type="cellIs" dxfId="2793" priority="650" operator="lessThan">
      <formula>0</formula>
    </cfRule>
  </conditionalFormatting>
  <conditionalFormatting sqref="Z83:Z94">
    <cfRule type="cellIs" dxfId="2792" priority="642" operator="lessThan">
      <formula>0</formula>
    </cfRule>
    <cfRule type="cellIs" dxfId="2791" priority="643" operator="greaterThan">
      <formula>0</formula>
    </cfRule>
  </conditionalFormatting>
  <conditionalFormatting sqref="X135:X136">
    <cfRule type="cellIs" dxfId="2790" priority="641" operator="lessThan">
      <formula>0</formula>
    </cfRule>
  </conditionalFormatting>
  <conditionalFormatting sqref="X137:X138">
    <cfRule type="cellIs" dxfId="2789" priority="640" operator="lessThan">
      <formula>0</formula>
    </cfRule>
  </conditionalFormatting>
  <conditionalFormatting sqref="X140:X141">
    <cfRule type="cellIs" dxfId="2788" priority="639" operator="lessThan">
      <formula>0</formula>
    </cfRule>
  </conditionalFormatting>
  <conditionalFormatting sqref="X18:X20">
    <cfRule type="cellIs" dxfId="2787" priority="623" operator="lessThan">
      <formula>0</formula>
    </cfRule>
    <cfRule type="cellIs" dxfId="2786" priority="624" operator="lessThan">
      <formula>0</formula>
    </cfRule>
    <cfRule type="cellIs" dxfId="2785" priority="625" operator="lessThan">
      <formula>0</formula>
    </cfRule>
    <cfRule type="cellIs" dxfId="2784" priority="626" operator="lessThan">
      <formula>0</formula>
    </cfRule>
    <cfRule type="cellIs" dxfId="2783" priority="627" operator="lessThan">
      <formula>0</formula>
    </cfRule>
    <cfRule type="cellIs" dxfId="2782" priority="628" operator="greaterThan">
      <formula>0</formula>
    </cfRule>
    <cfRule type="cellIs" dxfId="2781" priority="629" operator="lessThan">
      <formula>0</formula>
    </cfRule>
  </conditionalFormatting>
  <conditionalFormatting sqref="Y19:Y20">
    <cfRule type="cellIs" dxfId="2780" priority="621" operator="greaterThan">
      <formula>0</formula>
    </cfRule>
    <cfRule type="cellIs" dxfId="2779" priority="622" operator="lessThan">
      <formula>0</formula>
    </cfRule>
  </conditionalFormatting>
  <conditionalFormatting sqref="X25:X27">
    <cfRule type="cellIs" dxfId="2778" priority="632" operator="lessThan">
      <formula>0</formula>
    </cfRule>
    <cfRule type="cellIs" dxfId="2777" priority="633" operator="lessThan">
      <formula>0</formula>
    </cfRule>
    <cfRule type="cellIs" dxfId="2776" priority="634" operator="lessThan">
      <formula>0</formula>
    </cfRule>
    <cfRule type="cellIs" dxfId="2775" priority="635" operator="lessThan">
      <formula>0</formula>
    </cfRule>
    <cfRule type="cellIs" dxfId="2774" priority="636" operator="lessThan">
      <formula>0</formula>
    </cfRule>
    <cfRule type="cellIs" dxfId="2773" priority="637" operator="greaterThan">
      <formula>0</formula>
    </cfRule>
    <cfRule type="cellIs" dxfId="2772" priority="638" operator="lessThan">
      <formula>0</formula>
    </cfRule>
  </conditionalFormatting>
  <conditionalFormatting sqref="Y25:Y27">
    <cfRule type="cellIs" dxfId="2771" priority="630" operator="greaterThan">
      <formula>0</formula>
    </cfRule>
    <cfRule type="cellIs" dxfId="2770" priority="631" operator="lessThan">
      <formula>0</formula>
    </cfRule>
  </conditionalFormatting>
  <conditionalFormatting sqref="K40:V50">
    <cfRule type="cellIs" dxfId="2769" priority="619" operator="lessThan">
      <formula>0</formula>
    </cfRule>
    <cfRule type="cellIs" dxfId="2768" priority="620" operator="greaterThan">
      <formula>0.1</formula>
    </cfRule>
  </conditionalFormatting>
  <conditionalFormatting sqref="K51">
    <cfRule type="cellIs" dxfId="2767" priority="617" operator="lessThan">
      <formula>0</formula>
    </cfRule>
    <cfRule type="cellIs" dxfId="2766" priority="618" operator="greaterThan">
      <formula>0.1</formula>
    </cfRule>
  </conditionalFormatting>
  <conditionalFormatting sqref="W40">
    <cfRule type="cellIs" dxfId="2765" priority="615" operator="lessThan">
      <formula>0</formula>
    </cfRule>
    <cfRule type="cellIs" dxfId="2764" priority="616" operator="greaterThan">
      <formula>0.1</formula>
    </cfRule>
  </conditionalFormatting>
  <conditionalFormatting sqref="E481:E646">
    <cfRule type="cellIs" dxfId="2763" priority="614" operator="lessThan">
      <formula>0</formula>
    </cfRule>
  </conditionalFormatting>
  <conditionalFormatting sqref="L40:V42 L44:V46 L48:V50">
    <cfRule type="cellIs" dxfId="2762" priority="612" operator="lessThan">
      <formula>0</formula>
    </cfRule>
    <cfRule type="cellIs" dxfId="2761" priority="613" operator="greaterThan">
      <formula>0.1</formula>
    </cfRule>
  </conditionalFormatting>
  <conditionalFormatting sqref="K43">
    <cfRule type="cellIs" dxfId="2760" priority="608" operator="lessThan">
      <formula>0</formula>
    </cfRule>
    <cfRule type="cellIs" dxfId="2759" priority="609" operator="greaterThan">
      <formula>0.1</formula>
    </cfRule>
    <cfRule type="cellIs" dxfId="2758" priority="610" operator="lessThan">
      <formula>0</formula>
    </cfRule>
    <cfRule type="cellIs" dxfId="2757" priority="611" operator="greaterThan">
      <formula>0.1</formula>
    </cfRule>
  </conditionalFormatting>
  <conditionalFormatting sqref="L43:V43">
    <cfRule type="cellIs" dxfId="2756" priority="604" operator="lessThan">
      <formula>0</formula>
    </cfRule>
    <cfRule type="cellIs" dxfId="2755" priority="605" operator="greaterThan">
      <formula>0.1</formula>
    </cfRule>
    <cfRule type="cellIs" dxfId="2754" priority="606" operator="lessThan">
      <formula>0</formula>
    </cfRule>
    <cfRule type="cellIs" dxfId="2753" priority="607" operator="greaterThan">
      <formula>0.1</formula>
    </cfRule>
  </conditionalFormatting>
  <conditionalFormatting sqref="L51:W51">
    <cfRule type="cellIs" dxfId="2752" priority="602" operator="lessThan">
      <formula>0</formula>
    </cfRule>
    <cfRule type="cellIs" dxfId="2751" priority="603" operator="greaterThan">
      <formula>0.1</formula>
    </cfRule>
  </conditionalFormatting>
  <conditionalFormatting sqref="E538">
    <cfRule type="cellIs" dxfId="2750" priority="601" operator="lessThan">
      <formula>0</formula>
    </cfRule>
  </conditionalFormatting>
  <conditionalFormatting sqref="E528">
    <cfRule type="cellIs" dxfId="2749" priority="600" operator="lessThan">
      <formula>0</formula>
    </cfRule>
  </conditionalFormatting>
  <conditionalFormatting sqref="E525">
    <cfRule type="cellIs" dxfId="2748" priority="599" operator="lessThan">
      <formula>0</formula>
    </cfRule>
  </conditionalFormatting>
  <conditionalFormatting sqref="E516:E519">
    <cfRule type="cellIs" dxfId="2747" priority="598" operator="lessThan">
      <formula>0</formula>
    </cfRule>
  </conditionalFormatting>
  <conditionalFormatting sqref="E521:E523">
    <cfRule type="cellIs" dxfId="2746" priority="597" operator="lessThan">
      <formula>0</formula>
    </cfRule>
  </conditionalFormatting>
  <conditionalFormatting sqref="E489">
    <cfRule type="cellIs" dxfId="2745" priority="596" operator="lessThan">
      <formula>0</formula>
    </cfRule>
  </conditionalFormatting>
  <conditionalFormatting sqref="E482:E483">
    <cfRule type="cellIs" dxfId="2744" priority="595" operator="lessThan">
      <formula>0</formula>
    </cfRule>
  </conditionalFormatting>
  <conditionalFormatting sqref="Y40">
    <cfRule type="cellIs" dxfId="2743" priority="567" operator="greaterThan">
      <formula>0</formula>
    </cfRule>
    <cfRule type="cellIs" dxfId="2742" priority="568" operator="lessThan">
      <formula>0</formula>
    </cfRule>
  </conditionalFormatting>
  <conditionalFormatting sqref="Z30">
    <cfRule type="cellIs" dxfId="2741" priority="558" operator="greaterThan">
      <formula>0</formula>
    </cfRule>
    <cfRule type="cellIs" dxfId="2740" priority="559" operator="lessThan">
      <formula>0</formula>
    </cfRule>
  </conditionalFormatting>
  <conditionalFormatting sqref="X24">
    <cfRule type="cellIs" dxfId="2739" priority="509" operator="lessThan">
      <formula>0</formula>
    </cfRule>
    <cfRule type="cellIs" dxfId="2738" priority="510" operator="lessThan">
      <formula>0</formula>
    </cfRule>
    <cfRule type="cellIs" dxfId="2737" priority="511" operator="lessThan">
      <formula>0</formula>
    </cfRule>
    <cfRule type="cellIs" dxfId="2736" priority="512" operator="lessThan">
      <formula>0</formula>
    </cfRule>
    <cfRule type="cellIs" dxfId="2735" priority="513" operator="lessThan">
      <formula>0</formula>
    </cfRule>
    <cfRule type="cellIs" dxfId="2734" priority="514" operator="greaterThan">
      <formula>0</formula>
    </cfRule>
    <cfRule type="cellIs" dxfId="2733" priority="515" operator="lessThan">
      <formula>0</formula>
    </cfRule>
  </conditionalFormatting>
  <conditionalFormatting sqref="Z7:Z17">
    <cfRule type="cellIs" dxfId="2732" priority="503" operator="greaterThan">
      <formula>0</formula>
    </cfRule>
    <cfRule type="cellIs" dxfId="2731" priority="504" operator="lessThan">
      <formula>0</formula>
    </cfRule>
  </conditionalFormatting>
  <conditionalFormatting sqref="K18:V18">
    <cfRule type="cellIs" dxfId="2730" priority="524" operator="greaterThan">
      <formula>0.81</formula>
    </cfRule>
    <cfRule type="cellIs" dxfId="2729" priority="525" operator="between">
      <formula>0.301</formula>
      <formula>0.8</formula>
    </cfRule>
    <cfRule type="cellIs" dxfId="2728" priority="526" operator="lessThan">
      <formula>0.3</formula>
    </cfRule>
  </conditionalFormatting>
  <conditionalFormatting sqref="K19:W19">
    <cfRule type="cellIs" dxfId="2727" priority="522" operator="lessThan">
      <formula>0</formula>
    </cfRule>
    <cfRule type="cellIs" dxfId="2726" priority="523" operator="greaterThan">
      <formula>0.0001</formula>
    </cfRule>
  </conditionalFormatting>
  <conditionalFormatting sqref="Q18">
    <cfRule type="cellIs" dxfId="2725" priority="519" operator="greaterThan">
      <formula>0.75</formula>
    </cfRule>
    <cfRule type="cellIs" dxfId="2724" priority="520" operator="between">
      <formula>0.301</formula>
      <formula>0.7499</formula>
    </cfRule>
    <cfRule type="cellIs" dxfId="2723" priority="521" operator="lessThan">
      <formula>0.3</formula>
    </cfRule>
  </conditionalFormatting>
  <conditionalFormatting sqref="Y30">
    <cfRule type="cellIs" dxfId="2722" priority="517" operator="lessThan">
      <formula>0</formula>
    </cfRule>
    <cfRule type="cellIs" dxfId="2721" priority="518" operator="greaterThan">
      <formula>0</formula>
    </cfRule>
  </conditionalFormatting>
  <conditionalFormatting sqref="X23">
    <cfRule type="cellIs" dxfId="2720" priority="488" operator="lessThan">
      <formula>0</formula>
    </cfRule>
    <cfRule type="cellIs" dxfId="2719" priority="489" operator="lessThan">
      <formula>0</formula>
    </cfRule>
    <cfRule type="cellIs" dxfId="2718" priority="490" operator="lessThan">
      <formula>0</formula>
    </cfRule>
    <cfRule type="cellIs" dxfId="2717" priority="491" operator="lessThan">
      <formula>0</formula>
    </cfRule>
    <cfRule type="cellIs" dxfId="2716" priority="492" operator="lessThan">
      <formula>0</formula>
    </cfRule>
    <cfRule type="cellIs" dxfId="2715" priority="493" operator="greaterThan">
      <formula>0</formula>
    </cfRule>
    <cfRule type="cellIs" dxfId="2714" priority="494" operator="lessThan">
      <formula>0</formula>
    </cfRule>
  </conditionalFormatting>
  <conditionalFormatting sqref="X119:X127">
    <cfRule type="cellIs" dxfId="2713" priority="516" operator="lessThan">
      <formula>0</formula>
    </cfRule>
  </conditionalFormatting>
  <conditionalFormatting sqref="Y24">
    <cfRule type="cellIs" dxfId="2712" priority="507" operator="greaterThan">
      <formula>0</formula>
    </cfRule>
    <cfRule type="cellIs" dxfId="2711" priority="508" operator="lessThan">
      <formula>0</formula>
    </cfRule>
  </conditionalFormatting>
  <conditionalFormatting sqref="X98:X105">
    <cfRule type="cellIs" dxfId="2710" priority="506" operator="lessThan">
      <formula>0</formula>
    </cfRule>
  </conditionalFormatting>
  <conditionalFormatting sqref="K6:V17">
    <cfRule type="cellIs" dxfId="2709" priority="505" operator="lessThan">
      <formula>0</formula>
    </cfRule>
  </conditionalFormatting>
  <conditionalFormatting sqref="K21:V29">
    <cfRule type="aboveAverage" dxfId="2708" priority="495"/>
    <cfRule type="aboveAverage" dxfId="2707" priority="501"/>
  </conditionalFormatting>
  <conditionalFormatting sqref="E69">
    <cfRule type="cellIs" dxfId="2706" priority="500" operator="lessThan">
      <formula>0</formula>
    </cfRule>
  </conditionalFormatting>
  <conditionalFormatting sqref="E70">
    <cfRule type="cellIs" dxfId="2705" priority="499" operator="lessThan">
      <formula>0</formula>
    </cfRule>
  </conditionalFormatting>
  <conditionalFormatting sqref="X40">
    <cfRule type="cellIs" dxfId="2704" priority="496" operator="greaterThan">
      <formula>0</formula>
    </cfRule>
    <cfRule type="cellIs" dxfId="2703" priority="497" operator="greaterThan">
      <formula>0</formula>
    </cfRule>
    <cfRule type="cellIs" dxfId="2702" priority="498" operator="lessThan">
      <formula>0</formula>
    </cfRule>
  </conditionalFormatting>
  <conditionalFormatting sqref="Y23">
    <cfRule type="cellIs" dxfId="2701" priority="486" operator="greaterThan">
      <formula>0</formula>
    </cfRule>
    <cfRule type="cellIs" dxfId="2700" priority="487" operator="lessThan">
      <formula>0</formula>
    </cfRule>
  </conditionalFormatting>
  <conditionalFormatting sqref="L136:V136">
    <cfRule type="cellIs" dxfId="2699" priority="480" operator="lessThan">
      <formula>0</formula>
    </cfRule>
  </conditionalFormatting>
  <conditionalFormatting sqref="K47:V47">
    <cfRule type="cellIs" dxfId="2698" priority="484" operator="lessThan">
      <formula>0</formula>
    </cfRule>
    <cfRule type="cellIs" dxfId="2697" priority="485" operator="greaterThan">
      <formula>0.1</formula>
    </cfRule>
  </conditionalFormatting>
  <conditionalFormatting sqref="K54">
    <cfRule type="cellIs" dxfId="2696" priority="482" operator="lessThan">
      <formula>0</formula>
    </cfRule>
  </conditionalFormatting>
  <conditionalFormatting sqref="L54:V54">
    <cfRule type="cellIs" dxfId="2695" priority="481" operator="lessThan">
      <formula>0</formula>
    </cfRule>
  </conditionalFormatting>
  <conditionalFormatting sqref="E28">
    <cfRule type="cellIs" dxfId="2694" priority="479" operator="lessThan">
      <formula>0</formula>
    </cfRule>
  </conditionalFormatting>
  <conditionalFormatting sqref="Y18">
    <cfRule type="cellIs" dxfId="2693" priority="477" operator="greaterThan">
      <formula>0</formula>
    </cfRule>
    <cfRule type="cellIs" dxfId="2692" priority="478" operator="lessThan">
      <formula>0</formula>
    </cfRule>
  </conditionalFormatting>
  <conditionalFormatting sqref="E35:E37">
    <cfRule type="cellIs" dxfId="2691" priority="476" operator="lessThan">
      <formula>0</formula>
    </cfRule>
  </conditionalFormatting>
  <conditionalFormatting sqref="X22">
    <cfRule type="cellIs" dxfId="2690" priority="464" operator="lessThan">
      <formula>0</formula>
    </cfRule>
    <cfRule type="cellIs" dxfId="2689" priority="465" operator="lessThan">
      <formula>0</formula>
    </cfRule>
    <cfRule type="cellIs" dxfId="2688" priority="466" operator="lessThan">
      <formula>0</formula>
    </cfRule>
    <cfRule type="cellIs" dxfId="2687" priority="467" operator="lessThan">
      <formula>0</formula>
    </cfRule>
    <cfRule type="cellIs" dxfId="2686" priority="468" operator="lessThan">
      <formula>0</formula>
    </cfRule>
    <cfRule type="cellIs" dxfId="2685" priority="469" operator="greaterThan">
      <formula>0</formula>
    </cfRule>
    <cfRule type="cellIs" dxfId="2684" priority="470" operator="lessThan">
      <formula>0</formula>
    </cfRule>
  </conditionalFormatting>
  <conditionalFormatting sqref="Y7:Y17">
    <cfRule type="cellIs" dxfId="2683" priority="473" operator="greaterThan">
      <formula>0</formula>
    </cfRule>
    <cfRule type="cellIs" dxfId="2682" priority="474" operator="lessThan">
      <formula>0</formula>
    </cfRule>
  </conditionalFormatting>
  <conditionalFormatting sqref="W41:W50">
    <cfRule type="cellIs" dxfId="2681" priority="471" operator="lessThan">
      <formula>0</formula>
    </cfRule>
    <cfRule type="cellIs" dxfId="2680" priority="472" operator="greaterThan">
      <formula>0.1</formula>
    </cfRule>
  </conditionalFormatting>
  <conditionalFormatting sqref="Y22">
    <cfRule type="cellIs" dxfId="2679" priority="462" operator="greaterThan">
      <formula>0</formula>
    </cfRule>
    <cfRule type="cellIs" dxfId="2678" priority="463" operator="lessThan">
      <formula>0</formula>
    </cfRule>
  </conditionalFormatting>
  <conditionalFormatting sqref="K97">
    <cfRule type="cellIs" dxfId="2677" priority="448" operator="lessThan">
      <formula>0</formula>
    </cfRule>
  </conditionalFormatting>
  <conditionalFormatting sqref="L97:V97">
    <cfRule type="cellIs" dxfId="2676" priority="446" operator="lessThan">
      <formula>0</formula>
    </cfRule>
  </conditionalFormatting>
  <conditionalFormatting sqref="K118:K126">
    <cfRule type="cellIs" dxfId="2675" priority="444" operator="lessThan">
      <formula>0</formula>
    </cfRule>
  </conditionalFormatting>
  <conditionalFormatting sqref="L118:V118">
    <cfRule type="cellIs" dxfId="2674" priority="443" operator="lessThan">
      <formula>0</formula>
    </cfRule>
  </conditionalFormatting>
  <conditionalFormatting sqref="E45">
    <cfRule type="cellIs" dxfId="2673" priority="419" operator="lessThan">
      <formula>0</formula>
    </cfRule>
  </conditionalFormatting>
  <conditionalFormatting sqref="E25">
    <cfRule type="cellIs" dxfId="2672" priority="377" operator="lessThan">
      <formula>0</formula>
    </cfRule>
  </conditionalFormatting>
  <conditionalFormatting sqref="E44">
    <cfRule type="cellIs" dxfId="2671" priority="335" operator="lessThan">
      <formula>0</formula>
    </cfRule>
  </conditionalFormatting>
  <conditionalFormatting sqref="E43">
    <cfRule type="cellIs" dxfId="2670" priority="329" operator="lessThan">
      <formula>0</formula>
    </cfRule>
  </conditionalFormatting>
  <conditionalFormatting sqref="X41:X51">
    <cfRule type="cellIs" dxfId="2669" priority="323" operator="greaterThan">
      <formula>0</formula>
    </cfRule>
    <cfRule type="cellIs" dxfId="2668" priority="324" operator="greaterThan">
      <formula>0</formula>
    </cfRule>
    <cfRule type="cellIs" dxfId="2667" priority="325" operator="lessThan">
      <formula>0</formula>
    </cfRule>
  </conditionalFormatting>
  <conditionalFormatting sqref="Y41:Y51">
    <cfRule type="cellIs" dxfId="2666" priority="321" operator="greaterThan">
      <formula>0</formula>
    </cfRule>
    <cfRule type="cellIs" dxfId="2665" priority="322" operator="lessThan">
      <formula>0</formula>
    </cfRule>
  </conditionalFormatting>
  <conditionalFormatting sqref="S21">
    <cfRule type="aboveAverage" dxfId="2664" priority="293"/>
    <cfRule type="aboveAverage" dxfId="2663" priority="294"/>
  </conditionalFormatting>
  <conditionalFormatting sqref="T21">
    <cfRule type="aboveAverage" dxfId="2662" priority="291"/>
    <cfRule type="aboveAverage" dxfId="2661" priority="292"/>
  </conditionalFormatting>
  <conditionalFormatting sqref="U21">
    <cfRule type="aboveAverage" dxfId="2660" priority="272"/>
    <cfRule type="aboveAverage" dxfId="2659" priority="273"/>
    <cfRule type="aboveAverage" dxfId="2658" priority="284"/>
    <cfRule type="aboveAverage" dxfId="2657" priority="285"/>
  </conditionalFormatting>
  <conditionalFormatting sqref="W20">
    <cfRule type="cellIs" dxfId="2656" priority="205" operator="lessThan">
      <formula>0</formula>
    </cfRule>
  </conditionalFormatting>
  <conditionalFormatting sqref="V20:V21">
    <cfRule type="cellIs" dxfId="2655" priority="204" operator="lessThan">
      <formula>0</formula>
    </cfRule>
  </conditionalFormatting>
  <conditionalFormatting sqref="E47">
    <cfRule type="cellIs" dxfId="2654" priority="201" operator="lessThan">
      <formula>0</formula>
    </cfRule>
  </conditionalFormatting>
  <conditionalFormatting sqref="K21:R21">
    <cfRule type="aboveAverage" dxfId="2653" priority="191"/>
    <cfRule type="aboveAverage" dxfId="2652" priority="192"/>
  </conditionalFormatting>
  <conditionalFormatting sqref="X21">
    <cfRule type="cellIs" dxfId="2651" priority="184" operator="lessThan">
      <formula>0</formula>
    </cfRule>
    <cfRule type="cellIs" dxfId="2650" priority="185" operator="lessThan">
      <formula>0</formula>
    </cfRule>
    <cfRule type="cellIs" dxfId="2649" priority="186" operator="lessThan">
      <formula>0</formula>
    </cfRule>
    <cfRule type="cellIs" dxfId="2648" priority="187" operator="lessThan">
      <formula>0</formula>
    </cfRule>
    <cfRule type="cellIs" dxfId="2647" priority="188" operator="lessThan">
      <formula>0</formula>
    </cfRule>
    <cfRule type="cellIs" dxfId="2646" priority="189" operator="greaterThan">
      <formula>0</formula>
    </cfRule>
    <cfRule type="cellIs" dxfId="2645" priority="190" operator="lessThan">
      <formula>0</formula>
    </cfRule>
  </conditionalFormatting>
  <conditionalFormatting sqref="Y21">
    <cfRule type="cellIs" dxfId="2644" priority="182" operator="greaterThan">
      <formula>0</formula>
    </cfRule>
    <cfRule type="cellIs" dxfId="2643" priority="183" operator="lessThan">
      <formula>0</formula>
    </cfRule>
  </conditionalFormatting>
  <conditionalFormatting sqref="K55:K64">
    <cfRule type="cellIs" dxfId="2642" priority="181" operator="lessThan">
      <formula>0</formula>
    </cfRule>
  </conditionalFormatting>
  <conditionalFormatting sqref="L55:L64">
    <cfRule type="cellIs" dxfId="2641" priority="180" operator="lessThan">
      <formula>0</formula>
    </cfRule>
  </conditionalFormatting>
  <conditionalFormatting sqref="M55:M64">
    <cfRule type="cellIs" dxfId="2640" priority="179" operator="lessThan">
      <formula>0</formula>
    </cfRule>
  </conditionalFormatting>
  <conditionalFormatting sqref="N55:N64">
    <cfRule type="cellIs" dxfId="2639" priority="178" operator="lessThan">
      <formula>0</formula>
    </cfRule>
  </conditionalFormatting>
  <conditionalFormatting sqref="O55:O64">
    <cfRule type="cellIs" dxfId="2638" priority="177" operator="lessThan">
      <formula>0</formula>
    </cfRule>
  </conditionalFormatting>
  <conditionalFormatting sqref="P55:P64">
    <cfRule type="cellIs" dxfId="2637" priority="176" operator="lessThan">
      <formula>0</formula>
    </cfRule>
  </conditionalFormatting>
  <conditionalFormatting sqref="Q55:Q64">
    <cfRule type="cellIs" dxfId="2636" priority="175" operator="lessThan">
      <formula>0</formula>
    </cfRule>
  </conditionalFormatting>
  <conditionalFormatting sqref="R55:R64">
    <cfRule type="cellIs" dxfId="2635" priority="174" operator="lessThan">
      <formula>0</formula>
    </cfRule>
  </conditionalFormatting>
  <conditionalFormatting sqref="S55:S64">
    <cfRule type="cellIs" dxfId="2634" priority="173" operator="lessThan">
      <formula>0</formula>
    </cfRule>
  </conditionalFormatting>
  <conditionalFormatting sqref="T55:T64">
    <cfRule type="cellIs" dxfId="2633" priority="172" operator="lessThan">
      <formula>0</formula>
    </cfRule>
  </conditionalFormatting>
  <conditionalFormatting sqref="U55:U64">
    <cfRule type="cellIs" dxfId="2632" priority="171" operator="lessThan">
      <formula>0</formula>
    </cfRule>
  </conditionalFormatting>
  <conditionalFormatting sqref="V55:V64">
    <cfRule type="cellIs" dxfId="2631" priority="170" operator="lessThan">
      <formula>0</formula>
    </cfRule>
  </conditionalFormatting>
  <conditionalFormatting sqref="K98:K105">
    <cfRule type="cellIs" dxfId="2630" priority="169" operator="lessThan">
      <formula>0</formula>
    </cfRule>
  </conditionalFormatting>
  <conditionalFormatting sqref="L98:L105">
    <cfRule type="cellIs" dxfId="2629" priority="168" operator="lessThan">
      <formula>0</formula>
    </cfRule>
  </conditionalFormatting>
  <conditionalFormatting sqref="M98:M105">
    <cfRule type="cellIs" dxfId="2628" priority="167" operator="lessThan">
      <formula>0</formula>
    </cfRule>
  </conditionalFormatting>
  <conditionalFormatting sqref="N98:N105">
    <cfRule type="cellIs" dxfId="2627" priority="166" operator="lessThan">
      <formula>0</formula>
    </cfRule>
  </conditionalFormatting>
  <conditionalFormatting sqref="O98:O105">
    <cfRule type="cellIs" dxfId="2626" priority="165" operator="lessThan">
      <formula>0</formula>
    </cfRule>
  </conditionalFormatting>
  <conditionalFormatting sqref="P98:P105">
    <cfRule type="cellIs" dxfId="2625" priority="164" operator="lessThan">
      <formula>0</formula>
    </cfRule>
  </conditionalFormatting>
  <conditionalFormatting sqref="Q98:Q105">
    <cfRule type="cellIs" dxfId="2624" priority="163" operator="lessThan">
      <formula>0</formula>
    </cfRule>
  </conditionalFormatting>
  <conditionalFormatting sqref="R98:R105">
    <cfRule type="cellIs" dxfId="2623" priority="162" operator="lessThan">
      <formula>0</formula>
    </cfRule>
  </conditionalFormatting>
  <conditionalFormatting sqref="S98:S105">
    <cfRule type="cellIs" dxfId="2622" priority="161" operator="lessThan">
      <formula>0</formula>
    </cfRule>
  </conditionalFormatting>
  <conditionalFormatting sqref="T98:T105">
    <cfRule type="cellIs" dxfId="2621" priority="160" operator="lessThan">
      <formula>0</formula>
    </cfRule>
  </conditionalFormatting>
  <conditionalFormatting sqref="U98:U105">
    <cfRule type="cellIs" dxfId="2620" priority="159" operator="lessThan">
      <formula>0</formula>
    </cfRule>
  </conditionalFormatting>
  <conditionalFormatting sqref="V98:V105">
    <cfRule type="cellIs" dxfId="2619" priority="158" operator="lessThan">
      <formula>0</formula>
    </cfRule>
  </conditionalFormatting>
  <conditionalFormatting sqref="K119:K126">
    <cfRule type="cellIs" dxfId="2618" priority="157" operator="lessThan">
      <formula>0</formula>
    </cfRule>
  </conditionalFormatting>
  <conditionalFormatting sqref="L119:L126">
    <cfRule type="cellIs" dxfId="2617" priority="156" operator="lessThan">
      <formula>0</formula>
    </cfRule>
  </conditionalFormatting>
  <conditionalFormatting sqref="M119:M126">
    <cfRule type="cellIs" dxfId="2616" priority="155" operator="lessThan">
      <formula>0</formula>
    </cfRule>
  </conditionalFormatting>
  <conditionalFormatting sqref="N119:N126">
    <cfRule type="cellIs" dxfId="2615" priority="154" operator="lessThan">
      <formula>0</formula>
    </cfRule>
  </conditionalFormatting>
  <conditionalFormatting sqref="O119:O126">
    <cfRule type="cellIs" dxfId="2614" priority="153" operator="lessThan">
      <formula>0</formula>
    </cfRule>
  </conditionalFormatting>
  <conditionalFormatting sqref="P119:P126">
    <cfRule type="cellIs" dxfId="2613" priority="152" operator="lessThan">
      <formula>0</formula>
    </cfRule>
  </conditionalFormatting>
  <conditionalFormatting sqref="Q119:Q126">
    <cfRule type="cellIs" dxfId="2612" priority="151" operator="lessThan">
      <formula>0</formula>
    </cfRule>
  </conditionalFormatting>
  <conditionalFormatting sqref="R119:R126">
    <cfRule type="cellIs" dxfId="2611" priority="150" operator="lessThan">
      <formula>0</formula>
    </cfRule>
  </conditionalFormatting>
  <conditionalFormatting sqref="S119:S126">
    <cfRule type="cellIs" dxfId="2610" priority="149" operator="lessThan">
      <formula>0</formula>
    </cfRule>
  </conditionalFormatting>
  <conditionalFormatting sqref="T119:T126">
    <cfRule type="cellIs" dxfId="2609" priority="148" operator="lessThan">
      <formula>0</formula>
    </cfRule>
  </conditionalFormatting>
  <conditionalFormatting sqref="U119:U126">
    <cfRule type="cellIs" dxfId="2608" priority="147" operator="lessThan">
      <formula>0</formula>
    </cfRule>
  </conditionalFormatting>
  <conditionalFormatting sqref="V119:V126">
    <cfRule type="cellIs" dxfId="2607" priority="146" operator="lessThan">
      <formula>0</formula>
    </cfRule>
  </conditionalFormatting>
  <conditionalFormatting sqref="E473:E474">
    <cfRule type="cellIs" dxfId="2606" priority="115" operator="lessThan">
      <formula>0</formula>
    </cfRule>
  </conditionalFormatting>
  <conditionalFormatting sqref="E479">
    <cfRule type="cellIs" dxfId="2605" priority="114" operator="lessThan">
      <formula>0</formula>
    </cfRule>
  </conditionalFormatting>
  <conditionalFormatting sqref="E471">
    <cfRule type="cellIs" dxfId="2604" priority="113" operator="lessThan">
      <formula>0</formula>
    </cfRule>
  </conditionalFormatting>
  <conditionalFormatting sqref="E469">
    <cfRule type="cellIs" dxfId="2603" priority="112" operator="lessThan">
      <formula>0</formula>
    </cfRule>
  </conditionalFormatting>
  <conditionalFormatting sqref="E466">
    <cfRule type="cellIs" dxfId="2602" priority="50" operator="lessThan">
      <formula>0</formula>
    </cfRule>
  </conditionalFormatting>
  <conditionalFormatting sqref="E463">
    <cfRule type="cellIs" dxfId="2601" priority="49" operator="lessThan">
      <formula>0</formula>
    </cfRule>
  </conditionalFormatting>
  <conditionalFormatting sqref="E454">
    <cfRule type="cellIs" dxfId="2600" priority="48" operator="lessThan">
      <formula>0</formula>
    </cfRule>
  </conditionalFormatting>
  <conditionalFormatting sqref="E453">
    <cfRule type="cellIs" dxfId="2599" priority="47" operator="lessThan">
      <formula>0</formula>
    </cfRule>
  </conditionalFormatting>
  <conditionalFormatting sqref="E450:E451">
    <cfRule type="cellIs" dxfId="2598" priority="46" operator="lessThan">
      <formula>0</formula>
    </cfRule>
  </conditionalFormatting>
  <conditionalFormatting sqref="E425:E426">
    <cfRule type="cellIs" dxfId="2597" priority="12" operator="lessThan">
      <formula>0</formula>
    </cfRule>
  </conditionalFormatting>
  <conditionalFormatting sqref="E416:E417">
    <cfRule type="cellIs" dxfId="2596" priority="11" operator="lessThan">
      <formula>0</formula>
    </cfRule>
  </conditionalFormatting>
  <conditionalFormatting sqref="E413:E414">
    <cfRule type="cellIs" dxfId="2595" priority="10" operator="lessThan">
      <formula>0</formula>
    </cfRule>
  </conditionalFormatting>
  <conditionalFormatting sqref="E389:E390">
    <cfRule type="cellIs" dxfId="2594" priority="9" operator="lessThan">
      <formula>0</formula>
    </cfRule>
  </conditionalFormatting>
  <conditionalFormatting sqref="E348:E349">
    <cfRule type="cellIs" dxfId="2593" priority="8" operator="lessThan">
      <formula>0</formula>
    </cfRule>
  </conditionalFormatting>
  <conditionalFormatting sqref="E316:E319">
    <cfRule type="cellIs" dxfId="2592" priority="7" operator="lessThan">
      <formula>0</formula>
    </cfRule>
  </conditionalFormatting>
  <conditionalFormatting sqref="E293:E294">
    <cfRule type="cellIs" dxfId="2591" priority="6" operator="lessThan">
      <formula>0</formula>
    </cfRule>
  </conditionalFormatting>
  <conditionalFormatting sqref="E276:E277">
    <cfRule type="cellIs" dxfId="2590" priority="5" operator="lessThan">
      <formula>0</formula>
    </cfRule>
  </conditionalFormatting>
  <conditionalFormatting sqref="E251:E252">
    <cfRule type="cellIs" dxfId="2589" priority="4" operator="lessThan">
      <formula>0</formula>
    </cfRule>
  </conditionalFormatting>
  <conditionalFormatting sqref="E223:E224">
    <cfRule type="cellIs" dxfId="2588" priority="3" operator="lessThan">
      <formula>0</formula>
    </cfRule>
  </conditionalFormatting>
  <conditionalFormatting sqref="E201:E202">
    <cfRule type="cellIs" dxfId="2587" priority="2" operator="lessThan">
      <formula>0</formula>
    </cfRule>
  </conditionalFormatting>
  <conditionalFormatting sqref="E179:E180">
    <cfRule type="cellIs" dxfId="2586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1804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1573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1574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1575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1576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1577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1578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1579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1805</v>
      </c>
      <c r="C16" s="464" t="s">
        <v>123</v>
      </c>
      <c r="E16" s="465">
        <v>0</v>
      </c>
      <c r="F16" s="49"/>
      <c r="I16" s="582" t="s">
        <v>1284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1806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1807</v>
      </c>
      <c r="AF23" s="471" t="s">
        <v>1808</v>
      </c>
      <c r="AG23" s="472">
        <v>146746</v>
      </c>
      <c r="AH23" s="473">
        <v>200</v>
      </c>
      <c r="AI23" s="474" t="s">
        <v>1775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116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1038</v>
      </c>
      <c r="AB24" s="831">
        <f>SUM(K17:U17)+(AB17*1)</f>
        <v>67842.707500000004</v>
      </c>
      <c r="AD24" s="470">
        <v>42941</v>
      </c>
      <c r="AE24" s="471" t="s">
        <v>1809</v>
      </c>
      <c r="AF24" s="471" t="s">
        <v>1810</v>
      </c>
      <c r="AG24" s="472">
        <v>146833</v>
      </c>
      <c r="AH24" s="473">
        <v>200</v>
      </c>
      <c r="AI24" s="474" t="s">
        <v>1775</v>
      </c>
    </row>
    <row r="25" spans="2:35" ht="13.9" customHeight="1" x14ac:dyDescent="0.4">
      <c r="B25" s="427"/>
      <c r="C25" s="427"/>
      <c r="E25" s="751"/>
      <c r="F25" s="763"/>
      <c r="I25" s="440" t="s">
        <v>117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1811</v>
      </c>
      <c r="AF25" s="471" t="s">
        <v>1812</v>
      </c>
      <c r="AG25" s="472">
        <v>146978</v>
      </c>
      <c r="AH25" s="473">
        <v>135</v>
      </c>
      <c r="AI25" s="474" t="s">
        <v>1375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118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119</v>
      </c>
      <c r="AD26" s="470">
        <v>42969</v>
      </c>
      <c r="AE26" s="471" t="s">
        <v>1813</v>
      </c>
      <c r="AF26" s="471" t="s">
        <v>1814</v>
      </c>
      <c r="AG26" s="472">
        <v>147703</v>
      </c>
      <c r="AH26" s="473">
        <v>200</v>
      </c>
      <c r="AI26" s="474" t="s">
        <v>1775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120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1815</v>
      </c>
      <c r="AF27" s="471" t="s">
        <v>1816</v>
      </c>
      <c r="AG27" s="472">
        <v>147671</v>
      </c>
      <c r="AH27" s="473">
        <v>200</v>
      </c>
      <c r="AI27" s="474" t="s">
        <v>1775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121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1817</v>
      </c>
      <c r="AF28" s="471" t="s">
        <v>1818</v>
      </c>
      <c r="AG28" s="472">
        <v>147844</v>
      </c>
      <c r="AH28" s="473">
        <v>200</v>
      </c>
      <c r="AI28" s="474" t="s">
        <v>1819</v>
      </c>
    </row>
    <row r="29" spans="2:35" ht="13.9" customHeight="1" x14ac:dyDescent="0.4">
      <c r="B29" s="464"/>
      <c r="C29" s="464"/>
      <c r="E29" s="751"/>
      <c r="F29" s="763"/>
      <c r="X29" s="45" t="s">
        <v>122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1820</v>
      </c>
      <c r="AF29" s="471" t="s">
        <v>1821</v>
      </c>
      <c r="AG29" s="472">
        <v>148062</v>
      </c>
      <c r="AH29" s="473">
        <v>65</v>
      </c>
      <c r="AI29" s="474" t="s">
        <v>1375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123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1039</v>
      </c>
      <c r="AD30" s="470">
        <v>42978</v>
      </c>
      <c r="AE30" s="471" t="s">
        <v>1822</v>
      </c>
      <c r="AF30" s="471" t="s">
        <v>1823</v>
      </c>
      <c r="AG30" s="472">
        <v>148222</v>
      </c>
      <c r="AH30" s="473">
        <v>200</v>
      </c>
      <c r="AI30" s="474" t="s">
        <v>1775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1824</v>
      </c>
      <c r="AF31" s="471" t="s">
        <v>1825</v>
      </c>
      <c r="AG31" s="472">
        <v>148235</v>
      </c>
      <c r="AH31" s="473">
        <v>200</v>
      </c>
      <c r="AI31" s="474" t="s">
        <v>1775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1289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132</v>
      </c>
      <c r="V32" s="796"/>
      <c r="W32" s="688">
        <f>SUM(W21:W28)+W17</f>
        <v>511845.70192307688</v>
      </c>
      <c r="X32" s="454"/>
      <c r="AD32" s="470">
        <v>42978</v>
      </c>
      <c r="AE32" s="471" t="s">
        <v>1826</v>
      </c>
      <c r="AF32" s="471" t="s">
        <v>1827</v>
      </c>
      <c r="AG32" s="472">
        <v>148256</v>
      </c>
      <c r="AH32" s="473">
        <v>41</v>
      </c>
      <c r="AI32" s="474" t="s">
        <v>1375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133</v>
      </c>
      <c r="V33" s="796"/>
      <c r="W33" s="558">
        <f>SUM(W21:W27)/7</f>
        <v>61826.533131868127</v>
      </c>
      <c r="X33" s="454"/>
      <c r="AD33" s="470">
        <v>42982</v>
      </c>
      <c r="AE33" s="471" t="s">
        <v>1828</v>
      </c>
      <c r="AF33" s="471" t="s">
        <v>1829</v>
      </c>
      <c r="AG33" s="472">
        <v>148035</v>
      </c>
      <c r="AH33" s="476">
        <v>200</v>
      </c>
      <c r="AI33" s="474" t="s">
        <v>1775</v>
      </c>
    </row>
    <row r="34" spans="2:35" ht="13.9" customHeight="1" x14ac:dyDescent="0.4">
      <c r="B34" s="427" t="s">
        <v>1712</v>
      </c>
      <c r="C34" s="427" t="s">
        <v>65</v>
      </c>
      <c r="E34" s="751">
        <f>445*2</f>
        <v>890</v>
      </c>
      <c r="F34" s="763" t="s">
        <v>504</v>
      </c>
      <c r="I34" s="455" t="s">
        <v>134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1830</v>
      </c>
      <c r="AF34" s="471" t="s">
        <v>1831</v>
      </c>
      <c r="AG34" s="472" t="s">
        <v>1832</v>
      </c>
      <c r="AH34" s="476">
        <v>200</v>
      </c>
      <c r="AI34" s="49" t="s">
        <v>1775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135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1833</v>
      </c>
      <c r="AF35" s="471" t="s">
        <v>1834</v>
      </c>
      <c r="AG35" s="472" t="s">
        <v>1835</v>
      </c>
      <c r="AH35" s="476">
        <v>200</v>
      </c>
      <c r="AI35" s="474" t="s">
        <v>1836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1837</v>
      </c>
      <c r="AF36" s="474" t="s">
        <v>1838</v>
      </c>
      <c r="AG36" s="477" t="s">
        <v>1839</v>
      </c>
      <c r="AH36" s="476">
        <v>200</v>
      </c>
      <c r="AI36" s="474" t="s">
        <v>1775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1840</v>
      </c>
      <c r="AF37" s="474" t="s">
        <v>1841</v>
      </c>
      <c r="AG37" s="477"/>
      <c r="AH37" s="540">
        <v>200</v>
      </c>
      <c r="AI37" s="474" t="s">
        <v>1775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140</v>
      </c>
      <c r="J38" s="557" t="s">
        <v>1842</v>
      </c>
      <c r="K38" s="577" t="s">
        <v>142</v>
      </c>
      <c r="L38" s="577" t="s">
        <v>143</v>
      </c>
      <c r="M38" s="577" t="s">
        <v>144</v>
      </c>
      <c r="N38" s="577" t="s">
        <v>145</v>
      </c>
      <c r="O38" s="577" t="s">
        <v>146</v>
      </c>
      <c r="P38" s="577" t="s">
        <v>147</v>
      </c>
      <c r="Q38" s="577" t="s">
        <v>148</v>
      </c>
      <c r="R38" s="577" t="s">
        <v>149</v>
      </c>
      <c r="S38" s="577" t="s">
        <v>150</v>
      </c>
      <c r="T38" s="577" t="s">
        <v>151</v>
      </c>
      <c r="U38" s="577" t="s">
        <v>152</v>
      </c>
      <c r="V38" s="577" t="s">
        <v>153</v>
      </c>
      <c r="W38" s="423" t="s">
        <v>19</v>
      </c>
      <c r="Y38" s="579" t="s">
        <v>21</v>
      </c>
      <c r="AD38" s="470">
        <v>43018</v>
      </c>
      <c r="AE38" s="474" t="s">
        <v>1843</v>
      </c>
      <c r="AF38" s="474" t="s">
        <v>1844</v>
      </c>
      <c r="AG38" s="477"/>
      <c r="AH38" s="476">
        <v>200</v>
      </c>
      <c r="AI38" s="474" t="s">
        <v>1775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1845</v>
      </c>
      <c r="AF39" s="474" t="s">
        <v>1846</v>
      </c>
      <c r="AG39" s="477" t="s">
        <v>1847</v>
      </c>
      <c r="AH39" s="476">
        <v>200</v>
      </c>
      <c r="AI39" s="474" t="s">
        <v>1775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1274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1848</v>
      </c>
      <c r="AF40" s="426" t="s">
        <v>1849</v>
      </c>
      <c r="AG40" s="477" t="s">
        <v>1850</v>
      </c>
      <c r="AH40" s="476">
        <v>200</v>
      </c>
      <c r="AI40" s="474" t="s">
        <v>1775</v>
      </c>
    </row>
    <row r="41" spans="2:35" ht="13.5" customHeight="1" x14ac:dyDescent="0.35">
      <c r="E41" s="751"/>
      <c r="F41" s="763"/>
      <c r="I41" s="581" t="s">
        <v>1276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1851</v>
      </c>
      <c r="AF41" s="426" t="s">
        <v>1852</v>
      </c>
      <c r="AH41" s="476">
        <v>200</v>
      </c>
      <c r="AI41" s="426" t="s">
        <v>1853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1277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1854</v>
      </c>
      <c r="AF42" s="426" t="s">
        <v>1855</v>
      </c>
      <c r="AG42" s="478" t="s">
        <v>1856</v>
      </c>
      <c r="AH42" s="476">
        <v>150</v>
      </c>
      <c r="AI42" s="474" t="s">
        <v>1775</v>
      </c>
    </row>
    <row r="43" spans="2:35" ht="13.5" customHeight="1" x14ac:dyDescent="0.35">
      <c r="B43" s="464"/>
      <c r="C43" s="427"/>
      <c r="E43" s="751"/>
      <c r="F43" s="763"/>
      <c r="I43" s="581" t="s">
        <v>1278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1279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1857</v>
      </c>
      <c r="AF44" s="45" t="s">
        <v>1858</v>
      </c>
      <c r="AG44" s="48" t="s">
        <v>1859</v>
      </c>
      <c r="AH44" s="476">
        <v>200</v>
      </c>
      <c r="AI44" s="474" t="s">
        <v>1775</v>
      </c>
    </row>
    <row r="45" spans="2:35" ht="13.5" customHeight="1" x14ac:dyDescent="0.35">
      <c r="B45" s="427"/>
      <c r="C45" s="427"/>
      <c r="E45" s="751"/>
      <c r="F45" s="763"/>
      <c r="I45" s="582" t="s">
        <v>1280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1860</v>
      </c>
      <c r="C46" s="427" t="s">
        <v>65</v>
      </c>
      <c r="E46" s="751">
        <v>360</v>
      </c>
      <c r="F46" s="763" t="s">
        <v>1861</v>
      </c>
      <c r="I46" s="582" t="s">
        <v>1281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1282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1283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1284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1862</v>
      </c>
      <c r="AF49" s="426" t="s">
        <v>1863</v>
      </c>
      <c r="AG49" s="48" t="s">
        <v>1864</v>
      </c>
      <c r="AH49" s="476">
        <v>200</v>
      </c>
      <c r="AI49" s="474" t="s">
        <v>1775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1865</v>
      </c>
      <c r="AF50" s="45" t="s">
        <v>1866</v>
      </c>
      <c r="AG50" s="48" t="s">
        <v>1867</v>
      </c>
      <c r="AH50" s="476">
        <v>135</v>
      </c>
      <c r="AI50" s="45" t="s">
        <v>1141</v>
      </c>
    </row>
    <row r="51" spans="9:35" ht="13.15" customHeight="1" thickTop="1" x14ac:dyDescent="0.35">
      <c r="AD51" s="470">
        <v>43066</v>
      </c>
      <c r="AE51" s="426" t="s">
        <v>1868</v>
      </c>
      <c r="AF51" s="426" t="s">
        <v>1869</v>
      </c>
      <c r="AG51" s="48" t="s">
        <v>1870</v>
      </c>
      <c r="AH51" s="476">
        <v>200</v>
      </c>
      <c r="AI51" s="48" t="s">
        <v>1871</v>
      </c>
    </row>
    <row r="52" spans="9:35" ht="15" customHeight="1" x14ac:dyDescent="0.4">
      <c r="I52" s="420" t="s">
        <v>140</v>
      </c>
      <c r="J52" s="557" t="s">
        <v>154</v>
      </c>
      <c r="K52" s="577" t="s">
        <v>142</v>
      </c>
      <c r="L52" s="577" t="s">
        <v>143</v>
      </c>
      <c r="M52" s="577" t="s">
        <v>144</v>
      </c>
      <c r="N52" s="577" t="s">
        <v>145</v>
      </c>
      <c r="O52" s="577" t="s">
        <v>146</v>
      </c>
      <c r="P52" s="577" t="s">
        <v>147</v>
      </c>
      <c r="Q52" s="577" t="s">
        <v>148</v>
      </c>
      <c r="R52" s="577" t="s">
        <v>149</v>
      </c>
      <c r="S52" s="577" t="s">
        <v>150</v>
      </c>
      <c r="T52" s="577" t="s">
        <v>151</v>
      </c>
      <c r="U52" s="577" t="s">
        <v>152</v>
      </c>
      <c r="V52" s="577" t="s">
        <v>153</v>
      </c>
      <c r="W52" s="577" t="s">
        <v>19</v>
      </c>
      <c r="AD52" s="470">
        <v>43066</v>
      </c>
      <c r="AE52" s="426" t="s">
        <v>1872</v>
      </c>
      <c r="AF52" s="426" t="s">
        <v>1873</v>
      </c>
      <c r="AG52" s="48" t="s">
        <v>1874</v>
      </c>
      <c r="AH52" s="476">
        <v>150</v>
      </c>
      <c r="AI52" s="45" t="s">
        <v>1875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1876</v>
      </c>
      <c r="AF53" s="45" t="s">
        <v>1877</v>
      </c>
      <c r="AG53" s="48" t="s">
        <v>1878</v>
      </c>
      <c r="AH53" s="476">
        <v>200</v>
      </c>
      <c r="AI53" s="474" t="s">
        <v>1775</v>
      </c>
    </row>
    <row r="54" spans="9:35" x14ac:dyDescent="0.35">
      <c r="I54" s="581" t="s">
        <v>1274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1879</v>
      </c>
      <c r="AF54" s="426" t="s">
        <v>1880</v>
      </c>
      <c r="AG54" s="48" t="s">
        <v>1881</v>
      </c>
      <c r="AH54" s="476">
        <v>200</v>
      </c>
      <c r="AI54" s="45" t="s">
        <v>1775</v>
      </c>
    </row>
    <row r="55" spans="9:35" x14ac:dyDescent="0.35">
      <c r="I55" s="581" t="s">
        <v>1276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1277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1882</v>
      </c>
      <c r="AF56" s="426" t="s">
        <v>1883</v>
      </c>
      <c r="AG56" s="48" t="s">
        <v>1884</v>
      </c>
      <c r="AH56" s="476">
        <v>200</v>
      </c>
      <c r="AI56" s="45" t="s">
        <v>1775</v>
      </c>
    </row>
    <row r="57" spans="9:35" x14ac:dyDescent="0.35">
      <c r="I57" s="581" t="s">
        <v>1278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676</v>
      </c>
      <c r="AF57" s="45" t="s">
        <v>1885</v>
      </c>
      <c r="AG57" s="48" t="s">
        <v>1886</v>
      </c>
      <c r="AH57" s="476">
        <v>200</v>
      </c>
      <c r="AI57" s="49" t="s">
        <v>1267</v>
      </c>
    </row>
    <row r="58" spans="9:35" x14ac:dyDescent="0.35">
      <c r="I58" s="582" t="s">
        <v>1279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1887</v>
      </c>
      <c r="AF58" s="45" t="s">
        <v>1888</v>
      </c>
      <c r="AG58" s="48" t="s">
        <v>1889</v>
      </c>
      <c r="AH58" s="476">
        <v>50</v>
      </c>
      <c r="AI58" s="49" t="s">
        <v>1141</v>
      </c>
    </row>
    <row r="59" spans="9:35" x14ac:dyDescent="0.35">
      <c r="I59" s="582" t="s">
        <v>1280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1281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1282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1283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1284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1681</v>
      </c>
      <c r="AF63" s="45" t="s">
        <v>1890</v>
      </c>
      <c r="AG63" s="48" t="s">
        <v>1891</v>
      </c>
      <c r="AH63" s="476">
        <v>200</v>
      </c>
      <c r="AI63" s="49" t="s">
        <v>496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1892</v>
      </c>
      <c r="AF64" s="45" t="s">
        <v>1893</v>
      </c>
      <c r="AG64" s="48" t="s">
        <v>1894</v>
      </c>
      <c r="AH64" s="476">
        <v>200</v>
      </c>
      <c r="AI64" s="49" t="s">
        <v>1775</v>
      </c>
    </row>
    <row r="65" spans="9:35" ht="13.15" customHeight="1" thickTop="1" x14ac:dyDescent="0.35">
      <c r="AD65" s="470">
        <v>43116</v>
      </c>
      <c r="AE65" s="426" t="s">
        <v>1895</v>
      </c>
      <c r="AF65" s="45" t="s">
        <v>1896</v>
      </c>
      <c r="AG65" s="48" t="s">
        <v>1897</v>
      </c>
      <c r="AH65" s="476">
        <v>200</v>
      </c>
      <c r="AI65" s="49" t="s">
        <v>1775</v>
      </c>
    </row>
    <row r="66" spans="9:35" ht="13.15" customHeight="1" x14ac:dyDescent="0.4">
      <c r="I66" s="420" t="s">
        <v>140</v>
      </c>
      <c r="J66" s="557" t="s">
        <v>155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577" t="s">
        <v>19</v>
      </c>
      <c r="AD66" s="470">
        <v>43129</v>
      </c>
      <c r="AE66" s="45" t="s">
        <v>1898</v>
      </c>
      <c r="AF66" s="45" t="s">
        <v>1899</v>
      </c>
      <c r="AG66" s="48" t="s">
        <v>1900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1901</v>
      </c>
      <c r="AF67" s="426" t="s">
        <v>1902</v>
      </c>
      <c r="AG67" s="48" t="s">
        <v>1903</v>
      </c>
      <c r="AH67" s="476">
        <v>200</v>
      </c>
      <c r="AI67" s="45" t="s">
        <v>1267</v>
      </c>
    </row>
    <row r="68" spans="9:35" x14ac:dyDescent="0.35">
      <c r="I68" s="581" t="s">
        <v>1274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1904</v>
      </c>
      <c r="AF68" s="426" t="s">
        <v>1905</v>
      </c>
      <c r="AG68" s="48" t="s">
        <v>1906</v>
      </c>
      <c r="AH68" s="476">
        <v>200</v>
      </c>
      <c r="AI68" s="45" t="s">
        <v>1267</v>
      </c>
    </row>
    <row r="69" spans="9:35" x14ac:dyDescent="0.35">
      <c r="I69" s="581" t="s">
        <v>1276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1907</v>
      </c>
      <c r="AF69" s="45" t="s">
        <v>1908</v>
      </c>
      <c r="AG69" s="48" t="s">
        <v>1909</v>
      </c>
      <c r="AH69" s="476">
        <v>200</v>
      </c>
      <c r="AI69" s="45" t="s">
        <v>1267</v>
      </c>
    </row>
    <row r="70" spans="9:35" x14ac:dyDescent="0.35">
      <c r="I70" s="581" t="s">
        <v>1277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1910</v>
      </c>
      <c r="AF70" s="45" t="s">
        <v>1911</v>
      </c>
      <c r="AG70" s="48" t="s">
        <v>1912</v>
      </c>
      <c r="AH70" s="476">
        <v>200</v>
      </c>
      <c r="AI70" s="45" t="s">
        <v>1775</v>
      </c>
    </row>
    <row r="71" spans="9:35" x14ac:dyDescent="0.35">
      <c r="I71" s="581" t="s">
        <v>1278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1913</v>
      </c>
      <c r="AF71" s="426" t="s">
        <v>1914</v>
      </c>
      <c r="AG71" s="48" t="s">
        <v>1915</v>
      </c>
      <c r="AH71" s="476">
        <v>200</v>
      </c>
      <c r="AI71" s="45" t="s">
        <v>1267</v>
      </c>
    </row>
    <row r="72" spans="9:35" x14ac:dyDescent="0.35">
      <c r="I72" s="582" t="s">
        <v>1279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1854</v>
      </c>
      <c r="AF72" s="426" t="s">
        <v>1916</v>
      </c>
      <c r="AG72" s="48" t="s">
        <v>1917</v>
      </c>
      <c r="AH72" s="476">
        <v>200</v>
      </c>
      <c r="AI72" s="45" t="s">
        <v>1267</v>
      </c>
    </row>
    <row r="73" spans="9:35" x14ac:dyDescent="0.35">
      <c r="I73" s="582" t="s">
        <v>1280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1281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1282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1283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1284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1918</v>
      </c>
      <c r="AF77" s="426" t="s">
        <v>1919</v>
      </c>
      <c r="AG77" s="48" t="s">
        <v>1920</v>
      </c>
      <c r="AH77" s="476">
        <v>200</v>
      </c>
      <c r="AI77" s="45" t="s">
        <v>1775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1921</v>
      </c>
      <c r="AF78" s="45" t="s">
        <v>1922</v>
      </c>
      <c r="AG78" s="48" t="s">
        <v>1923</v>
      </c>
      <c r="AH78" s="476">
        <v>30</v>
      </c>
      <c r="AI78" s="45" t="s">
        <v>1924</v>
      </c>
    </row>
    <row r="79" spans="9:35" ht="13.15" customHeight="1" thickTop="1" x14ac:dyDescent="0.35">
      <c r="AD79" s="470">
        <v>43190</v>
      </c>
      <c r="AE79" s="45" t="s">
        <v>1925</v>
      </c>
      <c r="AF79" s="45" t="s">
        <v>1926</v>
      </c>
      <c r="AG79" s="48" t="s">
        <v>1927</v>
      </c>
      <c r="AH79" s="476">
        <v>125</v>
      </c>
      <c r="AI79" s="45" t="s">
        <v>1928</v>
      </c>
    </row>
    <row r="80" spans="9:35" x14ac:dyDescent="0.35">
      <c r="AD80" s="470">
        <v>43249</v>
      </c>
      <c r="AE80" s="45" t="s">
        <v>1191</v>
      </c>
      <c r="AF80" s="426" t="s">
        <v>1929</v>
      </c>
      <c r="AG80" s="48" t="s">
        <v>1930</v>
      </c>
      <c r="AH80" s="476">
        <v>200</v>
      </c>
      <c r="AI80" s="45" t="s">
        <v>1931</v>
      </c>
    </row>
    <row r="81" spans="9:35" ht="13.15" customHeight="1" x14ac:dyDescent="0.4">
      <c r="I81" s="420" t="s">
        <v>140</v>
      </c>
      <c r="J81" s="557" t="s">
        <v>1596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1932</v>
      </c>
      <c r="AF81" s="426" t="s">
        <v>1933</v>
      </c>
      <c r="AG81" s="48" t="s">
        <v>1934</v>
      </c>
      <c r="AH81" s="476">
        <v>200</v>
      </c>
      <c r="AI81" s="45" t="s">
        <v>1531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1935</v>
      </c>
      <c r="AF82" s="426" t="s">
        <v>1936</v>
      </c>
      <c r="AG82" s="48" t="s">
        <v>1937</v>
      </c>
      <c r="AH82" s="476">
        <v>200</v>
      </c>
      <c r="AI82" s="45" t="s">
        <v>1938</v>
      </c>
    </row>
    <row r="83" spans="9:35" x14ac:dyDescent="0.35">
      <c r="I83" s="581" t="s">
        <v>1274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1939</v>
      </c>
      <c r="AF83" s="426" t="s">
        <v>1940</v>
      </c>
      <c r="AG83" s="48" t="s">
        <v>1941</v>
      </c>
      <c r="AH83" s="476">
        <v>250</v>
      </c>
      <c r="AI83" s="45" t="s">
        <v>1942</v>
      </c>
    </row>
    <row r="84" spans="9:35" x14ac:dyDescent="0.35">
      <c r="I84" s="581" t="s">
        <v>1276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1943</v>
      </c>
      <c r="AF84" s="426" t="s">
        <v>1944</v>
      </c>
      <c r="AG84" s="48" t="s">
        <v>1945</v>
      </c>
      <c r="AH84" s="426">
        <v>200</v>
      </c>
      <c r="AI84" s="45" t="s">
        <v>1946</v>
      </c>
    </row>
    <row r="85" spans="9:35" x14ac:dyDescent="0.35">
      <c r="I85" s="581" t="s">
        <v>1277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1947</v>
      </c>
      <c r="AF85" s="45" t="s">
        <v>1948</v>
      </c>
      <c r="AG85" s="48" t="s">
        <v>1949</v>
      </c>
      <c r="AH85" s="476">
        <v>250</v>
      </c>
      <c r="AI85" s="45" t="s">
        <v>1489</v>
      </c>
    </row>
    <row r="86" spans="9:35" x14ac:dyDescent="0.35">
      <c r="I86" s="581" t="s">
        <v>1278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1943</v>
      </c>
      <c r="AF86" s="45" t="s">
        <v>1950</v>
      </c>
      <c r="AG86" s="45" t="s">
        <v>1900</v>
      </c>
      <c r="AH86" s="257">
        <v>-159</v>
      </c>
    </row>
    <row r="87" spans="9:35" x14ac:dyDescent="0.35">
      <c r="I87" s="582" t="s">
        <v>1279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1681</v>
      </c>
      <c r="AF87" s="45" t="s">
        <v>1951</v>
      </c>
      <c r="AG87" s="48" t="s">
        <v>1952</v>
      </c>
      <c r="AH87" s="476">
        <v>75</v>
      </c>
      <c r="AI87" s="45" t="s">
        <v>224</v>
      </c>
    </row>
    <row r="88" spans="9:35" x14ac:dyDescent="0.35">
      <c r="I88" s="582" t="s">
        <v>1280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676</v>
      </c>
      <c r="AF88" s="426" t="s">
        <v>1953</v>
      </c>
      <c r="AG88" s="48" t="s">
        <v>1954</v>
      </c>
      <c r="AH88" s="476">
        <v>100</v>
      </c>
      <c r="AI88" s="45" t="s">
        <v>1141</v>
      </c>
    </row>
    <row r="89" spans="9:35" x14ac:dyDescent="0.35">
      <c r="I89" s="582" t="s">
        <v>1281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1282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1283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1284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1955</v>
      </c>
      <c r="AF93" s="45" t="s">
        <v>1956</v>
      </c>
      <c r="AG93" s="48" t="s">
        <v>1957</v>
      </c>
      <c r="AH93" s="476">
        <v>75</v>
      </c>
      <c r="AI93" s="45" t="s">
        <v>1141</v>
      </c>
    </row>
    <row r="94" spans="9:35" x14ac:dyDescent="0.35">
      <c r="AD94" s="470">
        <v>43762</v>
      </c>
      <c r="AE94" s="426" t="s">
        <v>1958</v>
      </c>
      <c r="AF94" s="426" t="s">
        <v>1959</v>
      </c>
      <c r="AG94" s="48" t="s">
        <v>1960</v>
      </c>
      <c r="AH94" s="476">
        <v>250</v>
      </c>
      <c r="AI94" s="45" t="s">
        <v>1141</v>
      </c>
    </row>
    <row r="95" spans="9:35" ht="13.15" customHeight="1" x14ac:dyDescent="0.4">
      <c r="I95" s="566" t="s">
        <v>157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  <c r="X95" s="423" t="s">
        <v>158</v>
      </c>
      <c r="Y95" s="423" t="s">
        <v>22</v>
      </c>
      <c r="AD95" s="470">
        <v>43769</v>
      </c>
      <c r="AE95" s="45" t="s">
        <v>1961</v>
      </c>
      <c r="AF95" s="426" t="s">
        <v>1962</v>
      </c>
      <c r="AG95" s="48" t="s">
        <v>1963</v>
      </c>
      <c r="AH95" s="476">
        <v>200</v>
      </c>
      <c r="AI95" s="45" t="s">
        <v>142</v>
      </c>
    </row>
    <row r="96" spans="9:35" x14ac:dyDescent="0.35">
      <c r="I96" s="426" t="s">
        <v>159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1964</v>
      </c>
      <c r="AF96" s="45" t="s">
        <v>1965</v>
      </c>
      <c r="AG96" s="48" t="s">
        <v>1966</v>
      </c>
      <c r="AH96" s="476">
        <v>150</v>
      </c>
    </row>
    <row r="97" spans="9:35" x14ac:dyDescent="0.35">
      <c r="I97" s="426" t="s">
        <v>160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1961</v>
      </c>
      <c r="AF97" s="426" t="s">
        <v>1967</v>
      </c>
      <c r="AG97" s="48" t="s">
        <v>1968</v>
      </c>
      <c r="AH97" s="476">
        <v>200</v>
      </c>
      <c r="AI97" s="45" t="s">
        <v>1969</v>
      </c>
    </row>
    <row r="98" spans="9:35" x14ac:dyDescent="0.35">
      <c r="I98" s="426" t="s">
        <v>161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162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163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164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165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166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167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168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1310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170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167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171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172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173</v>
      </c>
      <c r="K116" s="577" t="s">
        <v>142</v>
      </c>
      <c r="L116" s="577" t="s">
        <v>143</v>
      </c>
      <c r="M116" s="577" t="s">
        <v>144</v>
      </c>
      <c r="N116" s="577" t="s">
        <v>145</v>
      </c>
      <c r="O116" s="577" t="s">
        <v>146</v>
      </c>
      <c r="P116" s="577" t="s">
        <v>147</v>
      </c>
      <c r="Q116" s="577" t="s">
        <v>148</v>
      </c>
      <c r="R116" s="577" t="s">
        <v>149</v>
      </c>
      <c r="S116" s="577" t="s">
        <v>150</v>
      </c>
      <c r="T116" s="577" t="s">
        <v>151</v>
      </c>
      <c r="U116" s="577" t="s">
        <v>152</v>
      </c>
      <c r="V116" s="577" t="s">
        <v>153</v>
      </c>
      <c r="W116" s="577" t="s">
        <v>19</v>
      </c>
      <c r="X116" s="423" t="s">
        <v>158</v>
      </c>
    </row>
    <row r="117" spans="9:25" x14ac:dyDescent="0.35">
      <c r="I117" s="426" t="s">
        <v>174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175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1311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176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177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179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181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182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5"/>
    </row>
    <row r="127" spans="9:25" ht="13.15" customHeight="1" x14ac:dyDescent="0.4">
      <c r="I127" s="444" t="s">
        <v>183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184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185</v>
      </c>
      <c r="K131" s="577" t="s">
        <v>142</v>
      </c>
      <c r="L131" s="577" t="s">
        <v>143</v>
      </c>
      <c r="M131" s="577" t="s">
        <v>144</v>
      </c>
      <c r="N131" s="577" t="s">
        <v>145</v>
      </c>
      <c r="O131" s="577" t="s">
        <v>146</v>
      </c>
      <c r="P131" s="577" t="s">
        <v>147</v>
      </c>
      <c r="Q131" s="577" t="s">
        <v>148</v>
      </c>
      <c r="R131" s="577" t="s">
        <v>149</v>
      </c>
      <c r="S131" s="577" t="s">
        <v>150</v>
      </c>
      <c r="T131" s="577" t="s">
        <v>151</v>
      </c>
      <c r="U131" s="577" t="s">
        <v>152</v>
      </c>
      <c r="V131" s="577" t="s">
        <v>153</v>
      </c>
      <c r="W131" s="577" t="s">
        <v>19</v>
      </c>
      <c r="X131" s="423" t="s">
        <v>158</v>
      </c>
    </row>
    <row r="132" spans="9:24" ht="13.15" customHeight="1" x14ac:dyDescent="0.4">
      <c r="I132" s="444" t="s">
        <v>183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175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186</v>
      </c>
      <c r="K136" s="577" t="s">
        <v>142</v>
      </c>
      <c r="L136" s="577" t="s">
        <v>143</v>
      </c>
      <c r="M136" s="577" t="s">
        <v>144</v>
      </c>
      <c r="N136" s="577" t="s">
        <v>145</v>
      </c>
      <c r="O136" s="577" t="s">
        <v>146</v>
      </c>
      <c r="P136" s="577" t="s">
        <v>147</v>
      </c>
      <c r="Q136" s="577" t="s">
        <v>148</v>
      </c>
      <c r="R136" s="577" t="s">
        <v>149</v>
      </c>
      <c r="S136" s="577" t="s">
        <v>150</v>
      </c>
      <c r="T136" s="577" t="s">
        <v>151</v>
      </c>
      <c r="U136" s="577" t="s">
        <v>152</v>
      </c>
      <c r="V136" s="577" t="s">
        <v>153</v>
      </c>
      <c r="W136" s="577" t="s">
        <v>19</v>
      </c>
      <c r="X136" s="423" t="s">
        <v>158</v>
      </c>
    </row>
    <row r="137" spans="9:24" ht="13.15" customHeight="1" x14ac:dyDescent="0.4">
      <c r="I137" s="444" t="s">
        <v>183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184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187</v>
      </c>
      <c r="B147" s="459" t="s">
        <v>188</v>
      </c>
      <c r="C147" s="459" t="s">
        <v>189</v>
      </c>
      <c r="D147" s="459" t="s">
        <v>190</v>
      </c>
      <c r="E147" s="483" t="s">
        <v>74</v>
      </c>
      <c r="F147" s="459" t="s">
        <v>75</v>
      </c>
      <c r="G147" s="459" t="s">
        <v>191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1970</v>
      </c>
      <c r="C154" s="840" t="s">
        <v>1274</v>
      </c>
      <c r="D154" s="839" t="s">
        <v>159</v>
      </c>
      <c r="E154" s="841">
        <v>525</v>
      </c>
      <c r="F154" s="839" t="s">
        <v>495</v>
      </c>
      <c r="G154" s="839" t="s">
        <v>174</v>
      </c>
    </row>
    <row r="155" spans="1:7" ht="13.5" customHeight="1" x14ac:dyDescent="0.35">
      <c r="A155" s="838">
        <v>44558</v>
      </c>
      <c r="B155" s="839" t="s">
        <v>1046</v>
      </c>
      <c r="C155" s="840" t="s">
        <v>1274</v>
      </c>
      <c r="D155" s="839" t="s">
        <v>159</v>
      </c>
      <c r="E155" s="841">
        <v>12</v>
      </c>
      <c r="F155" s="839" t="s">
        <v>324</v>
      </c>
      <c r="G155" s="839" t="s">
        <v>175</v>
      </c>
    </row>
    <row r="156" spans="1:7" ht="13.5" customHeight="1" x14ac:dyDescent="0.35">
      <c r="A156" s="838">
        <v>44558</v>
      </c>
      <c r="B156" s="839" t="s">
        <v>1693</v>
      </c>
      <c r="C156" s="840" t="s">
        <v>1274</v>
      </c>
      <c r="D156" s="839" t="s">
        <v>160</v>
      </c>
      <c r="E156" s="841">
        <v>12</v>
      </c>
      <c r="F156" s="839" t="s">
        <v>324</v>
      </c>
      <c r="G156" s="839" t="s">
        <v>175</v>
      </c>
    </row>
    <row r="157" spans="1:7" ht="13.5" customHeight="1" x14ac:dyDescent="0.35">
      <c r="A157" s="838">
        <v>44561</v>
      </c>
      <c r="B157" s="839" t="s">
        <v>78</v>
      </c>
      <c r="C157" s="840" t="s">
        <v>1282</v>
      </c>
      <c r="D157" s="839" t="s">
        <v>160</v>
      </c>
      <c r="E157" s="841">
        <v>75.959999999999994</v>
      </c>
      <c r="F157" s="839" t="s">
        <v>1971</v>
      </c>
      <c r="G157" s="839" t="s">
        <v>175</v>
      </c>
    </row>
    <row r="158" spans="1:7" ht="13.5" customHeight="1" x14ac:dyDescent="0.35">
      <c r="A158" s="838">
        <v>44557</v>
      </c>
      <c r="B158" s="839" t="s">
        <v>1972</v>
      </c>
      <c r="C158" s="840" t="s">
        <v>1282</v>
      </c>
      <c r="D158" s="839" t="s">
        <v>160</v>
      </c>
      <c r="E158" s="841">
        <v>200.8</v>
      </c>
      <c r="F158" s="839" t="s">
        <v>414</v>
      </c>
      <c r="G158" s="839" t="s">
        <v>175</v>
      </c>
    </row>
    <row r="159" spans="1:7" ht="13.5" customHeight="1" x14ac:dyDescent="0.35">
      <c r="A159" s="838">
        <v>44555</v>
      </c>
      <c r="B159" s="839" t="s">
        <v>1973</v>
      </c>
      <c r="C159" s="840" t="s">
        <v>1279</v>
      </c>
      <c r="D159" s="839" t="s">
        <v>159</v>
      </c>
      <c r="E159" s="841">
        <v>20</v>
      </c>
      <c r="F159" s="848" t="s">
        <v>1974</v>
      </c>
      <c r="G159" s="839" t="s">
        <v>175</v>
      </c>
    </row>
    <row r="160" spans="1:7" ht="13.5" customHeight="1" x14ac:dyDescent="0.35">
      <c r="A160" s="838">
        <v>44555</v>
      </c>
      <c r="B160" s="839" t="s">
        <v>1973</v>
      </c>
      <c r="C160" s="840" t="s">
        <v>1279</v>
      </c>
      <c r="D160" s="839" t="s">
        <v>165</v>
      </c>
      <c r="E160" s="841">
        <v>100</v>
      </c>
      <c r="F160" s="848" t="s">
        <v>1974</v>
      </c>
      <c r="G160" s="839" t="s">
        <v>175</v>
      </c>
    </row>
    <row r="161" spans="1:7" ht="13.5" customHeight="1" x14ac:dyDescent="0.35">
      <c r="A161" s="838">
        <v>44555</v>
      </c>
      <c r="B161" s="839" t="s">
        <v>1973</v>
      </c>
      <c r="C161" s="840" t="s">
        <v>1281</v>
      </c>
      <c r="D161" s="839" t="s">
        <v>165</v>
      </c>
      <c r="E161" s="841">
        <v>-100</v>
      </c>
      <c r="F161" s="848" t="s">
        <v>1974</v>
      </c>
      <c r="G161" s="839" t="s">
        <v>175</v>
      </c>
    </row>
    <row r="162" spans="1:7" ht="13.5" customHeight="1" x14ac:dyDescent="0.35">
      <c r="A162" s="838">
        <v>44555</v>
      </c>
      <c r="B162" s="839" t="s">
        <v>1975</v>
      </c>
      <c r="C162" s="840" t="s">
        <v>1274</v>
      </c>
      <c r="D162" s="839" t="s">
        <v>159</v>
      </c>
      <c r="E162" s="841">
        <v>24</v>
      </c>
      <c r="F162" s="839" t="s">
        <v>1976</v>
      </c>
      <c r="G162" s="839" t="s">
        <v>174</v>
      </c>
    </row>
    <row r="163" spans="1:7" ht="13.5" customHeight="1" x14ac:dyDescent="0.35">
      <c r="A163" s="838">
        <v>44553</v>
      </c>
      <c r="B163" s="839" t="s">
        <v>1977</v>
      </c>
      <c r="C163" s="840" t="s">
        <v>1280</v>
      </c>
      <c r="D163" s="839" t="s">
        <v>160</v>
      </c>
      <c r="E163" s="841">
        <v>30</v>
      </c>
      <c r="F163" s="839" t="s">
        <v>734</v>
      </c>
      <c r="G163" s="839" t="s">
        <v>175</v>
      </c>
    </row>
    <row r="164" spans="1:7" ht="13.5" customHeight="1" x14ac:dyDescent="0.35">
      <c r="A164" s="838">
        <v>44552</v>
      </c>
      <c r="B164" s="839" t="s">
        <v>1690</v>
      </c>
      <c r="C164" s="840" t="s">
        <v>1279</v>
      </c>
      <c r="D164" s="839" t="s">
        <v>159</v>
      </c>
      <c r="E164" s="841">
        <v>50</v>
      </c>
      <c r="F164" s="839" t="s">
        <v>1978</v>
      </c>
      <c r="G164" s="839" t="s">
        <v>175</v>
      </c>
    </row>
    <row r="165" spans="1:7" ht="13.5" customHeight="1" x14ac:dyDescent="0.35">
      <c r="A165" s="838">
        <v>44552</v>
      </c>
      <c r="B165" s="839" t="s">
        <v>1979</v>
      </c>
      <c r="C165" s="840" t="s">
        <v>1279</v>
      </c>
      <c r="D165" s="839" t="s">
        <v>159</v>
      </c>
      <c r="E165" s="841">
        <v>50</v>
      </c>
      <c r="F165" s="839" t="s">
        <v>1980</v>
      </c>
      <c r="G165" s="839" t="s">
        <v>174</v>
      </c>
    </row>
    <row r="166" spans="1:7" ht="13.5" customHeight="1" x14ac:dyDescent="0.35">
      <c r="A166" s="838">
        <v>44550</v>
      </c>
      <c r="B166" s="839" t="s">
        <v>1981</v>
      </c>
      <c r="C166" s="840" t="s">
        <v>1280</v>
      </c>
      <c r="D166" s="839" t="s">
        <v>159</v>
      </c>
      <c r="E166" s="841">
        <v>75</v>
      </c>
      <c r="F166" s="839" t="s">
        <v>734</v>
      </c>
      <c r="G166" s="839" t="s">
        <v>174</v>
      </c>
    </row>
    <row r="167" spans="1:7" ht="13.5" customHeight="1" x14ac:dyDescent="0.35">
      <c r="A167" s="838">
        <v>44550</v>
      </c>
      <c r="B167" s="839" t="s">
        <v>1982</v>
      </c>
      <c r="C167" s="840" t="s">
        <v>1278</v>
      </c>
      <c r="D167" s="839" t="s">
        <v>159</v>
      </c>
      <c r="E167" s="841">
        <v>20</v>
      </c>
      <c r="F167" s="839" t="s">
        <v>293</v>
      </c>
      <c r="G167" s="839" t="s">
        <v>174</v>
      </c>
    </row>
    <row r="168" spans="1:7" ht="13.5" customHeight="1" x14ac:dyDescent="0.35">
      <c r="A168" s="838">
        <v>44550</v>
      </c>
      <c r="B168" s="839" t="s">
        <v>1983</v>
      </c>
      <c r="C168" s="840" t="s">
        <v>1279</v>
      </c>
      <c r="D168" s="839" t="s">
        <v>159</v>
      </c>
      <c r="E168" s="841">
        <v>360</v>
      </c>
      <c r="F168" s="839" t="s">
        <v>1984</v>
      </c>
      <c r="G168" s="839" t="s">
        <v>174</v>
      </c>
    </row>
    <row r="169" spans="1:7" ht="13.5" customHeight="1" x14ac:dyDescent="0.35">
      <c r="A169" s="838">
        <v>44548</v>
      </c>
      <c r="B169" s="839" t="s">
        <v>1985</v>
      </c>
      <c r="C169" s="840" t="s">
        <v>1280</v>
      </c>
      <c r="D169" s="839" t="s">
        <v>159</v>
      </c>
      <c r="E169" s="841">
        <v>50</v>
      </c>
      <c r="F169" s="839" t="s">
        <v>734</v>
      </c>
      <c r="G169" s="839" t="s">
        <v>174</v>
      </c>
    </row>
    <row r="170" spans="1:7" ht="13.5" customHeight="1" x14ac:dyDescent="0.35">
      <c r="A170" s="838">
        <v>44547</v>
      </c>
      <c r="B170" s="839" t="s">
        <v>784</v>
      </c>
      <c r="C170" s="840" t="s">
        <v>1274</v>
      </c>
      <c r="D170" s="839" t="s">
        <v>162</v>
      </c>
      <c r="E170" s="841">
        <v>80</v>
      </c>
      <c r="F170" s="839" t="s">
        <v>1986</v>
      </c>
      <c r="G170" s="839" t="s">
        <v>175</v>
      </c>
    </row>
    <row r="171" spans="1:7" ht="13.5" customHeight="1" x14ac:dyDescent="0.35">
      <c r="A171" s="838">
        <v>44547</v>
      </c>
      <c r="B171" s="839" t="s">
        <v>1987</v>
      </c>
      <c r="C171" s="840" t="s">
        <v>1280</v>
      </c>
      <c r="D171" s="839" t="s">
        <v>159</v>
      </c>
      <c r="E171" s="841">
        <v>600</v>
      </c>
      <c r="F171" s="839" t="s">
        <v>734</v>
      </c>
      <c r="G171" s="839" t="s">
        <v>174</v>
      </c>
    </row>
    <row r="172" spans="1:7" ht="13.5" customHeight="1" x14ac:dyDescent="0.35">
      <c r="A172" s="838">
        <v>44547</v>
      </c>
      <c r="B172" s="839" t="s">
        <v>1988</v>
      </c>
      <c r="C172" s="840" t="s">
        <v>1279</v>
      </c>
      <c r="D172" s="839" t="s">
        <v>159</v>
      </c>
      <c r="E172" s="841">
        <v>360</v>
      </c>
      <c r="F172" s="839" t="s">
        <v>1984</v>
      </c>
      <c r="G172" s="839" t="s">
        <v>174</v>
      </c>
    </row>
    <row r="173" spans="1:7" ht="13.5" customHeight="1" x14ac:dyDescent="0.35">
      <c r="A173" s="838">
        <v>44546</v>
      </c>
      <c r="B173" s="839" t="s">
        <v>1989</v>
      </c>
      <c r="C173" s="840" t="s">
        <v>1279</v>
      </c>
      <c r="D173" s="839" t="s">
        <v>159</v>
      </c>
      <c r="E173" s="841">
        <v>55</v>
      </c>
      <c r="F173" s="839" t="s">
        <v>1990</v>
      </c>
      <c r="G173" s="839" t="s">
        <v>174</v>
      </c>
    </row>
    <row r="174" spans="1:7" ht="13.5" customHeight="1" x14ac:dyDescent="0.35">
      <c r="A174" s="838">
        <v>44545</v>
      </c>
      <c r="B174" s="839" t="s">
        <v>1989</v>
      </c>
      <c r="C174" s="840" t="s">
        <v>1279</v>
      </c>
      <c r="D174" s="839" t="s">
        <v>159</v>
      </c>
      <c r="E174" s="841">
        <v>50</v>
      </c>
      <c r="F174" s="839" t="s">
        <v>1980</v>
      </c>
      <c r="G174" s="839" t="s">
        <v>175</v>
      </c>
    </row>
    <row r="175" spans="1:7" ht="13.5" customHeight="1" x14ac:dyDescent="0.35">
      <c r="A175" s="838">
        <v>44545</v>
      </c>
      <c r="B175" s="839" t="s">
        <v>87</v>
      </c>
      <c r="C175" s="840" t="s">
        <v>1282</v>
      </c>
      <c r="D175" s="839" t="s">
        <v>160</v>
      </c>
      <c r="E175" s="841">
        <v>622</v>
      </c>
      <c r="F175" s="839" t="s">
        <v>414</v>
      </c>
      <c r="G175" s="839" t="s">
        <v>175</v>
      </c>
    </row>
    <row r="176" spans="1:7" ht="13.5" customHeight="1" x14ac:dyDescent="0.35">
      <c r="A176" s="838">
        <v>44544</v>
      </c>
      <c r="B176" s="839" t="s">
        <v>1991</v>
      </c>
      <c r="C176" s="840" t="s">
        <v>1284</v>
      </c>
      <c r="D176" s="839" t="s">
        <v>159</v>
      </c>
      <c r="E176" s="841">
        <v>22</v>
      </c>
      <c r="F176" s="839" t="s">
        <v>1992</v>
      </c>
      <c r="G176" s="839" t="s">
        <v>174</v>
      </c>
    </row>
    <row r="177" spans="1:7" ht="13.5" customHeight="1" x14ac:dyDescent="0.35">
      <c r="A177" s="838">
        <v>44544</v>
      </c>
      <c r="B177" s="839" t="s">
        <v>1797</v>
      </c>
      <c r="C177" s="840" t="s">
        <v>1279</v>
      </c>
      <c r="D177" s="839" t="s">
        <v>159</v>
      </c>
      <c r="E177" s="841">
        <v>50</v>
      </c>
      <c r="F177" s="839" t="s">
        <v>1993</v>
      </c>
      <c r="G177" s="839" t="s">
        <v>176</v>
      </c>
    </row>
    <row r="178" spans="1:7" ht="13.5" customHeight="1" x14ac:dyDescent="0.35">
      <c r="A178" s="838">
        <v>44544</v>
      </c>
      <c r="B178" s="839" t="s">
        <v>1994</v>
      </c>
      <c r="C178" s="840" t="s">
        <v>1282</v>
      </c>
      <c r="D178" s="839" t="s">
        <v>159</v>
      </c>
      <c r="E178" s="841">
        <v>175</v>
      </c>
      <c r="F178" s="839" t="s">
        <v>1995</v>
      </c>
      <c r="G178" s="839" t="s">
        <v>174</v>
      </c>
    </row>
    <row r="179" spans="1:7" ht="13.5" customHeight="1" x14ac:dyDescent="0.35">
      <c r="A179" s="838">
        <v>44543</v>
      </c>
      <c r="B179" s="839" t="s">
        <v>1704</v>
      </c>
      <c r="C179" s="840" t="s">
        <v>1279</v>
      </c>
      <c r="D179" s="839" t="s">
        <v>159</v>
      </c>
      <c r="E179" s="841">
        <v>50</v>
      </c>
      <c r="F179" s="839" t="s">
        <v>1993</v>
      </c>
      <c r="G179" s="839" t="s">
        <v>175</v>
      </c>
    </row>
    <row r="180" spans="1:7" ht="13.5" customHeight="1" x14ac:dyDescent="0.35">
      <c r="A180" s="838">
        <v>44543</v>
      </c>
      <c r="B180" s="839" t="s">
        <v>1996</v>
      </c>
      <c r="C180" s="840" t="s">
        <v>1274</v>
      </c>
      <c r="D180" s="839" t="s">
        <v>159</v>
      </c>
      <c r="E180" s="841">
        <v>695</v>
      </c>
      <c r="F180" s="839" t="s">
        <v>1997</v>
      </c>
      <c r="G180" s="839" t="s">
        <v>174</v>
      </c>
    </row>
    <row r="181" spans="1:7" ht="13.5" customHeight="1" x14ac:dyDescent="0.35">
      <c r="A181" s="838">
        <v>44542</v>
      </c>
      <c r="B181" s="839" t="s">
        <v>1690</v>
      </c>
      <c r="C181" s="840" t="s">
        <v>1279</v>
      </c>
      <c r="D181" s="839" t="s">
        <v>159</v>
      </c>
      <c r="E181" s="841">
        <v>850</v>
      </c>
      <c r="F181" s="839" t="s">
        <v>1978</v>
      </c>
      <c r="G181" s="839" t="s">
        <v>175</v>
      </c>
    </row>
    <row r="182" spans="1:7" ht="13.5" customHeight="1" x14ac:dyDescent="0.35">
      <c r="A182" s="838">
        <v>44540</v>
      </c>
      <c r="B182" s="839" t="s">
        <v>1429</v>
      </c>
      <c r="C182" s="840" t="s">
        <v>1279</v>
      </c>
      <c r="D182" s="839" t="s">
        <v>159</v>
      </c>
      <c r="E182" s="841">
        <v>50</v>
      </c>
      <c r="F182" s="839" t="s">
        <v>1993</v>
      </c>
      <c r="G182" s="839" t="s">
        <v>175</v>
      </c>
    </row>
    <row r="183" spans="1:7" ht="13.5" customHeight="1" x14ac:dyDescent="0.35">
      <c r="A183" s="838">
        <v>44540</v>
      </c>
      <c r="B183" s="839" t="s">
        <v>1998</v>
      </c>
      <c r="C183" s="840" t="s">
        <v>1274</v>
      </c>
      <c r="D183" s="839" t="s">
        <v>160</v>
      </c>
      <c r="E183" s="841">
        <v>50</v>
      </c>
      <c r="F183" s="839" t="s">
        <v>1999</v>
      </c>
      <c r="G183" s="839" t="s">
        <v>174</v>
      </c>
    </row>
    <row r="184" spans="1:7" ht="13.5" customHeight="1" x14ac:dyDescent="0.35">
      <c r="A184" s="838">
        <v>44540</v>
      </c>
      <c r="B184" s="839" t="s">
        <v>1998</v>
      </c>
      <c r="C184" s="840" t="s">
        <v>1274</v>
      </c>
      <c r="D184" s="839" t="s">
        <v>159</v>
      </c>
      <c r="E184" s="841">
        <v>395</v>
      </c>
      <c r="F184" s="839" t="s">
        <v>1999</v>
      </c>
      <c r="G184" s="839" t="s">
        <v>174</v>
      </c>
    </row>
    <row r="185" spans="1:7" ht="13.5" customHeight="1" x14ac:dyDescent="0.35">
      <c r="A185" s="838">
        <v>44540</v>
      </c>
      <c r="B185" s="839" t="s">
        <v>2000</v>
      </c>
      <c r="C185" s="840" t="s">
        <v>1274</v>
      </c>
      <c r="D185" s="839" t="s">
        <v>159</v>
      </c>
      <c r="E185" s="841">
        <v>150</v>
      </c>
      <c r="F185" s="839" t="s">
        <v>235</v>
      </c>
      <c r="G185" s="839" t="s">
        <v>174</v>
      </c>
    </row>
    <row r="186" spans="1:7" ht="13.5" customHeight="1" x14ac:dyDescent="0.35">
      <c r="A186" s="838">
        <v>44538</v>
      </c>
      <c r="B186" s="839" t="s">
        <v>2001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44538</v>
      </c>
      <c r="B187" s="839" t="s">
        <v>2001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44538</v>
      </c>
      <c r="B188" s="839" t="s">
        <v>64</v>
      </c>
      <c r="C188" s="840" t="s">
        <v>1279</v>
      </c>
      <c r="D188" s="839" t="s">
        <v>159</v>
      </c>
      <c r="E188" s="841">
        <v>50</v>
      </c>
      <c r="F188" s="839" t="s">
        <v>1993</v>
      </c>
      <c r="G188" s="839" t="s">
        <v>175</v>
      </c>
    </row>
    <row r="189" spans="1:7" ht="13.5" customHeight="1" x14ac:dyDescent="0.35">
      <c r="A189" s="838">
        <v>44537</v>
      </c>
      <c r="B189" s="839" t="s">
        <v>2002</v>
      </c>
      <c r="C189" s="840" t="s">
        <v>28</v>
      </c>
      <c r="D189" s="839" t="s">
        <v>159</v>
      </c>
      <c r="E189" s="841">
        <v>250</v>
      </c>
      <c r="F189" s="839" t="s">
        <v>1025</v>
      </c>
      <c r="G189" s="839" t="s">
        <v>174</v>
      </c>
    </row>
    <row r="190" spans="1:7" ht="13.5" customHeight="1" x14ac:dyDescent="0.35">
      <c r="A190" s="838">
        <v>44536</v>
      </c>
      <c r="B190" s="839" t="s">
        <v>2003</v>
      </c>
      <c r="C190" s="840" t="s">
        <v>1274</v>
      </c>
      <c r="D190" s="839" t="s">
        <v>159</v>
      </c>
      <c r="E190" s="841">
        <v>125</v>
      </c>
      <c r="F190" s="839" t="s">
        <v>2004</v>
      </c>
      <c r="G190" s="839" t="s">
        <v>174</v>
      </c>
    </row>
    <row r="191" spans="1:7" ht="13.5" customHeight="1" x14ac:dyDescent="0.35">
      <c r="A191" s="838">
        <v>44536</v>
      </c>
      <c r="B191" s="839" t="s">
        <v>1690</v>
      </c>
      <c r="C191" s="840" t="s">
        <v>1279</v>
      </c>
      <c r="D191" s="839" t="s">
        <v>159</v>
      </c>
      <c r="E191" s="841">
        <v>50</v>
      </c>
      <c r="F191" s="839" t="s">
        <v>2005</v>
      </c>
      <c r="G191" s="839" t="s">
        <v>175</v>
      </c>
    </row>
    <row r="192" spans="1:7" ht="13.5" customHeight="1" x14ac:dyDescent="0.35">
      <c r="A192" s="838">
        <v>44535</v>
      </c>
      <c r="B192" s="839" t="s">
        <v>2006</v>
      </c>
      <c r="C192" s="840" t="s">
        <v>1281</v>
      </c>
      <c r="D192" s="839" t="s">
        <v>165</v>
      </c>
      <c r="E192" s="841">
        <v>-300</v>
      </c>
      <c r="F192" s="839" t="s">
        <v>1999</v>
      </c>
      <c r="G192" s="839" t="s">
        <v>175</v>
      </c>
    </row>
    <row r="193" spans="1:7" ht="13.5" customHeight="1" x14ac:dyDescent="0.35">
      <c r="A193" s="838">
        <v>44535</v>
      </c>
      <c r="B193" s="839" t="s">
        <v>2006</v>
      </c>
      <c r="C193" s="840" t="s">
        <v>1274</v>
      </c>
      <c r="D193" s="839" t="s">
        <v>165</v>
      </c>
      <c r="E193" s="841">
        <v>300</v>
      </c>
      <c r="F193" s="839" t="s">
        <v>1999</v>
      </c>
      <c r="G193" s="839" t="s">
        <v>175</v>
      </c>
    </row>
    <row r="194" spans="1:7" ht="13.5" customHeight="1" x14ac:dyDescent="0.35">
      <c r="A194" s="838">
        <v>44535</v>
      </c>
      <c r="B194" s="839" t="s">
        <v>2006</v>
      </c>
      <c r="C194" s="840" t="s">
        <v>1274</v>
      </c>
      <c r="D194" s="839" t="s">
        <v>160</v>
      </c>
      <c r="E194" s="841">
        <v>95</v>
      </c>
      <c r="F194" s="839" t="s">
        <v>1999</v>
      </c>
      <c r="G194" s="839" t="s">
        <v>175</v>
      </c>
    </row>
    <row r="195" spans="1:7" ht="13.5" customHeight="1" x14ac:dyDescent="0.35">
      <c r="A195" s="838">
        <v>44534</v>
      </c>
      <c r="B195" s="839" t="s">
        <v>2007</v>
      </c>
      <c r="C195" s="840" t="s">
        <v>1279</v>
      </c>
      <c r="D195" s="839" t="s">
        <v>160</v>
      </c>
      <c r="E195" s="841">
        <v>275</v>
      </c>
      <c r="F195" s="839" t="s">
        <v>2008</v>
      </c>
      <c r="G195" s="839" t="s">
        <v>174</v>
      </c>
    </row>
    <row r="196" spans="1:7" ht="13.5" customHeight="1" x14ac:dyDescent="0.35">
      <c r="A196" s="838">
        <v>44531</v>
      </c>
      <c r="B196" s="839" t="s">
        <v>1690</v>
      </c>
      <c r="C196" s="840" t="s">
        <v>1279</v>
      </c>
      <c r="D196" s="839" t="s">
        <v>159</v>
      </c>
      <c r="E196" s="841">
        <v>100</v>
      </c>
      <c r="F196" s="839" t="s">
        <v>2009</v>
      </c>
      <c r="G196" s="839" t="s">
        <v>175</v>
      </c>
    </row>
    <row r="197" spans="1:7" ht="13.5" customHeight="1" x14ac:dyDescent="0.35">
      <c r="A197" s="838">
        <v>44531</v>
      </c>
      <c r="B197" s="839" t="s">
        <v>1077</v>
      </c>
      <c r="C197" s="840" t="s">
        <v>1276</v>
      </c>
      <c r="D197" s="839" t="s">
        <v>161</v>
      </c>
      <c r="E197" s="841">
        <v>625</v>
      </c>
      <c r="F197" s="839" t="s">
        <v>1078</v>
      </c>
      <c r="G197" s="839" t="s">
        <v>175</v>
      </c>
    </row>
    <row r="198" spans="1:7" ht="13.5" customHeight="1" x14ac:dyDescent="0.35">
      <c r="A198" s="838">
        <v>44531</v>
      </c>
      <c r="B198" s="839" t="s">
        <v>292</v>
      </c>
      <c r="C198" s="840" t="s">
        <v>1278</v>
      </c>
      <c r="D198" s="840" t="s">
        <v>161</v>
      </c>
      <c r="E198" s="841">
        <v>100</v>
      </c>
      <c r="F198" s="840" t="s">
        <v>292</v>
      </c>
      <c r="G198" s="840" t="s">
        <v>175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2010</v>
      </c>
      <c r="C200" s="840" t="s">
        <v>1274</v>
      </c>
      <c r="D200" s="839" t="s">
        <v>159</v>
      </c>
      <c r="E200" s="841">
        <v>12</v>
      </c>
      <c r="F200" s="839" t="s">
        <v>324</v>
      </c>
      <c r="G200" s="839" t="s">
        <v>174</v>
      </c>
    </row>
    <row r="201" spans="1:7" ht="13.5" customHeight="1" x14ac:dyDescent="0.35">
      <c r="A201" s="838">
        <v>44524</v>
      </c>
      <c r="B201" s="839" t="s">
        <v>87</v>
      </c>
      <c r="C201" s="840" t="s">
        <v>1282</v>
      </c>
      <c r="D201" s="839" t="s">
        <v>160</v>
      </c>
      <c r="E201" s="841">
        <v>494.04</v>
      </c>
      <c r="F201" s="839" t="s">
        <v>1026</v>
      </c>
      <c r="G201" s="839" t="s">
        <v>175</v>
      </c>
    </row>
    <row r="202" spans="1:7" ht="13.5" customHeight="1" x14ac:dyDescent="0.35">
      <c r="A202" s="838">
        <v>44523</v>
      </c>
      <c r="B202" s="839" t="s">
        <v>2011</v>
      </c>
      <c r="C202" s="840" t="s">
        <v>1284</v>
      </c>
      <c r="D202" s="839" t="s">
        <v>160</v>
      </c>
      <c r="E202" s="841">
        <v>22</v>
      </c>
      <c r="F202" s="839" t="s">
        <v>1992</v>
      </c>
      <c r="G202" s="839" t="s">
        <v>175</v>
      </c>
    </row>
    <row r="203" spans="1:7" ht="13.5" customHeight="1" x14ac:dyDescent="0.35">
      <c r="A203" s="838">
        <v>44522</v>
      </c>
      <c r="B203" s="839" t="s">
        <v>1690</v>
      </c>
      <c r="C203" s="840" t="s">
        <v>1283</v>
      </c>
      <c r="D203" s="839" t="s">
        <v>159</v>
      </c>
      <c r="E203" s="841">
        <f>3484-4.99-8.99-2294.15</f>
        <v>1175.8700000000003</v>
      </c>
      <c r="F203" s="839" t="s">
        <v>1978</v>
      </c>
      <c r="G203" s="839" t="s">
        <v>175</v>
      </c>
    </row>
    <row r="204" spans="1:7" ht="13.5" customHeight="1" x14ac:dyDescent="0.35">
      <c r="A204" s="838">
        <v>44522</v>
      </c>
      <c r="B204" s="839" t="s">
        <v>2012</v>
      </c>
      <c r="C204" s="840" t="s">
        <v>1274</v>
      </c>
      <c r="D204" s="839" t="s">
        <v>159</v>
      </c>
      <c r="E204" s="841">
        <v>12</v>
      </c>
      <c r="F204" s="839" t="s">
        <v>324</v>
      </c>
      <c r="G204" s="839" t="s">
        <v>174</v>
      </c>
    </row>
    <row r="205" spans="1:7" ht="13.5" customHeight="1" x14ac:dyDescent="0.35">
      <c r="A205" s="838">
        <v>44522</v>
      </c>
      <c r="B205" s="839" t="s">
        <v>2013</v>
      </c>
      <c r="C205" s="840" t="s">
        <v>1274</v>
      </c>
      <c r="D205" s="839" t="s">
        <v>159</v>
      </c>
      <c r="E205" s="841">
        <v>525</v>
      </c>
      <c r="F205" s="839" t="s">
        <v>2014</v>
      </c>
      <c r="G205" s="839" t="s">
        <v>174</v>
      </c>
    </row>
    <row r="206" spans="1:7" ht="13.5" customHeight="1" x14ac:dyDescent="0.35">
      <c r="A206" s="838">
        <v>44521</v>
      </c>
      <c r="B206" s="839" t="s">
        <v>2015</v>
      </c>
      <c r="C206" s="840" t="s">
        <v>1280</v>
      </c>
      <c r="D206" s="839" t="s">
        <v>160</v>
      </c>
      <c r="E206" s="841">
        <v>30</v>
      </c>
      <c r="F206" s="839" t="s">
        <v>734</v>
      </c>
      <c r="G206" s="839" t="s">
        <v>174</v>
      </c>
    </row>
    <row r="207" spans="1:7" ht="13.5" customHeight="1" x14ac:dyDescent="0.35">
      <c r="A207" s="838">
        <v>44517</v>
      </c>
      <c r="B207" s="839" t="s">
        <v>2016</v>
      </c>
      <c r="C207" s="840" t="s">
        <v>1274</v>
      </c>
      <c r="D207" s="839" t="s">
        <v>159</v>
      </c>
      <c r="E207" s="841">
        <v>100</v>
      </c>
      <c r="F207" s="839" t="s">
        <v>2017</v>
      </c>
      <c r="G207" s="839" t="s">
        <v>175</v>
      </c>
    </row>
    <row r="208" spans="1:7" ht="13.5" customHeight="1" x14ac:dyDescent="0.35">
      <c r="A208" s="838">
        <v>44516</v>
      </c>
      <c r="B208" s="839" t="s">
        <v>1690</v>
      </c>
      <c r="C208" s="840" t="s">
        <v>1283</v>
      </c>
      <c r="D208" s="839" t="s">
        <v>159</v>
      </c>
      <c r="E208" s="841">
        <f>300-181.89</f>
        <v>118.11000000000001</v>
      </c>
      <c r="F208" s="839" t="s">
        <v>2018</v>
      </c>
      <c r="G208" s="839" t="s">
        <v>175</v>
      </c>
    </row>
    <row r="209" spans="1:7" ht="13.5" customHeight="1" x14ac:dyDescent="0.35">
      <c r="A209" s="838">
        <v>44516</v>
      </c>
      <c r="B209" s="839" t="s">
        <v>1690</v>
      </c>
      <c r="C209" s="840" t="s">
        <v>1279</v>
      </c>
      <c r="D209" s="839" t="s">
        <v>159</v>
      </c>
      <c r="E209" s="841">
        <f>300-182</f>
        <v>118</v>
      </c>
      <c r="F209" s="839" t="s">
        <v>2019</v>
      </c>
      <c r="G209" s="839" t="s">
        <v>175</v>
      </c>
    </row>
    <row r="210" spans="1:7" ht="13.5" customHeight="1" x14ac:dyDescent="0.35">
      <c r="A210" s="838">
        <v>44515</v>
      </c>
      <c r="B210" s="839" t="s">
        <v>2020</v>
      </c>
      <c r="C210" s="840" t="s">
        <v>1278</v>
      </c>
      <c r="D210" s="839" t="s">
        <v>159</v>
      </c>
      <c r="E210" s="841">
        <v>20</v>
      </c>
      <c r="F210" s="839" t="s">
        <v>2021</v>
      </c>
      <c r="G210" s="839" t="s">
        <v>175</v>
      </c>
    </row>
    <row r="211" spans="1:7" ht="13.5" customHeight="1" x14ac:dyDescent="0.35">
      <c r="A211" s="838">
        <v>44513</v>
      </c>
      <c r="B211" s="839" t="s">
        <v>1466</v>
      </c>
      <c r="C211" s="840" t="s">
        <v>1276</v>
      </c>
      <c r="D211" s="839" t="s">
        <v>160</v>
      </c>
      <c r="E211" s="841">
        <v>118</v>
      </c>
      <c r="F211" s="839" t="s">
        <v>2022</v>
      </c>
      <c r="G211" s="839" t="s">
        <v>175</v>
      </c>
    </row>
    <row r="212" spans="1:7" ht="13.5" customHeight="1" x14ac:dyDescent="0.35">
      <c r="A212" s="838">
        <v>44511</v>
      </c>
      <c r="B212" s="839" t="s">
        <v>1213</v>
      </c>
      <c r="C212" s="840" t="s">
        <v>1278</v>
      </c>
      <c r="D212" s="839" t="s">
        <v>159</v>
      </c>
      <c r="E212" s="841">
        <v>20</v>
      </c>
      <c r="F212" s="839" t="s">
        <v>2021</v>
      </c>
      <c r="G212" s="839" t="s">
        <v>174</v>
      </c>
    </row>
    <row r="213" spans="1:7" ht="13.5" customHeight="1" x14ac:dyDescent="0.35">
      <c r="A213" s="838">
        <v>44509</v>
      </c>
      <c r="B213" s="839" t="s">
        <v>1782</v>
      </c>
      <c r="C213" s="840" t="s">
        <v>1278</v>
      </c>
      <c r="D213" s="839" t="s">
        <v>159</v>
      </c>
      <c r="E213" s="841">
        <v>20</v>
      </c>
      <c r="F213" s="839" t="s">
        <v>2021</v>
      </c>
      <c r="G213" s="839" t="s">
        <v>174</v>
      </c>
    </row>
    <row r="214" spans="1:7" ht="13.5" customHeight="1" x14ac:dyDescent="0.35">
      <c r="A214" s="838">
        <v>44508</v>
      </c>
      <c r="B214" s="839" t="s">
        <v>2023</v>
      </c>
      <c r="C214" s="840" t="s">
        <v>1274</v>
      </c>
      <c r="D214" s="839" t="s">
        <v>159</v>
      </c>
      <c r="E214" s="841">
        <f>825-150</f>
        <v>675</v>
      </c>
      <c r="F214" s="839" t="s">
        <v>496</v>
      </c>
      <c r="G214" s="839" t="s">
        <v>174</v>
      </c>
    </row>
    <row r="215" spans="1:7" ht="13.5" customHeight="1" x14ac:dyDescent="0.35">
      <c r="A215" s="838">
        <v>44506</v>
      </c>
      <c r="B215" s="839" t="s">
        <v>2024</v>
      </c>
      <c r="C215" s="840" t="s">
        <v>1274</v>
      </c>
      <c r="D215" s="839" t="s">
        <v>159</v>
      </c>
      <c r="E215" s="841">
        <v>395</v>
      </c>
      <c r="F215" s="839" t="s">
        <v>2025</v>
      </c>
      <c r="G215" s="839" t="s">
        <v>174</v>
      </c>
    </row>
    <row r="216" spans="1:7" ht="13.5" customHeight="1" x14ac:dyDescent="0.35">
      <c r="A216" s="838">
        <v>44505</v>
      </c>
      <c r="B216" s="839" t="s">
        <v>1466</v>
      </c>
      <c r="C216" s="840" t="s">
        <v>1279</v>
      </c>
      <c r="D216" s="839" t="s">
        <v>166</v>
      </c>
      <c r="E216" s="841">
        <v>225</v>
      </c>
      <c r="F216" s="839" t="s">
        <v>1267</v>
      </c>
      <c r="G216" s="839" t="s">
        <v>175</v>
      </c>
    </row>
    <row r="217" spans="1:7" ht="13.5" customHeight="1" x14ac:dyDescent="0.35">
      <c r="A217" s="838">
        <v>44505</v>
      </c>
      <c r="B217" s="839" t="s">
        <v>1466</v>
      </c>
      <c r="C217" s="840" t="s">
        <v>1277</v>
      </c>
      <c r="D217" s="839" t="s">
        <v>166</v>
      </c>
      <c r="E217" s="841">
        <v>-225</v>
      </c>
      <c r="F217" s="839" t="s">
        <v>1267</v>
      </c>
      <c r="G217" s="839" t="s">
        <v>175</v>
      </c>
    </row>
    <row r="218" spans="1:7" ht="13.5" customHeight="1" x14ac:dyDescent="0.35">
      <c r="A218" s="838">
        <v>44502</v>
      </c>
      <c r="B218" s="839" t="s">
        <v>2026</v>
      </c>
      <c r="C218" s="840" t="s">
        <v>1279</v>
      </c>
      <c r="D218" s="839" t="s">
        <v>160</v>
      </c>
      <c r="E218" s="841">
        <v>110</v>
      </c>
      <c r="F218" s="839" t="s">
        <v>2027</v>
      </c>
      <c r="G218" s="839" t="s">
        <v>175</v>
      </c>
    </row>
    <row r="219" spans="1:7" ht="13.5" customHeight="1" x14ac:dyDescent="0.35">
      <c r="A219" s="838">
        <v>44502</v>
      </c>
      <c r="B219" s="839" t="s">
        <v>2026</v>
      </c>
      <c r="C219" s="840" t="s">
        <v>1279</v>
      </c>
      <c r="D219" s="839" t="s">
        <v>160</v>
      </c>
      <c r="E219" s="841">
        <v>110</v>
      </c>
      <c r="F219" s="839" t="s">
        <v>2027</v>
      </c>
      <c r="G219" s="839" t="s">
        <v>175</v>
      </c>
    </row>
    <row r="220" spans="1:7" ht="13.5" customHeight="1" x14ac:dyDescent="0.35">
      <c r="A220" s="838">
        <v>44501</v>
      </c>
      <c r="B220" s="839" t="s">
        <v>2028</v>
      </c>
      <c r="C220" s="840" t="s">
        <v>1274</v>
      </c>
      <c r="D220" s="839" t="s">
        <v>159</v>
      </c>
      <c r="E220" s="841">
        <v>50</v>
      </c>
      <c r="F220" s="839" t="s">
        <v>2029</v>
      </c>
      <c r="G220" s="839" t="s">
        <v>175</v>
      </c>
    </row>
    <row r="221" spans="1:7" ht="13.5" customHeight="1" x14ac:dyDescent="0.35">
      <c r="A221" s="838">
        <v>44501</v>
      </c>
      <c r="B221" s="839" t="s">
        <v>1077</v>
      </c>
      <c r="C221" s="840" t="s">
        <v>1276</v>
      </c>
      <c r="D221" s="839" t="s">
        <v>161</v>
      </c>
      <c r="E221" s="841">
        <v>175</v>
      </c>
      <c r="F221" s="839" t="s">
        <v>1078</v>
      </c>
      <c r="G221" s="839" t="s">
        <v>175</v>
      </c>
    </row>
    <row r="222" spans="1:7" ht="13.5" customHeight="1" x14ac:dyDescent="0.35">
      <c r="A222" s="838">
        <v>44501</v>
      </c>
      <c r="B222" s="839" t="s">
        <v>292</v>
      </c>
      <c r="C222" s="840" t="s">
        <v>1278</v>
      </c>
      <c r="D222" s="840" t="s">
        <v>161</v>
      </c>
      <c r="E222" s="841">
        <v>40</v>
      </c>
      <c r="F222" s="840" t="s">
        <v>292</v>
      </c>
      <c r="G222" s="840" t="s">
        <v>175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2030</v>
      </c>
      <c r="C224" s="840" t="s">
        <v>1274</v>
      </c>
      <c r="D224" s="839" t="s">
        <v>159</v>
      </c>
      <c r="E224" s="841">
        <v>550</v>
      </c>
      <c r="F224" s="839" t="s">
        <v>463</v>
      </c>
      <c r="G224" s="839" t="s">
        <v>175</v>
      </c>
    </row>
    <row r="225" spans="1:7" ht="13.5" customHeight="1" x14ac:dyDescent="0.35">
      <c r="A225" s="838">
        <v>44496</v>
      </c>
      <c r="B225" s="839" t="s">
        <v>1712</v>
      </c>
      <c r="C225" s="840" t="s">
        <v>1274</v>
      </c>
      <c r="D225" s="839" t="s">
        <v>165</v>
      </c>
      <c r="E225" s="841">
        <v>500</v>
      </c>
      <c r="F225" s="839" t="s">
        <v>504</v>
      </c>
      <c r="G225" s="839" t="s">
        <v>174</v>
      </c>
    </row>
    <row r="226" spans="1:7" ht="13.5" customHeight="1" x14ac:dyDescent="0.35">
      <c r="A226" s="838">
        <v>44496</v>
      </c>
      <c r="B226" s="839" t="s">
        <v>1712</v>
      </c>
      <c r="C226" s="840" t="s">
        <v>1281</v>
      </c>
      <c r="D226" s="839" t="s">
        <v>165</v>
      </c>
      <c r="E226" s="841">
        <v>-500</v>
      </c>
      <c r="F226" s="839" t="s">
        <v>504</v>
      </c>
      <c r="G226" s="839" t="s">
        <v>174</v>
      </c>
    </row>
    <row r="227" spans="1:7" ht="13.5" customHeight="1" x14ac:dyDescent="0.35">
      <c r="A227" s="838">
        <v>44496</v>
      </c>
      <c r="B227" s="839" t="s">
        <v>1712</v>
      </c>
      <c r="C227" s="840" t="s">
        <v>1274</v>
      </c>
      <c r="D227" s="839" t="s">
        <v>159</v>
      </c>
      <c r="E227" s="841">
        <v>-485</v>
      </c>
      <c r="F227" s="839" t="s">
        <v>504</v>
      </c>
      <c r="G227" s="839" t="s">
        <v>174</v>
      </c>
    </row>
    <row r="228" spans="1:7" ht="13.5" customHeight="1" x14ac:dyDescent="0.35">
      <c r="A228" s="838">
        <v>44495</v>
      </c>
      <c r="B228" s="839" t="s">
        <v>1802</v>
      </c>
      <c r="C228" s="840" t="s">
        <v>1284</v>
      </c>
      <c r="D228" s="839" t="s">
        <v>159</v>
      </c>
      <c r="E228" s="841">
        <v>17</v>
      </c>
      <c r="F228" s="839" t="s">
        <v>1381</v>
      </c>
      <c r="G228" s="839" t="s">
        <v>174</v>
      </c>
    </row>
    <row r="229" spans="1:7" ht="13.5" customHeight="1" x14ac:dyDescent="0.35">
      <c r="A229" s="838">
        <v>44497</v>
      </c>
      <c r="B229" s="839" t="s">
        <v>2031</v>
      </c>
      <c r="C229" s="840" t="s">
        <v>1274</v>
      </c>
      <c r="D229" s="839" t="s">
        <v>159</v>
      </c>
      <c r="E229" s="841">
        <v>695</v>
      </c>
      <c r="F229" s="839" t="s">
        <v>357</v>
      </c>
      <c r="G229" s="839" t="s">
        <v>174</v>
      </c>
    </row>
    <row r="230" spans="1:7" ht="13.5" customHeight="1" x14ac:dyDescent="0.35">
      <c r="A230" s="838">
        <v>44494</v>
      </c>
      <c r="B230" s="839" t="s">
        <v>2032</v>
      </c>
      <c r="C230" s="840" t="s">
        <v>1274</v>
      </c>
      <c r="D230" s="839" t="s">
        <v>159</v>
      </c>
      <c r="E230" s="841">
        <v>250</v>
      </c>
      <c r="F230" s="839" t="s">
        <v>230</v>
      </c>
      <c r="G230" s="839" t="s">
        <v>174</v>
      </c>
    </row>
    <row r="231" spans="1:7" ht="13.5" customHeight="1" x14ac:dyDescent="0.35">
      <c r="A231" s="838">
        <v>44494</v>
      </c>
      <c r="B231" s="839" t="s">
        <v>2033</v>
      </c>
      <c r="C231" s="840" t="s">
        <v>1274</v>
      </c>
      <c r="D231" s="839" t="s">
        <v>159</v>
      </c>
      <c r="E231" s="841">
        <v>1390</v>
      </c>
      <c r="F231" s="839" t="s">
        <v>2034</v>
      </c>
      <c r="G231" s="839" t="s">
        <v>174</v>
      </c>
    </row>
    <row r="232" spans="1:7" ht="13.5" customHeight="1" x14ac:dyDescent="0.35">
      <c r="A232" s="838">
        <v>44493</v>
      </c>
      <c r="B232" s="839" t="s">
        <v>1643</v>
      </c>
      <c r="C232" s="840" t="s">
        <v>1278</v>
      </c>
      <c r="D232" s="839" t="s">
        <v>159</v>
      </c>
      <c r="E232" s="841">
        <v>200</v>
      </c>
      <c r="F232" s="839" t="s">
        <v>293</v>
      </c>
      <c r="G232" s="839" t="s">
        <v>175</v>
      </c>
    </row>
    <row r="233" spans="1:7" ht="13.5" customHeight="1" x14ac:dyDescent="0.35">
      <c r="A233" s="838">
        <v>44492</v>
      </c>
      <c r="B233" s="839" t="s">
        <v>2035</v>
      </c>
      <c r="C233" s="840" t="s">
        <v>1274</v>
      </c>
      <c r="D233" s="839" t="s">
        <v>160</v>
      </c>
      <c r="E233" s="841">
        <v>24</v>
      </c>
      <c r="F233" s="839" t="s">
        <v>1085</v>
      </c>
      <c r="G233" s="839" t="s">
        <v>174</v>
      </c>
    </row>
    <row r="234" spans="1:7" ht="13.5" customHeight="1" x14ac:dyDescent="0.35">
      <c r="A234" s="838">
        <v>44491</v>
      </c>
      <c r="B234" s="839" t="s">
        <v>2036</v>
      </c>
      <c r="C234" s="840" t="s">
        <v>1274</v>
      </c>
      <c r="D234" s="839" t="s">
        <v>159</v>
      </c>
      <c r="E234" s="841">
        <v>198</v>
      </c>
      <c r="F234" s="839" t="s">
        <v>177</v>
      </c>
      <c r="G234" s="839" t="s">
        <v>177</v>
      </c>
    </row>
    <row r="235" spans="1:7" ht="13.5" customHeight="1" x14ac:dyDescent="0.35">
      <c r="A235" s="838">
        <v>44490</v>
      </c>
      <c r="B235" s="839" t="s">
        <v>2037</v>
      </c>
      <c r="C235" s="840" t="s">
        <v>28</v>
      </c>
      <c r="D235" s="839" t="s">
        <v>160</v>
      </c>
      <c r="E235" s="841">
        <v>250</v>
      </c>
      <c r="F235" s="839" t="s">
        <v>1025</v>
      </c>
      <c r="G235" s="839" t="s">
        <v>174</v>
      </c>
    </row>
    <row r="236" spans="1:7" ht="13.5" customHeight="1" x14ac:dyDescent="0.35">
      <c r="A236" s="838">
        <v>44490</v>
      </c>
      <c r="B236" s="839" t="s">
        <v>2038</v>
      </c>
      <c r="C236" s="840" t="s">
        <v>1284</v>
      </c>
      <c r="D236" s="839" t="s">
        <v>159</v>
      </c>
      <c r="E236" s="841">
        <v>17</v>
      </c>
      <c r="F236" s="839" t="s">
        <v>1381</v>
      </c>
      <c r="G236" s="839" t="s">
        <v>174</v>
      </c>
    </row>
    <row r="237" spans="1:7" ht="13.5" customHeight="1" x14ac:dyDescent="0.35">
      <c r="A237" s="838">
        <v>44489</v>
      </c>
      <c r="B237" s="839" t="s">
        <v>2028</v>
      </c>
      <c r="C237" s="840" t="s">
        <v>1274</v>
      </c>
      <c r="D237" s="839" t="s">
        <v>159</v>
      </c>
      <c r="E237" s="841">
        <v>99</v>
      </c>
      <c r="F237" s="839" t="s">
        <v>177</v>
      </c>
      <c r="G237" s="839" t="s">
        <v>177</v>
      </c>
    </row>
    <row r="238" spans="1:7" ht="13.5" customHeight="1" x14ac:dyDescent="0.35">
      <c r="A238" s="838">
        <v>44488</v>
      </c>
      <c r="B238" s="839" t="s">
        <v>2039</v>
      </c>
      <c r="C238" s="840" t="s">
        <v>1274</v>
      </c>
      <c r="D238" s="839" t="s">
        <v>160</v>
      </c>
      <c r="E238" s="841">
        <v>99</v>
      </c>
      <c r="F238" s="839" t="s">
        <v>177</v>
      </c>
      <c r="G238" s="839" t="s">
        <v>175</v>
      </c>
    </row>
    <row r="239" spans="1:7" ht="13.5" customHeight="1" x14ac:dyDescent="0.35">
      <c r="A239" s="838">
        <v>44488</v>
      </c>
      <c r="B239" s="839" t="s">
        <v>2040</v>
      </c>
      <c r="C239" s="840" t="s">
        <v>1274</v>
      </c>
      <c r="D239" s="839" t="s">
        <v>159</v>
      </c>
      <c r="E239" s="841">
        <v>99</v>
      </c>
      <c r="F239" s="839" t="s">
        <v>177</v>
      </c>
      <c r="G239" s="839" t="s">
        <v>175</v>
      </c>
    </row>
    <row r="240" spans="1:7" ht="13.5" customHeight="1" x14ac:dyDescent="0.35">
      <c r="A240" s="838">
        <v>44488</v>
      </c>
      <c r="B240" s="839" t="s">
        <v>2041</v>
      </c>
      <c r="C240" s="840" t="s">
        <v>1279</v>
      </c>
      <c r="D240" s="839" t="s">
        <v>159</v>
      </c>
      <c r="E240" s="841">
        <v>225</v>
      </c>
      <c r="F240" s="839" t="s">
        <v>1423</v>
      </c>
      <c r="G240" s="839" t="s">
        <v>175</v>
      </c>
    </row>
    <row r="241" spans="1:7" ht="13.5" customHeight="1" x14ac:dyDescent="0.35">
      <c r="A241" s="838">
        <v>44488</v>
      </c>
      <c r="B241" s="839" t="s">
        <v>1522</v>
      </c>
      <c r="C241" s="840" t="s">
        <v>1274</v>
      </c>
      <c r="D241" s="839" t="s">
        <v>160</v>
      </c>
      <c r="E241" s="841">
        <v>99</v>
      </c>
      <c r="F241" s="839" t="s">
        <v>177</v>
      </c>
      <c r="G241" s="839" t="s">
        <v>174</v>
      </c>
    </row>
    <row r="242" spans="1:7" ht="13.5" customHeight="1" x14ac:dyDescent="0.35">
      <c r="A242" s="838">
        <v>44487</v>
      </c>
      <c r="B242" s="839" t="s">
        <v>2042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174</v>
      </c>
    </row>
    <row r="243" spans="1:7" ht="13.5" customHeight="1" x14ac:dyDescent="0.35">
      <c r="A243" s="838">
        <v>44487</v>
      </c>
      <c r="B243" s="839" t="s">
        <v>2043</v>
      </c>
      <c r="C243" s="840" t="s">
        <v>1274</v>
      </c>
      <c r="D243" s="839" t="s">
        <v>159</v>
      </c>
      <c r="E243" s="841">
        <v>99</v>
      </c>
      <c r="F243" s="839" t="s">
        <v>177</v>
      </c>
      <c r="G243" s="839" t="s">
        <v>174</v>
      </c>
    </row>
    <row r="244" spans="1:7" ht="13.5" customHeight="1" x14ac:dyDescent="0.35">
      <c r="A244" s="838">
        <v>44486</v>
      </c>
      <c r="B244" s="839" t="s">
        <v>1466</v>
      </c>
      <c r="C244" s="840" t="s">
        <v>1274</v>
      </c>
      <c r="D244" s="839" t="s">
        <v>159</v>
      </c>
      <c r="E244" s="841">
        <v>99</v>
      </c>
      <c r="F244" s="839" t="s">
        <v>177</v>
      </c>
      <c r="G244" s="839" t="s">
        <v>175</v>
      </c>
    </row>
    <row r="245" spans="1:7" ht="13.5" customHeight="1" x14ac:dyDescent="0.35">
      <c r="A245" s="838">
        <v>44485</v>
      </c>
      <c r="B245" s="839" t="s">
        <v>1712</v>
      </c>
      <c r="C245" s="840" t="s">
        <v>1274</v>
      </c>
      <c r="D245" s="839" t="s">
        <v>159</v>
      </c>
      <c r="E245" s="841">
        <v>502</v>
      </c>
      <c r="F245" s="839" t="s">
        <v>504</v>
      </c>
      <c r="G245" s="839" t="s">
        <v>174</v>
      </c>
    </row>
    <row r="246" spans="1:7" ht="13.5" customHeight="1" x14ac:dyDescent="0.35">
      <c r="A246" s="838">
        <v>44484</v>
      </c>
      <c r="B246" s="839" t="s">
        <v>2044</v>
      </c>
      <c r="C246" s="840" t="s">
        <v>1283</v>
      </c>
      <c r="D246" s="839" t="s">
        <v>160</v>
      </c>
      <c r="E246" s="841">
        <v>150</v>
      </c>
      <c r="F246" s="839" t="s">
        <v>2045</v>
      </c>
      <c r="G246" s="839" t="s">
        <v>174</v>
      </c>
    </row>
    <row r="247" spans="1:7" ht="13.5" customHeight="1" x14ac:dyDescent="0.35">
      <c r="A247" s="838">
        <v>44484</v>
      </c>
      <c r="B247" s="839" t="s">
        <v>2046</v>
      </c>
      <c r="C247" s="840" t="s">
        <v>1274</v>
      </c>
      <c r="D247" s="839" t="s">
        <v>159</v>
      </c>
      <c r="E247" s="841">
        <v>50</v>
      </c>
      <c r="F247" s="839" t="s">
        <v>2047</v>
      </c>
      <c r="G247" s="839" t="s">
        <v>174</v>
      </c>
    </row>
    <row r="248" spans="1:7" ht="13.5" customHeight="1" x14ac:dyDescent="0.35">
      <c r="A248" s="838">
        <v>44484</v>
      </c>
      <c r="B248" s="839" t="s">
        <v>1704</v>
      </c>
      <c r="C248" s="840" t="s">
        <v>1279</v>
      </c>
      <c r="D248" s="839" t="s">
        <v>160</v>
      </c>
      <c r="E248" s="841">
        <v>50</v>
      </c>
      <c r="F248" s="839" t="s">
        <v>1377</v>
      </c>
      <c r="G248" s="839" t="s">
        <v>175</v>
      </c>
    </row>
    <row r="249" spans="1:7" ht="13.5" customHeight="1" x14ac:dyDescent="0.35">
      <c r="A249" s="838">
        <v>44476</v>
      </c>
      <c r="B249" s="839" t="s">
        <v>2048</v>
      </c>
      <c r="C249" s="840" t="s">
        <v>1280</v>
      </c>
      <c r="D249" s="839" t="s">
        <v>160</v>
      </c>
      <c r="E249" s="841">
        <v>50</v>
      </c>
      <c r="F249" s="839" t="s">
        <v>734</v>
      </c>
      <c r="G249" s="839" t="s">
        <v>175</v>
      </c>
    </row>
    <row r="250" spans="1:7" ht="13.5" customHeight="1" x14ac:dyDescent="0.35">
      <c r="A250" s="838">
        <v>44480</v>
      </c>
      <c r="B250" s="839" t="s">
        <v>2049</v>
      </c>
      <c r="C250" s="840" t="s">
        <v>28</v>
      </c>
      <c r="D250" s="839" t="s">
        <v>159</v>
      </c>
      <c r="E250" s="841">
        <v>30</v>
      </c>
      <c r="F250" s="839" t="s">
        <v>1236</v>
      </c>
      <c r="G250" s="839" t="s">
        <v>174</v>
      </c>
    </row>
    <row r="251" spans="1:7" ht="13.5" customHeight="1" x14ac:dyDescent="0.35">
      <c r="A251" s="838">
        <v>44480</v>
      </c>
      <c r="B251" s="839" t="s">
        <v>2041</v>
      </c>
      <c r="C251" s="840" t="s">
        <v>28</v>
      </c>
      <c r="D251" s="839" t="s">
        <v>159</v>
      </c>
      <c r="E251" s="841">
        <v>30</v>
      </c>
      <c r="F251" s="839" t="s">
        <v>1236</v>
      </c>
      <c r="G251" s="839" t="s">
        <v>174</v>
      </c>
    </row>
    <row r="252" spans="1:7" ht="13.5" customHeight="1" x14ac:dyDescent="0.35">
      <c r="A252" s="838">
        <v>44474</v>
      </c>
      <c r="B252" s="839" t="s">
        <v>346</v>
      </c>
      <c r="C252" s="840" t="s">
        <v>1279</v>
      </c>
      <c r="D252" s="839" t="s">
        <v>166</v>
      </c>
      <c r="E252" s="841">
        <v>135</v>
      </c>
      <c r="F252" s="839" t="s">
        <v>2050</v>
      </c>
      <c r="G252" s="839" t="s">
        <v>175</v>
      </c>
    </row>
    <row r="253" spans="1:7" ht="13.5" customHeight="1" x14ac:dyDescent="0.35">
      <c r="A253" s="838">
        <v>44474</v>
      </c>
      <c r="B253" s="839" t="s">
        <v>346</v>
      </c>
      <c r="C253" s="840" t="s">
        <v>1277</v>
      </c>
      <c r="D253" s="839" t="s">
        <v>166</v>
      </c>
      <c r="E253" s="841">
        <v>-135</v>
      </c>
      <c r="F253" s="839" t="s">
        <v>2050</v>
      </c>
      <c r="G253" s="839" t="s">
        <v>175</v>
      </c>
    </row>
    <row r="254" spans="1:7" ht="13.5" customHeight="1" x14ac:dyDescent="0.35">
      <c r="A254" s="838">
        <v>44470</v>
      </c>
      <c r="B254" s="839" t="s">
        <v>1077</v>
      </c>
      <c r="C254" s="840" t="s">
        <v>1276</v>
      </c>
      <c r="D254" s="839" t="s">
        <v>161</v>
      </c>
      <c r="E254" s="841">
        <v>175</v>
      </c>
      <c r="F254" s="839" t="s">
        <v>1078</v>
      </c>
      <c r="G254" s="839" t="s">
        <v>175</v>
      </c>
    </row>
    <row r="255" spans="1:7" ht="13.5" customHeight="1" x14ac:dyDescent="0.35">
      <c r="A255" s="838">
        <v>44470</v>
      </c>
      <c r="B255" s="839" t="s">
        <v>292</v>
      </c>
      <c r="C255" s="840" t="s">
        <v>1278</v>
      </c>
      <c r="D255" s="840" t="s">
        <v>161</v>
      </c>
      <c r="E255" s="841">
        <v>40</v>
      </c>
      <c r="F255" s="840" t="s">
        <v>292</v>
      </c>
      <c r="G255" s="840" t="s">
        <v>175</v>
      </c>
    </row>
    <row r="256" spans="1:7" ht="13.5" customHeight="1" x14ac:dyDescent="0.35">
      <c r="A256" s="838">
        <v>44470</v>
      </c>
      <c r="B256" s="839" t="s">
        <v>401</v>
      </c>
      <c r="C256" s="840" t="s">
        <v>1274</v>
      </c>
      <c r="D256" s="839" t="s">
        <v>159</v>
      </c>
      <c r="E256" s="841">
        <v>50</v>
      </c>
      <c r="F256" s="839" t="s">
        <v>472</v>
      </c>
      <c r="G256" s="839" t="s">
        <v>175</v>
      </c>
    </row>
    <row r="257" spans="1:7" ht="13.5" customHeight="1" x14ac:dyDescent="0.35">
      <c r="A257" s="838">
        <v>44470</v>
      </c>
      <c r="B257" s="839" t="s">
        <v>2051</v>
      </c>
      <c r="C257" s="840" t="s">
        <v>1274</v>
      </c>
      <c r="D257" s="839" t="s">
        <v>159</v>
      </c>
      <c r="E257" s="841">
        <v>50</v>
      </c>
      <c r="F257" s="839" t="s">
        <v>472</v>
      </c>
      <c r="G257" s="839" t="s">
        <v>175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1761</v>
      </c>
      <c r="C259" s="840" t="s">
        <v>1274</v>
      </c>
      <c r="D259" s="839" t="s">
        <v>159</v>
      </c>
      <c r="E259" s="841">
        <v>99</v>
      </c>
      <c r="F259" s="839" t="s">
        <v>177</v>
      </c>
      <c r="G259" s="839" t="s">
        <v>174</v>
      </c>
    </row>
    <row r="260" spans="1:7" ht="13.5" customHeight="1" x14ac:dyDescent="0.35">
      <c r="A260" s="838">
        <v>44469</v>
      </c>
      <c r="B260" s="839" t="s">
        <v>2052</v>
      </c>
      <c r="C260" s="840" t="s">
        <v>1274</v>
      </c>
      <c r="D260" s="839" t="s">
        <v>160</v>
      </c>
      <c r="E260" s="841">
        <v>99</v>
      </c>
      <c r="F260" s="839" t="s">
        <v>177</v>
      </c>
      <c r="G260" s="839" t="s">
        <v>174</v>
      </c>
    </row>
    <row r="261" spans="1:7" ht="13.5" customHeight="1" x14ac:dyDescent="0.35">
      <c r="A261" s="838">
        <v>44468</v>
      </c>
      <c r="B261" s="839" t="s">
        <v>2053</v>
      </c>
      <c r="C261" s="840" t="s">
        <v>1274</v>
      </c>
      <c r="D261" s="839" t="s">
        <v>159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44468</v>
      </c>
      <c r="B262" s="839" t="s">
        <v>1009</v>
      </c>
      <c r="C262" s="840" t="s">
        <v>1274</v>
      </c>
      <c r="D262" s="839" t="s">
        <v>166</v>
      </c>
      <c r="E262" s="841">
        <v>825</v>
      </c>
      <c r="F262" s="839" t="s">
        <v>496</v>
      </c>
      <c r="G262" s="839" t="s">
        <v>175</v>
      </c>
    </row>
    <row r="263" spans="1:7" ht="13.5" customHeight="1" x14ac:dyDescent="0.35">
      <c r="A263" s="838">
        <v>44468</v>
      </c>
      <c r="B263" s="839" t="s">
        <v>1009</v>
      </c>
      <c r="C263" s="840" t="s">
        <v>1277</v>
      </c>
      <c r="D263" s="839" t="s">
        <v>166</v>
      </c>
      <c r="E263" s="841">
        <v>-825</v>
      </c>
      <c r="F263" s="839" t="s">
        <v>496</v>
      </c>
      <c r="G263" s="839" t="s">
        <v>175</v>
      </c>
    </row>
    <row r="264" spans="1:7" ht="13.5" customHeight="1" x14ac:dyDescent="0.35">
      <c r="A264" s="838">
        <v>44462</v>
      </c>
      <c r="B264" s="839" t="s">
        <v>2054</v>
      </c>
      <c r="C264" s="840" t="s">
        <v>1282</v>
      </c>
      <c r="D264" s="839" t="s">
        <v>160</v>
      </c>
      <c r="E264" s="841">
        <v>66.03</v>
      </c>
      <c r="F264" s="839" t="s">
        <v>414</v>
      </c>
      <c r="G264" s="839" t="s">
        <v>175</v>
      </c>
    </row>
    <row r="265" spans="1:7" ht="13.5" customHeight="1" x14ac:dyDescent="0.35">
      <c r="A265" s="838">
        <v>44461</v>
      </c>
      <c r="B265" s="839" t="s">
        <v>1555</v>
      </c>
      <c r="C265" s="840" t="s">
        <v>1274</v>
      </c>
      <c r="D265" s="839" t="s">
        <v>159</v>
      </c>
      <c r="E265" s="841">
        <v>150</v>
      </c>
      <c r="F265" s="839" t="s">
        <v>177</v>
      </c>
      <c r="G265" s="839" t="s">
        <v>179</v>
      </c>
    </row>
    <row r="266" spans="1:7" ht="13.5" customHeight="1" x14ac:dyDescent="0.35">
      <c r="A266" s="838">
        <v>44461</v>
      </c>
      <c r="B266" s="839" t="s">
        <v>2055</v>
      </c>
      <c r="C266" s="840" t="s">
        <v>1274</v>
      </c>
      <c r="D266" s="839" t="s">
        <v>159</v>
      </c>
      <c r="E266" s="841">
        <v>99</v>
      </c>
      <c r="F266" s="839" t="s">
        <v>177</v>
      </c>
      <c r="G266" s="839" t="s">
        <v>179</v>
      </c>
    </row>
    <row r="267" spans="1:7" ht="13.5" customHeight="1" x14ac:dyDescent="0.35">
      <c r="A267" s="838">
        <v>44460</v>
      </c>
      <c r="B267" s="839" t="s">
        <v>1102</v>
      </c>
      <c r="C267" s="840" t="s">
        <v>1274</v>
      </c>
      <c r="D267" s="839" t="s">
        <v>160</v>
      </c>
      <c r="E267" s="841">
        <v>198</v>
      </c>
      <c r="F267" s="839" t="s">
        <v>177</v>
      </c>
      <c r="G267" s="839" t="s">
        <v>175</v>
      </c>
    </row>
    <row r="268" spans="1:7" ht="13.5" customHeight="1" x14ac:dyDescent="0.35">
      <c r="A268" s="838">
        <v>44460</v>
      </c>
      <c r="B268" s="839" t="s">
        <v>2056</v>
      </c>
      <c r="C268" s="840" t="s">
        <v>1274</v>
      </c>
      <c r="D268" s="839" t="s">
        <v>159</v>
      </c>
      <c r="E268" s="841">
        <v>12</v>
      </c>
      <c r="F268" s="839" t="s">
        <v>324</v>
      </c>
      <c r="G268" s="839" t="s">
        <v>174</v>
      </c>
    </row>
    <row r="269" spans="1:7" ht="13.5" customHeight="1" x14ac:dyDescent="0.35">
      <c r="A269" s="838">
        <v>44460</v>
      </c>
      <c r="B269" s="839" t="s">
        <v>2057</v>
      </c>
      <c r="C269" s="840" t="s">
        <v>1274</v>
      </c>
      <c r="D269" s="839" t="s">
        <v>160</v>
      </c>
      <c r="E269" s="841">
        <v>24</v>
      </c>
      <c r="F269" s="839" t="s">
        <v>2058</v>
      </c>
      <c r="G269" s="839" t="s">
        <v>175</v>
      </c>
    </row>
    <row r="270" spans="1:7" ht="13.5" customHeight="1" x14ac:dyDescent="0.35">
      <c r="A270" s="838">
        <v>44459</v>
      </c>
      <c r="B270" s="839" t="s">
        <v>2059</v>
      </c>
      <c r="C270" s="840" t="s">
        <v>1283</v>
      </c>
      <c r="D270" s="839" t="s">
        <v>162</v>
      </c>
      <c r="E270" s="841">
        <v>500</v>
      </c>
      <c r="F270" s="839" t="s">
        <v>2060</v>
      </c>
      <c r="G270" s="839" t="s">
        <v>174</v>
      </c>
    </row>
    <row r="271" spans="1:7" ht="13.5" customHeight="1" x14ac:dyDescent="0.35">
      <c r="A271" s="838">
        <v>44458</v>
      </c>
      <c r="B271" s="839" t="s">
        <v>2061</v>
      </c>
      <c r="C271" s="840" t="s">
        <v>1274</v>
      </c>
      <c r="D271" s="839" t="s">
        <v>159</v>
      </c>
      <c r="E271" s="841">
        <v>99</v>
      </c>
      <c r="F271" s="839" t="s">
        <v>177</v>
      </c>
      <c r="G271" s="45" t="s">
        <v>176</v>
      </c>
    </row>
    <row r="272" spans="1:7" ht="13.5" customHeight="1" x14ac:dyDescent="0.35">
      <c r="A272" s="838">
        <v>44458</v>
      </c>
      <c r="B272" s="839" t="s">
        <v>1466</v>
      </c>
      <c r="C272" s="840" t="s">
        <v>1274</v>
      </c>
      <c r="D272" s="839" t="s">
        <v>166</v>
      </c>
      <c r="E272" s="841">
        <v>99</v>
      </c>
      <c r="F272" s="839" t="s">
        <v>177</v>
      </c>
      <c r="G272" s="839" t="s">
        <v>175</v>
      </c>
    </row>
    <row r="273" spans="1:7" ht="13.5" customHeight="1" x14ac:dyDescent="0.35">
      <c r="A273" s="838">
        <v>44458</v>
      </c>
      <c r="B273" s="839" t="s">
        <v>1466</v>
      </c>
      <c r="C273" s="840" t="s">
        <v>1277</v>
      </c>
      <c r="D273" s="839" t="s">
        <v>166</v>
      </c>
      <c r="E273" s="841">
        <v>-99</v>
      </c>
      <c r="F273" s="839" t="s">
        <v>177</v>
      </c>
      <c r="G273" s="839" t="s">
        <v>175</v>
      </c>
    </row>
    <row r="274" spans="1:7" ht="13.5" customHeight="1" x14ac:dyDescent="0.35">
      <c r="A274" s="838">
        <v>44458</v>
      </c>
      <c r="B274" s="839" t="s">
        <v>2062</v>
      </c>
      <c r="C274" s="840" t="s">
        <v>1274</v>
      </c>
      <c r="D274" s="839" t="s">
        <v>159</v>
      </c>
      <c r="E274" s="841">
        <v>150</v>
      </c>
      <c r="F274" s="839" t="s">
        <v>177</v>
      </c>
      <c r="G274" s="839" t="s">
        <v>177</v>
      </c>
    </row>
    <row r="275" spans="1:7" ht="13.5" customHeight="1" x14ac:dyDescent="0.35">
      <c r="A275" s="838">
        <v>44458</v>
      </c>
      <c r="B275" s="839" t="s">
        <v>1200</v>
      </c>
      <c r="C275" s="840" t="s">
        <v>1274</v>
      </c>
      <c r="D275" s="839" t="s">
        <v>159</v>
      </c>
      <c r="E275" s="841">
        <v>99</v>
      </c>
      <c r="F275" s="839" t="s">
        <v>177</v>
      </c>
      <c r="G275" s="839" t="s">
        <v>177</v>
      </c>
    </row>
    <row r="276" spans="1:7" ht="13.5" customHeight="1" x14ac:dyDescent="0.35">
      <c r="A276" s="838">
        <v>44455</v>
      </c>
      <c r="B276" s="839" t="s">
        <v>2063</v>
      </c>
      <c r="C276" s="840" t="s">
        <v>28</v>
      </c>
      <c r="D276" s="839" t="s">
        <v>160</v>
      </c>
      <c r="E276" s="841">
        <v>250</v>
      </c>
      <c r="F276" s="839" t="s">
        <v>2064</v>
      </c>
      <c r="G276" s="839" t="s">
        <v>175</v>
      </c>
    </row>
    <row r="277" spans="1:7" ht="13.5" customHeight="1" x14ac:dyDescent="0.35">
      <c r="A277" s="838">
        <v>44456</v>
      </c>
      <c r="B277" s="839" t="s">
        <v>401</v>
      </c>
      <c r="C277" s="840" t="s">
        <v>1274</v>
      </c>
      <c r="D277" s="839" t="s">
        <v>159</v>
      </c>
      <c r="E277" s="841">
        <v>12</v>
      </c>
      <c r="F277" s="839" t="s">
        <v>324</v>
      </c>
      <c r="G277" s="839" t="s">
        <v>175</v>
      </c>
    </row>
    <row r="278" spans="1:7" ht="13.5" customHeight="1" x14ac:dyDescent="0.35">
      <c r="A278" s="838">
        <v>44456</v>
      </c>
      <c r="B278" s="839" t="s">
        <v>2065</v>
      </c>
      <c r="C278" s="840" t="s">
        <v>1274</v>
      </c>
      <c r="D278" s="839" t="s">
        <v>159</v>
      </c>
      <c r="E278" s="841">
        <v>198</v>
      </c>
      <c r="F278" s="839" t="s">
        <v>177</v>
      </c>
      <c r="G278" s="839" t="s">
        <v>179</v>
      </c>
    </row>
    <row r="279" spans="1:7" ht="13.5" customHeight="1" x14ac:dyDescent="0.35">
      <c r="A279" s="838">
        <v>44454</v>
      </c>
      <c r="B279" s="839" t="s">
        <v>2066</v>
      </c>
      <c r="C279" s="840" t="s">
        <v>1274</v>
      </c>
      <c r="D279" s="839" t="s">
        <v>160</v>
      </c>
      <c r="E279" s="841">
        <v>12</v>
      </c>
      <c r="F279" s="839" t="s">
        <v>324</v>
      </c>
      <c r="G279" s="839" t="s">
        <v>175</v>
      </c>
    </row>
    <row r="280" spans="1:7" ht="13.5" customHeight="1" x14ac:dyDescent="0.35">
      <c r="A280" s="838">
        <v>44454</v>
      </c>
      <c r="B280" s="839" t="s">
        <v>2067</v>
      </c>
      <c r="C280" s="840" t="s">
        <v>28</v>
      </c>
      <c r="D280" s="839" t="s">
        <v>160</v>
      </c>
      <c r="E280" s="841">
        <v>230</v>
      </c>
      <c r="F280" s="839" t="s">
        <v>2068</v>
      </c>
      <c r="G280" s="839" t="s">
        <v>174</v>
      </c>
    </row>
    <row r="281" spans="1:7" ht="13.5" customHeight="1" x14ac:dyDescent="0.35">
      <c r="A281" s="838">
        <v>44452</v>
      </c>
      <c r="B281" s="839" t="s">
        <v>2069</v>
      </c>
      <c r="C281" s="840" t="s">
        <v>1274</v>
      </c>
      <c r="D281" s="839" t="s">
        <v>159</v>
      </c>
      <c r="E281" s="841">
        <v>300</v>
      </c>
      <c r="F281" s="839" t="s">
        <v>177</v>
      </c>
      <c r="G281" s="839" t="s">
        <v>177</v>
      </c>
    </row>
    <row r="282" spans="1:7" ht="13.5" customHeight="1" x14ac:dyDescent="0.35">
      <c r="A282" s="838">
        <v>44451</v>
      </c>
      <c r="B282" s="839" t="s">
        <v>2070</v>
      </c>
      <c r="C282" s="840" t="s">
        <v>1274</v>
      </c>
      <c r="D282" s="839" t="s">
        <v>159</v>
      </c>
      <c r="E282" s="841">
        <v>150</v>
      </c>
      <c r="F282" s="839" t="s">
        <v>235</v>
      </c>
      <c r="G282" s="839" t="s">
        <v>174</v>
      </c>
    </row>
    <row r="283" spans="1:7" ht="13.5" customHeight="1" x14ac:dyDescent="0.35">
      <c r="A283" s="838">
        <v>44450</v>
      </c>
      <c r="B283" s="839" t="s">
        <v>2051</v>
      </c>
      <c r="C283" s="840" t="s">
        <v>1274</v>
      </c>
      <c r="D283" s="839" t="s">
        <v>159</v>
      </c>
      <c r="E283" s="841">
        <v>150</v>
      </c>
      <c r="F283" s="839" t="s">
        <v>177</v>
      </c>
      <c r="G283" s="839" t="s">
        <v>177</v>
      </c>
    </row>
    <row r="284" spans="1:7" ht="13.5" customHeight="1" x14ac:dyDescent="0.35">
      <c r="A284" s="838">
        <v>44450</v>
      </c>
      <c r="B284" s="839" t="s">
        <v>2071</v>
      </c>
      <c r="C284" s="840" t="s">
        <v>1279</v>
      </c>
      <c r="D284" s="839" t="s">
        <v>159</v>
      </c>
      <c r="E284" s="841">
        <v>35</v>
      </c>
      <c r="F284" s="839" t="s">
        <v>1783</v>
      </c>
      <c r="G284" s="839" t="s">
        <v>175</v>
      </c>
    </row>
    <row r="285" spans="1:7" ht="13.5" customHeight="1" x14ac:dyDescent="0.35">
      <c r="A285" s="838">
        <v>44450</v>
      </c>
      <c r="B285" s="839" t="s">
        <v>2072</v>
      </c>
      <c r="C285" s="840" t="s">
        <v>1274</v>
      </c>
      <c r="D285" s="839" t="s">
        <v>159</v>
      </c>
      <c r="E285" s="841">
        <v>300</v>
      </c>
      <c r="F285" s="839" t="s">
        <v>177</v>
      </c>
      <c r="G285" s="839" t="s">
        <v>174</v>
      </c>
    </row>
    <row r="286" spans="1:7" ht="13.5" customHeight="1" x14ac:dyDescent="0.35">
      <c r="A286" s="838">
        <v>44449</v>
      </c>
      <c r="B286" s="839" t="s">
        <v>1704</v>
      </c>
      <c r="C286" s="840" t="s">
        <v>28</v>
      </c>
      <c r="D286" s="839" t="s">
        <v>159</v>
      </c>
      <c r="E286" s="841">
        <v>150</v>
      </c>
      <c r="F286" s="839" t="s">
        <v>1058</v>
      </c>
      <c r="G286" s="839" t="s">
        <v>174</v>
      </c>
    </row>
    <row r="287" spans="1:7" ht="13.5" customHeight="1" x14ac:dyDescent="0.35">
      <c r="A287" s="838">
        <v>44449</v>
      </c>
      <c r="B287" s="839" t="s">
        <v>2073</v>
      </c>
      <c r="C287" s="840" t="s">
        <v>1280</v>
      </c>
      <c r="D287" s="839" t="s">
        <v>159</v>
      </c>
      <c r="E287" s="841">
        <v>75</v>
      </c>
      <c r="F287" s="839" t="s">
        <v>1409</v>
      </c>
      <c r="G287" s="839" t="s">
        <v>174</v>
      </c>
    </row>
    <row r="288" spans="1:7" ht="13.5" customHeight="1" x14ac:dyDescent="0.35">
      <c r="A288" s="838">
        <v>44448</v>
      </c>
      <c r="B288" s="839" t="s">
        <v>2074</v>
      </c>
      <c r="C288" s="840" t="s">
        <v>1282</v>
      </c>
      <c r="D288" s="839" t="s">
        <v>162</v>
      </c>
      <c r="E288" s="841">
        <v>159.19999999999999</v>
      </c>
      <c r="F288" s="839" t="s">
        <v>414</v>
      </c>
      <c r="G288" s="839" t="s">
        <v>175</v>
      </c>
    </row>
    <row r="289" spans="1:7" ht="13.5" customHeight="1" x14ac:dyDescent="0.35">
      <c r="A289" s="838">
        <v>44446</v>
      </c>
      <c r="B289" s="839" t="s">
        <v>2075</v>
      </c>
      <c r="C289" s="840" t="s">
        <v>1274</v>
      </c>
      <c r="D289" s="839" t="s">
        <v>160</v>
      </c>
      <c r="E289" s="841">
        <v>99</v>
      </c>
      <c r="F289" s="839" t="s">
        <v>177</v>
      </c>
      <c r="G289" s="839" t="s">
        <v>174</v>
      </c>
    </row>
    <row r="290" spans="1:7" ht="13.5" customHeight="1" x14ac:dyDescent="0.35">
      <c r="A290" s="838">
        <v>44446</v>
      </c>
      <c r="B290" s="839" t="s">
        <v>2076</v>
      </c>
      <c r="C290" s="840" t="s">
        <v>28</v>
      </c>
      <c r="D290" s="839" t="s">
        <v>159</v>
      </c>
      <c r="E290" s="841">
        <v>20</v>
      </c>
      <c r="F290" s="839" t="s">
        <v>2077</v>
      </c>
      <c r="G290" s="839" t="s">
        <v>174</v>
      </c>
    </row>
    <row r="291" spans="1:7" ht="13.5" customHeight="1" x14ac:dyDescent="0.35">
      <c r="A291" s="838">
        <v>44440</v>
      </c>
      <c r="B291" s="839" t="s">
        <v>2078</v>
      </c>
      <c r="C291" s="840" t="s">
        <v>1274</v>
      </c>
      <c r="D291" s="839" t="s">
        <v>160</v>
      </c>
      <c r="E291" s="841">
        <v>35</v>
      </c>
      <c r="F291" s="839" t="s">
        <v>279</v>
      </c>
      <c r="G291" s="839" t="s">
        <v>174</v>
      </c>
    </row>
    <row r="292" spans="1:7" ht="13.5" customHeight="1" x14ac:dyDescent="0.35">
      <c r="A292" s="838">
        <v>44440</v>
      </c>
      <c r="B292" s="839" t="s">
        <v>2079</v>
      </c>
      <c r="C292" s="840" t="s">
        <v>1274</v>
      </c>
      <c r="D292" s="839" t="s">
        <v>165</v>
      </c>
      <c r="E292" s="841">
        <v>95</v>
      </c>
      <c r="F292" s="839" t="s">
        <v>235</v>
      </c>
      <c r="G292" s="839" t="s">
        <v>175</v>
      </c>
    </row>
    <row r="293" spans="1:7" ht="13.5" customHeight="1" x14ac:dyDescent="0.35">
      <c r="A293" s="838">
        <v>44440</v>
      </c>
      <c r="B293" s="839" t="s">
        <v>2079</v>
      </c>
      <c r="C293" s="840" t="s">
        <v>1281</v>
      </c>
      <c r="D293" s="839" t="s">
        <v>165</v>
      </c>
      <c r="E293" s="841">
        <v>-95</v>
      </c>
      <c r="F293" s="839" t="s">
        <v>235</v>
      </c>
      <c r="G293" s="839" t="s">
        <v>175</v>
      </c>
    </row>
    <row r="294" spans="1:7" ht="13.5" customHeight="1" x14ac:dyDescent="0.35">
      <c r="A294" s="838">
        <v>44440</v>
      </c>
      <c r="B294" s="839" t="s">
        <v>2080</v>
      </c>
      <c r="C294" s="840" t="s">
        <v>1274</v>
      </c>
      <c r="D294" s="839" t="s">
        <v>159</v>
      </c>
      <c r="E294" s="841">
        <v>150</v>
      </c>
      <c r="F294" s="839" t="s">
        <v>2081</v>
      </c>
      <c r="G294" s="839" t="s">
        <v>175</v>
      </c>
    </row>
    <row r="295" spans="1:7" ht="13.5" customHeight="1" x14ac:dyDescent="0.35">
      <c r="A295" s="838">
        <v>44440</v>
      </c>
      <c r="B295" s="839" t="s">
        <v>2082</v>
      </c>
      <c r="C295" s="840" t="s">
        <v>1279</v>
      </c>
      <c r="D295" s="839" t="s">
        <v>159</v>
      </c>
      <c r="E295" s="841">
        <v>360</v>
      </c>
      <c r="F295" s="839" t="s">
        <v>1209</v>
      </c>
      <c r="G295" s="839" t="s">
        <v>174</v>
      </c>
    </row>
    <row r="296" spans="1:7" ht="13.5" customHeight="1" x14ac:dyDescent="0.35">
      <c r="A296" s="838">
        <v>44440</v>
      </c>
      <c r="B296" s="839" t="s">
        <v>986</v>
      </c>
      <c r="C296" s="840" t="s">
        <v>1274</v>
      </c>
      <c r="D296" s="839" t="s">
        <v>159</v>
      </c>
      <c r="E296" s="841">
        <v>50</v>
      </c>
      <c r="F296" s="839" t="s">
        <v>1671</v>
      </c>
      <c r="G296" s="839" t="s">
        <v>175</v>
      </c>
    </row>
    <row r="297" spans="1:7" ht="13.5" customHeight="1" x14ac:dyDescent="0.35">
      <c r="A297" s="838">
        <v>44440</v>
      </c>
      <c r="B297" s="839" t="s">
        <v>986</v>
      </c>
      <c r="C297" s="840" t="s">
        <v>1274</v>
      </c>
      <c r="D297" s="839" t="s">
        <v>159</v>
      </c>
      <c r="E297" s="841">
        <v>50</v>
      </c>
      <c r="F297" s="839" t="s">
        <v>472</v>
      </c>
      <c r="G297" s="839" t="s">
        <v>175</v>
      </c>
    </row>
    <row r="298" spans="1:7" ht="13.5" customHeight="1" x14ac:dyDescent="0.35">
      <c r="A298" s="838">
        <v>44440</v>
      </c>
      <c r="B298" s="839" t="s">
        <v>402</v>
      </c>
      <c r="C298" s="840" t="s">
        <v>1279</v>
      </c>
      <c r="D298" s="839" t="s">
        <v>160</v>
      </c>
      <c r="E298" s="841">
        <v>130</v>
      </c>
      <c r="F298" s="839" t="s">
        <v>2083</v>
      </c>
      <c r="G298" s="839" t="s">
        <v>175</v>
      </c>
    </row>
    <row r="299" spans="1:7" ht="13.5" customHeight="1" x14ac:dyDescent="0.35">
      <c r="A299" s="838">
        <v>44440</v>
      </c>
      <c r="B299" s="839" t="s">
        <v>402</v>
      </c>
      <c r="C299" s="840" t="s">
        <v>1279</v>
      </c>
      <c r="D299" s="839" t="s">
        <v>160</v>
      </c>
      <c r="E299" s="841">
        <v>65</v>
      </c>
      <c r="F299" s="839" t="s">
        <v>2084</v>
      </c>
      <c r="G299" s="839" t="s">
        <v>175</v>
      </c>
    </row>
    <row r="300" spans="1:7" ht="13.5" customHeight="1" x14ac:dyDescent="0.35">
      <c r="A300" s="838">
        <v>44440</v>
      </c>
      <c r="B300" s="839" t="s">
        <v>402</v>
      </c>
      <c r="C300" s="840" t="s">
        <v>28</v>
      </c>
      <c r="D300" s="839" t="s">
        <v>160</v>
      </c>
      <c r="E300" s="841">
        <v>20</v>
      </c>
      <c r="F300" s="839" t="s">
        <v>2085</v>
      </c>
      <c r="G300" s="839" t="s">
        <v>175</v>
      </c>
    </row>
    <row r="301" spans="1:7" ht="13.5" customHeight="1" x14ac:dyDescent="0.35">
      <c r="A301" s="838">
        <v>44440</v>
      </c>
      <c r="B301" s="839" t="s">
        <v>1077</v>
      </c>
      <c r="C301" s="840" t="s">
        <v>1276</v>
      </c>
      <c r="D301" s="839" t="s">
        <v>161</v>
      </c>
      <c r="E301" s="841">
        <v>550</v>
      </c>
      <c r="F301" s="839" t="s">
        <v>1078</v>
      </c>
      <c r="G301" s="839" t="s">
        <v>175</v>
      </c>
    </row>
    <row r="302" spans="1:7" ht="13.5" customHeight="1" x14ac:dyDescent="0.35">
      <c r="A302" s="838">
        <v>44440</v>
      </c>
      <c r="B302" s="839" t="s">
        <v>292</v>
      </c>
      <c r="C302" s="840" t="s">
        <v>1278</v>
      </c>
      <c r="D302" s="840" t="s">
        <v>161</v>
      </c>
      <c r="E302" s="841">
        <v>60</v>
      </c>
      <c r="F302" s="840" t="s">
        <v>292</v>
      </c>
      <c r="G302" s="840" t="s">
        <v>175</v>
      </c>
    </row>
    <row r="305" spans="1:7" ht="13.5" customHeight="1" x14ac:dyDescent="0.35">
      <c r="A305" s="838">
        <v>44439</v>
      </c>
      <c r="B305" s="839" t="s">
        <v>402</v>
      </c>
      <c r="C305" s="840" t="s">
        <v>1279</v>
      </c>
      <c r="D305" s="839" t="s">
        <v>160</v>
      </c>
      <c r="E305" s="841">
        <v>65</v>
      </c>
      <c r="F305" s="839" t="s">
        <v>2084</v>
      </c>
      <c r="G305" s="839" t="s">
        <v>175</v>
      </c>
    </row>
    <row r="306" spans="1:7" ht="13.5" customHeight="1" x14ac:dyDescent="0.35">
      <c r="A306" s="838">
        <v>44438</v>
      </c>
      <c r="B306" s="839" t="s">
        <v>2086</v>
      </c>
      <c r="C306" s="840" t="s">
        <v>28</v>
      </c>
      <c r="D306" s="839" t="s">
        <v>159</v>
      </c>
      <c r="E306" s="841">
        <v>30</v>
      </c>
      <c r="F306" s="839" t="s">
        <v>1236</v>
      </c>
      <c r="G306" s="839" t="s">
        <v>174</v>
      </c>
    </row>
    <row r="307" spans="1:7" ht="13.5" customHeight="1" x14ac:dyDescent="0.35">
      <c r="A307" s="838">
        <v>44438</v>
      </c>
      <c r="B307" s="839" t="s">
        <v>2087</v>
      </c>
      <c r="C307" s="840" t="s">
        <v>1274</v>
      </c>
      <c r="D307" s="839" t="s">
        <v>159</v>
      </c>
      <c r="E307" s="841">
        <v>150</v>
      </c>
      <c r="F307" s="839" t="s">
        <v>235</v>
      </c>
      <c r="G307" s="839" t="s">
        <v>174</v>
      </c>
    </row>
    <row r="308" spans="1:7" ht="13.5" customHeight="1" x14ac:dyDescent="0.35">
      <c r="A308" s="838">
        <v>44438</v>
      </c>
      <c r="B308" s="839" t="s">
        <v>732</v>
      </c>
      <c r="C308" s="840" t="s">
        <v>1279</v>
      </c>
      <c r="D308" s="839" t="s">
        <v>159</v>
      </c>
      <c r="E308" s="841">
        <v>360</v>
      </c>
      <c r="F308" s="839" t="s">
        <v>2088</v>
      </c>
      <c r="G308" s="839" t="s">
        <v>175</v>
      </c>
    </row>
    <row r="309" spans="1:7" ht="13.5" customHeight="1" x14ac:dyDescent="0.35">
      <c r="A309" s="838">
        <v>44435</v>
      </c>
      <c r="B309" s="839" t="s">
        <v>1766</v>
      </c>
      <c r="C309" s="840" t="s">
        <v>1274</v>
      </c>
      <c r="D309" s="839" t="s">
        <v>159</v>
      </c>
      <c r="E309" s="841">
        <v>825</v>
      </c>
      <c r="F309" s="839" t="s">
        <v>1000</v>
      </c>
      <c r="G309" s="839" t="s">
        <v>175</v>
      </c>
    </row>
    <row r="310" spans="1:7" ht="13.5" customHeight="1" x14ac:dyDescent="0.35">
      <c r="A310" s="838">
        <v>44434</v>
      </c>
      <c r="B310" s="839" t="s">
        <v>2089</v>
      </c>
      <c r="C310" s="840" t="s">
        <v>1274</v>
      </c>
      <c r="D310" s="839" t="s">
        <v>159</v>
      </c>
      <c r="E310" s="841">
        <v>99</v>
      </c>
      <c r="F310" s="839" t="s">
        <v>2090</v>
      </c>
      <c r="G310" s="839" t="s">
        <v>174</v>
      </c>
    </row>
    <row r="311" spans="1:7" ht="13.5" customHeight="1" x14ac:dyDescent="0.35">
      <c r="A311" s="838">
        <v>44435</v>
      </c>
      <c r="B311" s="839" t="s">
        <v>2091</v>
      </c>
      <c r="C311" s="840" t="s">
        <v>1274</v>
      </c>
      <c r="D311" s="839" t="s">
        <v>159</v>
      </c>
      <c r="E311" s="841">
        <v>125</v>
      </c>
      <c r="F311" s="839" t="s">
        <v>2092</v>
      </c>
      <c r="G311" s="839" t="s">
        <v>175</v>
      </c>
    </row>
    <row r="312" spans="1:7" ht="13.5" customHeight="1" x14ac:dyDescent="0.35">
      <c r="A312" s="838">
        <v>44434</v>
      </c>
      <c r="B312" s="839" t="s">
        <v>2093</v>
      </c>
      <c r="C312" s="840" t="s">
        <v>1279</v>
      </c>
      <c r="D312" s="839" t="s">
        <v>159</v>
      </c>
      <c r="E312" s="841">
        <v>35</v>
      </c>
      <c r="F312" s="839" t="s">
        <v>2094</v>
      </c>
      <c r="G312" s="839" t="s">
        <v>174</v>
      </c>
    </row>
    <row r="313" spans="1:7" ht="13.5" customHeight="1" x14ac:dyDescent="0.35">
      <c r="A313" s="838">
        <v>44434</v>
      </c>
      <c r="B313" s="839" t="s">
        <v>2095</v>
      </c>
      <c r="C313" s="840" t="s">
        <v>1274</v>
      </c>
      <c r="D313" s="839" t="s">
        <v>165</v>
      </c>
      <c r="E313" s="841">
        <v>250</v>
      </c>
      <c r="F313" s="839" t="s">
        <v>463</v>
      </c>
      <c r="G313" s="839" t="s">
        <v>175</v>
      </c>
    </row>
    <row r="314" spans="1:7" ht="13.5" customHeight="1" x14ac:dyDescent="0.35">
      <c r="A314" s="838">
        <v>44434</v>
      </c>
      <c r="B314" s="839" t="s">
        <v>2095</v>
      </c>
      <c r="C314" s="840" t="s">
        <v>1281</v>
      </c>
      <c r="D314" s="839" t="s">
        <v>165</v>
      </c>
      <c r="E314" s="841">
        <v>-250</v>
      </c>
      <c r="F314" s="839" t="s">
        <v>463</v>
      </c>
      <c r="G314" s="839" t="s">
        <v>175</v>
      </c>
    </row>
    <row r="315" spans="1:7" ht="13.5" customHeight="1" x14ac:dyDescent="0.35">
      <c r="A315" s="838">
        <v>44434</v>
      </c>
      <c r="B315" s="839" t="s">
        <v>2095</v>
      </c>
      <c r="C315" s="840" t="s">
        <v>1274</v>
      </c>
      <c r="D315" s="839" t="s">
        <v>159</v>
      </c>
      <c r="E315" s="841">
        <v>500</v>
      </c>
      <c r="F315" s="839" t="s">
        <v>463</v>
      </c>
      <c r="G315" s="839" t="s">
        <v>175</v>
      </c>
    </row>
    <row r="316" spans="1:7" ht="13.5" customHeight="1" x14ac:dyDescent="0.35">
      <c r="A316" s="838">
        <v>44434</v>
      </c>
      <c r="B316" s="839" t="s">
        <v>2096</v>
      </c>
      <c r="C316" s="840" t="s">
        <v>1274</v>
      </c>
      <c r="D316" s="839" t="s">
        <v>159</v>
      </c>
      <c r="E316" s="841">
        <v>750</v>
      </c>
      <c r="F316" s="839" t="s">
        <v>463</v>
      </c>
      <c r="G316" s="839" t="s">
        <v>175</v>
      </c>
    </row>
    <row r="317" spans="1:7" ht="13.5" customHeight="1" x14ac:dyDescent="0.35">
      <c r="A317" s="838">
        <v>44434</v>
      </c>
      <c r="B317" s="839" t="s">
        <v>2097</v>
      </c>
      <c r="C317" s="840" t="s">
        <v>1274</v>
      </c>
      <c r="D317" s="839" t="s">
        <v>159</v>
      </c>
      <c r="E317" s="841">
        <v>750</v>
      </c>
      <c r="F317" s="839" t="s">
        <v>463</v>
      </c>
      <c r="G317" s="839" t="s">
        <v>175</v>
      </c>
    </row>
    <row r="318" spans="1:7" ht="13.5" customHeight="1" x14ac:dyDescent="0.35">
      <c r="A318" s="838">
        <v>44433</v>
      </c>
      <c r="B318" s="839" t="s">
        <v>2098</v>
      </c>
      <c r="C318" s="840" t="s">
        <v>1279</v>
      </c>
      <c r="D318" s="839" t="s">
        <v>159</v>
      </c>
      <c r="E318" s="841">
        <v>35</v>
      </c>
      <c r="F318" s="839" t="s">
        <v>2094</v>
      </c>
      <c r="G318" s="839" t="s">
        <v>174</v>
      </c>
    </row>
    <row r="319" spans="1:7" ht="13.5" customHeight="1" x14ac:dyDescent="0.35">
      <c r="A319" s="838">
        <v>44433</v>
      </c>
      <c r="B319" s="839" t="s">
        <v>2099</v>
      </c>
      <c r="C319" s="840" t="s">
        <v>1279</v>
      </c>
      <c r="D319" s="839" t="s">
        <v>159</v>
      </c>
      <c r="E319" s="841">
        <v>360</v>
      </c>
      <c r="F319" s="839" t="s">
        <v>2088</v>
      </c>
      <c r="G319" s="839" t="s">
        <v>174</v>
      </c>
    </row>
    <row r="320" spans="1:7" ht="13.5" customHeight="1" x14ac:dyDescent="0.35">
      <c r="A320" s="838">
        <v>44433</v>
      </c>
      <c r="B320" s="839" t="s">
        <v>1347</v>
      </c>
      <c r="C320" s="840" t="s">
        <v>1274</v>
      </c>
      <c r="D320" s="839" t="s">
        <v>159</v>
      </c>
      <c r="E320" s="841">
        <v>12</v>
      </c>
      <c r="F320" s="839" t="s">
        <v>324</v>
      </c>
      <c r="G320" s="839" t="s">
        <v>174</v>
      </c>
    </row>
    <row r="321" spans="1:7" ht="13.5" customHeight="1" x14ac:dyDescent="0.35">
      <c r="A321" s="838">
        <v>44432</v>
      </c>
      <c r="B321" s="839" t="s">
        <v>2100</v>
      </c>
      <c r="C321" s="840" t="s">
        <v>1274</v>
      </c>
      <c r="D321" s="839" t="s">
        <v>165</v>
      </c>
      <c r="E321" s="841">
        <v>50</v>
      </c>
      <c r="F321" s="839" t="s">
        <v>472</v>
      </c>
      <c r="G321" s="839" t="s">
        <v>175</v>
      </c>
    </row>
    <row r="322" spans="1:7" ht="13.5" customHeight="1" x14ac:dyDescent="0.35">
      <c r="A322" s="838">
        <v>44432</v>
      </c>
      <c r="B322" s="839" t="s">
        <v>2100</v>
      </c>
      <c r="C322" s="840" t="s">
        <v>1281</v>
      </c>
      <c r="D322" s="839" t="s">
        <v>165</v>
      </c>
      <c r="E322" s="841">
        <v>-50</v>
      </c>
      <c r="F322" s="839" t="s">
        <v>472</v>
      </c>
      <c r="G322" s="839" t="s">
        <v>175</v>
      </c>
    </row>
    <row r="323" spans="1:7" ht="13.5" customHeight="1" x14ac:dyDescent="0.35">
      <c r="A323" s="838">
        <v>44432</v>
      </c>
      <c r="B323" s="839" t="s">
        <v>2101</v>
      </c>
      <c r="C323" s="840" t="s">
        <v>1274</v>
      </c>
      <c r="D323" s="839" t="s">
        <v>162</v>
      </c>
      <c r="E323" s="841">
        <v>600</v>
      </c>
      <c r="F323" s="839" t="s">
        <v>2102</v>
      </c>
      <c r="G323" s="839" t="s">
        <v>174</v>
      </c>
    </row>
    <row r="324" spans="1:7" ht="13.5" customHeight="1" x14ac:dyDescent="0.35">
      <c r="A324" s="838">
        <v>44430</v>
      </c>
      <c r="B324" s="839" t="s">
        <v>2103</v>
      </c>
      <c r="C324" s="840" t="s">
        <v>1279</v>
      </c>
      <c r="D324" s="839" t="s">
        <v>159</v>
      </c>
      <c r="E324" s="841">
        <v>5</v>
      </c>
      <c r="F324" s="848" t="s">
        <v>2104</v>
      </c>
      <c r="G324" s="839" t="s">
        <v>175</v>
      </c>
    </row>
    <row r="325" spans="1:7" ht="13.5" customHeight="1" x14ac:dyDescent="0.35">
      <c r="A325" s="838">
        <v>44430</v>
      </c>
      <c r="B325" s="839" t="s">
        <v>2103</v>
      </c>
      <c r="C325" s="840" t="s">
        <v>1279</v>
      </c>
      <c r="D325" s="839" t="s">
        <v>165</v>
      </c>
      <c r="E325" s="841">
        <v>60</v>
      </c>
      <c r="F325" s="848" t="s">
        <v>2104</v>
      </c>
      <c r="G325" s="839" t="s">
        <v>175</v>
      </c>
    </row>
    <row r="326" spans="1:7" ht="13.5" customHeight="1" x14ac:dyDescent="0.35">
      <c r="A326" s="838">
        <v>44430</v>
      </c>
      <c r="B326" s="839" t="s">
        <v>2103</v>
      </c>
      <c r="C326" s="840" t="s">
        <v>1281</v>
      </c>
      <c r="D326" s="839" t="s">
        <v>165</v>
      </c>
      <c r="E326" s="841">
        <v>-60</v>
      </c>
      <c r="F326" s="848" t="s">
        <v>2104</v>
      </c>
      <c r="G326" s="839" t="s">
        <v>175</v>
      </c>
    </row>
    <row r="327" spans="1:7" ht="13.5" customHeight="1" x14ac:dyDescent="0.35">
      <c r="A327" s="838">
        <v>44427</v>
      </c>
      <c r="B327" s="839" t="s">
        <v>64</v>
      </c>
      <c r="C327" s="840" t="s">
        <v>1274</v>
      </c>
      <c r="D327" s="839" t="s">
        <v>159</v>
      </c>
      <c r="E327" s="841">
        <v>250</v>
      </c>
      <c r="F327" s="839" t="s">
        <v>2105</v>
      </c>
      <c r="G327" s="839" t="s">
        <v>175</v>
      </c>
    </row>
    <row r="328" spans="1:7" ht="13.5" customHeight="1" x14ac:dyDescent="0.35">
      <c r="A328" s="838">
        <v>44425</v>
      </c>
      <c r="B328" s="839" t="s">
        <v>2067</v>
      </c>
      <c r="C328" s="840" t="s">
        <v>28</v>
      </c>
      <c r="D328" s="839" t="s">
        <v>160</v>
      </c>
      <c r="E328" s="841">
        <v>30</v>
      </c>
      <c r="F328" s="839" t="s">
        <v>2106</v>
      </c>
      <c r="G328" s="839" t="s">
        <v>174</v>
      </c>
    </row>
    <row r="329" spans="1:7" ht="13.5" customHeight="1" x14ac:dyDescent="0.35">
      <c r="A329" s="838">
        <v>44425</v>
      </c>
      <c r="B329" s="839" t="s">
        <v>346</v>
      </c>
      <c r="C329" s="840" t="s">
        <v>1277</v>
      </c>
      <c r="D329" s="839" t="s">
        <v>166</v>
      </c>
      <c r="E329" s="841">
        <v>-20</v>
      </c>
      <c r="F329" s="839" t="s">
        <v>2107</v>
      </c>
      <c r="G329" s="839" t="s">
        <v>175</v>
      </c>
    </row>
    <row r="330" spans="1:7" ht="13.5" customHeight="1" x14ac:dyDescent="0.35">
      <c r="A330" s="838">
        <v>44425</v>
      </c>
      <c r="B330" s="839" t="s">
        <v>346</v>
      </c>
      <c r="C330" s="840" t="s">
        <v>28</v>
      </c>
      <c r="D330" s="839" t="s">
        <v>166</v>
      </c>
      <c r="E330" s="841">
        <v>20</v>
      </c>
      <c r="F330" s="839" t="s">
        <v>2107</v>
      </c>
      <c r="G330" s="839" t="s">
        <v>175</v>
      </c>
    </row>
    <row r="331" spans="1:7" ht="13.5" customHeight="1" x14ac:dyDescent="0.35">
      <c r="A331" s="838">
        <v>44424</v>
      </c>
      <c r="B331" s="839" t="s">
        <v>967</v>
      </c>
      <c r="C331" s="840" t="s">
        <v>1279</v>
      </c>
      <c r="D331" s="839" t="s">
        <v>160</v>
      </c>
      <c r="E331" s="841">
        <v>360</v>
      </c>
      <c r="F331" s="839" t="s">
        <v>2088</v>
      </c>
      <c r="G331" s="839" t="s">
        <v>175</v>
      </c>
    </row>
    <row r="332" spans="1:7" ht="13.5" customHeight="1" x14ac:dyDescent="0.35">
      <c r="A332" s="838">
        <v>44424</v>
      </c>
      <c r="B332" s="839" t="s">
        <v>1043</v>
      </c>
      <c r="C332" s="840" t="s">
        <v>1279</v>
      </c>
      <c r="D332" s="839" t="s">
        <v>159</v>
      </c>
      <c r="E332" s="841">
        <v>360</v>
      </c>
      <c r="F332" s="839" t="s">
        <v>2088</v>
      </c>
      <c r="G332" s="839" t="s">
        <v>175</v>
      </c>
    </row>
    <row r="333" spans="1:7" ht="13.5" customHeight="1" x14ac:dyDescent="0.35">
      <c r="A333" s="838">
        <v>44423</v>
      </c>
      <c r="B333" s="839" t="s">
        <v>2108</v>
      </c>
      <c r="C333" s="840" t="s">
        <v>1274</v>
      </c>
      <c r="D333" s="839" t="s">
        <v>159</v>
      </c>
      <c r="E333" s="841">
        <v>50</v>
      </c>
      <c r="F333" s="839" t="s">
        <v>1202</v>
      </c>
      <c r="G333" s="839" t="s">
        <v>175</v>
      </c>
    </row>
    <row r="334" spans="1:7" ht="13.5" customHeight="1" x14ac:dyDescent="0.35">
      <c r="A334" s="838">
        <v>44422</v>
      </c>
      <c r="B334" s="839" t="s">
        <v>346</v>
      </c>
      <c r="C334" s="840" t="s">
        <v>1277</v>
      </c>
      <c r="D334" s="839" t="s">
        <v>166</v>
      </c>
      <c r="E334" s="841">
        <v>-150</v>
      </c>
      <c r="F334" s="839" t="s">
        <v>177</v>
      </c>
      <c r="G334" s="839" t="s">
        <v>175</v>
      </c>
    </row>
    <row r="335" spans="1:7" ht="13.5" customHeight="1" x14ac:dyDescent="0.35">
      <c r="A335" s="838">
        <v>44422</v>
      </c>
      <c r="B335" s="839" t="s">
        <v>346</v>
      </c>
      <c r="C335" s="840" t="s">
        <v>1274</v>
      </c>
      <c r="D335" s="839" t="s">
        <v>166</v>
      </c>
      <c r="E335" s="841">
        <v>150</v>
      </c>
      <c r="F335" s="839" t="s">
        <v>177</v>
      </c>
      <c r="G335" s="839" t="s">
        <v>175</v>
      </c>
    </row>
    <row r="336" spans="1:7" ht="13.5" customHeight="1" x14ac:dyDescent="0.35">
      <c r="A336" s="838">
        <v>44422</v>
      </c>
      <c r="B336" s="839" t="s">
        <v>346</v>
      </c>
      <c r="C336" s="840" t="s">
        <v>1277</v>
      </c>
      <c r="D336" s="839" t="s">
        <v>166</v>
      </c>
      <c r="E336" s="841">
        <v>-600</v>
      </c>
      <c r="F336" s="839" t="s">
        <v>2109</v>
      </c>
      <c r="G336" s="839" t="s">
        <v>175</v>
      </c>
    </row>
    <row r="337" spans="1:7" ht="13.5" customHeight="1" x14ac:dyDescent="0.35">
      <c r="A337" s="838">
        <v>44422</v>
      </c>
      <c r="B337" s="839" t="s">
        <v>346</v>
      </c>
      <c r="C337" s="840" t="s">
        <v>1278</v>
      </c>
      <c r="D337" s="839" t="s">
        <v>166</v>
      </c>
      <c r="E337" s="841">
        <v>600</v>
      </c>
      <c r="F337" s="839" t="s">
        <v>2109</v>
      </c>
      <c r="G337" s="839" t="s">
        <v>175</v>
      </c>
    </row>
    <row r="338" spans="1:7" ht="13.5" customHeight="1" x14ac:dyDescent="0.35">
      <c r="A338" s="838">
        <v>44422</v>
      </c>
      <c r="B338" s="839" t="s">
        <v>346</v>
      </c>
      <c r="C338" s="840" t="s">
        <v>1277</v>
      </c>
      <c r="D338" s="839" t="s">
        <v>166</v>
      </c>
      <c r="E338" s="841">
        <v>-50</v>
      </c>
      <c r="F338" s="839" t="s">
        <v>472</v>
      </c>
      <c r="G338" s="839" t="s">
        <v>175</v>
      </c>
    </row>
    <row r="339" spans="1:7" ht="13.5" customHeight="1" x14ac:dyDescent="0.35">
      <c r="A339" s="838">
        <v>44422</v>
      </c>
      <c r="B339" s="839" t="s">
        <v>346</v>
      </c>
      <c r="C339" s="840" t="s">
        <v>1274</v>
      </c>
      <c r="D339" s="839" t="s">
        <v>166</v>
      </c>
      <c r="E339" s="841">
        <v>50</v>
      </c>
      <c r="F339" s="839" t="s">
        <v>472</v>
      </c>
      <c r="G339" s="839" t="s">
        <v>175</v>
      </c>
    </row>
    <row r="340" spans="1:7" ht="13.5" customHeight="1" x14ac:dyDescent="0.35">
      <c r="A340" s="838">
        <v>44422</v>
      </c>
      <c r="B340" s="839" t="s">
        <v>346</v>
      </c>
      <c r="C340" s="840" t="s">
        <v>1277</v>
      </c>
      <c r="D340" s="839" t="s">
        <v>166</v>
      </c>
      <c r="E340" s="841">
        <v>-50</v>
      </c>
      <c r="F340" s="839" t="s">
        <v>1202</v>
      </c>
      <c r="G340" s="839" t="s">
        <v>175</v>
      </c>
    </row>
    <row r="341" spans="1:7" ht="13.5" customHeight="1" x14ac:dyDescent="0.35">
      <c r="A341" s="838">
        <v>44422</v>
      </c>
      <c r="B341" s="839" t="s">
        <v>346</v>
      </c>
      <c r="C341" s="840" t="s">
        <v>1274</v>
      </c>
      <c r="D341" s="839" t="s">
        <v>166</v>
      </c>
      <c r="E341" s="841">
        <v>50</v>
      </c>
      <c r="F341" s="839" t="s">
        <v>1202</v>
      </c>
      <c r="G341" s="839" t="s">
        <v>175</v>
      </c>
    </row>
    <row r="342" spans="1:7" ht="13.5" customHeight="1" x14ac:dyDescent="0.35">
      <c r="A342" s="838">
        <v>44420</v>
      </c>
      <c r="B342" s="839" t="s">
        <v>1623</v>
      </c>
      <c r="C342" s="840" t="s">
        <v>28</v>
      </c>
      <c r="D342" s="839" t="s">
        <v>160</v>
      </c>
      <c r="E342" s="841">
        <v>395</v>
      </c>
      <c r="F342" s="839" t="s">
        <v>1058</v>
      </c>
      <c r="G342" s="839" t="s">
        <v>174</v>
      </c>
    </row>
    <row r="343" spans="1:7" ht="13.5" customHeight="1" x14ac:dyDescent="0.35">
      <c r="A343" s="838">
        <v>44418</v>
      </c>
      <c r="B343" s="839" t="s">
        <v>92</v>
      </c>
      <c r="C343" s="840" t="s">
        <v>1282</v>
      </c>
      <c r="D343" s="839" t="s">
        <v>162</v>
      </c>
      <c r="E343" s="841">
        <v>86.76</v>
      </c>
      <c r="F343" s="839" t="s">
        <v>2110</v>
      </c>
      <c r="G343" s="839" t="s">
        <v>175</v>
      </c>
    </row>
    <row r="344" spans="1:7" ht="13.5" customHeight="1" x14ac:dyDescent="0.35">
      <c r="A344" s="838">
        <v>44417</v>
      </c>
      <c r="B344" s="839" t="s">
        <v>2111</v>
      </c>
      <c r="C344" s="840" t="s">
        <v>28</v>
      </c>
      <c r="D344" s="839" t="s">
        <v>159</v>
      </c>
      <c r="E344" s="841">
        <v>20</v>
      </c>
      <c r="F344" s="839" t="s">
        <v>2112</v>
      </c>
      <c r="G344" s="839" t="s">
        <v>175</v>
      </c>
    </row>
    <row r="345" spans="1:7" ht="13.5" customHeight="1" x14ac:dyDescent="0.35">
      <c r="A345" s="838">
        <v>44417</v>
      </c>
      <c r="B345" s="839" t="s">
        <v>2111</v>
      </c>
      <c r="C345" s="840" t="s">
        <v>28</v>
      </c>
      <c r="D345" s="839" t="s">
        <v>159</v>
      </c>
      <c r="E345" s="841">
        <v>20</v>
      </c>
      <c r="F345" s="839" t="s">
        <v>2113</v>
      </c>
      <c r="G345" s="839" t="s">
        <v>175</v>
      </c>
    </row>
    <row r="346" spans="1:7" ht="13.5" customHeight="1" x14ac:dyDescent="0.35">
      <c r="A346" s="838">
        <v>44416</v>
      </c>
      <c r="B346" s="839" t="s">
        <v>2111</v>
      </c>
      <c r="C346" s="840" t="s">
        <v>28</v>
      </c>
      <c r="D346" s="839" t="s">
        <v>159</v>
      </c>
      <c r="E346" s="841">
        <v>20</v>
      </c>
      <c r="F346" s="839" t="s">
        <v>2114</v>
      </c>
      <c r="G346" s="839" t="s">
        <v>174</v>
      </c>
    </row>
    <row r="347" spans="1:7" ht="13.5" customHeight="1" x14ac:dyDescent="0.35">
      <c r="A347" s="838">
        <v>44414</v>
      </c>
      <c r="B347" s="839" t="s">
        <v>2115</v>
      </c>
      <c r="C347" s="840" t="s">
        <v>1274</v>
      </c>
      <c r="D347" s="839" t="s">
        <v>160</v>
      </c>
      <c r="E347" s="841">
        <v>99</v>
      </c>
      <c r="F347" s="839" t="s">
        <v>177</v>
      </c>
      <c r="G347" s="839" t="s">
        <v>174</v>
      </c>
    </row>
    <row r="348" spans="1:7" ht="13.5" customHeight="1" x14ac:dyDescent="0.35">
      <c r="A348" s="838">
        <v>44411</v>
      </c>
      <c r="B348" s="839" t="s">
        <v>2116</v>
      </c>
      <c r="C348" s="840" t="s">
        <v>1274</v>
      </c>
      <c r="D348" s="839" t="s">
        <v>159</v>
      </c>
      <c r="E348" s="841">
        <v>125</v>
      </c>
      <c r="F348" s="839" t="s">
        <v>2117</v>
      </c>
      <c r="G348" s="839" t="s">
        <v>175</v>
      </c>
    </row>
    <row r="349" spans="1:7" ht="13.5" customHeight="1" x14ac:dyDescent="0.35">
      <c r="A349" s="838">
        <v>44410</v>
      </c>
      <c r="B349" s="839" t="s">
        <v>2057</v>
      </c>
      <c r="C349" s="840" t="s">
        <v>1274</v>
      </c>
      <c r="D349" s="839" t="s">
        <v>159</v>
      </c>
      <c r="E349" s="841">
        <v>125</v>
      </c>
      <c r="F349" s="839" t="s">
        <v>2117</v>
      </c>
      <c r="G349" s="839" t="s">
        <v>175</v>
      </c>
    </row>
    <row r="350" spans="1:7" ht="13.5" customHeight="1" x14ac:dyDescent="0.35">
      <c r="A350" s="838">
        <v>44410</v>
      </c>
      <c r="B350" s="839" t="s">
        <v>2057</v>
      </c>
      <c r="C350" s="840" t="s">
        <v>1274</v>
      </c>
      <c r="D350" s="839" t="s">
        <v>159</v>
      </c>
      <c r="E350" s="841">
        <v>125</v>
      </c>
      <c r="F350" s="839" t="s">
        <v>2118</v>
      </c>
      <c r="G350" s="839" t="s">
        <v>175</v>
      </c>
    </row>
    <row r="351" spans="1:7" ht="13.5" customHeight="1" x14ac:dyDescent="0.35">
      <c r="A351" s="838">
        <v>44409</v>
      </c>
      <c r="B351" s="839" t="s">
        <v>2119</v>
      </c>
      <c r="C351" s="840" t="s">
        <v>28</v>
      </c>
      <c r="D351" s="839" t="s">
        <v>159</v>
      </c>
      <c r="E351" s="841">
        <v>30</v>
      </c>
      <c r="F351" s="839" t="s">
        <v>2106</v>
      </c>
      <c r="G351" s="839" t="s">
        <v>174</v>
      </c>
    </row>
    <row r="352" spans="1:7" ht="13.5" customHeight="1" x14ac:dyDescent="0.35">
      <c r="A352" s="838">
        <v>44409</v>
      </c>
      <c r="B352" s="839" t="s">
        <v>1009</v>
      </c>
      <c r="C352" s="840" t="s">
        <v>1279</v>
      </c>
      <c r="D352" s="839" t="s">
        <v>159</v>
      </c>
      <c r="E352" s="841">
        <v>360</v>
      </c>
      <c r="F352" s="839" t="s">
        <v>2088</v>
      </c>
      <c r="G352" s="839" t="s">
        <v>175</v>
      </c>
    </row>
    <row r="353" spans="1:7" ht="13.5" customHeight="1" x14ac:dyDescent="0.35">
      <c r="A353" s="838">
        <v>44409</v>
      </c>
      <c r="B353" s="839" t="s">
        <v>346</v>
      </c>
      <c r="C353" s="840" t="s">
        <v>1276</v>
      </c>
      <c r="D353" s="839" t="s">
        <v>159</v>
      </c>
      <c r="E353" s="841">
        <v>100</v>
      </c>
      <c r="F353" s="839" t="s">
        <v>2120</v>
      </c>
      <c r="G353" s="839" t="s">
        <v>175</v>
      </c>
    </row>
    <row r="354" spans="1:7" ht="13.5" customHeight="1" x14ac:dyDescent="0.35">
      <c r="A354" s="838">
        <v>44409</v>
      </c>
      <c r="B354" s="839" t="s">
        <v>1077</v>
      </c>
      <c r="C354" s="840" t="s">
        <v>1276</v>
      </c>
      <c r="D354" s="839" t="s">
        <v>161</v>
      </c>
      <c r="E354" s="841">
        <v>75</v>
      </c>
      <c r="F354" s="839" t="s">
        <v>1078</v>
      </c>
      <c r="G354" s="839" t="s">
        <v>175</v>
      </c>
    </row>
    <row r="355" spans="1:7" ht="13.5" customHeight="1" x14ac:dyDescent="0.35">
      <c r="A355" s="838">
        <v>44409</v>
      </c>
      <c r="B355" s="839" t="s">
        <v>292</v>
      </c>
      <c r="C355" s="840" t="s">
        <v>1278</v>
      </c>
      <c r="D355" s="840" t="s">
        <v>161</v>
      </c>
      <c r="E355" s="841">
        <v>60</v>
      </c>
      <c r="F355" s="840" t="s">
        <v>292</v>
      </c>
      <c r="G355" s="840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1972</v>
      </c>
      <c r="C357" s="840" t="s">
        <v>1282</v>
      </c>
      <c r="D357" s="839" t="s">
        <v>160</v>
      </c>
      <c r="E357" s="841">
        <v>31.35</v>
      </c>
      <c r="F357" s="839" t="s">
        <v>1718</v>
      </c>
      <c r="G357" s="839" t="s">
        <v>175</v>
      </c>
    </row>
    <row r="358" spans="1:7" ht="13.5" customHeight="1" x14ac:dyDescent="0.35">
      <c r="A358" s="838">
        <v>44405</v>
      </c>
      <c r="B358" s="839" t="s">
        <v>1794</v>
      </c>
      <c r="C358" s="840" t="s">
        <v>1279</v>
      </c>
      <c r="D358" s="839" t="s">
        <v>159</v>
      </c>
      <c r="E358" s="841">
        <v>65</v>
      </c>
      <c r="F358" s="839" t="s">
        <v>2121</v>
      </c>
      <c r="G358" s="839" t="s">
        <v>175</v>
      </c>
    </row>
    <row r="359" spans="1:7" ht="13.5" customHeight="1" x14ac:dyDescent="0.35">
      <c r="A359" s="838">
        <v>44401</v>
      </c>
      <c r="B359" s="839" t="s">
        <v>2122</v>
      </c>
      <c r="C359" s="840" t="s">
        <v>1278</v>
      </c>
      <c r="D359" s="839" t="s">
        <v>159</v>
      </c>
      <c r="E359" s="841">
        <v>20</v>
      </c>
      <c r="F359" s="839" t="s">
        <v>293</v>
      </c>
      <c r="G359" s="839" t="s">
        <v>174</v>
      </c>
    </row>
    <row r="360" spans="1:7" ht="13.5" customHeight="1" x14ac:dyDescent="0.35">
      <c r="A360" s="838">
        <v>44405</v>
      </c>
      <c r="B360" s="839" t="s">
        <v>402</v>
      </c>
      <c r="C360" s="840" t="s">
        <v>1279</v>
      </c>
      <c r="D360" s="839" t="s">
        <v>160</v>
      </c>
      <c r="E360" s="841">
        <v>85</v>
      </c>
      <c r="F360" s="848" t="s">
        <v>1092</v>
      </c>
      <c r="G360" s="839" t="s">
        <v>175</v>
      </c>
    </row>
    <row r="361" spans="1:7" ht="13.5" customHeight="1" x14ac:dyDescent="0.35">
      <c r="A361" s="838">
        <v>44405</v>
      </c>
      <c r="B361" s="839" t="s">
        <v>402</v>
      </c>
      <c r="C361" s="840" t="s">
        <v>1279</v>
      </c>
      <c r="D361" s="839" t="s">
        <v>160</v>
      </c>
      <c r="E361" s="841">
        <v>65</v>
      </c>
      <c r="F361" s="839" t="s">
        <v>2121</v>
      </c>
      <c r="G361" s="839" t="s">
        <v>175</v>
      </c>
    </row>
    <row r="362" spans="1:7" ht="13.5" customHeight="1" x14ac:dyDescent="0.35">
      <c r="A362" s="838">
        <v>44405</v>
      </c>
      <c r="B362" s="839" t="s">
        <v>402</v>
      </c>
      <c r="C362" s="840" t="s">
        <v>1279</v>
      </c>
      <c r="D362" s="839" t="s">
        <v>160</v>
      </c>
      <c r="E362" s="841">
        <v>35</v>
      </c>
      <c r="F362" s="839" t="s">
        <v>2123</v>
      </c>
      <c r="G362" s="839" t="s">
        <v>175</v>
      </c>
    </row>
    <row r="363" spans="1:7" ht="13.5" customHeight="1" x14ac:dyDescent="0.35">
      <c r="A363" s="838">
        <v>44405</v>
      </c>
      <c r="B363" s="839" t="s">
        <v>402</v>
      </c>
      <c r="C363" s="840" t="s">
        <v>1279</v>
      </c>
      <c r="D363" s="839" t="s">
        <v>160</v>
      </c>
      <c r="E363" s="841">
        <v>35</v>
      </c>
      <c r="F363" s="839" t="s">
        <v>2123</v>
      </c>
      <c r="G363" s="839" t="s">
        <v>175</v>
      </c>
    </row>
    <row r="364" spans="1:7" ht="13.5" customHeight="1" x14ac:dyDescent="0.35">
      <c r="A364" s="838">
        <v>44399</v>
      </c>
      <c r="B364" s="839" t="s">
        <v>2124</v>
      </c>
      <c r="C364" s="840" t="s">
        <v>1284</v>
      </c>
      <c r="D364" s="839" t="s">
        <v>159</v>
      </c>
      <c r="E364" s="841">
        <v>17</v>
      </c>
      <c r="F364" s="839" t="s">
        <v>1381</v>
      </c>
      <c r="G364" s="839" t="s">
        <v>175</v>
      </c>
    </row>
    <row r="365" spans="1:7" ht="13.5" customHeight="1" x14ac:dyDescent="0.35">
      <c r="A365" s="838">
        <v>44399</v>
      </c>
      <c r="B365" s="839" t="s">
        <v>2125</v>
      </c>
      <c r="C365" s="840" t="s">
        <v>1279</v>
      </c>
      <c r="D365" s="839" t="s">
        <v>159</v>
      </c>
      <c r="E365" s="841">
        <v>120</v>
      </c>
      <c r="F365" s="848" t="s">
        <v>2126</v>
      </c>
      <c r="G365" s="839" t="s">
        <v>174</v>
      </c>
    </row>
    <row r="366" spans="1:7" ht="13.5" customHeight="1" x14ac:dyDescent="0.35">
      <c r="A366" s="838">
        <v>44398</v>
      </c>
      <c r="B366" s="839" t="s">
        <v>2127</v>
      </c>
      <c r="C366" s="840" t="s">
        <v>28</v>
      </c>
      <c r="D366" s="839" t="s">
        <v>159</v>
      </c>
      <c r="E366" s="841">
        <v>30</v>
      </c>
      <c r="F366" s="839" t="s">
        <v>1236</v>
      </c>
      <c r="G366" s="839" t="s">
        <v>174</v>
      </c>
    </row>
    <row r="367" spans="1:7" ht="13.5" customHeight="1" x14ac:dyDescent="0.35">
      <c r="A367" s="838">
        <v>44397</v>
      </c>
      <c r="B367" s="839" t="s">
        <v>1009</v>
      </c>
      <c r="C367" s="840" t="s">
        <v>1277</v>
      </c>
      <c r="D367" s="839" t="s">
        <v>166</v>
      </c>
      <c r="E367" s="841">
        <v>-200</v>
      </c>
      <c r="F367" s="839" t="s">
        <v>2128</v>
      </c>
      <c r="G367" s="839" t="s">
        <v>175</v>
      </c>
    </row>
    <row r="368" spans="1:7" ht="13.5" customHeight="1" x14ac:dyDescent="0.35">
      <c r="A368" s="838">
        <v>44397</v>
      </c>
      <c r="B368" s="839" t="s">
        <v>1009</v>
      </c>
      <c r="C368" s="840" t="s">
        <v>28</v>
      </c>
      <c r="D368" s="839" t="s">
        <v>166</v>
      </c>
      <c r="E368" s="841">
        <v>200</v>
      </c>
      <c r="F368" s="839" t="s">
        <v>2128</v>
      </c>
      <c r="G368" s="839" t="s">
        <v>175</v>
      </c>
    </row>
    <row r="369" spans="1:7" ht="13.5" customHeight="1" x14ac:dyDescent="0.35">
      <c r="A369" s="838">
        <v>44397</v>
      </c>
      <c r="B369" s="839" t="s">
        <v>2129</v>
      </c>
      <c r="C369" s="840" t="s">
        <v>28</v>
      </c>
      <c r="D369" s="839" t="s">
        <v>160</v>
      </c>
      <c r="E369" s="841">
        <v>20</v>
      </c>
      <c r="F369" s="839" t="s">
        <v>2130</v>
      </c>
      <c r="G369" s="839" t="s">
        <v>174</v>
      </c>
    </row>
    <row r="370" spans="1:7" ht="13.5" customHeight="1" x14ac:dyDescent="0.35">
      <c r="A370" s="838">
        <v>44395</v>
      </c>
      <c r="B370" s="839" t="s">
        <v>2131</v>
      </c>
      <c r="C370" s="840" t="s">
        <v>1274</v>
      </c>
      <c r="D370" s="839" t="s">
        <v>165</v>
      </c>
      <c r="E370" s="841">
        <v>150</v>
      </c>
      <c r="F370" s="839" t="s">
        <v>235</v>
      </c>
      <c r="G370" s="839" t="s">
        <v>174</v>
      </c>
    </row>
    <row r="371" spans="1:7" ht="13.5" customHeight="1" x14ac:dyDescent="0.35">
      <c r="A371" s="838">
        <v>44395</v>
      </c>
      <c r="B371" s="839" t="s">
        <v>2131</v>
      </c>
      <c r="C371" s="840" t="s">
        <v>1281</v>
      </c>
      <c r="D371" s="839" t="s">
        <v>165</v>
      </c>
      <c r="E371" s="841">
        <v>-150</v>
      </c>
      <c r="F371" s="839" t="s">
        <v>235</v>
      </c>
      <c r="G371" s="839" t="s">
        <v>174</v>
      </c>
    </row>
    <row r="372" spans="1:7" ht="13.5" customHeight="1" x14ac:dyDescent="0.35">
      <c r="A372" s="838">
        <v>44395</v>
      </c>
      <c r="B372" s="839" t="s">
        <v>2131</v>
      </c>
      <c r="C372" s="840" t="s">
        <v>1274</v>
      </c>
      <c r="D372" s="839" t="s">
        <v>165</v>
      </c>
      <c r="E372" s="841">
        <v>150</v>
      </c>
      <c r="F372" s="839" t="s">
        <v>235</v>
      </c>
      <c r="G372" s="839" t="s">
        <v>174</v>
      </c>
    </row>
    <row r="373" spans="1:7" ht="13.5" customHeight="1" x14ac:dyDescent="0.35">
      <c r="A373" s="838">
        <v>44395</v>
      </c>
      <c r="B373" s="839" t="s">
        <v>2131</v>
      </c>
      <c r="C373" s="840" t="s">
        <v>1281</v>
      </c>
      <c r="D373" s="839" t="s">
        <v>165</v>
      </c>
      <c r="E373" s="841">
        <v>-150</v>
      </c>
      <c r="F373" s="839" t="s">
        <v>235</v>
      </c>
      <c r="G373" s="839" t="s">
        <v>174</v>
      </c>
    </row>
    <row r="374" spans="1:7" ht="13.5" customHeight="1" x14ac:dyDescent="0.35">
      <c r="A374" s="838">
        <v>44395</v>
      </c>
      <c r="B374" s="839" t="s">
        <v>2132</v>
      </c>
      <c r="C374" s="840" t="s">
        <v>1279</v>
      </c>
      <c r="D374" s="839" t="s">
        <v>159</v>
      </c>
      <c r="E374" s="841">
        <v>120</v>
      </c>
      <c r="F374" s="848" t="s">
        <v>2133</v>
      </c>
      <c r="G374" s="839" t="s">
        <v>174</v>
      </c>
    </row>
    <row r="375" spans="1:7" ht="13.5" customHeight="1" x14ac:dyDescent="0.35">
      <c r="A375" s="838">
        <v>44392</v>
      </c>
      <c r="B375" s="839" t="s">
        <v>2134</v>
      </c>
      <c r="C375" s="840" t="s">
        <v>1274</v>
      </c>
      <c r="D375" s="839" t="s">
        <v>160</v>
      </c>
      <c r="E375" s="841">
        <v>275</v>
      </c>
      <c r="F375" s="839" t="s">
        <v>2135</v>
      </c>
      <c r="G375" s="839" t="s">
        <v>175</v>
      </c>
    </row>
    <row r="376" spans="1:7" ht="13.5" customHeight="1" x14ac:dyDescent="0.35">
      <c r="A376" s="838">
        <v>44391</v>
      </c>
      <c r="B376" s="839" t="s">
        <v>2136</v>
      </c>
      <c r="C376" s="840" t="s">
        <v>1279</v>
      </c>
      <c r="D376" s="839" t="s">
        <v>160</v>
      </c>
      <c r="E376" s="841">
        <v>35</v>
      </c>
      <c r="F376" s="839" t="s">
        <v>2123</v>
      </c>
      <c r="G376" s="839" t="s">
        <v>174</v>
      </c>
    </row>
    <row r="377" spans="1:7" ht="13.5" customHeight="1" x14ac:dyDescent="0.35">
      <c r="A377" s="838">
        <v>44389</v>
      </c>
      <c r="B377" s="839" t="s">
        <v>2134</v>
      </c>
      <c r="C377" s="840" t="s">
        <v>1277</v>
      </c>
      <c r="D377" s="839" t="s">
        <v>166</v>
      </c>
      <c r="E377" s="841">
        <v>-200</v>
      </c>
      <c r="F377" s="839" t="s">
        <v>2135</v>
      </c>
      <c r="G377" s="839" t="s">
        <v>175</v>
      </c>
    </row>
    <row r="378" spans="1:7" ht="13.5" customHeight="1" x14ac:dyDescent="0.35">
      <c r="A378" s="838">
        <v>44389</v>
      </c>
      <c r="B378" s="839" t="s">
        <v>2134</v>
      </c>
      <c r="C378" s="840" t="s">
        <v>1274</v>
      </c>
      <c r="D378" s="839" t="s">
        <v>166</v>
      </c>
      <c r="E378" s="841">
        <v>200</v>
      </c>
      <c r="F378" s="839" t="s">
        <v>2135</v>
      </c>
      <c r="G378" s="839" t="s">
        <v>175</v>
      </c>
    </row>
    <row r="379" spans="1:7" ht="13.5" customHeight="1" x14ac:dyDescent="0.35">
      <c r="A379" s="838">
        <v>44389</v>
      </c>
      <c r="B379" s="839" t="s">
        <v>2137</v>
      </c>
      <c r="C379" s="840" t="s">
        <v>1274</v>
      </c>
      <c r="D379" s="839" t="s">
        <v>160</v>
      </c>
      <c r="E379" s="841">
        <v>475</v>
      </c>
      <c r="F379" s="839" t="s">
        <v>2135</v>
      </c>
      <c r="G379" s="839" t="s">
        <v>175</v>
      </c>
    </row>
    <row r="380" spans="1:7" ht="13.5" customHeight="1" x14ac:dyDescent="0.35">
      <c r="A380" s="838">
        <v>44389</v>
      </c>
      <c r="B380" s="839" t="s">
        <v>2138</v>
      </c>
      <c r="C380" s="840" t="s">
        <v>1274</v>
      </c>
      <c r="D380" s="839" t="s">
        <v>159</v>
      </c>
      <c r="E380" s="841">
        <v>425</v>
      </c>
      <c r="F380" s="839" t="s">
        <v>2135</v>
      </c>
      <c r="G380" s="839" t="s">
        <v>175</v>
      </c>
    </row>
    <row r="381" spans="1:7" ht="13.5" customHeight="1" x14ac:dyDescent="0.35">
      <c r="A381" s="838">
        <v>44388</v>
      </c>
      <c r="B381" s="839" t="s">
        <v>2139</v>
      </c>
      <c r="C381" s="840" t="s">
        <v>1274</v>
      </c>
      <c r="D381" s="839" t="s">
        <v>159</v>
      </c>
      <c r="E381" s="841">
        <v>475</v>
      </c>
      <c r="F381" s="839" t="s">
        <v>2140</v>
      </c>
      <c r="G381" s="839" t="s">
        <v>174</v>
      </c>
    </row>
    <row r="382" spans="1:7" ht="13.5" customHeight="1" x14ac:dyDescent="0.35">
      <c r="A382" s="838">
        <v>44388</v>
      </c>
      <c r="B382" s="839" t="s">
        <v>2141</v>
      </c>
      <c r="C382" s="840" t="s">
        <v>1274</v>
      </c>
      <c r="D382" s="839" t="s">
        <v>160</v>
      </c>
      <c r="E382" s="841">
        <v>425</v>
      </c>
      <c r="F382" s="839" t="s">
        <v>2135</v>
      </c>
      <c r="G382" s="839" t="s">
        <v>174</v>
      </c>
    </row>
    <row r="383" spans="1:7" ht="13.5" customHeight="1" x14ac:dyDescent="0.35">
      <c r="A383" s="838">
        <v>44387</v>
      </c>
      <c r="B383" s="839" t="s">
        <v>2142</v>
      </c>
      <c r="C383" s="840" t="s">
        <v>1284</v>
      </c>
      <c r="D383" s="839" t="s">
        <v>159</v>
      </c>
      <c r="E383" s="841">
        <v>17</v>
      </c>
      <c r="F383" s="839" t="s">
        <v>1381</v>
      </c>
      <c r="G383" s="839" t="s">
        <v>174</v>
      </c>
    </row>
    <row r="384" spans="1:7" ht="13.5" customHeight="1" x14ac:dyDescent="0.35">
      <c r="A384" s="838">
        <v>44386</v>
      </c>
      <c r="B384" s="839" t="s">
        <v>402</v>
      </c>
      <c r="C384" s="840" t="s">
        <v>1279</v>
      </c>
      <c r="D384" s="839" t="s">
        <v>160</v>
      </c>
      <c r="E384" s="841">
        <v>35</v>
      </c>
      <c r="F384" s="839" t="s">
        <v>2094</v>
      </c>
      <c r="G384" s="839" t="s">
        <v>175</v>
      </c>
    </row>
    <row r="385" spans="1:7" ht="13.5" customHeight="1" x14ac:dyDescent="0.35">
      <c r="A385" s="838">
        <v>44385</v>
      </c>
      <c r="B385" s="839" t="s">
        <v>2143</v>
      </c>
      <c r="C385" s="840" t="s">
        <v>1274</v>
      </c>
      <c r="D385" s="839" t="s">
        <v>159</v>
      </c>
      <c r="E385" s="841">
        <v>150</v>
      </c>
      <c r="F385" s="839" t="s">
        <v>177</v>
      </c>
      <c r="G385" s="839" t="s">
        <v>174</v>
      </c>
    </row>
    <row r="386" spans="1:7" ht="13.5" customHeight="1" x14ac:dyDescent="0.35">
      <c r="A386" s="838">
        <v>44385</v>
      </c>
      <c r="B386" s="839" t="s">
        <v>1690</v>
      </c>
      <c r="C386" s="840" t="s">
        <v>1282</v>
      </c>
      <c r="D386" s="839" t="s">
        <v>159</v>
      </c>
      <c r="E386" s="841">
        <v>100</v>
      </c>
      <c r="F386" s="839" t="s">
        <v>2144</v>
      </c>
      <c r="G386" s="839" t="s">
        <v>175</v>
      </c>
    </row>
    <row r="387" spans="1:7" ht="13.5" customHeight="1" x14ac:dyDescent="0.35">
      <c r="A387" s="838">
        <v>44384</v>
      </c>
      <c r="B387" s="839" t="s">
        <v>2145</v>
      </c>
      <c r="C387" s="840" t="s">
        <v>1284</v>
      </c>
      <c r="D387" s="839" t="s">
        <v>159</v>
      </c>
      <c r="E387" s="841">
        <v>25</v>
      </c>
      <c r="F387" s="839" t="s">
        <v>753</v>
      </c>
      <c r="G387" s="839" t="s">
        <v>175</v>
      </c>
    </row>
    <row r="388" spans="1:7" ht="13.5" customHeight="1" x14ac:dyDescent="0.35">
      <c r="A388" s="838">
        <v>44384</v>
      </c>
      <c r="B388" s="839" t="s">
        <v>1792</v>
      </c>
      <c r="C388" s="840" t="s">
        <v>1274</v>
      </c>
      <c r="D388" s="839" t="s">
        <v>159</v>
      </c>
      <c r="E388" s="841">
        <v>475</v>
      </c>
      <c r="F388" s="839" t="s">
        <v>495</v>
      </c>
      <c r="G388" s="839" t="s">
        <v>174</v>
      </c>
    </row>
    <row r="389" spans="1:7" ht="13.5" customHeight="1" x14ac:dyDescent="0.35">
      <c r="A389" s="838">
        <v>44379</v>
      </c>
      <c r="B389" s="839" t="s">
        <v>1466</v>
      </c>
      <c r="C389" s="840" t="s">
        <v>1277</v>
      </c>
      <c r="D389" s="839" t="s">
        <v>166</v>
      </c>
      <c r="E389" s="841">
        <v>-35</v>
      </c>
      <c r="F389" s="839" t="s">
        <v>2123</v>
      </c>
      <c r="G389" s="839" t="s">
        <v>175</v>
      </c>
    </row>
    <row r="390" spans="1:7" ht="13.5" customHeight="1" x14ac:dyDescent="0.35">
      <c r="A390" s="838">
        <v>44379</v>
      </c>
      <c r="B390" s="839" t="s">
        <v>1466</v>
      </c>
      <c r="C390" s="840" t="s">
        <v>1279</v>
      </c>
      <c r="D390" s="839" t="s">
        <v>166</v>
      </c>
      <c r="E390" s="841">
        <v>35</v>
      </c>
      <c r="F390" s="839" t="s">
        <v>2123</v>
      </c>
      <c r="G390" s="839" t="s">
        <v>175</v>
      </c>
    </row>
    <row r="391" spans="1:7" ht="13.5" customHeight="1" x14ac:dyDescent="0.35">
      <c r="A391" s="838">
        <v>44378</v>
      </c>
      <c r="B391" s="839" t="s">
        <v>402</v>
      </c>
      <c r="C391" s="840" t="s">
        <v>1279</v>
      </c>
      <c r="D391" s="839" t="s">
        <v>160</v>
      </c>
      <c r="E391" s="841">
        <v>35</v>
      </c>
      <c r="F391" s="839" t="s">
        <v>2123</v>
      </c>
      <c r="G391" s="839" t="s">
        <v>174</v>
      </c>
    </row>
    <row r="392" spans="1:7" ht="13.5" customHeight="1" x14ac:dyDescent="0.35">
      <c r="A392" s="838">
        <v>44378</v>
      </c>
      <c r="B392" s="839" t="s">
        <v>1077</v>
      </c>
      <c r="C392" s="840" t="s">
        <v>1276</v>
      </c>
      <c r="D392" s="839" t="s">
        <v>161</v>
      </c>
      <c r="E392" s="841">
        <v>75</v>
      </c>
      <c r="F392" s="839" t="s">
        <v>1078</v>
      </c>
      <c r="G392" s="839" t="s">
        <v>175</v>
      </c>
    </row>
    <row r="393" spans="1:7" ht="13.5" customHeight="1" x14ac:dyDescent="0.35">
      <c r="A393" s="838">
        <v>44378</v>
      </c>
      <c r="B393" s="839" t="s">
        <v>292</v>
      </c>
      <c r="C393" s="840" t="s">
        <v>1278</v>
      </c>
      <c r="D393" s="840" t="s">
        <v>161</v>
      </c>
      <c r="E393" s="842">
        <v>120</v>
      </c>
      <c r="F393" s="840" t="s">
        <v>292</v>
      </c>
      <c r="G393" s="840" t="s">
        <v>175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2146</v>
      </c>
      <c r="C395" s="840" t="s">
        <v>1274</v>
      </c>
      <c r="D395" s="839" t="s">
        <v>160</v>
      </c>
      <c r="E395" s="841">
        <v>125</v>
      </c>
      <c r="F395" s="839" t="s">
        <v>230</v>
      </c>
      <c r="G395" s="839" t="s">
        <v>174</v>
      </c>
    </row>
    <row r="396" spans="1:7" ht="13.5" customHeight="1" x14ac:dyDescent="0.35">
      <c r="A396" s="838">
        <v>44373</v>
      </c>
      <c r="B396" s="839" t="s">
        <v>2147</v>
      </c>
      <c r="C396" s="840" t="s">
        <v>1274</v>
      </c>
      <c r="D396" s="839" t="s">
        <v>160</v>
      </c>
      <c r="E396" s="841">
        <v>150</v>
      </c>
      <c r="F396" s="839" t="s">
        <v>235</v>
      </c>
      <c r="G396" s="839" t="s">
        <v>174</v>
      </c>
    </row>
    <row r="397" spans="1:7" ht="13.5" customHeight="1" x14ac:dyDescent="0.35">
      <c r="A397" s="838">
        <v>44372</v>
      </c>
      <c r="B397" s="839" t="s">
        <v>2148</v>
      </c>
      <c r="C397" s="840" t="s">
        <v>1279</v>
      </c>
      <c r="D397" s="839" t="s">
        <v>159</v>
      </c>
      <c r="E397" s="841">
        <v>360</v>
      </c>
      <c r="F397" s="839" t="s">
        <v>1161</v>
      </c>
      <c r="G397" s="839" t="s">
        <v>176</v>
      </c>
    </row>
    <row r="398" spans="1:7" ht="13.5" customHeight="1" x14ac:dyDescent="0.35">
      <c r="A398" s="838">
        <v>44371</v>
      </c>
      <c r="B398" s="839" t="s">
        <v>2149</v>
      </c>
      <c r="C398" s="840" t="s">
        <v>1278</v>
      </c>
      <c r="D398" s="839" t="s">
        <v>159</v>
      </c>
      <c r="E398" s="841">
        <v>20</v>
      </c>
      <c r="F398" s="839" t="s">
        <v>293</v>
      </c>
      <c r="G398" s="839" t="s">
        <v>174</v>
      </c>
    </row>
    <row r="399" spans="1:7" ht="13.5" customHeight="1" x14ac:dyDescent="0.35">
      <c r="A399" s="838">
        <v>44371</v>
      </c>
      <c r="B399" s="839" t="s">
        <v>1794</v>
      </c>
      <c r="C399" s="840" t="s">
        <v>1274</v>
      </c>
      <c r="D399" s="839" t="s">
        <v>159</v>
      </c>
      <c r="E399" s="841">
        <v>475</v>
      </c>
      <c r="F399" s="839" t="s">
        <v>2140</v>
      </c>
      <c r="G399" s="839" t="s">
        <v>174</v>
      </c>
    </row>
    <row r="400" spans="1:7" ht="13.5" customHeight="1" x14ac:dyDescent="0.35">
      <c r="A400" s="838">
        <v>44371</v>
      </c>
      <c r="B400" s="839" t="s">
        <v>2150</v>
      </c>
      <c r="C400" s="840" t="s">
        <v>1279</v>
      </c>
      <c r="D400" s="839" t="s">
        <v>160</v>
      </c>
      <c r="E400" s="841">
        <v>360</v>
      </c>
      <c r="F400" s="839" t="s">
        <v>2151</v>
      </c>
      <c r="G400" s="839" t="s">
        <v>174</v>
      </c>
    </row>
    <row r="401" spans="1:7" ht="13.5" customHeight="1" x14ac:dyDescent="0.35">
      <c r="A401" s="838">
        <v>44368</v>
      </c>
      <c r="B401" s="839" t="s">
        <v>2152</v>
      </c>
      <c r="C401" s="840" t="s">
        <v>1279</v>
      </c>
      <c r="D401" s="839" t="s">
        <v>159</v>
      </c>
      <c r="E401" s="841">
        <v>50</v>
      </c>
      <c r="F401" s="839" t="s">
        <v>1377</v>
      </c>
      <c r="G401" s="839" t="s">
        <v>174</v>
      </c>
    </row>
    <row r="402" spans="1:7" ht="13.5" customHeight="1" x14ac:dyDescent="0.35">
      <c r="A402" s="838">
        <v>44368</v>
      </c>
      <c r="B402" s="839" t="s">
        <v>2152</v>
      </c>
      <c r="C402" s="840" t="s">
        <v>1279</v>
      </c>
      <c r="D402" s="839" t="s">
        <v>159</v>
      </c>
      <c r="E402" s="841">
        <v>35</v>
      </c>
      <c r="F402" s="839" t="s">
        <v>1377</v>
      </c>
      <c r="G402" s="839" t="s">
        <v>174</v>
      </c>
    </row>
    <row r="403" spans="1:7" ht="13.5" customHeight="1" x14ac:dyDescent="0.35">
      <c r="A403" s="838">
        <v>44368</v>
      </c>
      <c r="B403" s="839" t="s">
        <v>2153</v>
      </c>
      <c r="C403" s="840" t="s">
        <v>1274</v>
      </c>
      <c r="D403" s="839" t="s">
        <v>160</v>
      </c>
      <c r="E403" s="841">
        <v>18</v>
      </c>
      <c r="F403" s="839" t="s">
        <v>2154</v>
      </c>
      <c r="G403" s="839" t="s">
        <v>175</v>
      </c>
    </row>
    <row r="404" spans="1:7" ht="13.5" customHeight="1" x14ac:dyDescent="0.35">
      <c r="A404" s="838">
        <v>44366</v>
      </c>
      <c r="B404" s="839" t="s">
        <v>89</v>
      </c>
      <c r="C404" s="840" t="s">
        <v>1282</v>
      </c>
      <c r="D404" s="839" t="s">
        <v>160</v>
      </c>
      <c r="E404" s="841">
        <v>46.52</v>
      </c>
      <c r="F404" s="839" t="s">
        <v>284</v>
      </c>
      <c r="G404" s="839" t="s">
        <v>175</v>
      </c>
    </row>
    <row r="405" spans="1:7" ht="13.5" customHeight="1" x14ac:dyDescent="0.35">
      <c r="A405" s="838">
        <v>44363</v>
      </c>
      <c r="B405" s="839" t="s">
        <v>2155</v>
      </c>
      <c r="C405" s="840" t="s">
        <v>1274</v>
      </c>
      <c r="D405" s="839" t="s">
        <v>159</v>
      </c>
      <c r="E405" s="841">
        <v>85</v>
      </c>
      <c r="F405" s="839" t="s">
        <v>224</v>
      </c>
      <c r="G405" s="839" t="s">
        <v>174</v>
      </c>
    </row>
    <row r="406" spans="1:7" ht="13.5" customHeight="1" x14ac:dyDescent="0.35">
      <c r="A406" s="838">
        <v>44362</v>
      </c>
      <c r="B406" s="839" t="s">
        <v>2156</v>
      </c>
      <c r="C406" s="840" t="s">
        <v>1281</v>
      </c>
      <c r="D406" s="839" t="s">
        <v>165</v>
      </c>
      <c r="E406" s="841">
        <v>-65</v>
      </c>
      <c r="F406" s="839" t="s">
        <v>2157</v>
      </c>
      <c r="G406" s="839" t="s">
        <v>175</v>
      </c>
    </row>
    <row r="407" spans="1:7" ht="13.5" customHeight="1" x14ac:dyDescent="0.35">
      <c r="A407" s="838">
        <v>44362</v>
      </c>
      <c r="B407" s="839" t="s">
        <v>2156</v>
      </c>
      <c r="C407" s="840" t="s">
        <v>1279</v>
      </c>
      <c r="D407" s="839" t="s">
        <v>165</v>
      </c>
      <c r="E407" s="841">
        <v>65</v>
      </c>
      <c r="F407" s="839" t="s">
        <v>2157</v>
      </c>
      <c r="G407" s="839" t="s">
        <v>175</v>
      </c>
    </row>
    <row r="408" spans="1:7" ht="13.5" customHeight="1" x14ac:dyDescent="0.35">
      <c r="A408" s="838">
        <v>44362</v>
      </c>
      <c r="B408" s="839" t="s">
        <v>2057</v>
      </c>
      <c r="C408" s="840" t="s">
        <v>1274</v>
      </c>
      <c r="D408" s="839" t="s">
        <v>160</v>
      </c>
      <c r="E408" s="841">
        <v>85</v>
      </c>
      <c r="F408" s="839" t="s">
        <v>467</v>
      </c>
      <c r="G408" s="839" t="s">
        <v>174</v>
      </c>
    </row>
    <row r="409" spans="1:7" ht="13.5" customHeight="1" x14ac:dyDescent="0.35">
      <c r="A409" s="838">
        <v>44362</v>
      </c>
      <c r="B409" s="839" t="s">
        <v>2057</v>
      </c>
      <c r="C409" s="840" t="s">
        <v>1274</v>
      </c>
      <c r="D409" s="839" t="s">
        <v>159</v>
      </c>
      <c r="E409" s="841">
        <v>400</v>
      </c>
      <c r="F409" s="839" t="s">
        <v>467</v>
      </c>
      <c r="G409" s="839" t="s">
        <v>174</v>
      </c>
    </row>
    <row r="410" spans="1:7" ht="13.5" customHeight="1" x14ac:dyDescent="0.35">
      <c r="A410" s="838">
        <v>44362</v>
      </c>
      <c r="B410" s="839" t="s">
        <v>87</v>
      </c>
      <c r="C410" s="840" t="s">
        <v>1282</v>
      </c>
      <c r="D410" s="839" t="s">
        <v>160</v>
      </c>
      <c r="E410" s="841">
        <v>1167.33</v>
      </c>
      <c r="F410" s="839" t="s">
        <v>2158</v>
      </c>
      <c r="G410" s="839" t="s">
        <v>175</v>
      </c>
    </row>
    <row r="411" spans="1:7" ht="13.5" customHeight="1" x14ac:dyDescent="0.35">
      <c r="A411" s="838">
        <v>44356</v>
      </c>
      <c r="B411" s="839" t="s">
        <v>2159</v>
      </c>
      <c r="C411" s="840" t="s">
        <v>1280</v>
      </c>
      <c r="D411" s="839" t="s">
        <v>159</v>
      </c>
      <c r="E411" s="841">
        <v>50</v>
      </c>
      <c r="F411" s="839" t="s">
        <v>734</v>
      </c>
      <c r="G411" s="839" t="s">
        <v>174</v>
      </c>
    </row>
    <row r="412" spans="1:7" ht="13.5" customHeight="1" x14ac:dyDescent="0.35">
      <c r="A412" s="838">
        <v>44354</v>
      </c>
      <c r="B412" s="839" t="s">
        <v>2160</v>
      </c>
      <c r="C412" s="840" t="s">
        <v>1284</v>
      </c>
      <c r="D412" s="839" t="s">
        <v>159</v>
      </c>
      <c r="E412" s="841">
        <v>15</v>
      </c>
      <c r="F412" s="839" t="s">
        <v>1381</v>
      </c>
      <c r="G412" s="839" t="s">
        <v>175</v>
      </c>
    </row>
    <row r="413" spans="1:7" ht="13.5" customHeight="1" x14ac:dyDescent="0.35">
      <c r="A413" s="838">
        <v>44353</v>
      </c>
      <c r="B413" s="839" t="s">
        <v>2161</v>
      </c>
      <c r="C413" s="840" t="s">
        <v>1274</v>
      </c>
      <c r="D413" s="839" t="s">
        <v>159</v>
      </c>
      <c r="E413" s="841">
        <v>150</v>
      </c>
      <c r="F413" s="839" t="s">
        <v>2162</v>
      </c>
      <c r="G413" s="839" t="s">
        <v>174</v>
      </c>
    </row>
    <row r="414" spans="1:7" ht="13.5" customHeight="1" x14ac:dyDescent="0.35">
      <c r="A414" s="838">
        <v>44352</v>
      </c>
      <c r="B414" s="839" t="s">
        <v>2163</v>
      </c>
      <c r="C414" s="840" t="s">
        <v>1284</v>
      </c>
      <c r="D414" s="839" t="s">
        <v>160</v>
      </c>
      <c r="E414" s="841">
        <v>15.5</v>
      </c>
      <c r="F414" s="839" t="s">
        <v>1381</v>
      </c>
      <c r="G414" s="839" t="s">
        <v>174</v>
      </c>
    </row>
    <row r="415" spans="1:7" ht="13.5" customHeight="1" x14ac:dyDescent="0.35">
      <c r="A415" s="838">
        <v>44351</v>
      </c>
      <c r="B415" s="839" t="s">
        <v>2164</v>
      </c>
      <c r="C415" s="840" t="s">
        <v>1274</v>
      </c>
      <c r="D415" s="839" t="s">
        <v>159</v>
      </c>
      <c r="E415" s="841">
        <v>75</v>
      </c>
      <c r="F415" s="839" t="s">
        <v>501</v>
      </c>
      <c r="G415" s="839" t="s">
        <v>174</v>
      </c>
    </row>
    <row r="416" spans="1:7" ht="13.5" customHeight="1" x14ac:dyDescent="0.35">
      <c r="A416" s="838">
        <v>44351</v>
      </c>
      <c r="B416" s="839" t="s">
        <v>2165</v>
      </c>
      <c r="C416" s="840" t="s">
        <v>1279</v>
      </c>
      <c r="D416" s="839" t="s">
        <v>160</v>
      </c>
      <c r="E416" s="841">
        <v>616.25</v>
      </c>
      <c r="F416" s="848" t="s">
        <v>2166</v>
      </c>
      <c r="G416" s="839" t="s">
        <v>174</v>
      </c>
    </row>
    <row r="417" spans="1:7" ht="13.5" customHeight="1" x14ac:dyDescent="0.35">
      <c r="A417" s="838">
        <v>44349</v>
      </c>
      <c r="B417" s="839" t="s">
        <v>2167</v>
      </c>
      <c r="C417" s="840" t="s">
        <v>1281</v>
      </c>
      <c r="D417" s="839" t="s">
        <v>165</v>
      </c>
      <c r="E417" s="841">
        <v>-350</v>
      </c>
      <c r="F417" s="839" t="s">
        <v>1161</v>
      </c>
      <c r="G417" s="839" t="s">
        <v>175</v>
      </c>
    </row>
    <row r="418" spans="1:7" ht="13.5" customHeight="1" x14ac:dyDescent="0.35">
      <c r="A418" s="838">
        <v>44349</v>
      </c>
      <c r="B418" s="839" t="s">
        <v>2167</v>
      </c>
      <c r="C418" s="840" t="s">
        <v>1279</v>
      </c>
      <c r="D418" s="839" t="s">
        <v>165</v>
      </c>
      <c r="E418" s="841">
        <v>350</v>
      </c>
      <c r="F418" s="839" t="s">
        <v>1161</v>
      </c>
      <c r="G418" s="839" t="s">
        <v>175</v>
      </c>
    </row>
    <row r="419" spans="1:7" ht="13.5" customHeight="1" x14ac:dyDescent="0.35">
      <c r="A419" s="838">
        <v>44349</v>
      </c>
      <c r="B419" s="839" t="s">
        <v>2167</v>
      </c>
      <c r="C419" s="840" t="s">
        <v>1279</v>
      </c>
      <c r="D419" s="839" t="s">
        <v>159</v>
      </c>
      <c r="E419" s="841">
        <v>10</v>
      </c>
      <c r="F419" s="839" t="s">
        <v>1161</v>
      </c>
      <c r="G419" s="839" t="s">
        <v>175</v>
      </c>
    </row>
    <row r="420" spans="1:7" ht="13.5" customHeight="1" x14ac:dyDescent="0.35">
      <c r="A420" s="838">
        <v>44349</v>
      </c>
      <c r="B420" s="839" t="s">
        <v>2156</v>
      </c>
      <c r="C420" s="840" t="s">
        <v>1281</v>
      </c>
      <c r="D420" s="839" t="s">
        <v>165</v>
      </c>
      <c r="E420" s="841">
        <v>-65</v>
      </c>
      <c r="F420" s="839" t="s">
        <v>2168</v>
      </c>
      <c r="G420" s="839" t="s">
        <v>175</v>
      </c>
    </row>
    <row r="421" spans="1:7" ht="13.5" customHeight="1" x14ac:dyDescent="0.35">
      <c r="A421" s="838">
        <v>44349</v>
      </c>
      <c r="B421" s="839" t="s">
        <v>2156</v>
      </c>
      <c r="C421" s="840" t="s">
        <v>1279</v>
      </c>
      <c r="D421" s="839" t="s">
        <v>165</v>
      </c>
      <c r="E421" s="841">
        <v>65</v>
      </c>
      <c r="F421" s="839" t="s">
        <v>2168</v>
      </c>
      <c r="G421" s="839" t="s">
        <v>175</v>
      </c>
    </row>
    <row r="422" spans="1:7" ht="13.5" customHeight="1" x14ac:dyDescent="0.35">
      <c r="A422" s="838">
        <v>44348</v>
      </c>
      <c r="B422" s="839" t="s">
        <v>1077</v>
      </c>
      <c r="C422" s="840" t="s">
        <v>1276</v>
      </c>
      <c r="D422" s="839" t="s">
        <v>161</v>
      </c>
      <c r="E422" s="841">
        <v>450</v>
      </c>
      <c r="F422" s="839" t="s">
        <v>1078</v>
      </c>
      <c r="G422" s="839" t="s">
        <v>175</v>
      </c>
    </row>
    <row r="423" spans="1:7" ht="13.5" customHeight="1" x14ac:dyDescent="0.35">
      <c r="A423" s="838">
        <v>44348</v>
      </c>
      <c r="B423" s="839" t="s">
        <v>292</v>
      </c>
      <c r="C423" s="840" t="s">
        <v>1278</v>
      </c>
      <c r="D423" s="840" t="s">
        <v>161</v>
      </c>
      <c r="E423" s="842">
        <v>100</v>
      </c>
      <c r="F423" s="840" t="s">
        <v>292</v>
      </c>
      <c r="G423" s="840" t="s">
        <v>175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2169</v>
      </c>
      <c r="C425" s="840" t="s">
        <v>1278</v>
      </c>
      <c r="D425" s="839" t="s">
        <v>159</v>
      </c>
      <c r="E425" s="841">
        <v>20</v>
      </c>
      <c r="F425" s="839" t="s">
        <v>293</v>
      </c>
      <c r="G425" s="839" t="s">
        <v>174</v>
      </c>
    </row>
    <row r="426" spans="1:7" ht="13.5" customHeight="1" x14ac:dyDescent="0.35">
      <c r="A426" s="838">
        <v>44345</v>
      </c>
      <c r="B426" s="839" t="s">
        <v>89</v>
      </c>
      <c r="C426" s="840" t="s">
        <v>1282</v>
      </c>
      <c r="D426" s="839" t="s">
        <v>160</v>
      </c>
      <c r="E426" s="841">
        <v>39.340000000000003</v>
      </c>
      <c r="F426" s="839" t="s">
        <v>1026</v>
      </c>
      <c r="G426" s="839" t="s">
        <v>175</v>
      </c>
    </row>
    <row r="427" spans="1:7" ht="13.5" customHeight="1" x14ac:dyDescent="0.35">
      <c r="A427" s="838">
        <v>44344</v>
      </c>
      <c r="B427" s="839" t="s">
        <v>2170</v>
      </c>
      <c r="C427" s="840" t="s">
        <v>1279</v>
      </c>
      <c r="D427" s="839" t="s">
        <v>160</v>
      </c>
      <c r="E427" s="841">
        <v>35</v>
      </c>
      <c r="F427" s="839" t="s">
        <v>1783</v>
      </c>
      <c r="G427" s="839" t="s">
        <v>174</v>
      </c>
    </row>
    <row r="428" spans="1:7" ht="13.5" customHeight="1" x14ac:dyDescent="0.35">
      <c r="A428" s="838">
        <v>44343</v>
      </c>
      <c r="B428" s="839" t="s">
        <v>2171</v>
      </c>
      <c r="C428" s="840" t="s">
        <v>28</v>
      </c>
      <c r="D428" s="839" t="s">
        <v>160</v>
      </c>
      <c r="E428" s="841">
        <v>30</v>
      </c>
      <c r="F428" s="839" t="s">
        <v>1236</v>
      </c>
      <c r="G428" s="839" t="s">
        <v>174</v>
      </c>
    </row>
    <row r="429" spans="1:7" ht="13.5" customHeight="1" x14ac:dyDescent="0.35">
      <c r="A429" s="838">
        <v>44343</v>
      </c>
      <c r="B429" s="839" t="s">
        <v>1690</v>
      </c>
      <c r="C429" s="840" t="s">
        <v>1282</v>
      </c>
      <c r="D429" s="839" t="s">
        <v>159</v>
      </c>
      <c r="E429" s="841">
        <v>285</v>
      </c>
      <c r="F429" s="839" t="s">
        <v>2144</v>
      </c>
      <c r="G429" s="839" t="s">
        <v>175</v>
      </c>
    </row>
    <row r="430" spans="1:7" ht="13.5" customHeight="1" x14ac:dyDescent="0.35">
      <c r="A430" s="838">
        <v>44342</v>
      </c>
      <c r="B430" s="839" t="s">
        <v>2172</v>
      </c>
      <c r="C430" s="840" t="s">
        <v>28</v>
      </c>
      <c r="D430" s="839" t="s">
        <v>159</v>
      </c>
      <c r="E430" s="841">
        <v>250</v>
      </c>
      <c r="F430" s="839" t="s">
        <v>291</v>
      </c>
      <c r="G430" s="839" t="s">
        <v>175</v>
      </c>
    </row>
    <row r="431" spans="1:7" ht="13.5" customHeight="1" x14ac:dyDescent="0.35">
      <c r="A431" s="838">
        <v>44342</v>
      </c>
      <c r="B431" s="839" t="s">
        <v>1466</v>
      </c>
      <c r="C431" s="840" t="s">
        <v>1277</v>
      </c>
      <c r="D431" s="839" t="s">
        <v>166</v>
      </c>
      <c r="E431" s="841">
        <v>-45</v>
      </c>
      <c r="F431" s="839" t="s">
        <v>224</v>
      </c>
      <c r="G431" s="839" t="s">
        <v>175</v>
      </c>
    </row>
    <row r="432" spans="1:7" ht="13.5" customHeight="1" x14ac:dyDescent="0.35">
      <c r="A432" s="838">
        <v>44342</v>
      </c>
      <c r="B432" s="839" t="s">
        <v>1466</v>
      </c>
      <c r="C432" s="840" t="s">
        <v>1279</v>
      </c>
      <c r="D432" s="839" t="s">
        <v>166</v>
      </c>
      <c r="E432" s="841">
        <v>45</v>
      </c>
      <c r="F432" s="839" t="s">
        <v>224</v>
      </c>
      <c r="G432" s="839" t="s">
        <v>175</v>
      </c>
    </row>
    <row r="433" spans="1:7" ht="13.5" customHeight="1" x14ac:dyDescent="0.35">
      <c r="A433" s="838">
        <v>44338</v>
      </c>
      <c r="B433" s="839" t="s">
        <v>2173</v>
      </c>
      <c r="C433" s="840" t="s">
        <v>1279</v>
      </c>
      <c r="D433" s="839" t="s">
        <v>159</v>
      </c>
      <c r="E433" s="841">
        <v>65</v>
      </c>
      <c r="F433" s="839" t="s">
        <v>2174</v>
      </c>
      <c r="G433" s="839" t="s">
        <v>175</v>
      </c>
    </row>
    <row r="434" spans="1:7" ht="13.5" customHeight="1" x14ac:dyDescent="0.35">
      <c r="A434" s="838">
        <v>44338</v>
      </c>
      <c r="B434" s="839" t="s">
        <v>2175</v>
      </c>
      <c r="C434" s="840" t="s">
        <v>1279</v>
      </c>
      <c r="D434" s="839" t="s">
        <v>159</v>
      </c>
      <c r="E434" s="841">
        <v>360</v>
      </c>
      <c r="F434" s="839" t="s">
        <v>1209</v>
      </c>
      <c r="G434" s="839" t="s">
        <v>174</v>
      </c>
    </row>
    <row r="435" spans="1:7" ht="13.5" customHeight="1" x14ac:dyDescent="0.35">
      <c r="A435" s="838">
        <v>44338</v>
      </c>
      <c r="B435" s="839" t="s">
        <v>967</v>
      </c>
      <c r="C435" s="840" t="s">
        <v>28</v>
      </c>
      <c r="D435" s="839" t="s">
        <v>159</v>
      </c>
      <c r="E435" s="841">
        <v>27.5</v>
      </c>
      <c r="F435" s="839" t="s">
        <v>2176</v>
      </c>
      <c r="G435" s="839" t="s">
        <v>175</v>
      </c>
    </row>
    <row r="436" spans="1:7" ht="13.5" customHeight="1" x14ac:dyDescent="0.35">
      <c r="A436" s="838">
        <v>44334</v>
      </c>
      <c r="B436" s="839" t="s">
        <v>2172</v>
      </c>
      <c r="C436" s="840" t="s">
        <v>1284</v>
      </c>
      <c r="D436" s="839" t="s">
        <v>159</v>
      </c>
      <c r="E436" s="841">
        <v>17</v>
      </c>
      <c r="F436" s="839" t="s">
        <v>1381</v>
      </c>
      <c r="G436" s="839" t="s">
        <v>175</v>
      </c>
    </row>
    <row r="437" spans="1:7" ht="13.5" customHeight="1" x14ac:dyDescent="0.35">
      <c r="A437" s="838">
        <v>44334</v>
      </c>
      <c r="B437" s="839" t="s">
        <v>2177</v>
      </c>
      <c r="C437" s="840" t="s">
        <v>1283</v>
      </c>
      <c r="D437" s="839" t="s">
        <v>160</v>
      </c>
      <c r="E437" s="841">
        <v>150</v>
      </c>
      <c r="F437" s="839" t="s">
        <v>2178</v>
      </c>
      <c r="G437" s="839" t="s">
        <v>174</v>
      </c>
    </row>
    <row r="438" spans="1:7" ht="13.5" customHeight="1" x14ac:dyDescent="0.35">
      <c r="A438" s="838">
        <v>44332</v>
      </c>
      <c r="B438" s="839" t="s">
        <v>2179</v>
      </c>
      <c r="C438" s="840" t="s">
        <v>1284</v>
      </c>
      <c r="D438" s="839" t="s">
        <v>160</v>
      </c>
      <c r="E438" s="841">
        <v>16.600000000000001</v>
      </c>
      <c r="F438" s="839" t="s">
        <v>1381</v>
      </c>
      <c r="G438" s="839" t="s">
        <v>175</v>
      </c>
    </row>
    <row r="439" spans="1:7" ht="13.5" customHeight="1" x14ac:dyDescent="0.35">
      <c r="A439" s="838">
        <v>44332</v>
      </c>
      <c r="B439" s="839" t="s">
        <v>2053</v>
      </c>
      <c r="C439" s="840" t="s">
        <v>28</v>
      </c>
      <c r="D439" s="839" t="s">
        <v>159</v>
      </c>
      <c r="E439" s="841">
        <v>250</v>
      </c>
      <c r="F439" s="839" t="s">
        <v>2180</v>
      </c>
      <c r="G439" s="839" t="s">
        <v>174</v>
      </c>
    </row>
    <row r="440" spans="1:7" ht="13.5" customHeight="1" x14ac:dyDescent="0.35">
      <c r="A440" s="838">
        <v>44331</v>
      </c>
      <c r="B440" s="839" t="s">
        <v>2181</v>
      </c>
      <c r="C440" s="840" t="s">
        <v>28</v>
      </c>
      <c r="D440" s="839" t="s">
        <v>159</v>
      </c>
      <c r="E440" s="841">
        <v>250</v>
      </c>
      <c r="F440" s="839" t="s">
        <v>2180</v>
      </c>
      <c r="G440" s="839" t="s">
        <v>174</v>
      </c>
    </row>
    <row r="441" spans="1:7" ht="13.5" customHeight="1" x14ac:dyDescent="0.35">
      <c r="A441" s="838">
        <v>44330</v>
      </c>
      <c r="B441" s="839" t="s">
        <v>1142</v>
      </c>
      <c r="C441" s="840" t="s">
        <v>1274</v>
      </c>
      <c r="D441" s="839" t="s">
        <v>159</v>
      </c>
      <c r="E441" s="841">
        <v>84.15</v>
      </c>
      <c r="F441" s="839" t="s">
        <v>2162</v>
      </c>
      <c r="G441" s="839" t="s">
        <v>175</v>
      </c>
    </row>
    <row r="442" spans="1:7" ht="13.5" customHeight="1" x14ac:dyDescent="0.35">
      <c r="A442" s="838">
        <v>44329</v>
      </c>
      <c r="B442" s="839" t="s">
        <v>1466</v>
      </c>
      <c r="C442" s="840" t="s">
        <v>1277</v>
      </c>
      <c r="D442" s="839" t="s">
        <v>166</v>
      </c>
      <c r="E442" s="841">
        <v>-60</v>
      </c>
      <c r="F442" s="839" t="s">
        <v>467</v>
      </c>
      <c r="G442" s="839" t="s">
        <v>175</v>
      </c>
    </row>
    <row r="443" spans="1:7" ht="13.5" customHeight="1" x14ac:dyDescent="0.35">
      <c r="A443" s="838">
        <v>44329</v>
      </c>
      <c r="B443" s="839" t="s">
        <v>1466</v>
      </c>
      <c r="C443" s="840" t="s">
        <v>1279</v>
      </c>
      <c r="D443" s="839" t="s">
        <v>166</v>
      </c>
      <c r="E443" s="841">
        <v>60</v>
      </c>
      <c r="F443" s="839" t="s">
        <v>467</v>
      </c>
      <c r="G443" s="839" t="s">
        <v>175</v>
      </c>
    </row>
    <row r="444" spans="1:7" ht="13.5" customHeight="1" x14ac:dyDescent="0.35">
      <c r="A444" s="838">
        <v>44328</v>
      </c>
      <c r="B444" s="839" t="s">
        <v>2182</v>
      </c>
      <c r="C444" s="840" t="s">
        <v>1283</v>
      </c>
      <c r="D444" s="839" t="s">
        <v>160</v>
      </c>
      <c r="E444" s="841">
        <v>165</v>
      </c>
      <c r="F444" s="839" t="s">
        <v>2183</v>
      </c>
      <c r="G444" s="839" t="s">
        <v>174</v>
      </c>
    </row>
    <row r="445" spans="1:7" ht="13.5" customHeight="1" x14ac:dyDescent="0.35">
      <c r="A445" s="838">
        <v>44325</v>
      </c>
      <c r="B445" s="839" t="s">
        <v>848</v>
      </c>
      <c r="C445" s="840" t="s">
        <v>1279</v>
      </c>
      <c r="D445" s="839" t="s">
        <v>160</v>
      </c>
      <c r="E445" s="841">
        <v>52.5</v>
      </c>
      <c r="F445" s="839" t="s">
        <v>2184</v>
      </c>
      <c r="G445" s="839" t="s">
        <v>175</v>
      </c>
    </row>
    <row r="446" spans="1:7" ht="13.5" customHeight="1" x14ac:dyDescent="0.35">
      <c r="A446" s="838">
        <v>44324</v>
      </c>
      <c r="B446" s="839" t="s">
        <v>1466</v>
      </c>
      <c r="C446" s="840" t="s">
        <v>1277</v>
      </c>
      <c r="D446" s="839" t="s">
        <v>166</v>
      </c>
      <c r="E446" s="841">
        <v>-85</v>
      </c>
      <c r="F446" s="839" t="s">
        <v>224</v>
      </c>
      <c r="G446" s="839" t="s">
        <v>175</v>
      </c>
    </row>
    <row r="447" spans="1:7" ht="13.5" customHeight="1" x14ac:dyDescent="0.35">
      <c r="A447" s="838">
        <v>44324</v>
      </c>
      <c r="B447" s="839" t="s">
        <v>1466</v>
      </c>
      <c r="C447" s="840" t="s">
        <v>1274</v>
      </c>
      <c r="D447" s="839" t="s">
        <v>166</v>
      </c>
      <c r="E447" s="841">
        <v>85</v>
      </c>
      <c r="F447" s="839" t="s">
        <v>224</v>
      </c>
      <c r="G447" s="839" t="s">
        <v>175</v>
      </c>
    </row>
    <row r="448" spans="1:7" ht="13.5" customHeight="1" x14ac:dyDescent="0.35">
      <c r="A448" s="838">
        <v>44324</v>
      </c>
      <c r="B448" s="839" t="s">
        <v>1466</v>
      </c>
      <c r="C448" s="840" t="s">
        <v>1277</v>
      </c>
      <c r="D448" s="839" t="s">
        <v>166</v>
      </c>
      <c r="E448" s="841">
        <v>-475</v>
      </c>
      <c r="F448" s="839" t="s">
        <v>467</v>
      </c>
      <c r="G448" s="839" t="s">
        <v>175</v>
      </c>
    </row>
    <row r="449" spans="1:7" ht="13.5" customHeight="1" x14ac:dyDescent="0.35">
      <c r="A449" s="838">
        <v>44324</v>
      </c>
      <c r="B449" s="839" t="s">
        <v>1466</v>
      </c>
      <c r="C449" s="840" t="s">
        <v>1274</v>
      </c>
      <c r="D449" s="839" t="s">
        <v>166</v>
      </c>
      <c r="E449" s="841">
        <v>475</v>
      </c>
      <c r="F449" s="839" t="s">
        <v>467</v>
      </c>
      <c r="G449" s="839" t="s">
        <v>175</v>
      </c>
    </row>
    <row r="450" spans="1:7" ht="13.5" customHeight="1" x14ac:dyDescent="0.35">
      <c r="A450" s="838">
        <v>44324</v>
      </c>
      <c r="B450" s="839" t="s">
        <v>1466</v>
      </c>
      <c r="C450" s="840" t="s">
        <v>1274</v>
      </c>
      <c r="D450" s="839" t="s">
        <v>162</v>
      </c>
      <c r="E450" s="841">
        <v>85</v>
      </c>
      <c r="F450" s="839" t="s">
        <v>2185</v>
      </c>
      <c r="G450" s="839" t="s">
        <v>175</v>
      </c>
    </row>
    <row r="451" spans="1:7" ht="13.5" customHeight="1" x14ac:dyDescent="0.35">
      <c r="A451" s="838">
        <v>44324</v>
      </c>
      <c r="B451" s="839" t="s">
        <v>759</v>
      </c>
      <c r="C451" s="840" t="s">
        <v>1274</v>
      </c>
      <c r="D451" s="839" t="s">
        <v>160</v>
      </c>
      <c r="E451" s="841">
        <v>75</v>
      </c>
      <c r="F451" s="839" t="s">
        <v>2186</v>
      </c>
      <c r="G451" s="839" t="s">
        <v>175</v>
      </c>
    </row>
    <row r="452" spans="1:7" ht="13.5" customHeight="1" x14ac:dyDescent="0.35">
      <c r="A452" s="838">
        <v>44324</v>
      </c>
      <c r="B452" s="839" t="s">
        <v>968</v>
      </c>
      <c r="C452" s="840" t="s">
        <v>1274</v>
      </c>
      <c r="D452" s="839" t="s">
        <v>159</v>
      </c>
      <c r="E452" s="841">
        <v>63.75</v>
      </c>
      <c r="F452" s="839" t="s">
        <v>2186</v>
      </c>
      <c r="G452" s="839" t="s">
        <v>175</v>
      </c>
    </row>
    <row r="453" spans="1:7" ht="13.5" customHeight="1" x14ac:dyDescent="0.35">
      <c r="A453" s="838">
        <v>44323</v>
      </c>
      <c r="B453" s="839" t="s">
        <v>1690</v>
      </c>
      <c r="C453" s="840" t="s">
        <v>1279</v>
      </c>
      <c r="D453" s="839" t="s">
        <v>159</v>
      </c>
      <c r="E453" s="841">
        <f>SUM(1700)-1008</f>
        <v>692</v>
      </c>
      <c r="F453" s="839" t="s">
        <v>2187</v>
      </c>
      <c r="G453" s="839" t="s">
        <v>175</v>
      </c>
    </row>
    <row r="454" spans="1:7" ht="13.5" customHeight="1" x14ac:dyDescent="0.35">
      <c r="A454" s="838">
        <v>44323</v>
      </c>
      <c r="B454" s="839" t="s">
        <v>2188</v>
      </c>
      <c r="C454" s="840" t="s">
        <v>1279</v>
      </c>
      <c r="D454" s="839" t="s">
        <v>159</v>
      </c>
      <c r="E454" s="841">
        <v>35</v>
      </c>
      <c r="F454" s="839" t="s">
        <v>1421</v>
      </c>
      <c r="G454" s="839" t="s">
        <v>174</v>
      </c>
    </row>
    <row r="455" spans="1:7" ht="13.5" customHeight="1" x14ac:dyDescent="0.35">
      <c r="A455" s="838">
        <v>44323</v>
      </c>
      <c r="B455" s="839" t="s">
        <v>1466</v>
      </c>
      <c r="C455" s="840" t="s">
        <v>1276</v>
      </c>
      <c r="D455" s="839" t="s">
        <v>159</v>
      </c>
      <c r="E455" s="841">
        <v>75</v>
      </c>
      <c r="F455" s="839" t="s">
        <v>1477</v>
      </c>
      <c r="G455" s="839" t="s">
        <v>175</v>
      </c>
    </row>
    <row r="456" spans="1:7" ht="13.5" customHeight="1" x14ac:dyDescent="0.35">
      <c r="A456" s="838">
        <v>44321</v>
      </c>
      <c r="B456" s="839" t="s">
        <v>89</v>
      </c>
      <c r="C456" s="840" t="s">
        <v>1282</v>
      </c>
      <c r="D456" s="839" t="s">
        <v>160</v>
      </c>
      <c r="E456" s="841">
        <v>65.540000000000006</v>
      </c>
      <c r="F456" s="839" t="s">
        <v>1026</v>
      </c>
      <c r="G456" s="839" t="s">
        <v>175</v>
      </c>
    </row>
    <row r="457" spans="1:7" ht="13.5" customHeight="1" x14ac:dyDescent="0.35">
      <c r="A457" s="838">
        <v>44319</v>
      </c>
      <c r="B457" s="839" t="s">
        <v>2039</v>
      </c>
      <c r="C457" s="840" t="s">
        <v>28</v>
      </c>
      <c r="D457" s="839" t="s">
        <v>160</v>
      </c>
      <c r="E457" s="841">
        <v>225</v>
      </c>
      <c r="F457" s="839" t="s">
        <v>2180</v>
      </c>
      <c r="G457" s="839" t="s">
        <v>175</v>
      </c>
    </row>
    <row r="458" spans="1:7" ht="13.5" customHeight="1" x14ac:dyDescent="0.35">
      <c r="A458" s="838">
        <v>44319</v>
      </c>
      <c r="B458" s="839" t="s">
        <v>1046</v>
      </c>
      <c r="C458" s="840" t="s">
        <v>28</v>
      </c>
      <c r="D458" s="839" t="s">
        <v>159</v>
      </c>
      <c r="E458" s="841">
        <v>225</v>
      </c>
      <c r="F458" s="839" t="s">
        <v>2180</v>
      </c>
      <c r="G458" s="839" t="s">
        <v>175</v>
      </c>
    </row>
    <row r="459" spans="1:7" ht="13.5" customHeight="1" x14ac:dyDescent="0.35">
      <c r="A459" s="838">
        <v>44317</v>
      </c>
      <c r="B459" s="839" t="s">
        <v>2189</v>
      </c>
      <c r="C459" s="840" t="s">
        <v>28</v>
      </c>
      <c r="D459" s="839" t="s">
        <v>159</v>
      </c>
      <c r="E459" s="841">
        <v>20</v>
      </c>
      <c r="F459" s="839" t="s">
        <v>2190</v>
      </c>
      <c r="G459" s="839" t="s">
        <v>174</v>
      </c>
    </row>
    <row r="460" spans="1:7" ht="13.5" customHeight="1" x14ac:dyDescent="0.35">
      <c r="A460" s="838">
        <v>44317</v>
      </c>
      <c r="B460" s="839" t="s">
        <v>2191</v>
      </c>
      <c r="C460" s="840" t="s">
        <v>1274</v>
      </c>
      <c r="D460" s="839" t="s">
        <v>159</v>
      </c>
      <c r="E460" s="841">
        <v>12</v>
      </c>
      <c r="F460" s="839" t="s">
        <v>324</v>
      </c>
      <c r="G460" s="839" t="s">
        <v>174</v>
      </c>
    </row>
    <row r="461" spans="1:7" ht="13.5" customHeight="1" x14ac:dyDescent="0.35">
      <c r="A461" s="838">
        <v>44317</v>
      </c>
      <c r="B461" s="839" t="s">
        <v>292</v>
      </c>
      <c r="C461" s="840" t="s">
        <v>1278</v>
      </c>
      <c r="D461" s="840" t="s">
        <v>161</v>
      </c>
      <c r="E461" s="842">
        <v>80</v>
      </c>
      <c r="F461" s="840" t="s">
        <v>292</v>
      </c>
      <c r="G461" s="840" t="s">
        <v>175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2192</v>
      </c>
      <c r="C463" s="840" t="s">
        <v>1279</v>
      </c>
      <c r="D463" s="839" t="s">
        <v>162</v>
      </c>
      <c r="E463" s="841">
        <v>670</v>
      </c>
      <c r="F463" s="848" t="s">
        <v>2193</v>
      </c>
      <c r="G463" s="839" t="s">
        <v>175</v>
      </c>
    </row>
    <row r="464" spans="1:7" ht="13.5" customHeight="1" x14ac:dyDescent="0.35">
      <c r="A464" s="838">
        <v>44315</v>
      </c>
      <c r="B464" s="839" t="s">
        <v>2194</v>
      </c>
      <c r="C464" s="840" t="s">
        <v>28</v>
      </c>
      <c r="D464" s="839" t="s">
        <v>159</v>
      </c>
      <c r="E464" s="841">
        <v>250</v>
      </c>
      <c r="F464" s="839" t="s">
        <v>2195</v>
      </c>
      <c r="G464" s="839" t="s">
        <v>174</v>
      </c>
    </row>
    <row r="465" spans="1:7" ht="13.5" customHeight="1" x14ac:dyDescent="0.35">
      <c r="A465" s="838">
        <v>44314</v>
      </c>
      <c r="B465" s="839" t="s">
        <v>2196</v>
      </c>
      <c r="C465" s="840" t="s">
        <v>1279</v>
      </c>
      <c r="D465" s="839" t="s">
        <v>159</v>
      </c>
      <c r="E465" s="841">
        <v>360</v>
      </c>
      <c r="F465" s="839" t="s">
        <v>2197</v>
      </c>
      <c r="G465" s="839" t="s">
        <v>174</v>
      </c>
    </row>
    <row r="466" spans="1:7" ht="13.5" customHeight="1" x14ac:dyDescent="0.35">
      <c r="A466" s="838">
        <v>44310</v>
      </c>
      <c r="B466" s="839" t="s">
        <v>2198</v>
      </c>
      <c r="C466" s="840" t="s">
        <v>28</v>
      </c>
      <c r="D466" s="839" t="s">
        <v>159</v>
      </c>
      <c r="E466" s="841">
        <v>20</v>
      </c>
      <c r="F466" s="839" t="s">
        <v>2199</v>
      </c>
      <c r="G466" s="839" t="s">
        <v>175</v>
      </c>
    </row>
    <row r="467" spans="1:7" ht="13.5" customHeight="1" x14ac:dyDescent="0.35">
      <c r="A467" s="838">
        <v>44305</v>
      </c>
      <c r="B467" s="839" t="s">
        <v>1738</v>
      </c>
      <c r="C467" s="840" t="s">
        <v>1274</v>
      </c>
      <c r="D467" s="839" t="s">
        <v>159</v>
      </c>
      <c r="E467" s="841">
        <v>99</v>
      </c>
      <c r="F467" s="839" t="s">
        <v>2200</v>
      </c>
      <c r="G467" s="839" t="s">
        <v>174</v>
      </c>
    </row>
    <row r="468" spans="1:7" ht="13.5" customHeight="1" x14ac:dyDescent="0.35">
      <c r="A468" s="838">
        <v>44303</v>
      </c>
      <c r="B468" s="839" t="s">
        <v>2201</v>
      </c>
      <c r="C468" s="840" t="s">
        <v>1274</v>
      </c>
      <c r="D468" s="839" t="s">
        <v>159</v>
      </c>
      <c r="E468" s="841">
        <v>198</v>
      </c>
      <c r="F468" s="839" t="s">
        <v>2200</v>
      </c>
      <c r="G468" s="839" t="s">
        <v>174</v>
      </c>
    </row>
    <row r="469" spans="1:7" ht="13.5" customHeight="1" x14ac:dyDescent="0.35">
      <c r="A469" s="838">
        <v>44303</v>
      </c>
      <c r="B469" s="839" t="s">
        <v>1372</v>
      </c>
      <c r="C469" s="840" t="s">
        <v>1274</v>
      </c>
      <c r="D469" s="839" t="s">
        <v>159</v>
      </c>
      <c r="E469" s="841">
        <v>99</v>
      </c>
      <c r="F469" s="839" t="s">
        <v>2200</v>
      </c>
      <c r="G469" s="839" t="s">
        <v>176</v>
      </c>
    </row>
    <row r="470" spans="1:7" ht="13.5" customHeight="1" x14ac:dyDescent="0.35">
      <c r="A470" s="838">
        <v>44301</v>
      </c>
      <c r="B470" s="839" t="s">
        <v>2202</v>
      </c>
      <c r="C470" s="840" t="s">
        <v>1274</v>
      </c>
      <c r="D470" s="839" t="s">
        <v>160</v>
      </c>
      <c r="E470" s="841">
        <v>99</v>
      </c>
      <c r="F470" s="839" t="s">
        <v>2200</v>
      </c>
      <c r="G470" s="839" t="s">
        <v>175</v>
      </c>
    </row>
    <row r="471" spans="1:7" ht="13.5" customHeight="1" x14ac:dyDescent="0.35">
      <c r="A471" s="838">
        <v>44301</v>
      </c>
      <c r="B471" s="839" t="s">
        <v>1373</v>
      </c>
      <c r="C471" s="840" t="s">
        <v>1274</v>
      </c>
      <c r="D471" s="839" t="s">
        <v>159</v>
      </c>
      <c r="E471" s="841">
        <v>99</v>
      </c>
      <c r="F471" s="839" t="s">
        <v>2200</v>
      </c>
      <c r="G471" s="839" t="s">
        <v>179</v>
      </c>
    </row>
    <row r="472" spans="1:7" ht="13.5" customHeight="1" x14ac:dyDescent="0.35">
      <c r="A472" s="838">
        <v>44300</v>
      </c>
      <c r="B472" s="839" t="s">
        <v>2198</v>
      </c>
      <c r="C472" s="840" t="s">
        <v>28</v>
      </c>
      <c r="D472" s="839" t="s">
        <v>159</v>
      </c>
      <c r="E472" s="841">
        <v>20</v>
      </c>
      <c r="F472" s="839" t="s">
        <v>2190</v>
      </c>
      <c r="G472" s="839" t="s">
        <v>174</v>
      </c>
    </row>
    <row r="473" spans="1:7" ht="13.5" customHeight="1" x14ac:dyDescent="0.35">
      <c r="A473" s="838">
        <v>44298</v>
      </c>
      <c r="B473" s="839" t="s">
        <v>1777</v>
      </c>
      <c r="C473" s="840" t="s">
        <v>1274</v>
      </c>
      <c r="D473" s="839" t="s">
        <v>159</v>
      </c>
      <c r="E473" s="841">
        <v>99</v>
      </c>
      <c r="F473" s="839" t="s">
        <v>2200</v>
      </c>
      <c r="G473" s="839" t="s">
        <v>175</v>
      </c>
    </row>
    <row r="474" spans="1:7" ht="13.5" customHeight="1" x14ac:dyDescent="0.35">
      <c r="A474" s="838">
        <v>44296</v>
      </c>
      <c r="B474" s="839" t="s">
        <v>2066</v>
      </c>
      <c r="C474" s="840" t="s">
        <v>1274</v>
      </c>
      <c r="D474" s="839" t="s">
        <v>160</v>
      </c>
      <c r="E474" s="841">
        <v>99</v>
      </c>
      <c r="F474" s="839" t="s">
        <v>2200</v>
      </c>
      <c r="G474" s="839" t="s">
        <v>175</v>
      </c>
    </row>
    <row r="475" spans="1:7" ht="13.5" customHeight="1" x14ac:dyDescent="0.35">
      <c r="A475" s="838">
        <v>44296</v>
      </c>
      <c r="B475" s="839" t="s">
        <v>64</v>
      </c>
      <c r="C475" s="840" t="s">
        <v>1274</v>
      </c>
      <c r="D475" s="839" t="s">
        <v>159</v>
      </c>
      <c r="E475" s="841">
        <v>99</v>
      </c>
      <c r="F475" s="839" t="s">
        <v>2200</v>
      </c>
      <c r="G475" s="839" t="s">
        <v>175</v>
      </c>
    </row>
    <row r="476" spans="1:7" ht="13.5" customHeight="1" x14ac:dyDescent="0.35">
      <c r="A476" s="838">
        <v>44295</v>
      </c>
      <c r="B476" s="839" t="s">
        <v>2203</v>
      </c>
      <c r="C476" s="840" t="s">
        <v>1274</v>
      </c>
      <c r="D476" s="839" t="s">
        <v>159</v>
      </c>
      <c r="E476" s="841">
        <v>99</v>
      </c>
      <c r="F476" s="839" t="s">
        <v>2200</v>
      </c>
      <c r="G476" s="839" t="s">
        <v>174</v>
      </c>
    </row>
    <row r="477" spans="1:7" ht="13.5" customHeight="1" x14ac:dyDescent="0.35">
      <c r="A477" s="838">
        <v>44293</v>
      </c>
      <c r="B477" s="839" t="s">
        <v>2204</v>
      </c>
      <c r="C477" s="840" t="s">
        <v>1274</v>
      </c>
      <c r="D477" s="839" t="s">
        <v>160</v>
      </c>
      <c r="E477" s="841">
        <v>12</v>
      </c>
      <c r="F477" s="839" t="s">
        <v>324</v>
      </c>
      <c r="G477" s="839" t="s">
        <v>174</v>
      </c>
    </row>
    <row r="478" spans="1:7" ht="13.5" customHeight="1" x14ac:dyDescent="0.35">
      <c r="A478" s="838">
        <v>44293</v>
      </c>
      <c r="B478" s="839" t="s">
        <v>2205</v>
      </c>
      <c r="C478" s="840" t="s">
        <v>1274</v>
      </c>
      <c r="D478" s="839" t="s">
        <v>166</v>
      </c>
      <c r="E478" s="841">
        <v>12</v>
      </c>
      <c r="F478" s="839" t="s">
        <v>324</v>
      </c>
      <c r="G478" s="839" t="s">
        <v>175</v>
      </c>
    </row>
    <row r="479" spans="1:7" ht="13.5" customHeight="1" x14ac:dyDescent="0.35">
      <c r="A479" s="838">
        <v>44293</v>
      </c>
      <c r="B479" s="839" t="s">
        <v>2205</v>
      </c>
      <c r="C479" s="840" t="s">
        <v>1277</v>
      </c>
      <c r="D479" s="839" t="s">
        <v>166</v>
      </c>
      <c r="E479" s="841">
        <v>-12</v>
      </c>
      <c r="F479" s="839" t="s">
        <v>324</v>
      </c>
      <c r="G479" s="839" t="s">
        <v>175</v>
      </c>
    </row>
    <row r="480" spans="1:7" ht="13.5" customHeight="1" x14ac:dyDescent="0.35">
      <c r="A480" s="838">
        <v>44292</v>
      </c>
      <c r="B480" s="839" t="s">
        <v>2206</v>
      </c>
      <c r="C480" s="840" t="s">
        <v>28</v>
      </c>
      <c r="D480" s="839" t="s">
        <v>160</v>
      </c>
      <c r="E480" s="841">
        <v>20</v>
      </c>
      <c r="F480" s="839" t="s">
        <v>2190</v>
      </c>
      <c r="G480" s="839" t="s">
        <v>174</v>
      </c>
    </row>
    <row r="481" spans="1:8" ht="13.5" customHeight="1" x14ac:dyDescent="0.35">
      <c r="A481" s="838">
        <v>44291</v>
      </c>
      <c r="B481" s="839" t="s">
        <v>1777</v>
      </c>
      <c r="C481" s="840" t="s">
        <v>28</v>
      </c>
      <c r="D481" s="839" t="s">
        <v>159</v>
      </c>
      <c r="E481" s="841">
        <v>20</v>
      </c>
      <c r="F481" s="839" t="s">
        <v>2207</v>
      </c>
      <c r="G481" s="839" t="s">
        <v>175</v>
      </c>
      <c r="H481" s="454"/>
    </row>
    <row r="482" spans="1:8" ht="13.5" customHeight="1" x14ac:dyDescent="0.35">
      <c r="A482" s="838">
        <v>44291</v>
      </c>
      <c r="B482" s="839" t="s">
        <v>2116</v>
      </c>
      <c r="C482" s="840" t="s">
        <v>1274</v>
      </c>
      <c r="D482" s="839" t="s">
        <v>159</v>
      </c>
      <c r="E482" s="841">
        <v>50</v>
      </c>
      <c r="F482" s="839" t="s">
        <v>472</v>
      </c>
      <c r="G482" s="839" t="s">
        <v>175</v>
      </c>
      <c r="H482" s="454"/>
    </row>
    <row r="483" spans="1:8" ht="13.5" customHeight="1" x14ac:dyDescent="0.35">
      <c r="A483" s="838">
        <v>44291</v>
      </c>
      <c r="B483" s="839" t="s">
        <v>2208</v>
      </c>
      <c r="C483" s="840" t="s">
        <v>1274</v>
      </c>
      <c r="D483" s="839" t="s">
        <v>159</v>
      </c>
      <c r="E483" s="841">
        <v>150</v>
      </c>
      <c r="F483" s="839" t="s">
        <v>235</v>
      </c>
      <c r="G483" s="839" t="s">
        <v>174</v>
      </c>
      <c r="H483" s="454"/>
    </row>
    <row r="484" spans="1:8" ht="13.5" customHeight="1" x14ac:dyDescent="0.35">
      <c r="A484" s="838">
        <v>44291</v>
      </c>
      <c r="B484" s="839" t="s">
        <v>2209</v>
      </c>
      <c r="C484" s="840" t="s">
        <v>1274</v>
      </c>
      <c r="D484" s="839" t="s">
        <v>160</v>
      </c>
      <c r="E484" s="841">
        <v>50</v>
      </c>
      <c r="F484" s="839" t="s">
        <v>2200</v>
      </c>
      <c r="G484" s="839" t="s">
        <v>175</v>
      </c>
      <c r="H484" s="454"/>
    </row>
    <row r="485" spans="1:8" ht="13.5" customHeight="1" x14ac:dyDescent="0.35">
      <c r="A485" s="838">
        <v>44290</v>
      </c>
      <c r="B485" s="839" t="s">
        <v>1009</v>
      </c>
      <c r="C485" s="840" t="s">
        <v>1277</v>
      </c>
      <c r="D485" s="839" t="s">
        <v>166</v>
      </c>
      <c r="E485" s="841">
        <v>-12</v>
      </c>
      <c r="F485" s="839" t="s">
        <v>324</v>
      </c>
      <c r="G485" s="839" t="s">
        <v>175</v>
      </c>
      <c r="H485" s="454"/>
    </row>
    <row r="486" spans="1:8" ht="13.5" customHeight="1" x14ac:dyDescent="0.35">
      <c r="A486" s="838">
        <v>44290</v>
      </c>
      <c r="B486" s="839" t="s">
        <v>1009</v>
      </c>
      <c r="C486" s="840" t="s">
        <v>1274</v>
      </c>
      <c r="D486" s="839" t="s">
        <v>166</v>
      </c>
      <c r="E486" s="841">
        <v>12</v>
      </c>
      <c r="F486" s="839" t="s">
        <v>324</v>
      </c>
      <c r="G486" s="839" t="s">
        <v>175</v>
      </c>
      <c r="H486" s="454"/>
    </row>
    <row r="487" spans="1:8" ht="13.5" customHeight="1" x14ac:dyDescent="0.35">
      <c r="A487" s="838">
        <v>44289</v>
      </c>
      <c r="B487" s="839" t="s">
        <v>2210</v>
      </c>
      <c r="C487" s="840" t="s">
        <v>1274</v>
      </c>
      <c r="D487" s="839" t="s">
        <v>159</v>
      </c>
      <c r="E487" s="841">
        <v>475</v>
      </c>
      <c r="F487" s="839" t="s">
        <v>2140</v>
      </c>
      <c r="G487" s="839" t="s">
        <v>174</v>
      </c>
      <c r="H487" s="454"/>
    </row>
    <row r="488" spans="1:8" ht="13.5" customHeight="1" x14ac:dyDescent="0.35">
      <c r="A488" s="838">
        <v>44289</v>
      </c>
      <c r="B488" s="839" t="s">
        <v>1187</v>
      </c>
      <c r="C488" s="840" t="s">
        <v>1274</v>
      </c>
      <c r="D488" s="839" t="s">
        <v>159</v>
      </c>
      <c r="E488" s="841">
        <v>12</v>
      </c>
      <c r="F488" s="839" t="s">
        <v>2211</v>
      </c>
      <c r="G488" s="839" t="s">
        <v>175</v>
      </c>
      <c r="H488" s="454"/>
    </row>
    <row r="489" spans="1:8" ht="13.5" customHeight="1" x14ac:dyDescent="0.35">
      <c r="A489" s="838">
        <v>44287</v>
      </c>
      <c r="B489" s="839" t="s">
        <v>2212</v>
      </c>
      <c r="C489" s="840" t="s">
        <v>1274</v>
      </c>
      <c r="D489" s="839" t="s">
        <v>159</v>
      </c>
      <c r="E489" s="841">
        <v>99</v>
      </c>
      <c r="F489" s="839" t="s">
        <v>2200</v>
      </c>
      <c r="G489" s="839" t="s">
        <v>174</v>
      </c>
      <c r="H489" s="454"/>
    </row>
    <row r="490" spans="1:8" ht="13.5" customHeight="1" x14ac:dyDescent="0.35">
      <c r="A490" s="838">
        <v>44287</v>
      </c>
      <c r="B490" s="839" t="s">
        <v>2213</v>
      </c>
      <c r="C490" s="840" t="s">
        <v>1280</v>
      </c>
      <c r="D490" s="839" t="s">
        <v>159</v>
      </c>
      <c r="E490" s="841">
        <v>25</v>
      </c>
      <c r="F490" s="839" t="s">
        <v>734</v>
      </c>
      <c r="G490" s="839" t="s">
        <v>174</v>
      </c>
      <c r="H490" s="454"/>
    </row>
    <row r="491" spans="1:8" ht="13.5" customHeight="1" x14ac:dyDescent="0.35">
      <c r="A491" s="838">
        <v>44287</v>
      </c>
      <c r="B491" s="839" t="s">
        <v>2192</v>
      </c>
      <c r="C491" s="840" t="s">
        <v>1279</v>
      </c>
      <c r="D491" s="839" t="s">
        <v>160</v>
      </c>
      <c r="E491" s="841">
        <v>480</v>
      </c>
      <c r="F491" s="839" t="s">
        <v>2214</v>
      </c>
      <c r="G491" s="839" t="s">
        <v>174</v>
      </c>
      <c r="H491" s="454"/>
    </row>
    <row r="492" spans="1:8" ht="13.5" customHeight="1" x14ac:dyDescent="0.35">
      <c r="A492" s="838">
        <v>44287</v>
      </c>
      <c r="B492" s="839" t="s">
        <v>292</v>
      </c>
      <c r="C492" s="840" t="s">
        <v>1278</v>
      </c>
      <c r="D492" s="840" t="s">
        <v>161</v>
      </c>
      <c r="E492" s="842">
        <v>80</v>
      </c>
      <c r="F492" s="840" t="s">
        <v>292</v>
      </c>
      <c r="G492" s="840" t="s">
        <v>175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2215</v>
      </c>
      <c r="C494" s="840" t="s">
        <v>1274</v>
      </c>
      <c r="D494" s="839" t="s">
        <v>160</v>
      </c>
      <c r="E494" s="841">
        <v>375</v>
      </c>
      <c r="F494" s="839" t="s">
        <v>2025</v>
      </c>
      <c r="G494" s="839" t="s">
        <v>174</v>
      </c>
      <c r="H494" s="454"/>
    </row>
    <row r="495" spans="1:8" ht="13.5" customHeight="1" x14ac:dyDescent="0.35">
      <c r="A495" s="838">
        <v>44285</v>
      </c>
      <c r="B495" s="839" t="s">
        <v>967</v>
      </c>
      <c r="C495" s="840" t="s">
        <v>1274</v>
      </c>
      <c r="D495" s="839" t="s">
        <v>162</v>
      </c>
      <c r="E495" s="841">
        <v>220</v>
      </c>
      <c r="F495" s="839" t="s">
        <v>357</v>
      </c>
      <c r="G495" s="839" t="s">
        <v>175</v>
      </c>
      <c r="H495" s="454"/>
    </row>
    <row r="496" spans="1:8" ht="13.5" customHeight="1" x14ac:dyDescent="0.35">
      <c r="A496" s="838">
        <v>44284</v>
      </c>
      <c r="B496" s="839" t="s">
        <v>2216</v>
      </c>
      <c r="C496" s="840" t="s">
        <v>1280</v>
      </c>
      <c r="D496" s="839" t="s">
        <v>160</v>
      </c>
      <c r="E496" s="841">
        <v>50</v>
      </c>
      <c r="F496" s="839" t="s">
        <v>734</v>
      </c>
      <c r="G496" s="839" t="s">
        <v>174</v>
      </c>
      <c r="H496" s="454"/>
    </row>
    <row r="497" spans="1:8" ht="13.5" customHeight="1" x14ac:dyDescent="0.35">
      <c r="A497" s="838">
        <v>44284</v>
      </c>
      <c r="B497" s="839" t="s">
        <v>1466</v>
      </c>
      <c r="C497" s="840" t="s">
        <v>1274</v>
      </c>
      <c r="D497" s="839" t="s">
        <v>159</v>
      </c>
      <c r="E497" s="841">
        <v>50</v>
      </c>
      <c r="F497" s="839" t="s">
        <v>2217</v>
      </c>
      <c r="G497" s="839" t="s">
        <v>175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1282</v>
      </c>
      <c r="D498" s="839" t="s">
        <v>160</v>
      </c>
      <c r="E498" s="841">
        <v>128.68</v>
      </c>
      <c r="F498" s="839" t="s">
        <v>1026</v>
      </c>
      <c r="G498" s="839" t="s">
        <v>175</v>
      </c>
      <c r="H498" s="454"/>
    </row>
    <row r="499" spans="1:8" ht="13.5" customHeight="1" x14ac:dyDescent="0.35">
      <c r="A499" s="838">
        <v>44283</v>
      </c>
      <c r="B499" s="839" t="s">
        <v>2205</v>
      </c>
      <c r="C499" s="840" t="s">
        <v>1274</v>
      </c>
      <c r="D499" s="839" t="s">
        <v>166</v>
      </c>
      <c r="E499" s="841">
        <v>12</v>
      </c>
      <c r="F499" s="839" t="s">
        <v>324</v>
      </c>
      <c r="G499" s="839" t="s">
        <v>175</v>
      </c>
      <c r="H499" s="454"/>
    </row>
    <row r="500" spans="1:8" ht="13.5" customHeight="1" x14ac:dyDescent="0.35">
      <c r="A500" s="838">
        <v>44283</v>
      </c>
      <c r="B500" s="839" t="s">
        <v>2205</v>
      </c>
      <c r="C500" s="840" t="s">
        <v>1277</v>
      </c>
      <c r="D500" s="839" t="s">
        <v>166</v>
      </c>
      <c r="E500" s="841">
        <v>-12</v>
      </c>
      <c r="F500" s="839" t="s">
        <v>324</v>
      </c>
      <c r="G500" s="839" t="s">
        <v>175</v>
      </c>
      <c r="H500" s="454"/>
    </row>
    <row r="501" spans="1:8" ht="13.5" customHeight="1" x14ac:dyDescent="0.35">
      <c r="A501" s="838">
        <v>44282</v>
      </c>
      <c r="B501" s="839" t="s">
        <v>1466</v>
      </c>
      <c r="C501" s="840" t="s">
        <v>28</v>
      </c>
      <c r="D501" s="839" t="s">
        <v>159</v>
      </c>
      <c r="E501" s="841">
        <v>17.5</v>
      </c>
      <c r="F501" s="839" t="s">
        <v>2207</v>
      </c>
      <c r="G501" s="839" t="s">
        <v>175</v>
      </c>
      <c r="H501" s="454"/>
    </row>
    <row r="502" spans="1:8" ht="13.5" customHeight="1" x14ac:dyDescent="0.35">
      <c r="A502" s="838">
        <v>44282</v>
      </c>
      <c r="B502" s="839" t="s">
        <v>2039</v>
      </c>
      <c r="C502" s="840" t="s">
        <v>28</v>
      </c>
      <c r="D502" s="839" t="s">
        <v>160</v>
      </c>
      <c r="E502" s="841">
        <v>17.5</v>
      </c>
      <c r="F502" s="839" t="s">
        <v>2207</v>
      </c>
      <c r="G502" s="839" t="s">
        <v>175</v>
      </c>
      <c r="H502" s="454"/>
    </row>
    <row r="503" spans="1:8" ht="13.5" customHeight="1" x14ac:dyDescent="0.35">
      <c r="A503" s="838">
        <v>44282</v>
      </c>
      <c r="B503" s="839" t="s">
        <v>2218</v>
      </c>
      <c r="C503" s="840" t="s">
        <v>1274</v>
      </c>
      <c r="D503" s="839" t="s">
        <v>160</v>
      </c>
      <c r="E503" s="841">
        <v>150</v>
      </c>
      <c r="F503" s="839" t="s">
        <v>2200</v>
      </c>
      <c r="G503" s="839" t="s">
        <v>174</v>
      </c>
      <c r="H503" s="454"/>
    </row>
    <row r="504" spans="1:8" ht="13.5" customHeight="1" x14ac:dyDescent="0.35">
      <c r="A504" s="838">
        <v>44281</v>
      </c>
      <c r="B504" s="839" t="s">
        <v>2124</v>
      </c>
      <c r="C504" s="840" t="s">
        <v>28</v>
      </c>
      <c r="D504" s="839" t="s">
        <v>159</v>
      </c>
      <c r="E504" s="841">
        <v>395</v>
      </c>
      <c r="F504" s="839" t="s">
        <v>1058</v>
      </c>
      <c r="G504" s="839" t="s">
        <v>174</v>
      </c>
      <c r="H504" s="454"/>
    </row>
    <row r="505" spans="1:8" ht="13.5" customHeight="1" x14ac:dyDescent="0.35">
      <c r="A505" s="838">
        <v>44280</v>
      </c>
      <c r="B505" s="839" t="s">
        <v>2219</v>
      </c>
      <c r="C505" s="840" t="s">
        <v>28</v>
      </c>
      <c r="D505" s="839" t="s">
        <v>159</v>
      </c>
      <c r="E505" s="841">
        <v>20</v>
      </c>
      <c r="F505" s="839" t="s">
        <v>2199</v>
      </c>
      <c r="G505" s="839" t="s">
        <v>175</v>
      </c>
      <c r="H505" s="454"/>
    </row>
    <row r="506" spans="1:8" ht="13.5" customHeight="1" x14ac:dyDescent="0.35">
      <c r="A506" s="838">
        <v>44280</v>
      </c>
      <c r="B506" s="839" t="s">
        <v>2205</v>
      </c>
      <c r="C506" s="840" t="s">
        <v>1274</v>
      </c>
      <c r="D506" s="839" t="s">
        <v>166</v>
      </c>
      <c r="E506" s="841">
        <v>99</v>
      </c>
      <c r="F506" s="839" t="s">
        <v>2200</v>
      </c>
      <c r="G506" s="839" t="s">
        <v>175</v>
      </c>
      <c r="H506" s="454"/>
    </row>
    <row r="507" spans="1:8" ht="13.5" customHeight="1" x14ac:dyDescent="0.35">
      <c r="A507" s="838">
        <v>44280</v>
      </c>
      <c r="B507" s="839" t="s">
        <v>2205</v>
      </c>
      <c r="C507" s="840" t="s">
        <v>1277</v>
      </c>
      <c r="D507" s="839" t="s">
        <v>166</v>
      </c>
      <c r="E507" s="841">
        <v>-99</v>
      </c>
      <c r="F507" s="839" t="s">
        <v>2200</v>
      </c>
      <c r="G507" s="839" t="s">
        <v>175</v>
      </c>
      <c r="H507" s="454"/>
    </row>
    <row r="508" spans="1:8" ht="13.5" customHeight="1" x14ac:dyDescent="0.35">
      <c r="A508" s="838">
        <v>44278</v>
      </c>
      <c r="B508" s="839" t="s">
        <v>2220</v>
      </c>
      <c r="C508" s="840" t="s">
        <v>28</v>
      </c>
      <c r="D508" s="839" t="s">
        <v>159</v>
      </c>
      <c r="E508" s="841">
        <v>20</v>
      </c>
      <c r="F508" s="839" t="s">
        <v>2221</v>
      </c>
      <c r="G508" s="839" t="s">
        <v>175</v>
      </c>
      <c r="H508" s="454"/>
    </row>
    <row r="509" spans="1:8" ht="13.5" customHeight="1" x14ac:dyDescent="0.35">
      <c r="A509" s="838">
        <v>44278</v>
      </c>
      <c r="B509" s="839" t="s">
        <v>2222</v>
      </c>
      <c r="C509" s="840" t="s">
        <v>1274</v>
      </c>
      <c r="D509" s="839" t="s">
        <v>162</v>
      </c>
      <c r="E509" s="841">
        <v>390</v>
      </c>
      <c r="F509" s="839" t="s">
        <v>463</v>
      </c>
      <c r="G509" s="839" t="s">
        <v>175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1279</v>
      </c>
      <c r="D510" s="839" t="s">
        <v>159</v>
      </c>
      <c r="E510" s="841">
        <v>35</v>
      </c>
      <c r="F510" s="839" t="s">
        <v>2123</v>
      </c>
      <c r="G510" s="839" t="s">
        <v>175</v>
      </c>
      <c r="H510" s="454"/>
    </row>
    <row r="511" spans="1:8" ht="13.5" customHeight="1" x14ac:dyDescent="0.35">
      <c r="A511" s="838">
        <v>44275</v>
      </c>
      <c r="B511" s="839" t="s">
        <v>1854</v>
      </c>
      <c r="C511" s="840" t="s">
        <v>1274</v>
      </c>
      <c r="D511" s="839" t="s">
        <v>160</v>
      </c>
      <c r="E511" s="841">
        <v>50</v>
      </c>
      <c r="F511" s="839" t="s">
        <v>1513</v>
      </c>
      <c r="G511" s="839" t="s">
        <v>175</v>
      </c>
      <c r="H511" s="454"/>
    </row>
    <row r="512" spans="1:8" ht="13.5" customHeight="1" x14ac:dyDescent="0.35">
      <c r="A512" s="838">
        <v>44274</v>
      </c>
      <c r="B512" s="839" t="s">
        <v>2223</v>
      </c>
      <c r="C512" s="840" t="s">
        <v>1274</v>
      </c>
      <c r="D512" s="839" t="s">
        <v>160</v>
      </c>
      <c r="E512" s="841">
        <v>24</v>
      </c>
      <c r="F512" s="839" t="s">
        <v>2200</v>
      </c>
      <c r="G512" s="839" t="s">
        <v>175</v>
      </c>
      <c r="H512" s="454"/>
    </row>
    <row r="513" spans="1:8" ht="13.5" customHeight="1" x14ac:dyDescent="0.35">
      <c r="A513" s="838">
        <v>44273</v>
      </c>
      <c r="B513" s="839" t="s">
        <v>2224</v>
      </c>
      <c r="C513" s="840" t="s">
        <v>1274</v>
      </c>
      <c r="D513" s="839" t="s">
        <v>160</v>
      </c>
      <c r="E513" s="841">
        <v>50</v>
      </c>
      <c r="F513" s="839" t="s">
        <v>2225</v>
      </c>
      <c r="G513" s="839" t="s">
        <v>175</v>
      </c>
      <c r="H513" s="454"/>
    </row>
    <row r="514" spans="1:8" ht="13.5" customHeight="1" x14ac:dyDescent="0.35">
      <c r="A514" s="838">
        <v>44273</v>
      </c>
      <c r="B514" s="839" t="s">
        <v>2226</v>
      </c>
      <c r="C514" s="840" t="s">
        <v>1274</v>
      </c>
      <c r="D514" s="839" t="s">
        <v>160</v>
      </c>
      <c r="E514" s="841">
        <v>99</v>
      </c>
      <c r="F514" s="839" t="s">
        <v>2200</v>
      </c>
      <c r="G514" s="839" t="s">
        <v>179</v>
      </c>
      <c r="H514" s="454"/>
    </row>
    <row r="515" spans="1:8" ht="13.5" customHeight="1" x14ac:dyDescent="0.35">
      <c r="A515" s="838">
        <v>44272</v>
      </c>
      <c r="B515" s="839" t="s">
        <v>2192</v>
      </c>
      <c r="C515" s="840" t="s">
        <v>1279</v>
      </c>
      <c r="D515" s="839" t="s">
        <v>160</v>
      </c>
      <c r="E515" s="841">
        <v>500</v>
      </c>
      <c r="F515" s="839" t="s">
        <v>2214</v>
      </c>
      <c r="G515" s="839" t="s">
        <v>174</v>
      </c>
      <c r="H515" s="454"/>
    </row>
    <row r="516" spans="1:8" ht="13.5" customHeight="1" x14ac:dyDescent="0.35">
      <c r="A516" s="838">
        <v>44272</v>
      </c>
      <c r="B516" s="839" t="s">
        <v>2227</v>
      </c>
      <c r="C516" s="840" t="s">
        <v>1274</v>
      </c>
      <c r="D516" s="839" t="s">
        <v>159</v>
      </c>
      <c r="E516" s="841">
        <v>198</v>
      </c>
      <c r="F516" s="839" t="s">
        <v>2200</v>
      </c>
      <c r="G516" s="839" t="s">
        <v>179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1279</v>
      </c>
      <c r="D517" s="839" t="s">
        <v>159</v>
      </c>
      <c r="E517" s="841">
        <v>35</v>
      </c>
      <c r="F517" s="839" t="s">
        <v>2123</v>
      </c>
      <c r="G517" s="839" t="s">
        <v>175</v>
      </c>
      <c r="H517" s="454"/>
    </row>
    <row r="518" spans="1:8" ht="13.5" customHeight="1" x14ac:dyDescent="0.35">
      <c r="A518" s="838">
        <v>44270</v>
      </c>
      <c r="B518" s="839" t="s">
        <v>2039</v>
      </c>
      <c r="C518" s="840" t="s">
        <v>1274</v>
      </c>
      <c r="D518" s="839" t="s">
        <v>159</v>
      </c>
      <c r="E518" s="841">
        <v>99</v>
      </c>
      <c r="F518" s="839" t="s">
        <v>2200</v>
      </c>
      <c r="G518" s="839" t="s">
        <v>174</v>
      </c>
      <c r="H518" s="454"/>
    </row>
    <row r="519" spans="1:8" ht="13.5" customHeight="1" x14ac:dyDescent="0.35">
      <c r="A519" s="838">
        <v>44270</v>
      </c>
      <c r="B519" s="839" t="s">
        <v>2228</v>
      </c>
      <c r="C519" s="840" t="s">
        <v>1279</v>
      </c>
      <c r="D519" s="839" t="s">
        <v>159</v>
      </c>
      <c r="E519" s="841">
        <v>35</v>
      </c>
      <c r="F519" s="839" t="s">
        <v>2123</v>
      </c>
      <c r="G519" s="839" t="s">
        <v>175</v>
      </c>
      <c r="H519" s="454"/>
    </row>
    <row r="520" spans="1:8" ht="13.5" customHeight="1" x14ac:dyDescent="0.35">
      <c r="A520" s="838">
        <v>44269</v>
      </c>
      <c r="B520" s="839" t="s">
        <v>2229</v>
      </c>
      <c r="C520" s="840" t="s">
        <v>1274</v>
      </c>
      <c r="D520" s="839" t="s">
        <v>159</v>
      </c>
      <c r="E520" s="841">
        <v>50</v>
      </c>
      <c r="F520" s="839" t="s">
        <v>2217</v>
      </c>
      <c r="G520" s="839" t="s">
        <v>175</v>
      </c>
      <c r="H520" s="454"/>
    </row>
    <row r="521" spans="1:8" ht="13.5" customHeight="1" x14ac:dyDescent="0.35">
      <c r="A521" s="838">
        <v>44268</v>
      </c>
      <c r="B521" s="839" t="s">
        <v>967</v>
      </c>
      <c r="C521" s="840" t="s">
        <v>1274</v>
      </c>
      <c r="D521" s="839" t="s">
        <v>159</v>
      </c>
      <c r="E521" s="841">
        <v>475</v>
      </c>
      <c r="F521" s="839" t="s">
        <v>357</v>
      </c>
      <c r="G521" s="839" t="s">
        <v>175</v>
      </c>
      <c r="H521" s="454"/>
    </row>
    <row r="522" spans="1:8" ht="13.5" customHeight="1" x14ac:dyDescent="0.35">
      <c r="A522" s="838">
        <v>44268</v>
      </c>
      <c r="B522" s="839" t="s">
        <v>1466</v>
      </c>
      <c r="C522" s="840" t="s">
        <v>1274</v>
      </c>
      <c r="D522" s="839" t="s">
        <v>159</v>
      </c>
      <c r="E522" s="841">
        <v>99</v>
      </c>
      <c r="F522" s="839" t="s">
        <v>2200</v>
      </c>
      <c r="G522" s="839" t="s">
        <v>175</v>
      </c>
      <c r="H522" s="454"/>
    </row>
    <row r="523" spans="1:8" ht="13.5" customHeight="1" x14ac:dyDescent="0.35">
      <c r="A523" s="838">
        <v>44267</v>
      </c>
      <c r="B523" s="839" t="s">
        <v>2230</v>
      </c>
      <c r="C523" s="840" t="s">
        <v>28</v>
      </c>
      <c r="D523" s="839" t="s">
        <v>159</v>
      </c>
      <c r="E523" s="841">
        <v>20</v>
      </c>
      <c r="F523" s="839" t="s">
        <v>2221</v>
      </c>
      <c r="G523" s="839" t="s">
        <v>175</v>
      </c>
      <c r="H523" s="454"/>
    </row>
    <row r="524" spans="1:8" ht="13.5" customHeight="1" x14ac:dyDescent="0.35">
      <c r="A524" s="838">
        <v>44267</v>
      </c>
      <c r="B524" s="839" t="s">
        <v>1854</v>
      </c>
      <c r="C524" s="840" t="s">
        <v>1274</v>
      </c>
      <c r="D524" s="839" t="s">
        <v>160</v>
      </c>
      <c r="E524" s="841">
        <v>75</v>
      </c>
      <c r="F524" s="839" t="s">
        <v>1467</v>
      </c>
      <c r="G524" s="839" t="s">
        <v>175</v>
      </c>
      <c r="H524" s="454"/>
    </row>
    <row r="525" spans="1:8" ht="13.5" customHeight="1" x14ac:dyDescent="0.35">
      <c r="A525" s="838">
        <v>44266</v>
      </c>
      <c r="B525" s="839" t="s">
        <v>967</v>
      </c>
      <c r="C525" s="840" t="s">
        <v>1274</v>
      </c>
      <c r="D525" s="839" t="s">
        <v>159</v>
      </c>
      <c r="E525" s="841">
        <v>75</v>
      </c>
      <c r="F525" s="839" t="s">
        <v>1467</v>
      </c>
      <c r="G525" s="839" t="s">
        <v>175</v>
      </c>
      <c r="H525" s="454"/>
    </row>
    <row r="526" spans="1:8" ht="13.5" customHeight="1" x14ac:dyDescent="0.35">
      <c r="A526" s="838">
        <v>44265</v>
      </c>
      <c r="B526" s="839" t="s">
        <v>2228</v>
      </c>
      <c r="C526" s="840" t="s">
        <v>1279</v>
      </c>
      <c r="D526" s="839" t="s">
        <v>159</v>
      </c>
      <c r="E526" s="841">
        <v>35</v>
      </c>
      <c r="F526" s="839" t="s">
        <v>2123</v>
      </c>
      <c r="G526" s="839" t="s">
        <v>175</v>
      </c>
      <c r="H526" s="454"/>
    </row>
    <row r="527" spans="1:8" ht="13.5" customHeight="1" x14ac:dyDescent="0.35">
      <c r="A527" s="838">
        <v>44265</v>
      </c>
      <c r="B527" s="839" t="s">
        <v>1675</v>
      </c>
      <c r="C527" s="840" t="s">
        <v>28</v>
      </c>
      <c r="D527" s="839" t="s">
        <v>159</v>
      </c>
      <c r="E527" s="841">
        <v>395</v>
      </c>
      <c r="F527" s="839" t="s">
        <v>1058</v>
      </c>
      <c r="G527" s="839" t="s">
        <v>175</v>
      </c>
      <c r="H527" s="454"/>
    </row>
    <row r="528" spans="1:8" ht="13.5" customHeight="1" x14ac:dyDescent="0.35">
      <c r="A528" s="838">
        <v>44263</v>
      </c>
      <c r="B528" s="839" t="s">
        <v>1186</v>
      </c>
      <c r="C528" s="840" t="s">
        <v>1274</v>
      </c>
      <c r="D528" s="839" t="s">
        <v>160</v>
      </c>
      <c r="E528" s="841">
        <v>99</v>
      </c>
      <c r="F528" s="839" t="s">
        <v>2200</v>
      </c>
      <c r="G528" s="839" t="s">
        <v>175</v>
      </c>
      <c r="H528" s="454"/>
    </row>
    <row r="529" spans="1:8" ht="13.5" customHeight="1" x14ac:dyDescent="0.35">
      <c r="A529" s="838">
        <v>44263</v>
      </c>
      <c r="B529" s="839" t="s">
        <v>2231</v>
      </c>
      <c r="C529" s="840" t="s">
        <v>1274</v>
      </c>
      <c r="D529" s="839" t="s">
        <v>159</v>
      </c>
      <c r="E529" s="841">
        <v>50</v>
      </c>
      <c r="F529" s="839" t="s">
        <v>1513</v>
      </c>
      <c r="G529" s="839" t="s">
        <v>175</v>
      </c>
      <c r="H529" s="454"/>
    </row>
    <row r="530" spans="1:8" ht="13.5" customHeight="1" x14ac:dyDescent="0.35">
      <c r="A530" s="838">
        <v>44262</v>
      </c>
      <c r="B530" s="839" t="s">
        <v>1187</v>
      </c>
      <c r="C530" s="840" t="s">
        <v>1276</v>
      </c>
      <c r="D530" s="839" t="s">
        <v>162</v>
      </c>
      <c r="E530" s="841">
        <v>187.5</v>
      </c>
      <c r="F530" s="839" t="s">
        <v>2232</v>
      </c>
      <c r="G530" s="839" t="s">
        <v>175</v>
      </c>
      <c r="H530" s="454"/>
    </row>
    <row r="531" spans="1:8" ht="13.5" customHeight="1" x14ac:dyDescent="0.35">
      <c r="A531" s="838">
        <v>44262</v>
      </c>
      <c r="B531" s="839" t="s">
        <v>856</v>
      </c>
      <c r="C531" s="840" t="s">
        <v>1274</v>
      </c>
      <c r="D531" s="839" t="s">
        <v>160</v>
      </c>
      <c r="E531" s="841">
        <v>99</v>
      </c>
      <c r="F531" s="839" t="s">
        <v>2200</v>
      </c>
      <c r="G531" s="839" t="s">
        <v>179</v>
      </c>
      <c r="H531" s="454"/>
    </row>
    <row r="532" spans="1:8" ht="13.5" customHeight="1" x14ac:dyDescent="0.35">
      <c r="A532" s="838">
        <v>44262</v>
      </c>
      <c r="B532" s="839" t="s">
        <v>1187</v>
      </c>
      <c r="C532" s="840" t="s">
        <v>1274</v>
      </c>
      <c r="D532" s="839" t="s">
        <v>166</v>
      </c>
      <c r="E532" s="841">
        <v>498.75</v>
      </c>
      <c r="F532" s="839" t="s">
        <v>357</v>
      </c>
      <c r="G532" s="839" t="s">
        <v>175</v>
      </c>
      <c r="H532" s="454"/>
    </row>
    <row r="533" spans="1:8" ht="13.5" customHeight="1" x14ac:dyDescent="0.35">
      <c r="A533" s="838">
        <v>44262</v>
      </c>
      <c r="B533" s="839" t="s">
        <v>1187</v>
      </c>
      <c r="C533" s="840" t="s">
        <v>1277</v>
      </c>
      <c r="D533" s="839" t="s">
        <v>166</v>
      </c>
      <c r="E533" s="841">
        <v>-498.75</v>
      </c>
      <c r="F533" s="839" t="s">
        <v>357</v>
      </c>
      <c r="G533" s="839" t="s">
        <v>175</v>
      </c>
      <c r="H533" s="454"/>
    </row>
    <row r="534" spans="1:8" ht="13.5" customHeight="1" x14ac:dyDescent="0.35">
      <c r="A534" s="838">
        <v>44262</v>
      </c>
      <c r="B534" s="839" t="s">
        <v>2220</v>
      </c>
      <c r="C534" s="840" t="s">
        <v>28</v>
      </c>
      <c r="D534" s="839" t="s">
        <v>159</v>
      </c>
      <c r="E534" s="841">
        <v>20</v>
      </c>
      <c r="F534" s="839" t="s">
        <v>2199</v>
      </c>
      <c r="G534" s="839" t="s">
        <v>175</v>
      </c>
      <c r="H534" s="454"/>
    </row>
    <row r="535" spans="1:8" ht="13.5" customHeight="1" x14ac:dyDescent="0.35">
      <c r="A535" s="838">
        <v>44262</v>
      </c>
      <c r="B535" s="839" t="s">
        <v>2233</v>
      </c>
      <c r="C535" s="840" t="s">
        <v>1274</v>
      </c>
      <c r="D535" s="839" t="s">
        <v>161</v>
      </c>
      <c r="E535" s="841">
        <v>50</v>
      </c>
      <c r="F535" s="839" t="s">
        <v>1513</v>
      </c>
      <c r="G535" s="839" t="s">
        <v>175</v>
      </c>
      <c r="H535" s="454"/>
    </row>
    <row r="536" spans="1:8" ht="13.5" customHeight="1" x14ac:dyDescent="0.35">
      <c r="A536" s="838">
        <v>44262</v>
      </c>
      <c r="B536" s="839" t="s">
        <v>2233</v>
      </c>
      <c r="C536" s="840" t="s">
        <v>1274</v>
      </c>
      <c r="D536" s="839" t="s">
        <v>161</v>
      </c>
      <c r="E536" s="841">
        <v>99</v>
      </c>
      <c r="F536" s="839" t="s">
        <v>2200</v>
      </c>
      <c r="G536" s="839" t="s">
        <v>175</v>
      </c>
      <c r="H536" s="454"/>
    </row>
    <row r="537" spans="1:8" ht="13.5" customHeight="1" x14ac:dyDescent="0.35">
      <c r="A537" s="838">
        <v>44262</v>
      </c>
      <c r="B537" s="839" t="s">
        <v>2233</v>
      </c>
      <c r="C537" s="840" t="s">
        <v>1279</v>
      </c>
      <c r="D537" s="839" t="s">
        <v>161</v>
      </c>
      <c r="E537" s="841">
        <f>-99-50</f>
        <v>-149</v>
      </c>
      <c r="F537" s="839" t="s">
        <v>2234</v>
      </c>
      <c r="G537" s="839" t="s">
        <v>175</v>
      </c>
      <c r="H537" s="454"/>
    </row>
    <row r="538" spans="1:8" ht="13.5" customHeight="1" x14ac:dyDescent="0.35">
      <c r="A538" s="838">
        <v>44262</v>
      </c>
      <c r="B538" s="839" t="s">
        <v>2205</v>
      </c>
      <c r="C538" s="840" t="s">
        <v>1274</v>
      </c>
      <c r="D538" s="839" t="s">
        <v>166</v>
      </c>
      <c r="E538" s="841">
        <v>60</v>
      </c>
      <c r="F538" s="839" t="s">
        <v>1467</v>
      </c>
      <c r="G538" s="839" t="s">
        <v>175</v>
      </c>
      <c r="H538" s="454"/>
    </row>
    <row r="539" spans="1:8" ht="13.5" customHeight="1" x14ac:dyDescent="0.35">
      <c r="A539" s="838">
        <v>44262</v>
      </c>
      <c r="B539" s="839" t="s">
        <v>2205</v>
      </c>
      <c r="C539" s="840" t="s">
        <v>1277</v>
      </c>
      <c r="D539" s="839" t="s">
        <v>166</v>
      </c>
      <c r="E539" s="841">
        <v>-60</v>
      </c>
      <c r="F539" s="839" t="s">
        <v>1467</v>
      </c>
      <c r="G539" s="839" t="s">
        <v>175</v>
      </c>
      <c r="H539" s="454"/>
    </row>
    <row r="540" spans="1:8" ht="13.5" customHeight="1" x14ac:dyDescent="0.35">
      <c r="A540" s="838">
        <v>44262</v>
      </c>
      <c r="B540" s="839" t="s">
        <v>1009</v>
      </c>
      <c r="C540" s="840" t="s">
        <v>1274</v>
      </c>
      <c r="D540" s="839" t="s">
        <v>166</v>
      </c>
      <c r="E540" s="841">
        <v>498.75</v>
      </c>
      <c r="F540" s="839" t="s">
        <v>357</v>
      </c>
      <c r="G540" s="839" t="s">
        <v>175</v>
      </c>
      <c r="H540" s="454"/>
    </row>
    <row r="541" spans="1:8" ht="13.5" customHeight="1" x14ac:dyDescent="0.35">
      <c r="A541" s="838">
        <v>44262</v>
      </c>
      <c r="B541" s="839" t="s">
        <v>1009</v>
      </c>
      <c r="C541" s="840" t="s">
        <v>1277</v>
      </c>
      <c r="D541" s="839" t="s">
        <v>166</v>
      </c>
      <c r="E541" s="841">
        <v>-498.75</v>
      </c>
      <c r="F541" s="839" t="s">
        <v>357</v>
      </c>
      <c r="G541" s="839" t="s">
        <v>175</v>
      </c>
      <c r="H541" s="454"/>
    </row>
    <row r="542" spans="1:8" ht="13.5" customHeight="1" x14ac:dyDescent="0.35">
      <c r="A542" s="838">
        <v>44262</v>
      </c>
      <c r="B542" s="839" t="s">
        <v>2205</v>
      </c>
      <c r="C542" s="840" t="s">
        <v>1274</v>
      </c>
      <c r="D542" s="839" t="s">
        <v>166</v>
      </c>
      <c r="E542" s="841">
        <v>556</v>
      </c>
      <c r="F542" s="839" t="s">
        <v>357</v>
      </c>
      <c r="G542" s="839" t="s">
        <v>175</v>
      </c>
      <c r="H542" s="454"/>
    </row>
    <row r="543" spans="1:8" ht="13.5" customHeight="1" x14ac:dyDescent="0.35">
      <c r="A543" s="838">
        <v>44262</v>
      </c>
      <c r="B543" s="839" t="s">
        <v>2205</v>
      </c>
      <c r="C543" s="840" t="s">
        <v>1277</v>
      </c>
      <c r="D543" s="839" t="s">
        <v>166</v>
      </c>
      <c r="E543" s="841">
        <v>-556</v>
      </c>
      <c r="F543" s="839" t="s">
        <v>357</v>
      </c>
      <c r="G543" s="839" t="s">
        <v>175</v>
      </c>
      <c r="H543" s="454"/>
    </row>
    <row r="544" spans="1:8" ht="13.5" customHeight="1" x14ac:dyDescent="0.35">
      <c r="A544" s="838">
        <v>44262</v>
      </c>
      <c r="B544" s="839" t="s">
        <v>2235</v>
      </c>
      <c r="C544" s="840" t="s">
        <v>1274</v>
      </c>
      <c r="D544" s="839" t="s">
        <v>166</v>
      </c>
      <c r="E544" s="841">
        <v>556</v>
      </c>
      <c r="F544" s="839" t="s">
        <v>357</v>
      </c>
      <c r="G544" s="839" t="s">
        <v>175</v>
      </c>
      <c r="H544" s="454"/>
    </row>
    <row r="545" spans="1:8" ht="13.5" customHeight="1" x14ac:dyDescent="0.35">
      <c r="A545" s="838">
        <v>44262</v>
      </c>
      <c r="B545" s="839" t="s">
        <v>2235</v>
      </c>
      <c r="C545" s="840" t="s">
        <v>1277</v>
      </c>
      <c r="D545" s="839" t="s">
        <v>166</v>
      </c>
      <c r="E545" s="841">
        <v>-500</v>
      </c>
      <c r="F545" s="839" t="s">
        <v>357</v>
      </c>
      <c r="G545" s="839" t="s">
        <v>175</v>
      </c>
      <c r="H545" s="454"/>
    </row>
    <row r="546" spans="1:8" ht="13.5" customHeight="1" x14ac:dyDescent="0.35">
      <c r="A546" s="838">
        <v>44260</v>
      </c>
      <c r="B546" s="839" t="s">
        <v>2219</v>
      </c>
      <c r="C546" s="840" t="s">
        <v>28</v>
      </c>
      <c r="D546" s="839" t="s">
        <v>159</v>
      </c>
      <c r="E546" s="841">
        <v>20</v>
      </c>
      <c r="F546" s="839" t="s">
        <v>2199</v>
      </c>
      <c r="G546" s="839" t="s">
        <v>175</v>
      </c>
      <c r="H546" s="454"/>
    </row>
    <row r="547" spans="1:8" ht="13.5" customHeight="1" x14ac:dyDescent="0.35">
      <c r="A547" s="838">
        <v>44260</v>
      </c>
      <c r="B547" s="839" t="s">
        <v>2224</v>
      </c>
      <c r="C547" s="840" t="s">
        <v>1274</v>
      </c>
      <c r="D547" s="839" t="s">
        <v>160</v>
      </c>
      <c r="E547" s="841">
        <v>375</v>
      </c>
      <c r="F547" s="839" t="s">
        <v>2225</v>
      </c>
      <c r="G547" s="839" t="s">
        <v>175</v>
      </c>
      <c r="H547" s="454"/>
    </row>
    <row r="548" spans="1:8" ht="13.5" customHeight="1" x14ac:dyDescent="0.35">
      <c r="A548" s="838">
        <v>44259</v>
      </c>
      <c r="B548" s="839" t="s">
        <v>2236</v>
      </c>
      <c r="C548" s="840" t="s">
        <v>1274</v>
      </c>
      <c r="D548" s="839" t="s">
        <v>159</v>
      </c>
      <c r="E548" s="841">
        <v>99</v>
      </c>
      <c r="F548" s="839" t="s">
        <v>2200</v>
      </c>
      <c r="G548" s="839" t="s">
        <v>175</v>
      </c>
      <c r="H548" s="454"/>
    </row>
    <row r="549" spans="1:8" ht="13.5" customHeight="1" x14ac:dyDescent="0.35">
      <c r="A549" s="838">
        <v>44259</v>
      </c>
      <c r="B549" s="839" t="s">
        <v>2237</v>
      </c>
      <c r="C549" s="840" t="s">
        <v>1278</v>
      </c>
      <c r="D549" s="839" t="s">
        <v>160</v>
      </c>
      <c r="E549" s="841">
        <v>60</v>
      </c>
      <c r="F549" s="839" t="s">
        <v>2238</v>
      </c>
      <c r="G549" s="839" t="s">
        <v>174</v>
      </c>
      <c r="H549" s="454"/>
    </row>
    <row r="550" spans="1:8" ht="13.5" customHeight="1" x14ac:dyDescent="0.35">
      <c r="A550" s="838">
        <v>44256</v>
      </c>
      <c r="B550" s="839" t="s">
        <v>2239</v>
      </c>
      <c r="C550" s="840" t="s">
        <v>28</v>
      </c>
      <c r="D550" s="839" t="s">
        <v>160</v>
      </c>
      <c r="E550" s="841">
        <v>20</v>
      </c>
      <c r="F550" s="839" t="s">
        <v>2085</v>
      </c>
      <c r="G550" s="839" t="s">
        <v>176</v>
      </c>
      <c r="H550" s="454"/>
    </row>
    <row r="551" spans="1:8" ht="13.5" customHeight="1" x14ac:dyDescent="0.35">
      <c r="A551" s="838">
        <v>44256</v>
      </c>
      <c r="B551" s="839" t="s">
        <v>2240</v>
      </c>
      <c r="C551" s="840" t="s">
        <v>28</v>
      </c>
      <c r="D551" s="839" t="s">
        <v>160</v>
      </c>
      <c r="E551" s="841">
        <v>20</v>
      </c>
      <c r="F551" s="839" t="s">
        <v>2085</v>
      </c>
      <c r="G551" s="839" t="s">
        <v>176</v>
      </c>
      <c r="H551" s="454"/>
    </row>
    <row r="552" spans="1:8" ht="13.5" customHeight="1" x14ac:dyDescent="0.35">
      <c r="A552" s="838">
        <v>44256</v>
      </c>
      <c r="B552" s="839" t="s">
        <v>2239</v>
      </c>
      <c r="C552" s="840" t="s">
        <v>28</v>
      </c>
      <c r="D552" s="839" t="s">
        <v>160</v>
      </c>
      <c r="E552" s="841">
        <v>20</v>
      </c>
      <c r="F552" s="839" t="s">
        <v>2241</v>
      </c>
      <c r="G552" s="839" t="s">
        <v>176</v>
      </c>
      <c r="H552" s="454"/>
    </row>
    <row r="553" spans="1:8" ht="13.5" customHeight="1" x14ac:dyDescent="0.35">
      <c r="A553" s="838">
        <v>44256</v>
      </c>
      <c r="B553" s="839" t="s">
        <v>2240</v>
      </c>
      <c r="C553" s="840" t="s">
        <v>28</v>
      </c>
      <c r="D553" s="839" t="s">
        <v>160</v>
      </c>
      <c r="E553" s="841">
        <v>20</v>
      </c>
      <c r="F553" s="839" t="s">
        <v>2241</v>
      </c>
      <c r="G553" s="839" t="s">
        <v>176</v>
      </c>
      <c r="H553" s="454"/>
    </row>
    <row r="554" spans="1:8" ht="13.5" customHeight="1" x14ac:dyDescent="0.35">
      <c r="A554" s="838">
        <v>44256</v>
      </c>
      <c r="B554" s="839" t="s">
        <v>2239</v>
      </c>
      <c r="C554" s="840" t="s">
        <v>28</v>
      </c>
      <c r="D554" s="839" t="s">
        <v>160</v>
      </c>
      <c r="E554" s="841">
        <v>20</v>
      </c>
      <c r="F554" s="839" t="s">
        <v>2130</v>
      </c>
      <c r="G554" s="839" t="s">
        <v>176</v>
      </c>
      <c r="H554" s="454"/>
    </row>
    <row r="555" spans="1:8" ht="13.5" customHeight="1" x14ac:dyDescent="0.35">
      <c r="A555" s="838">
        <v>44256</v>
      </c>
      <c r="B555" s="839" t="s">
        <v>2240</v>
      </c>
      <c r="C555" s="840" t="s">
        <v>28</v>
      </c>
      <c r="D555" s="839" t="s">
        <v>160</v>
      </c>
      <c r="E555" s="841">
        <v>20</v>
      </c>
      <c r="F555" s="839" t="s">
        <v>2130</v>
      </c>
      <c r="G555" s="839" t="s">
        <v>176</v>
      </c>
      <c r="H555" s="454"/>
    </row>
    <row r="556" spans="1:8" ht="13.5" customHeight="1" x14ac:dyDescent="0.35">
      <c r="A556" s="838">
        <v>44256</v>
      </c>
      <c r="B556" s="839" t="s">
        <v>2239</v>
      </c>
      <c r="C556" s="840" t="s">
        <v>1274</v>
      </c>
      <c r="D556" s="839" t="s">
        <v>160</v>
      </c>
      <c r="E556" s="841">
        <v>99</v>
      </c>
      <c r="F556" s="839" t="s">
        <v>2200</v>
      </c>
      <c r="G556" s="839" t="s">
        <v>176</v>
      </c>
      <c r="H556" s="454"/>
    </row>
    <row r="557" spans="1:8" ht="13.5" customHeight="1" x14ac:dyDescent="0.35">
      <c r="A557" s="838">
        <v>44256</v>
      </c>
      <c r="B557" s="839" t="s">
        <v>2240</v>
      </c>
      <c r="C557" s="840" t="s">
        <v>1274</v>
      </c>
      <c r="D557" s="839" t="s">
        <v>160</v>
      </c>
      <c r="E557" s="841">
        <v>99</v>
      </c>
      <c r="F557" s="839" t="s">
        <v>2200</v>
      </c>
      <c r="G557" s="839" t="s">
        <v>176</v>
      </c>
      <c r="H557" s="454"/>
    </row>
    <row r="558" spans="1:8" ht="13.5" customHeight="1" x14ac:dyDescent="0.35">
      <c r="A558" s="838">
        <v>44256</v>
      </c>
      <c r="B558" s="839" t="s">
        <v>1690</v>
      </c>
      <c r="C558" s="840" t="s">
        <v>1279</v>
      </c>
      <c r="D558" s="839" t="s">
        <v>159</v>
      </c>
      <c r="E558" s="841">
        <v>12375</v>
      </c>
      <c r="F558" s="839" t="s">
        <v>2242</v>
      </c>
      <c r="G558" s="839" t="s">
        <v>175</v>
      </c>
      <c r="H558" s="454">
        <v>12375</v>
      </c>
    </row>
    <row r="559" spans="1:8" ht="13.5" customHeight="1" x14ac:dyDescent="0.35">
      <c r="A559" s="838">
        <v>44256</v>
      </c>
      <c r="B559" s="839" t="s">
        <v>1077</v>
      </c>
      <c r="C559" s="840" t="s">
        <v>1276</v>
      </c>
      <c r="D559" s="839" t="s">
        <v>161</v>
      </c>
      <c r="E559" s="841">
        <v>187.5</v>
      </c>
      <c r="F559" s="839" t="s">
        <v>1078</v>
      </c>
      <c r="G559" s="839" t="s">
        <v>175</v>
      </c>
      <c r="H559" s="454"/>
    </row>
    <row r="560" spans="1:8" ht="13.5" customHeight="1" x14ac:dyDescent="0.35">
      <c r="A560" s="838">
        <v>44256</v>
      </c>
      <c r="B560" s="839" t="s">
        <v>292</v>
      </c>
      <c r="C560" s="840" t="s">
        <v>1278</v>
      </c>
      <c r="D560" s="840" t="s">
        <v>161</v>
      </c>
      <c r="E560" s="842">
        <v>80</v>
      </c>
      <c r="F560" s="840" t="s">
        <v>292</v>
      </c>
      <c r="G560" s="840" t="s">
        <v>175</v>
      </c>
      <c r="H560" s="454"/>
    </row>
    <row r="562" spans="1:7" ht="13.5" customHeight="1" x14ac:dyDescent="0.35">
      <c r="A562" s="838">
        <v>44255</v>
      </c>
      <c r="B562" s="839" t="s">
        <v>2243</v>
      </c>
      <c r="C562" s="840" t="s">
        <v>28</v>
      </c>
      <c r="D562" s="839" t="s">
        <v>160</v>
      </c>
      <c r="E562" s="841">
        <v>20</v>
      </c>
      <c r="F562" s="839" t="s">
        <v>2244</v>
      </c>
      <c r="G562" s="839" t="s">
        <v>175</v>
      </c>
    </row>
    <row r="563" spans="1:7" ht="13.5" customHeight="1" x14ac:dyDescent="0.35">
      <c r="A563" s="838">
        <v>44254</v>
      </c>
      <c r="B563" s="839" t="s">
        <v>2220</v>
      </c>
      <c r="C563" s="840" t="s">
        <v>28</v>
      </c>
      <c r="D563" s="839" t="s">
        <v>159</v>
      </c>
      <c r="E563" s="841">
        <v>20</v>
      </c>
      <c r="F563" s="839" t="s">
        <v>2130</v>
      </c>
      <c r="G563" s="839" t="s">
        <v>174</v>
      </c>
    </row>
    <row r="564" spans="1:7" ht="13.5" customHeight="1" x14ac:dyDescent="0.35">
      <c r="A564" s="838">
        <v>44254</v>
      </c>
      <c r="B564" s="839" t="s">
        <v>2219</v>
      </c>
      <c r="C564" s="840" t="s">
        <v>28</v>
      </c>
      <c r="D564" s="839" t="s">
        <v>160</v>
      </c>
      <c r="E564" s="841">
        <v>20</v>
      </c>
      <c r="F564" s="839" t="s">
        <v>2130</v>
      </c>
      <c r="G564" s="839" t="s">
        <v>174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159</v>
      </c>
      <c r="E565" s="841">
        <v>150</v>
      </c>
      <c r="F565" s="839" t="s">
        <v>2245</v>
      </c>
      <c r="G565" s="839" t="s">
        <v>175</v>
      </c>
    </row>
    <row r="566" spans="1:7" ht="13.5" customHeight="1" x14ac:dyDescent="0.35">
      <c r="A566" s="838">
        <v>44253</v>
      </c>
      <c r="B566" s="839" t="s">
        <v>1187</v>
      </c>
      <c r="C566" s="840" t="s">
        <v>28</v>
      </c>
      <c r="D566" s="839" t="s">
        <v>159</v>
      </c>
      <c r="E566" s="841">
        <v>150</v>
      </c>
      <c r="F566" s="839" t="s">
        <v>2245</v>
      </c>
      <c r="G566" s="839" t="s">
        <v>175</v>
      </c>
    </row>
    <row r="567" spans="1:7" ht="13.5" customHeight="1" x14ac:dyDescent="0.35">
      <c r="A567" s="838">
        <v>44252</v>
      </c>
      <c r="B567" s="839" t="s">
        <v>2039</v>
      </c>
      <c r="C567" s="840" t="s">
        <v>28</v>
      </c>
      <c r="D567" s="839" t="s">
        <v>160</v>
      </c>
      <c r="E567" s="841">
        <v>17.5</v>
      </c>
      <c r="F567" s="839" t="s">
        <v>2246</v>
      </c>
      <c r="G567" s="839" t="s">
        <v>175</v>
      </c>
    </row>
    <row r="568" spans="1:7" ht="13.5" customHeight="1" x14ac:dyDescent="0.35">
      <c r="A568" s="838">
        <v>44252</v>
      </c>
      <c r="B568" s="839" t="s">
        <v>2039</v>
      </c>
      <c r="C568" s="840" t="s">
        <v>28</v>
      </c>
      <c r="D568" s="839" t="s">
        <v>160</v>
      </c>
      <c r="E568" s="841">
        <v>17.5</v>
      </c>
      <c r="F568" s="839" t="s">
        <v>2241</v>
      </c>
      <c r="G568" s="839" t="s">
        <v>175</v>
      </c>
    </row>
    <row r="569" spans="1:7" ht="13.5" customHeight="1" x14ac:dyDescent="0.35">
      <c r="A569" s="838">
        <v>44252</v>
      </c>
      <c r="B569" s="839" t="s">
        <v>2247</v>
      </c>
      <c r="C569" s="840" t="s">
        <v>28</v>
      </c>
      <c r="D569" s="839" t="s">
        <v>160</v>
      </c>
      <c r="E569" s="841">
        <v>17.5</v>
      </c>
      <c r="F569" s="839" t="s">
        <v>2130</v>
      </c>
      <c r="G569" s="839" t="s">
        <v>174</v>
      </c>
    </row>
    <row r="570" spans="1:7" ht="13.5" customHeight="1" x14ac:dyDescent="0.35">
      <c r="A570" s="838">
        <v>44252</v>
      </c>
      <c r="B570" s="839" t="s">
        <v>2248</v>
      </c>
      <c r="C570" s="840" t="s">
        <v>1280</v>
      </c>
      <c r="D570" s="839" t="s">
        <v>159</v>
      </c>
      <c r="E570" s="841">
        <v>50</v>
      </c>
      <c r="F570" s="839" t="s">
        <v>734</v>
      </c>
      <c r="G570" s="839" t="s">
        <v>174</v>
      </c>
    </row>
    <row r="571" spans="1:7" ht="13.5" customHeight="1" x14ac:dyDescent="0.35">
      <c r="A571" s="838">
        <v>44252</v>
      </c>
      <c r="B571" s="839" t="s">
        <v>78</v>
      </c>
      <c r="C571" s="840" t="s">
        <v>1282</v>
      </c>
      <c r="D571" s="839" t="s">
        <v>160</v>
      </c>
      <c r="E571" s="841">
        <v>294.8</v>
      </c>
      <c r="F571" s="839" t="s">
        <v>2249</v>
      </c>
      <c r="G571" s="839" t="s">
        <v>175</v>
      </c>
    </row>
    <row r="572" spans="1:7" ht="13.5" customHeight="1" x14ac:dyDescent="0.35">
      <c r="A572" s="838">
        <v>44251</v>
      </c>
      <c r="B572" s="839" t="s">
        <v>968</v>
      </c>
      <c r="C572" s="840" t="s">
        <v>1274</v>
      </c>
      <c r="D572" s="839" t="s">
        <v>159</v>
      </c>
      <c r="E572" s="841">
        <v>99</v>
      </c>
      <c r="F572" s="839" t="s">
        <v>2004</v>
      </c>
      <c r="G572" s="839" t="s">
        <v>175</v>
      </c>
    </row>
    <row r="573" spans="1:7" ht="13.5" customHeight="1" x14ac:dyDescent="0.35">
      <c r="A573" s="838">
        <v>44251</v>
      </c>
      <c r="B573" s="839" t="s">
        <v>2250</v>
      </c>
      <c r="C573" s="840" t="s">
        <v>28</v>
      </c>
      <c r="D573" s="839" t="s">
        <v>159</v>
      </c>
      <c r="E573" s="841">
        <v>20</v>
      </c>
      <c r="F573" s="839" t="s">
        <v>2251</v>
      </c>
      <c r="G573" s="839" t="s">
        <v>175</v>
      </c>
    </row>
    <row r="574" spans="1:7" ht="13.5" customHeight="1" x14ac:dyDescent="0.35">
      <c r="A574" s="838">
        <v>44251</v>
      </c>
      <c r="B574" s="839" t="s">
        <v>2250</v>
      </c>
      <c r="C574" s="840" t="s">
        <v>28</v>
      </c>
      <c r="D574" s="839" t="s">
        <v>159</v>
      </c>
      <c r="E574" s="841">
        <v>20</v>
      </c>
      <c r="F574" s="839" t="s">
        <v>2244</v>
      </c>
      <c r="G574" s="839" t="s">
        <v>175</v>
      </c>
    </row>
    <row r="575" spans="1:7" ht="13.5" customHeight="1" x14ac:dyDescent="0.35">
      <c r="A575" s="838">
        <v>44250</v>
      </c>
      <c r="B575" s="839" t="s">
        <v>2230</v>
      </c>
      <c r="C575" s="840" t="s">
        <v>28</v>
      </c>
      <c r="D575" s="839" t="s">
        <v>159</v>
      </c>
      <c r="E575" s="841">
        <v>17.5</v>
      </c>
      <c r="F575" s="839" t="s">
        <v>2241</v>
      </c>
      <c r="G575" s="839" t="s">
        <v>175</v>
      </c>
    </row>
    <row r="576" spans="1:7" ht="13.5" customHeight="1" x14ac:dyDescent="0.35">
      <c r="A576" s="838">
        <v>44250</v>
      </c>
      <c r="B576" s="839" t="s">
        <v>1046</v>
      </c>
      <c r="C576" s="840" t="s">
        <v>1274</v>
      </c>
      <c r="D576" s="839" t="s">
        <v>159</v>
      </c>
      <c r="E576" s="841">
        <v>99</v>
      </c>
      <c r="F576" s="839" t="s">
        <v>2004</v>
      </c>
      <c r="G576" s="839" t="s">
        <v>175</v>
      </c>
    </row>
    <row r="577" spans="1:7" ht="13.5" customHeight="1" x14ac:dyDescent="0.35">
      <c r="A577" s="838">
        <v>44249</v>
      </c>
      <c r="B577" s="839" t="s">
        <v>1690</v>
      </c>
      <c r="C577" s="840" t="s">
        <v>1279</v>
      </c>
      <c r="D577" s="839" t="s">
        <v>160</v>
      </c>
      <c r="E577" s="841">
        <v>750</v>
      </c>
      <c r="F577" s="839" t="s">
        <v>2252</v>
      </c>
      <c r="G577" s="839" t="s">
        <v>175</v>
      </c>
    </row>
    <row r="578" spans="1:7" ht="13.5" customHeight="1" x14ac:dyDescent="0.35">
      <c r="A578" s="838">
        <v>44249</v>
      </c>
      <c r="B578" s="839" t="s">
        <v>2233</v>
      </c>
      <c r="C578" s="840" t="s">
        <v>28</v>
      </c>
      <c r="D578" s="839" t="s">
        <v>160</v>
      </c>
      <c r="E578" s="841">
        <v>17.5</v>
      </c>
      <c r="F578" s="839" t="s">
        <v>2085</v>
      </c>
      <c r="G578" s="839" t="s">
        <v>175</v>
      </c>
    </row>
    <row r="579" spans="1:7" ht="13.5" customHeight="1" x14ac:dyDescent="0.35">
      <c r="A579" s="838">
        <v>44247</v>
      </c>
      <c r="B579" s="839" t="s">
        <v>2253</v>
      </c>
      <c r="C579" s="840" t="s">
        <v>1279</v>
      </c>
      <c r="D579" s="839" t="s">
        <v>159</v>
      </c>
      <c r="E579" s="841">
        <v>60</v>
      </c>
      <c r="F579" s="839" t="s">
        <v>2254</v>
      </c>
      <c r="G579" s="839" t="s">
        <v>175</v>
      </c>
    </row>
    <row r="580" spans="1:7" ht="13.5" customHeight="1" x14ac:dyDescent="0.35">
      <c r="A580" s="838">
        <v>44245</v>
      </c>
      <c r="B580" s="839" t="s">
        <v>2255</v>
      </c>
      <c r="C580" s="840" t="s">
        <v>28</v>
      </c>
      <c r="D580" s="839" t="s">
        <v>159</v>
      </c>
      <c r="E580" s="841">
        <v>20</v>
      </c>
      <c r="F580" s="839" t="s">
        <v>2244</v>
      </c>
      <c r="G580" s="839" t="s">
        <v>175</v>
      </c>
    </row>
    <row r="581" spans="1:7" ht="13.5" customHeight="1" x14ac:dyDescent="0.35">
      <c r="A581" s="838">
        <v>44245</v>
      </c>
      <c r="B581" s="839" t="s">
        <v>2255</v>
      </c>
      <c r="C581" s="840" t="s">
        <v>28</v>
      </c>
      <c r="D581" s="839" t="s">
        <v>159</v>
      </c>
      <c r="E581" s="841">
        <v>20</v>
      </c>
      <c r="F581" s="839" t="s">
        <v>2251</v>
      </c>
      <c r="G581" s="839" t="s">
        <v>175</v>
      </c>
    </row>
    <row r="582" spans="1:7" ht="13.5" customHeight="1" x14ac:dyDescent="0.35">
      <c r="A582" s="838">
        <v>44245</v>
      </c>
      <c r="B582" s="839" t="s">
        <v>2255</v>
      </c>
      <c r="C582" s="840" t="s">
        <v>28</v>
      </c>
      <c r="D582" s="839" t="s">
        <v>159</v>
      </c>
      <c r="E582" s="841">
        <v>17.5</v>
      </c>
      <c r="F582" s="839" t="s">
        <v>2256</v>
      </c>
      <c r="G582" s="839" t="s">
        <v>175</v>
      </c>
    </row>
    <row r="583" spans="1:7" ht="13.5" customHeight="1" x14ac:dyDescent="0.35">
      <c r="A583" s="838">
        <v>44245</v>
      </c>
      <c r="B583" s="839" t="s">
        <v>2250</v>
      </c>
      <c r="C583" s="840" t="s">
        <v>28</v>
      </c>
      <c r="D583" s="839" t="s">
        <v>159</v>
      </c>
      <c r="E583" s="841">
        <v>17.5</v>
      </c>
      <c r="F583" s="839" t="s">
        <v>2085</v>
      </c>
      <c r="G583" s="839" t="s">
        <v>175</v>
      </c>
    </row>
    <row r="584" spans="1:7" ht="13.5" customHeight="1" x14ac:dyDescent="0.35">
      <c r="A584" s="838">
        <v>44245</v>
      </c>
      <c r="B584" s="839" t="s">
        <v>1690</v>
      </c>
      <c r="C584" s="840" t="s">
        <v>1279</v>
      </c>
      <c r="D584" s="839" t="s">
        <v>160</v>
      </c>
      <c r="E584" s="841">
        <v>17.5</v>
      </c>
      <c r="F584" s="839" t="s">
        <v>2257</v>
      </c>
      <c r="G584" s="839" t="s">
        <v>175</v>
      </c>
    </row>
    <row r="585" spans="1:7" ht="13.5" customHeight="1" x14ac:dyDescent="0.35">
      <c r="A585" s="838">
        <v>44244</v>
      </c>
      <c r="B585" s="839" t="s">
        <v>1777</v>
      </c>
      <c r="C585" s="840" t="s">
        <v>28</v>
      </c>
      <c r="D585" s="839" t="s">
        <v>160</v>
      </c>
      <c r="E585" s="841">
        <v>17.5</v>
      </c>
      <c r="F585" s="839" t="s">
        <v>2085</v>
      </c>
      <c r="G585" s="839" t="s">
        <v>175</v>
      </c>
    </row>
    <row r="586" spans="1:7" ht="13.5" customHeight="1" x14ac:dyDescent="0.35">
      <c r="A586" s="838">
        <v>44243</v>
      </c>
      <c r="B586" s="839" t="s">
        <v>2243</v>
      </c>
      <c r="C586" s="840" t="s">
        <v>28</v>
      </c>
      <c r="D586" s="839" t="s">
        <v>159</v>
      </c>
      <c r="E586" s="841">
        <v>17.5</v>
      </c>
      <c r="F586" s="839" t="s">
        <v>2085</v>
      </c>
      <c r="G586" s="839" t="s">
        <v>175</v>
      </c>
    </row>
    <row r="587" spans="1:7" ht="13.5" customHeight="1" x14ac:dyDescent="0.35">
      <c r="A587" s="838">
        <v>44243</v>
      </c>
      <c r="B587" s="839" t="s">
        <v>2039</v>
      </c>
      <c r="C587" s="840" t="s">
        <v>28</v>
      </c>
      <c r="D587" s="839" t="s">
        <v>160</v>
      </c>
      <c r="E587" s="841">
        <v>17.5</v>
      </c>
      <c r="F587" s="839" t="s">
        <v>2130</v>
      </c>
      <c r="G587" s="839" t="s">
        <v>174</v>
      </c>
    </row>
    <row r="588" spans="1:7" ht="13.5" customHeight="1" x14ac:dyDescent="0.35">
      <c r="A588" s="838">
        <v>44243</v>
      </c>
      <c r="B588" s="839" t="s">
        <v>2222</v>
      </c>
      <c r="C588" s="840" t="s">
        <v>28</v>
      </c>
      <c r="D588" s="839" t="s">
        <v>160</v>
      </c>
      <c r="E588" s="841">
        <v>395</v>
      </c>
      <c r="F588" s="839" t="s">
        <v>1058</v>
      </c>
      <c r="G588" s="839" t="s">
        <v>175</v>
      </c>
    </row>
    <row r="589" spans="1:7" ht="13.5" customHeight="1" x14ac:dyDescent="0.35">
      <c r="A589" s="838">
        <v>44241</v>
      </c>
      <c r="B589" s="839" t="s">
        <v>2258</v>
      </c>
      <c r="C589" s="840" t="s">
        <v>28</v>
      </c>
      <c r="D589" s="839" t="s">
        <v>159</v>
      </c>
      <c r="E589" s="841">
        <v>150</v>
      </c>
      <c r="F589" s="839" t="s">
        <v>2245</v>
      </c>
      <c r="G589" s="839" t="s">
        <v>175</v>
      </c>
    </row>
    <row r="590" spans="1:7" ht="13.5" customHeight="1" x14ac:dyDescent="0.35">
      <c r="A590" s="838">
        <v>44240</v>
      </c>
      <c r="B590" s="839" t="s">
        <v>1142</v>
      </c>
      <c r="C590" s="840" t="s">
        <v>1281</v>
      </c>
      <c r="D590" s="839" t="s">
        <v>165</v>
      </c>
      <c r="E590" s="841">
        <v>-150</v>
      </c>
      <c r="F590" s="839" t="s">
        <v>2004</v>
      </c>
      <c r="G590" s="839" t="s">
        <v>175</v>
      </c>
    </row>
    <row r="591" spans="1:7" ht="13.5" customHeight="1" x14ac:dyDescent="0.35">
      <c r="A591" s="838">
        <v>44240</v>
      </c>
      <c r="B591" s="839" t="s">
        <v>1142</v>
      </c>
      <c r="C591" s="840" t="s">
        <v>1274</v>
      </c>
      <c r="D591" s="839" t="s">
        <v>165</v>
      </c>
      <c r="E591" s="841">
        <v>150</v>
      </c>
      <c r="F591" s="839" t="s">
        <v>2004</v>
      </c>
      <c r="G591" s="839" t="s">
        <v>175</v>
      </c>
    </row>
    <row r="592" spans="1:7" ht="13.5" customHeight="1" x14ac:dyDescent="0.35">
      <c r="A592" s="838">
        <v>44239</v>
      </c>
      <c r="B592" s="839" t="s">
        <v>2259</v>
      </c>
      <c r="C592" s="840" t="s">
        <v>1282</v>
      </c>
      <c r="D592" s="839" t="s">
        <v>162</v>
      </c>
      <c r="E592" s="841">
        <v>166.37</v>
      </c>
      <c r="F592" s="839" t="s">
        <v>2260</v>
      </c>
      <c r="G592" s="839" t="s">
        <v>175</v>
      </c>
    </row>
    <row r="593" spans="1:7" ht="13.5" customHeight="1" x14ac:dyDescent="0.35">
      <c r="A593" s="838">
        <v>44239</v>
      </c>
      <c r="B593" s="839" t="s">
        <v>2253</v>
      </c>
      <c r="C593" s="840" t="s">
        <v>1279</v>
      </c>
      <c r="D593" s="839" t="s">
        <v>159</v>
      </c>
      <c r="E593" s="841">
        <v>60</v>
      </c>
      <c r="F593" s="839" t="s">
        <v>2254</v>
      </c>
      <c r="G593" s="839" t="s">
        <v>175</v>
      </c>
    </row>
    <row r="594" spans="1:7" ht="13.5" customHeight="1" x14ac:dyDescent="0.35">
      <c r="A594" s="838">
        <v>44239</v>
      </c>
      <c r="B594" s="839" t="s">
        <v>78</v>
      </c>
      <c r="C594" s="840" t="s">
        <v>1282</v>
      </c>
      <c r="D594" s="839" t="s">
        <v>160</v>
      </c>
      <c r="E594" s="841">
        <v>313.52</v>
      </c>
      <c r="F594" s="839" t="s">
        <v>2249</v>
      </c>
      <c r="G594" s="839" t="s">
        <v>175</v>
      </c>
    </row>
    <row r="595" spans="1:7" ht="13.5" customHeight="1" x14ac:dyDescent="0.35">
      <c r="A595" s="838">
        <v>44238</v>
      </c>
      <c r="B595" s="839" t="s">
        <v>1009</v>
      </c>
      <c r="C595" s="840" t="s">
        <v>28</v>
      </c>
      <c r="D595" s="839" t="s">
        <v>160</v>
      </c>
      <c r="E595" s="841">
        <v>150</v>
      </c>
      <c r="F595" s="839" t="s">
        <v>2245</v>
      </c>
      <c r="G595" s="839" t="s">
        <v>175</v>
      </c>
    </row>
    <row r="596" spans="1:7" ht="13.5" customHeight="1" x14ac:dyDescent="0.35">
      <c r="A596" s="838">
        <v>44238</v>
      </c>
      <c r="B596" s="839" t="s">
        <v>2261</v>
      </c>
      <c r="C596" s="840" t="s">
        <v>28</v>
      </c>
      <c r="D596" s="839" t="s">
        <v>159</v>
      </c>
      <c r="E596" s="841">
        <v>15</v>
      </c>
      <c r="F596" s="839" t="s">
        <v>2130</v>
      </c>
      <c r="G596" s="839" t="s">
        <v>174</v>
      </c>
    </row>
    <row r="597" spans="1:7" ht="13.5" customHeight="1" x14ac:dyDescent="0.35">
      <c r="A597" s="838">
        <v>44238</v>
      </c>
      <c r="B597" s="839" t="s">
        <v>967</v>
      </c>
      <c r="C597" s="840" t="s">
        <v>28</v>
      </c>
      <c r="D597" s="839" t="s">
        <v>160</v>
      </c>
      <c r="E597" s="841">
        <v>150</v>
      </c>
      <c r="F597" s="839" t="s">
        <v>2245</v>
      </c>
      <c r="G597" s="839" t="s">
        <v>175</v>
      </c>
    </row>
    <row r="598" spans="1:7" ht="13.5" customHeight="1" x14ac:dyDescent="0.35">
      <c r="A598" s="838">
        <v>44236</v>
      </c>
      <c r="B598" s="839" t="s">
        <v>2222</v>
      </c>
      <c r="C598" s="840" t="s">
        <v>28</v>
      </c>
      <c r="D598" s="839" t="s">
        <v>160</v>
      </c>
      <c r="E598" s="841">
        <v>15</v>
      </c>
      <c r="F598" s="839" t="s">
        <v>2262</v>
      </c>
      <c r="G598" s="839" t="s">
        <v>175</v>
      </c>
    </row>
    <row r="599" spans="1:7" ht="13.5" customHeight="1" x14ac:dyDescent="0.35">
      <c r="A599" s="838">
        <v>44236</v>
      </c>
      <c r="B599" s="839" t="s">
        <v>2222</v>
      </c>
      <c r="C599" s="840" t="s">
        <v>28</v>
      </c>
      <c r="D599" s="839" t="s">
        <v>160</v>
      </c>
      <c r="E599" s="841">
        <v>17.5</v>
      </c>
      <c r="F599" s="839" t="s">
        <v>2263</v>
      </c>
      <c r="G599" s="839" t="s">
        <v>175</v>
      </c>
    </row>
    <row r="600" spans="1:7" ht="13.5" customHeight="1" x14ac:dyDescent="0.35">
      <c r="A600" s="838">
        <v>44236</v>
      </c>
      <c r="B600" s="839" t="s">
        <v>2222</v>
      </c>
      <c r="C600" s="840" t="s">
        <v>28</v>
      </c>
      <c r="D600" s="839" t="s">
        <v>160</v>
      </c>
      <c r="E600" s="841">
        <v>17.5</v>
      </c>
      <c r="F600" s="839" t="s">
        <v>2263</v>
      </c>
      <c r="G600" s="839" t="s">
        <v>175</v>
      </c>
    </row>
    <row r="601" spans="1:7" ht="13.5" customHeight="1" x14ac:dyDescent="0.35">
      <c r="A601" s="838">
        <v>44233</v>
      </c>
      <c r="B601" s="839" t="s">
        <v>2264</v>
      </c>
      <c r="C601" s="840" t="s">
        <v>1274</v>
      </c>
      <c r="D601" s="839" t="s">
        <v>159</v>
      </c>
      <c r="E601" s="841">
        <v>50</v>
      </c>
      <c r="F601" s="839" t="s">
        <v>1788</v>
      </c>
      <c r="G601" s="839" t="s">
        <v>174</v>
      </c>
    </row>
    <row r="602" spans="1:7" ht="13.5" customHeight="1" x14ac:dyDescent="0.35">
      <c r="A602" s="838">
        <v>44232</v>
      </c>
      <c r="B602" s="839" t="s">
        <v>1466</v>
      </c>
      <c r="C602" s="840" t="s">
        <v>28</v>
      </c>
      <c r="D602" s="839" t="s">
        <v>159</v>
      </c>
      <c r="E602" s="841">
        <v>15</v>
      </c>
      <c r="F602" s="839" t="s">
        <v>2241</v>
      </c>
      <c r="G602" s="839" t="s">
        <v>175</v>
      </c>
    </row>
    <row r="603" spans="1:7" ht="13.5" customHeight="1" x14ac:dyDescent="0.35">
      <c r="A603" s="838">
        <v>44231</v>
      </c>
      <c r="B603" s="839" t="s">
        <v>2265</v>
      </c>
      <c r="C603" s="840" t="s">
        <v>1279</v>
      </c>
      <c r="D603" s="839" t="s">
        <v>159</v>
      </c>
      <c r="E603" s="841">
        <v>60</v>
      </c>
      <c r="F603" s="839" t="s">
        <v>1398</v>
      </c>
      <c r="G603" s="839" t="s">
        <v>174</v>
      </c>
    </row>
    <row r="604" spans="1:7" ht="13.5" customHeight="1" x14ac:dyDescent="0.35">
      <c r="A604" s="838">
        <v>44230</v>
      </c>
      <c r="B604" s="839" t="s">
        <v>2253</v>
      </c>
      <c r="C604" s="840" t="s">
        <v>1279</v>
      </c>
      <c r="D604" s="839" t="s">
        <v>159</v>
      </c>
      <c r="E604" s="841">
        <v>60</v>
      </c>
      <c r="F604" s="839" t="s">
        <v>1398</v>
      </c>
      <c r="G604" s="839" t="s">
        <v>174</v>
      </c>
    </row>
    <row r="605" spans="1:7" ht="13.5" customHeight="1" x14ac:dyDescent="0.35">
      <c r="A605" s="838">
        <v>44229</v>
      </c>
      <c r="B605" s="839" t="s">
        <v>2255</v>
      </c>
      <c r="C605" s="840" t="s">
        <v>28</v>
      </c>
      <c r="D605" s="839" t="s">
        <v>160</v>
      </c>
      <c r="E605" s="841">
        <v>15</v>
      </c>
      <c r="F605" s="839" t="s">
        <v>2262</v>
      </c>
      <c r="G605" s="839" t="s">
        <v>175</v>
      </c>
    </row>
    <row r="606" spans="1:7" ht="13.5" customHeight="1" x14ac:dyDescent="0.35">
      <c r="A606" s="838">
        <v>44229</v>
      </c>
      <c r="B606" s="839" t="s">
        <v>2266</v>
      </c>
      <c r="C606" s="840" t="s">
        <v>28</v>
      </c>
      <c r="D606" s="839" t="s">
        <v>160</v>
      </c>
      <c r="E606" s="841">
        <v>15</v>
      </c>
      <c r="F606" s="839" t="s">
        <v>2262</v>
      </c>
      <c r="G606" s="839" t="s">
        <v>175</v>
      </c>
    </row>
    <row r="607" spans="1:7" ht="13.5" customHeight="1" x14ac:dyDescent="0.35">
      <c r="A607" s="838">
        <v>44228</v>
      </c>
      <c r="B607" s="839" t="s">
        <v>292</v>
      </c>
      <c r="C607" s="840" t="s">
        <v>1278</v>
      </c>
      <c r="D607" s="840" t="s">
        <v>161</v>
      </c>
      <c r="E607" s="842">
        <v>80</v>
      </c>
      <c r="F607" s="840" t="s">
        <v>292</v>
      </c>
      <c r="G607" s="840" t="s">
        <v>175</v>
      </c>
    </row>
    <row r="609" spans="1:7" ht="13.5" customHeight="1" x14ac:dyDescent="0.35">
      <c r="A609" s="838">
        <v>44227</v>
      </c>
      <c r="B609" s="839" t="s">
        <v>2267</v>
      </c>
      <c r="C609" s="840" t="s">
        <v>28</v>
      </c>
      <c r="D609" s="839" t="s">
        <v>159</v>
      </c>
      <c r="E609" s="841">
        <v>15</v>
      </c>
      <c r="F609" s="839" t="s">
        <v>2241</v>
      </c>
      <c r="G609" s="839" t="s">
        <v>175</v>
      </c>
    </row>
    <row r="610" spans="1:7" ht="13.5" customHeight="1" x14ac:dyDescent="0.35">
      <c r="A610" s="838">
        <v>44227</v>
      </c>
      <c r="B610" s="839" t="s">
        <v>2268</v>
      </c>
      <c r="C610" s="840" t="s">
        <v>28</v>
      </c>
      <c r="D610" s="839" t="s">
        <v>159</v>
      </c>
      <c r="E610" s="841">
        <v>15</v>
      </c>
      <c r="F610" s="839" t="s">
        <v>2241</v>
      </c>
      <c r="G610" s="839" t="s">
        <v>175</v>
      </c>
    </row>
    <row r="611" spans="1:7" ht="13.5" customHeight="1" x14ac:dyDescent="0.35">
      <c r="A611" s="838">
        <v>44227</v>
      </c>
      <c r="B611" s="839" t="s">
        <v>2243</v>
      </c>
      <c r="C611" s="840" t="s">
        <v>28</v>
      </c>
      <c r="D611" s="839" t="s">
        <v>160</v>
      </c>
      <c r="E611" s="841">
        <v>15</v>
      </c>
      <c r="F611" s="839" t="s">
        <v>2241</v>
      </c>
      <c r="G611" s="839" t="s">
        <v>175</v>
      </c>
    </row>
    <row r="612" spans="1:7" ht="13.5" customHeight="1" x14ac:dyDescent="0.35">
      <c r="A612" s="838">
        <v>44225</v>
      </c>
      <c r="B612" s="839" t="s">
        <v>2222</v>
      </c>
      <c r="C612" s="840" t="s">
        <v>1274</v>
      </c>
      <c r="D612" s="839" t="s">
        <v>160</v>
      </c>
      <c r="E612" s="841">
        <v>99</v>
      </c>
      <c r="F612" s="839" t="s">
        <v>230</v>
      </c>
      <c r="G612" s="839" t="s">
        <v>175</v>
      </c>
    </row>
    <row r="613" spans="1:7" ht="13.5" customHeight="1" x14ac:dyDescent="0.35">
      <c r="A613" s="838">
        <v>44224</v>
      </c>
      <c r="B613" s="839" t="s">
        <v>2269</v>
      </c>
      <c r="C613" s="840" t="s">
        <v>1279</v>
      </c>
      <c r="D613" s="839" t="s">
        <v>159</v>
      </c>
      <c r="E613" s="841">
        <v>60</v>
      </c>
      <c r="F613" s="839" t="s">
        <v>1398</v>
      </c>
      <c r="G613" s="839" t="s">
        <v>174</v>
      </c>
    </row>
    <row r="614" spans="1:7" ht="13.5" customHeight="1" x14ac:dyDescent="0.35">
      <c r="A614" s="838">
        <v>44221</v>
      </c>
      <c r="B614" s="839" t="s">
        <v>2255</v>
      </c>
      <c r="C614" s="840" t="s">
        <v>28</v>
      </c>
      <c r="D614" s="839" t="s">
        <v>160</v>
      </c>
      <c r="E614" s="841">
        <v>15</v>
      </c>
      <c r="F614" s="839" t="s">
        <v>2241</v>
      </c>
      <c r="G614" s="839" t="s">
        <v>175</v>
      </c>
    </row>
    <row r="615" spans="1:7" ht="13.5" customHeight="1" x14ac:dyDescent="0.35">
      <c r="A615" s="838">
        <v>44222</v>
      </c>
      <c r="B615" s="839" t="s">
        <v>2222</v>
      </c>
      <c r="C615" s="840" t="s">
        <v>1279</v>
      </c>
      <c r="D615" s="839" t="s">
        <v>162</v>
      </c>
      <c r="E615" s="842">
        <v>300</v>
      </c>
      <c r="F615" s="839" t="s">
        <v>2270</v>
      </c>
      <c r="G615" s="839" t="s">
        <v>175</v>
      </c>
    </row>
    <row r="616" spans="1:7" ht="13.5" customHeight="1" x14ac:dyDescent="0.35">
      <c r="A616" s="838">
        <v>44219</v>
      </c>
      <c r="B616" s="839" t="s">
        <v>2255</v>
      </c>
      <c r="C616" s="840" t="s">
        <v>28</v>
      </c>
      <c r="D616" s="839" t="s">
        <v>159</v>
      </c>
      <c r="E616" s="841">
        <v>15</v>
      </c>
      <c r="F616" s="839" t="s">
        <v>1236</v>
      </c>
      <c r="G616" s="839" t="s">
        <v>174</v>
      </c>
    </row>
    <row r="617" spans="1:7" ht="13.5" customHeight="1" x14ac:dyDescent="0.35">
      <c r="A617" s="838">
        <v>44217</v>
      </c>
      <c r="B617" s="839" t="s">
        <v>2266</v>
      </c>
      <c r="C617" s="840" t="s">
        <v>28</v>
      </c>
      <c r="D617" s="839" t="s">
        <v>159</v>
      </c>
      <c r="E617" s="841">
        <v>15</v>
      </c>
      <c r="F617" s="839" t="s">
        <v>2241</v>
      </c>
      <c r="G617" s="839" t="s">
        <v>175</v>
      </c>
    </row>
    <row r="618" spans="1:7" ht="13.5" customHeight="1" x14ac:dyDescent="0.35">
      <c r="A618" s="838">
        <v>44216</v>
      </c>
      <c r="B618" s="839" t="s">
        <v>986</v>
      </c>
      <c r="C618" s="840" t="s">
        <v>1274</v>
      </c>
      <c r="D618" s="839" t="s">
        <v>160</v>
      </c>
      <c r="E618" s="841">
        <v>24</v>
      </c>
      <c r="F618" s="839" t="s">
        <v>230</v>
      </c>
      <c r="G618" s="839" t="s">
        <v>175</v>
      </c>
    </row>
    <row r="619" spans="1:7" ht="13.5" customHeight="1" x14ac:dyDescent="0.35">
      <c r="A619" s="838">
        <v>44216</v>
      </c>
      <c r="B619" s="839" t="s">
        <v>2271</v>
      </c>
      <c r="C619" s="840" t="s">
        <v>28</v>
      </c>
      <c r="D619" s="839" t="s">
        <v>159</v>
      </c>
      <c r="E619" s="841">
        <v>15</v>
      </c>
      <c r="F619" s="839" t="s">
        <v>1236</v>
      </c>
      <c r="G619" s="839" t="s">
        <v>174</v>
      </c>
    </row>
    <row r="620" spans="1:7" ht="13.5" customHeight="1" x14ac:dyDescent="0.35">
      <c r="A620" s="838">
        <v>44216</v>
      </c>
      <c r="B620" s="839" t="s">
        <v>2250</v>
      </c>
      <c r="C620" s="840" t="s">
        <v>28</v>
      </c>
      <c r="D620" s="839" t="s">
        <v>159</v>
      </c>
      <c r="E620" s="841">
        <v>15</v>
      </c>
      <c r="F620" s="839" t="s">
        <v>1236</v>
      </c>
      <c r="G620" s="839" t="s">
        <v>174</v>
      </c>
    </row>
    <row r="621" spans="1:7" ht="13.5" customHeight="1" x14ac:dyDescent="0.35">
      <c r="A621" s="838">
        <v>44215</v>
      </c>
      <c r="B621" s="839" t="s">
        <v>2272</v>
      </c>
      <c r="C621" s="840" t="s">
        <v>28</v>
      </c>
      <c r="D621" s="839" t="s">
        <v>159</v>
      </c>
      <c r="E621" s="841">
        <v>15</v>
      </c>
      <c r="F621" s="839" t="s">
        <v>1236</v>
      </c>
      <c r="G621" s="839" t="s">
        <v>174</v>
      </c>
    </row>
    <row r="622" spans="1:7" ht="13.5" customHeight="1" x14ac:dyDescent="0.35">
      <c r="A622" s="838">
        <v>44215</v>
      </c>
      <c r="B622" s="839" t="s">
        <v>2273</v>
      </c>
      <c r="C622" s="840" t="s">
        <v>1280</v>
      </c>
      <c r="D622" s="839" t="s">
        <v>159</v>
      </c>
      <c r="E622" s="841">
        <v>100</v>
      </c>
      <c r="F622" s="839" t="s">
        <v>1409</v>
      </c>
      <c r="G622" s="839" t="s">
        <v>174</v>
      </c>
    </row>
    <row r="623" spans="1:7" ht="13.5" customHeight="1" x14ac:dyDescent="0.35">
      <c r="A623" s="838">
        <v>44215</v>
      </c>
      <c r="B623" s="839" t="s">
        <v>967</v>
      </c>
      <c r="C623" s="840" t="s">
        <v>28</v>
      </c>
      <c r="D623" s="839" t="s">
        <v>159</v>
      </c>
      <c r="E623" s="841">
        <v>21</v>
      </c>
      <c r="F623" s="839" t="s">
        <v>2274</v>
      </c>
      <c r="G623" s="839" t="s">
        <v>175</v>
      </c>
    </row>
    <row r="624" spans="1:7" ht="13.5" customHeight="1" x14ac:dyDescent="0.35">
      <c r="A624" s="838">
        <v>44214</v>
      </c>
      <c r="B624" s="839" t="s">
        <v>1777</v>
      </c>
      <c r="C624" s="840" t="s">
        <v>28</v>
      </c>
      <c r="D624" s="839" t="s">
        <v>159</v>
      </c>
      <c r="E624" s="841">
        <v>15</v>
      </c>
      <c r="F624" s="839" t="s">
        <v>1236</v>
      </c>
      <c r="G624" s="839" t="s">
        <v>174</v>
      </c>
    </row>
    <row r="625" spans="1:7" ht="13.5" customHeight="1" x14ac:dyDescent="0.35">
      <c r="A625" s="838">
        <v>44212</v>
      </c>
      <c r="B625" s="839" t="s">
        <v>2222</v>
      </c>
      <c r="C625" s="840" t="s">
        <v>1279</v>
      </c>
      <c r="D625" s="839" t="s">
        <v>162</v>
      </c>
      <c r="E625" s="842">
        <v>300</v>
      </c>
      <c r="F625" s="839" t="s">
        <v>2270</v>
      </c>
      <c r="G625" s="839" t="s">
        <v>174</v>
      </c>
    </row>
    <row r="626" spans="1:7" ht="13.5" customHeight="1" x14ac:dyDescent="0.35">
      <c r="A626" s="838">
        <v>44212</v>
      </c>
      <c r="B626" s="839" t="s">
        <v>2275</v>
      </c>
      <c r="C626" s="840" t="s">
        <v>1279</v>
      </c>
      <c r="D626" s="839" t="s">
        <v>160</v>
      </c>
      <c r="E626" s="841">
        <v>60</v>
      </c>
      <c r="F626" s="839" t="s">
        <v>1398</v>
      </c>
      <c r="G626" s="839" t="s">
        <v>175</v>
      </c>
    </row>
    <row r="627" spans="1:7" ht="13.5" customHeight="1" x14ac:dyDescent="0.35">
      <c r="A627" s="838">
        <v>44211</v>
      </c>
      <c r="B627" s="839" t="s">
        <v>2276</v>
      </c>
      <c r="C627" s="840" t="s">
        <v>28</v>
      </c>
      <c r="D627" s="839" t="s">
        <v>160</v>
      </c>
      <c r="E627" s="841">
        <v>15</v>
      </c>
      <c r="F627" s="839" t="s">
        <v>2277</v>
      </c>
      <c r="G627" s="839" t="s">
        <v>175</v>
      </c>
    </row>
    <row r="628" spans="1:7" ht="13.5" customHeight="1" x14ac:dyDescent="0.35">
      <c r="A628" s="838">
        <v>44209</v>
      </c>
      <c r="B628" s="839" t="s">
        <v>2278</v>
      </c>
      <c r="C628" s="840" t="s">
        <v>28</v>
      </c>
      <c r="D628" s="839" t="s">
        <v>162</v>
      </c>
      <c r="E628" s="841">
        <v>70</v>
      </c>
      <c r="F628" s="839" t="s">
        <v>2279</v>
      </c>
      <c r="G628" s="839" t="s">
        <v>175</v>
      </c>
    </row>
    <row r="629" spans="1:7" ht="13.5" customHeight="1" x14ac:dyDescent="0.35">
      <c r="A629" s="838">
        <v>44205</v>
      </c>
      <c r="B629" s="839" t="s">
        <v>2276</v>
      </c>
      <c r="C629" s="840" t="s">
        <v>28</v>
      </c>
      <c r="D629" s="839" t="s">
        <v>159</v>
      </c>
      <c r="E629" s="841">
        <v>15</v>
      </c>
      <c r="F629" s="839" t="s">
        <v>2130</v>
      </c>
      <c r="G629" s="839" t="s">
        <v>175</v>
      </c>
    </row>
    <row r="630" spans="1:7" ht="13.5" customHeight="1" x14ac:dyDescent="0.35">
      <c r="A630" s="838">
        <v>44204</v>
      </c>
      <c r="B630" s="839" t="s">
        <v>2280</v>
      </c>
      <c r="C630" s="840" t="s">
        <v>1274</v>
      </c>
      <c r="D630" s="839" t="s">
        <v>159</v>
      </c>
      <c r="E630" s="842">
        <v>99</v>
      </c>
      <c r="F630" s="839" t="s">
        <v>230</v>
      </c>
      <c r="G630" s="839" t="s">
        <v>175</v>
      </c>
    </row>
    <row r="631" spans="1:7" ht="13.5" customHeight="1" x14ac:dyDescent="0.35">
      <c r="A631" s="838">
        <v>44202</v>
      </c>
      <c r="B631" s="839" t="s">
        <v>2228</v>
      </c>
      <c r="C631" s="840" t="s">
        <v>1279</v>
      </c>
      <c r="D631" s="839" t="s">
        <v>159</v>
      </c>
      <c r="E631" s="841">
        <v>35</v>
      </c>
      <c r="F631" s="839" t="s">
        <v>1783</v>
      </c>
      <c r="G631" s="839" t="s">
        <v>175</v>
      </c>
    </row>
    <row r="632" spans="1:7" ht="13.5" customHeight="1" x14ac:dyDescent="0.35">
      <c r="A632" s="838">
        <v>44200</v>
      </c>
      <c r="B632" s="839" t="s">
        <v>2281</v>
      </c>
      <c r="C632" s="840" t="s">
        <v>1274</v>
      </c>
      <c r="D632" s="839" t="s">
        <v>159</v>
      </c>
      <c r="E632" s="841">
        <v>50</v>
      </c>
      <c r="F632" s="839" t="s">
        <v>1513</v>
      </c>
      <c r="G632" s="839" t="s">
        <v>174</v>
      </c>
    </row>
    <row r="633" spans="1:7" ht="13.5" customHeight="1" x14ac:dyDescent="0.35">
      <c r="A633" s="838">
        <v>44197</v>
      </c>
      <c r="B633" s="839" t="s">
        <v>2243</v>
      </c>
      <c r="C633" s="840" t="s">
        <v>1274</v>
      </c>
      <c r="D633" s="839" t="s">
        <v>160</v>
      </c>
      <c r="E633" s="841">
        <v>85</v>
      </c>
      <c r="F633" s="839" t="s">
        <v>224</v>
      </c>
      <c r="G633" s="839" t="s">
        <v>175</v>
      </c>
    </row>
    <row r="634" spans="1:7" ht="13.5" customHeight="1" x14ac:dyDescent="0.35">
      <c r="A634" s="838">
        <v>44197</v>
      </c>
      <c r="B634" s="839" t="s">
        <v>1077</v>
      </c>
      <c r="C634" s="840" t="s">
        <v>1276</v>
      </c>
      <c r="D634" s="839" t="s">
        <v>161</v>
      </c>
      <c r="E634" s="841">
        <v>70</v>
      </c>
      <c r="F634" s="839" t="s">
        <v>1078</v>
      </c>
      <c r="G634" s="839" t="s">
        <v>175</v>
      </c>
    </row>
    <row r="635" spans="1:7" ht="13.5" customHeight="1" x14ac:dyDescent="0.35">
      <c r="A635" s="838">
        <v>44197</v>
      </c>
      <c r="B635" s="839" t="s">
        <v>292</v>
      </c>
      <c r="C635" s="840" t="s">
        <v>1278</v>
      </c>
      <c r="D635" s="840" t="s">
        <v>161</v>
      </c>
      <c r="E635" s="842">
        <v>80</v>
      </c>
      <c r="F635" s="840" t="s">
        <v>292</v>
      </c>
      <c r="G635" s="840" t="s">
        <v>175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2585" priority="1036" operator="lessThan">
      <formula>0</formula>
    </cfRule>
  </conditionalFormatting>
  <conditionalFormatting sqref="X30">
    <cfRule type="cellIs" dxfId="2584" priority="1035" operator="lessThan">
      <formula>0</formula>
    </cfRule>
  </conditionalFormatting>
  <conditionalFormatting sqref="X6">
    <cfRule type="cellIs" dxfId="2583" priority="914" operator="lessThan">
      <formula>0</formula>
    </cfRule>
    <cfRule type="cellIs" dxfId="2582" priority="915" operator="lessThan">
      <formula>0</formula>
    </cfRule>
    <cfRule type="cellIs" dxfId="2581" priority="916" operator="lessThan">
      <formula>0</formula>
    </cfRule>
    <cfRule type="cellIs" dxfId="2580" priority="917" operator="lessThan">
      <formula>0</formula>
    </cfRule>
    <cfRule type="cellIs" dxfId="2579" priority="918" operator="lessThan">
      <formula>0</formula>
    </cfRule>
    <cfRule type="cellIs" dxfId="2578" priority="919" operator="lessThan">
      <formula>0</formula>
    </cfRule>
    <cfRule type="cellIs" dxfId="2577" priority="920" operator="lessThan">
      <formula>0</formula>
    </cfRule>
    <cfRule type="cellIs" dxfId="2576" priority="921" operator="lessThan">
      <formula>0</formula>
    </cfRule>
    <cfRule type="cellIs" dxfId="2575" priority="922" operator="lessThan">
      <formula>0</formula>
    </cfRule>
    <cfRule type="cellIs" dxfId="2574" priority="923" operator="lessThan">
      <formula>0</formula>
    </cfRule>
    <cfRule type="cellIs" dxfId="2573" priority="924" operator="lessThan">
      <formula>0</formula>
    </cfRule>
    <cfRule type="cellIs" dxfId="2572" priority="925" operator="lessThan">
      <formula>0</formula>
    </cfRule>
    <cfRule type="cellIs" dxfId="2571" priority="926" operator="lessThan">
      <formula>0</formula>
    </cfRule>
    <cfRule type="cellIs" dxfId="2570" priority="927" operator="lessThan">
      <formula>0</formula>
    </cfRule>
    <cfRule type="cellIs" dxfId="2569" priority="928" operator="lessThan">
      <formula>0</formula>
    </cfRule>
    <cfRule type="cellIs" dxfId="2568" priority="929" operator="lessThan">
      <formula>0</formula>
    </cfRule>
    <cfRule type="cellIs" dxfId="2567" priority="930" operator="lessThan">
      <formula>0</formula>
    </cfRule>
    <cfRule type="cellIs" dxfId="2566" priority="934" operator="lessThan">
      <formula>0</formula>
    </cfRule>
    <cfRule type="cellIs" dxfId="2565" priority="991" operator="lessThan">
      <formula>0</formula>
    </cfRule>
    <cfRule type="cellIs" dxfId="2564" priority="993" operator="lessThan">
      <formula>0</formula>
    </cfRule>
    <cfRule type="cellIs" dxfId="2563" priority="1002" operator="lessThan">
      <formula>0</formula>
    </cfRule>
    <cfRule type="cellIs" dxfId="2562" priority="1008" operator="lessThan">
      <formula>0</formula>
    </cfRule>
    <cfRule type="cellIs" dxfId="2561" priority="1014" operator="lessThan">
      <formula>0</formula>
    </cfRule>
    <cfRule type="cellIs" dxfId="2560" priority="1019" operator="lessThan">
      <formula>0</formula>
    </cfRule>
    <cfRule type="cellIs" dxfId="2559" priority="1020" operator="lessThan">
      <formula>0</formula>
    </cfRule>
    <cfRule type="cellIs" dxfId="2558" priority="1023" operator="lessThan">
      <formula>0</formula>
    </cfRule>
    <cfRule type="cellIs" dxfId="2557" priority="1030" operator="lessThan">
      <formula>0</formula>
    </cfRule>
    <cfRule type="cellIs" dxfId="2556" priority="1031" operator="greaterThan">
      <formula>0</formula>
    </cfRule>
    <cfRule type="cellIs" dxfId="2555" priority="1033" operator="lessThan">
      <formula>0</formula>
    </cfRule>
  </conditionalFormatting>
  <conditionalFormatting sqref="X31">
    <cfRule type="cellIs" dxfId="2554" priority="1034" operator="lessThan">
      <formula>0</formula>
    </cfRule>
  </conditionalFormatting>
  <conditionalFormatting sqref="J35">
    <cfRule type="cellIs" dxfId="2553" priority="1028" operator="greaterThan">
      <formula>0</formula>
    </cfRule>
    <cfRule type="cellIs" dxfId="2552" priority="1029" operator="lessThan">
      <formula>0</formula>
    </cfRule>
  </conditionalFormatting>
  <conditionalFormatting sqref="Y6">
    <cfRule type="cellIs" dxfId="2551" priority="1026" operator="greaterThan">
      <formula>0</formula>
    </cfRule>
    <cfRule type="cellIs" dxfId="2550" priority="1027" operator="lessThan">
      <formula>0</formula>
    </cfRule>
  </conditionalFormatting>
  <conditionalFormatting sqref="Z6">
    <cfRule type="cellIs" dxfId="2549" priority="1024" operator="greaterThan">
      <formula>0</formula>
    </cfRule>
    <cfRule type="cellIs" dxfId="2548" priority="1025" operator="lessThan">
      <formula>0</formula>
    </cfRule>
  </conditionalFormatting>
  <conditionalFormatting sqref="AB6:AB17">
    <cfRule type="cellIs" dxfId="2547" priority="1021" operator="lessThan">
      <formula>0</formula>
    </cfRule>
    <cfRule type="cellIs" dxfId="2546" priority="1022" operator="greaterThan">
      <formula>0</formula>
    </cfRule>
  </conditionalFormatting>
  <conditionalFormatting sqref="W18">
    <cfRule type="cellIs" dxfId="2545" priority="1005" operator="greaterThan">
      <formula>0.8</formula>
    </cfRule>
    <cfRule type="cellIs" dxfId="2544" priority="1006" operator="between">
      <formula>0.51</formula>
      <formula>0.8</formula>
    </cfRule>
    <cfRule type="cellIs" dxfId="2543" priority="1007" operator="lessThan">
      <formula>0.5</formula>
    </cfRule>
  </conditionalFormatting>
  <conditionalFormatting sqref="X117">
    <cfRule type="cellIs" dxfId="2542" priority="1004" operator="lessThan">
      <formula>0</formula>
    </cfRule>
  </conditionalFormatting>
  <conditionalFormatting sqref="X127:X129">
    <cfRule type="cellIs" dxfId="2541" priority="1003" operator="lessThan">
      <formula>0</formula>
    </cfRule>
  </conditionalFormatting>
  <conditionalFormatting sqref="Y27">
    <cfRule type="cellIs" dxfId="2540" priority="994" operator="greaterThan">
      <formula>0</formula>
    </cfRule>
    <cfRule type="cellIs" dxfId="2539" priority="995" operator="lessThan">
      <formula>0</formula>
    </cfRule>
  </conditionalFormatting>
  <conditionalFormatting sqref="X27">
    <cfRule type="cellIs" dxfId="2538" priority="984" operator="lessThan">
      <formula>0</formula>
    </cfRule>
    <cfRule type="cellIs" dxfId="2537" priority="985" operator="lessThan">
      <formula>0</formula>
    </cfRule>
    <cfRule type="cellIs" dxfId="2536" priority="986" operator="lessThan">
      <formula>0</formula>
    </cfRule>
    <cfRule type="cellIs" dxfId="2535" priority="987" operator="lessThan">
      <formula>0</formula>
    </cfRule>
    <cfRule type="cellIs" dxfId="2534" priority="988" operator="lessThan">
      <formula>0</formula>
    </cfRule>
    <cfRule type="cellIs" dxfId="2533" priority="989" operator="greaterThan">
      <formula>0</formula>
    </cfRule>
    <cfRule type="cellIs" dxfId="2532" priority="990" operator="lessThan">
      <formula>0</formula>
    </cfRule>
  </conditionalFormatting>
  <conditionalFormatting sqref="Z82:Z93">
    <cfRule type="cellIs" dxfId="2531" priority="982" operator="lessThan">
      <formula>0</formula>
    </cfRule>
    <cfRule type="cellIs" dxfId="2530" priority="983" operator="greaterThan">
      <formula>0</formula>
    </cfRule>
  </conditionalFormatting>
  <conditionalFormatting sqref="X132:X133">
    <cfRule type="cellIs" dxfId="2529" priority="981" operator="lessThan">
      <formula>0</formula>
    </cfRule>
  </conditionalFormatting>
  <conditionalFormatting sqref="X134:X135">
    <cfRule type="cellIs" dxfId="2528" priority="980" operator="lessThan">
      <formula>0</formula>
    </cfRule>
  </conditionalFormatting>
  <conditionalFormatting sqref="X137:X138">
    <cfRule type="cellIs" dxfId="2527" priority="979" operator="lessThan">
      <formula>0</formula>
    </cfRule>
  </conditionalFormatting>
  <conditionalFormatting sqref="X18:X20">
    <cfRule type="cellIs" dxfId="2526" priority="963" operator="lessThan">
      <formula>0</formula>
    </cfRule>
    <cfRule type="cellIs" dxfId="2525" priority="964" operator="lessThan">
      <formula>0</formula>
    </cfRule>
    <cfRule type="cellIs" dxfId="2524" priority="965" operator="lessThan">
      <formula>0</formula>
    </cfRule>
    <cfRule type="cellIs" dxfId="2523" priority="966" operator="lessThan">
      <formula>0</formula>
    </cfRule>
    <cfRule type="cellIs" dxfId="2522" priority="967" operator="lessThan">
      <formula>0</formula>
    </cfRule>
    <cfRule type="cellIs" dxfId="2521" priority="968" operator="greaterThan">
      <formula>0</formula>
    </cfRule>
    <cfRule type="cellIs" dxfId="2520" priority="969" operator="lessThan">
      <formula>0</formula>
    </cfRule>
  </conditionalFormatting>
  <conditionalFormatting sqref="Y19:Y20">
    <cfRule type="cellIs" dxfId="2519" priority="961" operator="greaterThan">
      <formula>0</formula>
    </cfRule>
    <cfRule type="cellIs" dxfId="2518" priority="962" operator="lessThan">
      <formula>0</formula>
    </cfRule>
  </conditionalFormatting>
  <conditionalFormatting sqref="X24:X26">
    <cfRule type="cellIs" dxfId="2517" priority="972" operator="lessThan">
      <formula>0</formula>
    </cfRule>
    <cfRule type="cellIs" dxfId="2516" priority="973" operator="lessThan">
      <formula>0</formula>
    </cfRule>
    <cfRule type="cellIs" dxfId="2515" priority="974" operator="lessThan">
      <formula>0</formula>
    </cfRule>
    <cfRule type="cellIs" dxfId="2514" priority="975" operator="lessThan">
      <formula>0</formula>
    </cfRule>
    <cfRule type="cellIs" dxfId="2513" priority="976" operator="lessThan">
      <formula>0</formula>
    </cfRule>
    <cfRule type="cellIs" dxfId="2512" priority="977" operator="greaterThan">
      <formula>0</formula>
    </cfRule>
    <cfRule type="cellIs" dxfId="2511" priority="978" operator="lessThan">
      <formula>0</formula>
    </cfRule>
  </conditionalFormatting>
  <conditionalFormatting sqref="Y24:Y26">
    <cfRule type="cellIs" dxfId="2510" priority="970" operator="greaterThan">
      <formula>0</formula>
    </cfRule>
    <cfRule type="cellIs" dxfId="2509" priority="971" operator="lessThan">
      <formula>0</formula>
    </cfRule>
  </conditionalFormatting>
  <conditionalFormatting sqref="K39:V49">
    <cfRule type="cellIs" dxfId="2508" priority="959" operator="lessThan">
      <formula>0</formula>
    </cfRule>
    <cfRule type="cellIs" dxfId="2507" priority="960" operator="greaterThan">
      <formula>0.1</formula>
    </cfRule>
  </conditionalFormatting>
  <conditionalFormatting sqref="K50">
    <cfRule type="cellIs" dxfId="2506" priority="957" operator="lessThan">
      <formula>0</formula>
    </cfRule>
    <cfRule type="cellIs" dxfId="2505" priority="958" operator="greaterThan">
      <formula>0.1</formula>
    </cfRule>
  </conditionalFormatting>
  <conditionalFormatting sqref="W39">
    <cfRule type="cellIs" dxfId="2504" priority="955" operator="lessThan">
      <formula>0</formula>
    </cfRule>
    <cfRule type="cellIs" dxfId="2503" priority="956" operator="greaterThan">
      <formula>0.1</formula>
    </cfRule>
  </conditionalFormatting>
  <conditionalFormatting sqref="E903 E908 E912 E914:E915 E917:E925 E928:E963">
    <cfRule type="cellIs" dxfId="2502" priority="954" operator="lessThan">
      <formula>0</formula>
    </cfRule>
  </conditionalFormatting>
  <conditionalFormatting sqref="L39:V41 L43:V45 L47:V49">
    <cfRule type="cellIs" dxfId="2501" priority="952" operator="lessThan">
      <formula>0</formula>
    </cfRule>
    <cfRule type="cellIs" dxfId="2500" priority="953" operator="greaterThan">
      <formula>0.1</formula>
    </cfRule>
  </conditionalFormatting>
  <conditionalFormatting sqref="K42">
    <cfRule type="cellIs" dxfId="2499" priority="948" operator="lessThan">
      <formula>0</formula>
    </cfRule>
    <cfRule type="cellIs" dxfId="2498" priority="949" operator="greaterThan">
      <formula>0.1</formula>
    </cfRule>
    <cfRule type="cellIs" dxfId="2497" priority="950" operator="lessThan">
      <formula>0</formula>
    </cfRule>
    <cfRule type="cellIs" dxfId="2496" priority="951" operator="greaterThan">
      <formula>0.1</formula>
    </cfRule>
  </conditionalFormatting>
  <conditionalFormatting sqref="L42:V42">
    <cfRule type="cellIs" dxfId="2495" priority="944" operator="lessThan">
      <formula>0</formula>
    </cfRule>
    <cfRule type="cellIs" dxfId="2494" priority="945" operator="greaterThan">
      <formula>0.1</formula>
    </cfRule>
    <cfRule type="cellIs" dxfId="2493" priority="946" operator="lessThan">
      <formula>0</formula>
    </cfRule>
    <cfRule type="cellIs" dxfId="2492" priority="947" operator="greaterThan">
      <formula>0.1</formula>
    </cfRule>
  </conditionalFormatting>
  <conditionalFormatting sqref="L50:W50">
    <cfRule type="cellIs" dxfId="2491" priority="942" operator="lessThan">
      <formula>0</formula>
    </cfRule>
    <cfRule type="cellIs" dxfId="2490" priority="943" operator="greaterThan">
      <formula>0.1</formula>
    </cfRule>
  </conditionalFormatting>
  <conditionalFormatting sqref="E926">
    <cfRule type="cellIs" dxfId="2489" priority="941" operator="lessThan">
      <formula>0</formula>
    </cfRule>
  </conditionalFormatting>
  <conditionalFormatting sqref="E916">
    <cfRule type="cellIs" dxfId="2488" priority="940" operator="lessThan">
      <formula>0</formula>
    </cfRule>
  </conditionalFormatting>
  <conditionalFormatting sqref="E913">
    <cfRule type="cellIs" dxfId="2487" priority="939" operator="lessThan">
      <formula>0</formula>
    </cfRule>
  </conditionalFormatting>
  <conditionalFormatting sqref="E904:E907">
    <cfRule type="cellIs" dxfId="2486" priority="938" operator="lessThan">
      <formula>0</formula>
    </cfRule>
  </conditionalFormatting>
  <conditionalFormatting sqref="E909:E911">
    <cfRule type="cellIs" dxfId="2485" priority="937" operator="lessThan">
      <formula>0</formula>
    </cfRule>
  </conditionalFormatting>
  <conditionalFormatting sqref="E877">
    <cfRule type="cellIs" dxfId="2484" priority="936" operator="lessThan">
      <formula>0</formula>
    </cfRule>
  </conditionalFormatting>
  <conditionalFormatting sqref="E870:E871">
    <cfRule type="cellIs" dxfId="2483" priority="935" operator="lessThan">
      <formula>0</formula>
    </cfRule>
  </conditionalFormatting>
  <conditionalFormatting sqref="E815:E1034">
    <cfRule type="cellIs" dxfId="2482" priority="933" operator="lessThan">
      <formula>0</formula>
    </cfRule>
  </conditionalFormatting>
  <conditionalFormatting sqref="E796:E797">
    <cfRule type="cellIs" dxfId="2481" priority="931" operator="lessThan">
      <formula>0</formula>
    </cfRule>
    <cfRule type="cellIs" dxfId="2480" priority="932" operator="lessThan">
      <formula>0</formula>
    </cfRule>
  </conditionalFormatting>
  <conditionalFormatting sqref="E783">
    <cfRule type="cellIs" dxfId="2479" priority="913" operator="lessThan">
      <formula>0</formula>
    </cfRule>
  </conditionalFormatting>
  <conditionalFormatting sqref="E782">
    <cfRule type="cellIs" dxfId="2478" priority="912" operator="lessThan">
      <formula>0</formula>
    </cfRule>
  </conditionalFormatting>
  <conditionalFormatting sqref="E779">
    <cfRule type="cellIs" dxfId="2477" priority="910" operator="lessThan">
      <formula>0</formula>
    </cfRule>
    <cfRule type="cellIs" dxfId="2476" priority="911" operator="lessThan">
      <formula>0</formula>
    </cfRule>
  </conditionalFormatting>
  <conditionalFormatting sqref="E772">
    <cfRule type="cellIs" dxfId="2475" priority="909" operator="lessThan">
      <formula>0</formula>
    </cfRule>
  </conditionalFormatting>
  <conditionalFormatting sqref="Y39">
    <cfRule type="cellIs" dxfId="2474" priority="907" operator="greaterThan">
      <formula>0</formula>
    </cfRule>
    <cfRule type="cellIs" dxfId="2473" priority="908" operator="lessThan">
      <formula>0</formula>
    </cfRule>
  </conditionalFormatting>
  <conditionalFormatting sqref="E762">
    <cfRule type="cellIs" dxfId="2472" priority="905" operator="lessThan">
      <formula>0</formula>
    </cfRule>
    <cfRule type="cellIs" dxfId="2471" priority="906" operator="lessThan">
      <formula>0</formula>
    </cfRule>
  </conditionalFormatting>
  <conditionalFormatting sqref="E759:E761">
    <cfRule type="cellIs" dxfId="2470" priority="903" operator="lessThan">
      <formula>0</formula>
    </cfRule>
    <cfRule type="cellIs" dxfId="2469" priority="904" operator="lessThan">
      <formula>0</formula>
    </cfRule>
  </conditionalFormatting>
  <conditionalFormatting sqref="E746">
    <cfRule type="cellIs" dxfId="2468" priority="902" operator="lessThan">
      <formula>0</formula>
    </cfRule>
  </conditionalFormatting>
  <conditionalFormatting sqref="E739">
    <cfRule type="cellIs" dxfId="2467" priority="900" operator="lessThan">
      <formula>0</formula>
    </cfRule>
    <cfRule type="cellIs" dxfId="2466" priority="901" operator="lessThan">
      <formula>0</formula>
    </cfRule>
  </conditionalFormatting>
  <conditionalFormatting sqref="Z29">
    <cfRule type="cellIs" dxfId="2465" priority="898" operator="greaterThan">
      <formula>0</formula>
    </cfRule>
    <cfRule type="cellIs" dxfId="2464" priority="899" operator="lessThan">
      <formula>0</formula>
    </cfRule>
  </conditionalFormatting>
  <conditionalFormatting sqref="E732:E733">
    <cfRule type="cellIs" dxfId="2463" priority="896" operator="lessThan">
      <formula>0</formula>
    </cfRule>
    <cfRule type="cellIs" dxfId="2462" priority="897" operator="lessThan">
      <formula>0</formula>
    </cfRule>
  </conditionalFormatting>
  <conditionalFormatting sqref="E726">
    <cfRule type="cellIs" dxfId="2461" priority="894" operator="lessThan">
      <formula>0</formula>
    </cfRule>
  </conditionalFormatting>
  <conditionalFormatting sqref="E727">
    <cfRule type="cellIs" dxfId="2460" priority="893" operator="lessThan">
      <formula>0</formula>
    </cfRule>
  </conditionalFormatting>
  <conditionalFormatting sqref="E719">
    <cfRule type="cellIs" dxfId="2459" priority="892" operator="lessThan">
      <formula>0</formula>
    </cfRule>
  </conditionalFormatting>
  <conditionalFormatting sqref="E655:E657 E659:E665 E671:E675 E678 E681:E686 E694:E697 E700:E706 E708:E714 E717:E718 I653">
    <cfRule type="cellIs" dxfId="2458" priority="891" operator="lessThan">
      <formula>0</formula>
    </cfRule>
  </conditionalFormatting>
  <conditionalFormatting sqref="E716">
    <cfRule type="cellIs" dxfId="2457" priority="890" operator="lessThan">
      <formula>0</formula>
    </cfRule>
  </conditionalFormatting>
  <conditionalFormatting sqref="E715">
    <cfRule type="cellIs" dxfId="2456" priority="889" operator="lessThan">
      <formula>0</formula>
    </cfRule>
  </conditionalFormatting>
  <conditionalFormatting sqref="E707">
    <cfRule type="cellIs" dxfId="2455" priority="888" operator="lessThan">
      <formula>0</formula>
    </cfRule>
  </conditionalFormatting>
  <conditionalFormatting sqref="E699">
    <cfRule type="cellIs" dxfId="2454" priority="887" operator="lessThan">
      <formula>0</formula>
    </cfRule>
  </conditionalFormatting>
  <conditionalFormatting sqref="E698">
    <cfRule type="cellIs" dxfId="2453" priority="886" operator="lessThan">
      <formula>0</formula>
    </cfRule>
  </conditionalFormatting>
  <conditionalFormatting sqref="X23">
    <cfRule type="cellIs" dxfId="2452" priority="821" operator="lessThan">
      <formula>0</formula>
    </cfRule>
    <cfRule type="cellIs" dxfId="2451" priority="822" operator="lessThan">
      <formula>0</formula>
    </cfRule>
    <cfRule type="cellIs" dxfId="2450" priority="823" operator="lessThan">
      <formula>0</formula>
    </cfRule>
    <cfRule type="cellIs" dxfId="2449" priority="824" operator="lessThan">
      <formula>0</formula>
    </cfRule>
    <cfRule type="cellIs" dxfId="2448" priority="825" operator="lessThan">
      <formula>0</formula>
    </cfRule>
    <cfRule type="cellIs" dxfId="2447" priority="826" operator="greaterThan">
      <formula>0</formula>
    </cfRule>
    <cfRule type="cellIs" dxfId="2446" priority="827" operator="lessThan">
      <formula>0</formula>
    </cfRule>
  </conditionalFormatting>
  <conditionalFormatting sqref="J692:J693">
    <cfRule type="cellIs" dxfId="2445" priority="882" operator="lessThan">
      <formula>0</formula>
    </cfRule>
    <cfRule type="cellIs" dxfId="2444" priority="883" operator="lessThan">
      <formula>0</formula>
    </cfRule>
  </conditionalFormatting>
  <conditionalFormatting sqref="J687:J691">
    <cfRule type="cellIs" dxfId="2443" priority="884" operator="lessThan">
      <formula>0</formula>
    </cfRule>
  </conditionalFormatting>
  <conditionalFormatting sqref="E687:E691">
    <cfRule type="cellIs" dxfId="2442" priority="881" operator="lessThan">
      <formula>0</formula>
    </cfRule>
  </conditionalFormatting>
  <conditionalFormatting sqref="E692:E693">
    <cfRule type="cellIs" dxfId="2441" priority="879" operator="lessThan">
      <formula>0</formula>
    </cfRule>
    <cfRule type="cellIs" dxfId="2440" priority="880" operator="lessThan">
      <formula>0</formula>
    </cfRule>
  </conditionalFormatting>
  <conditionalFormatting sqref="E679">
    <cfRule type="cellIs" dxfId="2439" priority="878" operator="lessThan">
      <formula>0</formula>
    </cfRule>
  </conditionalFormatting>
  <conditionalFormatting sqref="E677">
    <cfRule type="cellIs" dxfId="2438" priority="877" operator="lessThan">
      <formula>0</formula>
    </cfRule>
  </conditionalFormatting>
  <conditionalFormatting sqref="E676">
    <cfRule type="cellIs" dxfId="2437" priority="876" operator="lessThan">
      <formula>0</formula>
    </cfRule>
  </conditionalFormatting>
  <conditionalFormatting sqref="E670">
    <cfRule type="cellIs" dxfId="2436" priority="875" operator="lessThan">
      <formula>0</formula>
    </cfRule>
  </conditionalFormatting>
  <conditionalFormatting sqref="E669">
    <cfRule type="cellIs" dxfId="2435" priority="874" operator="lessThan">
      <formula>0</formula>
    </cfRule>
  </conditionalFormatting>
  <conditionalFormatting sqref="E668">
    <cfRule type="cellIs" dxfId="2434" priority="873" operator="lessThan">
      <formula>0</formula>
    </cfRule>
  </conditionalFormatting>
  <conditionalFormatting sqref="E666:E667">
    <cfRule type="cellIs" dxfId="2433" priority="872" operator="lessThan">
      <formula>0</formula>
    </cfRule>
  </conditionalFormatting>
  <conditionalFormatting sqref="E658">
    <cfRule type="cellIs" dxfId="2432" priority="871" operator="lessThan">
      <formula>0</formula>
    </cfRule>
  </conditionalFormatting>
  <conditionalFormatting sqref="Z7:Z17">
    <cfRule type="cellIs" dxfId="2431" priority="808" operator="greaterThan">
      <formula>0</formula>
    </cfRule>
    <cfRule type="cellIs" dxfId="2430" priority="809" operator="lessThan">
      <formula>0</formula>
    </cfRule>
  </conditionalFormatting>
  <conditionalFormatting sqref="I654:I655">
    <cfRule type="cellIs" dxfId="2429" priority="865" operator="lessThan">
      <formula>0</formula>
    </cfRule>
    <cfRule type="cellIs" dxfId="2428" priority="866" operator="lessThan">
      <formula>0</formula>
    </cfRule>
  </conditionalFormatting>
  <conditionalFormatting sqref="E652">
    <cfRule type="cellIs" dxfId="2427" priority="864" operator="lessThan">
      <formula>0</formula>
    </cfRule>
  </conditionalFormatting>
  <conditionalFormatting sqref="E653:E654">
    <cfRule type="cellIs" dxfId="2426" priority="862" operator="lessThan">
      <formula>0</formula>
    </cfRule>
    <cfRule type="cellIs" dxfId="2425" priority="863" operator="lessThan">
      <formula>0</formula>
    </cfRule>
  </conditionalFormatting>
  <conditionalFormatting sqref="E643:E644">
    <cfRule type="cellIs" dxfId="2424" priority="861" operator="lessThan">
      <formula>0</formula>
    </cfRule>
  </conditionalFormatting>
  <conditionalFormatting sqref="K18:V18">
    <cfRule type="cellIs" dxfId="2423" priority="858" operator="greaterThan">
      <formula>0.81</formula>
    </cfRule>
    <cfRule type="cellIs" dxfId="2422" priority="859" operator="between">
      <formula>0.301</formula>
      <formula>0.8</formula>
    </cfRule>
    <cfRule type="cellIs" dxfId="2421" priority="860" operator="lessThan">
      <formula>0.3</formula>
    </cfRule>
  </conditionalFormatting>
  <conditionalFormatting sqref="K19:W19 K20:R20">
    <cfRule type="cellIs" dxfId="2420" priority="856" operator="lessThan">
      <formula>0</formula>
    </cfRule>
    <cfRule type="cellIs" dxfId="2419" priority="857" operator="greaterThan">
      <formula>0.0001</formula>
    </cfRule>
  </conditionalFormatting>
  <conditionalFormatting sqref="Q18">
    <cfRule type="cellIs" dxfId="2418" priority="853" operator="greaterThan">
      <formula>0.75</formula>
    </cfRule>
    <cfRule type="cellIs" dxfId="2417" priority="854" operator="between">
      <formula>0.301</formula>
      <formula>0.7499</formula>
    </cfRule>
    <cfRule type="cellIs" dxfId="2416" priority="855" operator="lessThan">
      <formula>0.3</formula>
    </cfRule>
  </conditionalFormatting>
  <conditionalFormatting sqref="Y29">
    <cfRule type="cellIs" dxfId="2415" priority="848" operator="lessThan">
      <formula>0</formula>
    </cfRule>
    <cfRule type="cellIs" dxfId="2414" priority="849" operator="greaterThan">
      <formula>0</formula>
    </cfRule>
  </conditionalFormatting>
  <conditionalFormatting sqref="X22">
    <cfRule type="cellIs" dxfId="2413" priority="778" operator="lessThan">
      <formula>0</formula>
    </cfRule>
    <cfRule type="cellIs" dxfId="2412" priority="779" operator="lessThan">
      <formula>0</formula>
    </cfRule>
    <cfRule type="cellIs" dxfId="2411" priority="780" operator="lessThan">
      <formula>0</formula>
    </cfRule>
    <cfRule type="cellIs" dxfId="2410" priority="781" operator="lessThan">
      <formula>0</formula>
    </cfRule>
    <cfRule type="cellIs" dxfId="2409" priority="782" operator="lessThan">
      <formula>0</formula>
    </cfRule>
    <cfRule type="cellIs" dxfId="2408" priority="783" operator="greaterThan">
      <formula>0</formula>
    </cfRule>
    <cfRule type="cellIs" dxfId="2407" priority="784" operator="lessThan">
      <formula>0</formula>
    </cfRule>
  </conditionalFormatting>
  <conditionalFormatting sqref="X118:X124">
    <cfRule type="cellIs" dxfId="2406" priority="833" operator="lessThan">
      <formula>0</formula>
    </cfRule>
  </conditionalFormatting>
  <conditionalFormatting sqref="Y23">
    <cfRule type="cellIs" dxfId="2405" priority="819" operator="greaterThan">
      <formula>0</formula>
    </cfRule>
    <cfRule type="cellIs" dxfId="2404" priority="820" operator="lessThan">
      <formula>0</formula>
    </cfRule>
  </conditionalFormatting>
  <conditionalFormatting sqref="X97:X104">
    <cfRule type="cellIs" dxfId="2403" priority="812" operator="lessThan">
      <formula>0</formula>
    </cfRule>
  </conditionalFormatting>
  <conditionalFormatting sqref="K6:V17">
    <cfRule type="cellIs" dxfId="2402" priority="811" operator="lessThan">
      <formula>0</formula>
    </cfRule>
  </conditionalFormatting>
  <conditionalFormatting sqref="E56">
    <cfRule type="cellIs" dxfId="2401" priority="806" operator="lessThan">
      <formula>0</formula>
    </cfRule>
  </conditionalFormatting>
  <conditionalFormatting sqref="K23:V28">
    <cfRule type="aboveAverage" dxfId="2400" priority="804"/>
  </conditionalFormatting>
  <conditionalFormatting sqref="E68">
    <cfRule type="cellIs" dxfId="2399" priority="798" operator="lessThan">
      <formula>0</formula>
    </cfRule>
  </conditionalFormatting>
  <conditionalFormatting sqref="E69">
    <cfRule type="cellIs" dxfId="2398" priority="797" operator="lessThan">
      <formula>0</formula>
    </cfRule>
  </conditionalFormatting>
  <conditionalFormatting sqref="X39">
    <cfRule type="cellIs" dxfId="2397" priority="786" operator="greaterThan">
      <formula>0</formula>
    </cfRule>
    <cfRule type="cellIs" dxfId="2396" priority="787" operator="greaterThan">
      <formula>0</formula>
    </cfRule>
    <cfRule type="cellIs" dxfId="2395" priority="788" operator="lessThan">
      <formula>0</formula>
    </cfRule>
  </conditionalFormatting>
  <conditionalFormatting sqref="K21:V28">
    <cfRule type="aboveAverage" dxfId="2394" priority="785"/>
  </conditionalFormatting>
  <conditionalFormatting sqref="Y22">
    <cfRule type="cellIs" dxfId="2393" priority="776" operator="greaterThan">
      <formula>0</formula>
    </cfRule>
    <cfRule type="cellIs" dxfId="2392" priority="777" operator="lessThan">
      <formula>0</formula>
    </cfRule>
  </conditionalFormatting>
  <conditionalFormatting sqref="L133:V133">
    <cfRule type="cellIs" dxfId="2391" priority="715" operator="lessThan">
      <formula>0</formula>
    </cfRule>
  </conditionalFormatting>
  <conditionalFormatting sqref="K46:V46">
    <cfRule type="cellIs" dxfId="2390" priority="773" operator="lessThan">
      <formula>0</formula>
    </cfRule>
    <cfRule type="cellIs" dxfId="2389" priority="774" operator="greaterThan">
      <formula>0.1</formula>
    </cfRule>
  </conditionalFormatting>
  <conditionalFormatting sqref="E29:E34">
    <cfRule type="cellIs" dxfId="2388" priority="769" operator="lessThan">
      <formula>0</formula>
    </cfRule>
  </conditionalFormatting>
  <conditionalFormatting sqref="K53">
    <cfRule type="cellIs" dxfId="2387" priority="759" operator="lessThan">
      <formula>0</formula>
    </cfRule>
  </conditionalFormatting>
  <conditionalFormatting sqref="L53:V53">
    <cfRule type="cellIs" dxfId="2386" priority="756" operator="lessThan">
      <formula>0</formula>
    </cfRule>
  </conditionalFormatting>
  <conditionalFormatting sqref="E27">
    <cfRule type="cellIs" dxfId="2385" priority="708" operator="lessThan">
      <formula>0</formula>
    </cfRule>
  </conditionalFormatting>
  <conditionalFormatting sqref="Y18">
    <cfRule type="cellIs" dxfId="2384" priority="608" operator="greaterThan">
      <formula>0</formula>
    </cfRule>
    <cfRule type="cellIs" dxfId="2383" priority="609" operator="lessThan">
      <formula>0</formula>
    </cfRule>
  </conditionalFormatting>
  <conditionalFormatting sqref="E35">
    <cfRule type="cellIs" dxfId="2382" priority="567" operator="lessThan">
      <formula>0</formula>
    </cfRule>
  </conditionalFormatting>
  <conditionalFormatting sqref="E36">
    <cfRule type="cellIs" dxfId="2381" priority="566" operator="lessThan">
      <formula>0</formula>
    </cfRule>
  </conditionalFormatting>
  <conditionalFormatting sqref="X21">
    <cfRule type="cellIs" dxfId="2380" priority="480" operator="lessThan">
      <formula>0</formula>
    </cfRule>
    <cfRule type="cellIs" dxfId="2379" priority="481" operator="lessThan">
      <formula>0</formula>
    </cfRule>
    <cfRule type="cellIs" dxfId="2378" priority="482" operator="lessThan">
      <formula>0</formula>
    </cfRule>
    <cfRule type="cellIs" dxfId="2377" priority="483" operator="lessThan">
      <formula>0</formula>
    </cfRule>
    <cfRule type="cellIs" dxfId="2376" priority="484" operator="lessThan">
      <formula>0</formula>
    </cfRule>
    <cfRule type="cellIs" dxfId="2375" priority="485" operator="greaterThan">
      <formula>0</formula>
    </cfRule>
    <cfRule type="cellIs" dxfId="2374" priority="486" operator="lessThan">
      <formula>0</formula>
    </cfRule>
  </conditionalFormatting>
  <conditionalFormatting sqref="Y7:Y17">
    <cfRule type="cellIs" dxfId="2373" priority="527" operator="greaterThan">
      <formula>0</formula>
    </cfRule>
    <cfRule type="cellIs" dxfId="2372" priority="528" operator="lessThan">
      <formula>0</formula>
    </cfRule>
  </conditionalFormatting>
  <conditionalFormatting sqref="M54:M63">
    <cfRule type="cellIs" dxfId="2371" priority="452" operator="lessThan">
      <formula>0</formula>
    </cfRule>
  </conditionalFormatting>
  <conditionalFormatting sqref="W40:W49">
    <cfRule type="cellIs" dxfId="2370" priority="487" operator="lessThan">
      <formula>0</formula>
    </cfRule>
    <cfRule type="cellIs" dxfId="2369" priority="488" operator="greaterThan">
      <formula>0.1</formula>
    </cfRule>
  </conditionalFormatting>
  <conditionalFormatting sqref="Y21">
    <cfRule type="cellIs" dxfId="2368" priority="478" operator="greaterThan">
      <formula>0</formula>
    </cfRule>
    <cfRule type="cellIs" dxfId="2367" priority="479" operator="lessThan">
      <formula>0</formula>
    </cfRule>
  </conditionalFormatting>
  <conditionalFormatting sqref="E606">
    <cfRule type="cellIs" dxfId="2366" priority="417" operator="lessThan">
      <formula>0</formula>
    </cfRule>
  </conditionalFormatting>
  <conditionalFormatting sqref="E605">
    <cfRule type="cellIs" dxfId="2365" priority="416" operator="lessThan">
      <formula>0</formula>
    </cfRule>
  </conditionalFormatting>
  <conditionalFormatting sqref="E603">
    <cfRule type="cellIs" dxfId="2364" priority="415" operator="lessThan">
      <formula>0</formula>
    </cfRule>
  </conditionalFormatting>
  <conditionalFormatting sqref="E624">
    <cfRule type="cellIs" dxfId="2363" priority="474" operator="lessThan">
      <formula>0</formula>
    </cfRule>
  </conditionalFormatting>
  <conditionalFormatting sqref="E625:E633">
    <cfRule type="cellIs" dxfId="2362" priority="473" operator="lessThan">
      <formula>0</formula>
    </cfRule>
  </conditionalFormatting>
  <conditionalFormatting sqref="K54:K63">
    <cfRule type="cellIs" dxfId="2361" priority="472" operator="lessThan">
      <formula>0</formula>
    </cfRule>
  </conditionalFormatting>
  <conditionalFormatting sqref="L54:L63">
    <cfRule type="cellIs" dxfId="2360" priority="471" operator="lessThan">
      <formula>0</formula>
    </cfRule>
  </conditionalFormatting>
  <conditionalFormatting sqref="P54:P63">
    <cfRule type="cellIs" dxfId="2359" priority="467" operator="lessThan">
      <formula>0</formula>
    </cfRule>
  </conditionalFormatting>
  <conditionalFormatting sqref="N54:N63">
    <cfRule type="cellIs" dxfId="2358" priority="469" operator="lessThan">
      <formula>0</formula>
    </cfRule>
  </conditionalFormatting>
  <conditionalFormatting sqref="O54:O63">
    <cfRule type="cellIs" dxfId="2357" priority="468" operator="lessThan">
      <formula>0</formula>
    </cfRule>
  </conditionalFormatting>
  <conditionalFormatting sqref="Q54:Q63">
    <cfRule type="cellIs" dxfId="2356" priority="466" operator="lessThan">
      <formula>0</formula>
    </cfRule>
  </conditionalFormatting>
  <conditionalFormatting sqref="R54:R63">
    <cfRule type="cellIs" dxfId="2355" priority="465" operator="lessThan">
      <formula>0</formula>
    </cfRule>
  </conditionalFormatting>
  <conditionalFormatting sqref="S54:S63">
    <cfRule type="cellIs" dxfId="2354" priority="464" operator="lessThan">
      <formula>0</formula>
    </cfRule>
  </conditionalFormatting>
  <conditionalFormatting sqref="T54:T63">
    <cfRule type="cellIs" dxfId="2353" priority="463" operator="lessThan">
      <formula>0</formula>
    </cfRule>
  </conditionalFormatting>
  <conditionalFormatting sqref="U54:U63">
    <cfRule type="cellIs" dxfId="2352" priority="462" operator="lessThan">
      <formula>0</formula>
    </cfRule>
  </conditionalFormatting>
  <conditionalFormatting sqref="V54:V63">
    <cfRule type="cellIs" dxfId="2351" priority="461" operator="lessThan">
      <formula>0</formula>
    </cfRule>
  </conditionalFormatting>
  <conditionalFormatting sqref="K96">
    <cfRule type="cellIs" dxfId="2350" priority="460" operator="lessThan">
      <formula>0</formula>
    </cfRule>
  </conditionalFormatting>
  <conditionalFormatting sqref="K97:K104">
    <cfRule type="cellIs" dxfId="2349" priority="459" operator="lessThan">
      <formula>0</formula>
    </cfRule>
  </conditionalFormatting>
  <conditionalFormatting sqref="L96:V96">
    <cfRule type="cellIs" dxfId="2348" priority="458" operator="lessThan">
      <formula>0</formula>
    </cfRule>
  </conditionalFormatting>
  <conditionalFormatting sqref="L97:L104 O97:V104">
    <cfRule type="cellIs" dxfId="2347" priority="457" operator="lessThan">
      <formula>0</formula>
    </cfRule>
  </conditionalFormatting>
  <conditionalFormatting sqref="K117">
    <cfRule type="cellIs" dxfId="2346" priority="456" operator="lessThan">
      <formula>0</formula>
    </cfRule>
  </conditionalFormatting>
  <conditionalFormatting sqref="L117:V117">
    <cfRule type="cellIs" dxfId="2345" priority="455" operator="lessThan">
      <formula>0</formula>
    </cfRule>
  </conditionalFormatting>
  <conditionalFormatting sqref="K118:K123">
    <cfRule type="cellIs" dxfId="2344" priority="454" operator="lessThan">
      <formula>0</formula>
    </cfRule>
  </conditionalFormatting>
  <conditionalFormatting sqref="L118:L123 N118:V123">
    <cfRule type="cellIs" dxfId="2343" priority="453" operator="lessThan">
      <formula>0</formula>
    </cfRule>
  </conditionalFormatting>
  <conditionalFormatting sqref="M97:M104">
    <cfRule type="cellIs" dxfId="2342" priority="451" operator="lessThan">
      <formula>0</formula>
    </cfRule>
  </conditionalFormatting>
  <conditionalFormatting sqref="M118:M123">
    <cfRule type="cellIs" dxfId="2341" priority="450" operator="lessThan">
      <formula>0</formula>
    </cfRule>
  </conditionalFormatting>
  <conditionalFormatting sqref="N97:N104">
    <cfRule type="cellIs" dxfId="2340" priority="449" operator="lessThan">
      <formula>0</formula>
    </cfRule>
  </conditionalFormatting>
  <conditionalFormatting sqref="E634">
    <cfRule type="cellIs" dxfId="2339" priority="448" operator="lessThan">
      <formula>0</formula>
    </cfRule>
  </conditionalFormatting>
  <conditionalFormatting sqref="E635">
    <cfRule type="cellIs" dxfId="2338" priority="447" operator="lessThan">
      <formula>0</formula>
    </cfRule>
  </conditionalFormatting>
  <conditionalFormatting sqref="E623">
    <cfRule type="cellIs" dxfId="2337" priority="446" operator="lessThan">
      <formula>0</formula>
    </cfRule>
  </conditionalFormatting>
  <conditionalFormatting sqref="E621">
    <cfRule type="cellIs" dxfId="2336" priority="445" operator="lessThan">
      <formula>0</formula>
    </cfRule>
  </conditionalFormatting>
  <conditionalFormatting sqref="E620">
    <cfRule type="cellIs" dxfId="2335" priority="444" operator="lessThan">
      <formula>0</formula>
    </cfRule>
  </conditionalFormatting>
  <conditionalFormatting sqref="E619">
    <cfRule type="cellIs" dxfId="2334" priority="443" operator="lessThan">
      <formula>0</formula>
    </cfRule>
  </conditionalFormatting>
  <conditionalFormatting sqref="E618">
    <cfRule type="cellIs" dxfId="2333" priority="442" operator="lessThan">
      <formula>0</formula>
    </cfRule>
  </conditionalFormatting>
  <conditionalFormatting sqref="E616">
    <cfRule type="cellIs" dxfId="2332" priority="441" operator="lessThan">
      <formula>0</formula>
    </cfRule>
  </conditionalFormatting>
  <conditionalFormatting sqref="E615">
    <cfRule type="cellIs" dxfId="2331" priority="438" operator="lessThan">
      <formula>0</formula>
    </cfRule>
  </conditionalFormatting>
  <conditionalFormatting sqref="E614">
    <cfRule type="cellIs" dxfId="2330" priority="437" operator="lessThan">
      <formula>0</formula>
    </cfRule>
  </conditionalFormatting>
  <conditionalFormatting sqref="E611">
    <cfRule type="cellIs" dxfId="2329" priority="436" operator="lessThan">
      <formula>0</formula>
    </cfRule>
  </conditionalFormatting>
  <conditionalFormatting sqref="E610">
    <cfRule type="cellIs" dxfId="2328" priority="435" operator="lessThan">
      <formula>0</formula>
    </cfRule>
  </conditionalFormatting>
  <conditionalFormatting sqref="E609">
    <cfRule type="cellIs" dxfId="2327" priority="434" operator="lessThan">
      <formula>0</formula>
    </cfRule>
  </conditionalFormatting>
  <conditionalFormatting sqref="E607">
    <cfRule type="cellIs" dxfId="2326" priority="433" operator="lessThan">
      <formula>0</formula>
    </cfRule>
  </conditionalFormatting>
  <conditionalFormatting sqref="E539:E540">
    <cfRule type="cellIs" dxfId="2325" priority="372" operator="lessThan">
      <formula>0</formula>
    </cfRule>
  </conditionalFormatting>
  <conditionalFormatting sqref="E39:E41 E44">
    <cfRule type="cellIs" dxfId="2324" priority="413" operator="lessThan">
      <formula>0</formula>
    </cfRule>
  </conditionalFormatting>
  <conditionalFormatting sqref="E602">
    <cfRule type="cellIs" dxfId="2323" priority="412" operator="lessThan">
      <formula>0</formula>
    </cfRule>
  </conditionalFormatting>
  <conditionalFormatting sqref="E601">
    <cfRule type="cellIs" dxfId="2322" priority="411" operator="lessThan">
      <formula>0</formula>
    </cfRule>
  </conditionalFormatting>
  <conditionalFormatting sqref="E600">
    <cfRule type="cellIs" dxfId="2321" priority="410" operator="lessThan">
      <formula>0</formula>
    </cfRule>
  </conditionalFormatting>
  <conditionalFormatting sqref="E599">
    <cfRule type="cellIs" dxfId="2320" priority="409" operator="lessThan">
      <formula>0</formula>
    </cfRule>
  </conditionalFormatting>
  <conditionalFormatting sqref="E597">
    <cfRule type="cellIs" dxfId="2319" priority="408" operator="lessThan">
      <formula>0</formula>
    </cfRule>
  </conditionalFormatting>
  <conditionalFormatting sqref="E595">
    <cfRule type="cellIs" dxfId="2318" priority="406" operator="lessThan">
      <formula>0</formula>
    </cfRule>
  </conditionalFormatting>
  <conditionalFormatting sqref="E596">
    <cfRule type="cellIs" dxfId="2317" priority="407" operator="lessThan">
      <formula>0</formula>
    </cfRule>
  </conditionalFormatting>
  <conditionalFormatting sqref="E593">
    <cfRule type="cellIs" dxfId="2316" priority="405" operator="lessThan">
      <formula>0</formula>
    </cfRule>
  </conditionalFormatting>
  <conditionalFormatting sqref="E591">
    <cfRule type="cellIs" dxfId="2315" priority="404" operator="lessThan">
      <formula>0</formula>
    </cfRule>
  </conditionalFormatting>
  <conditionalFormatting sqref="E590">
    <cfRule type="cellIs" dxfId="2314" priority="403" operator="lessThan">
      <formula>0</formula>
    </cfRule>
  </conditionalFormatting>
  <conditionalFormatting sqref="E38">
    <cfRule type="cellIs" dxfId="2313" priority="402" operator="lessThan">
      <formula>0</formula>
    </cfRule>
  </conditionalFormatting>
  <conditionalFormatting sqref="E586">
    <cfRule type="cellIs" dxfId="2312" priority="401" operator="lessThan">
      <formula>0</formula>
    </cfRule>
  </conditionalFormatting>
  <conditionalFormatting sqref="E585">
    <cfRule type="cellIs" dxfId="2311" priority="400" operator="lessThan">
      <formula>0</formula>
    </cfRule>
  </conditionalFormatting>
  <conditionalFormatting sqref="E582">
    <cfRule type="cellIs" dxfId="2310" priority="399" operator="lessThan">
      <formula>0</formula>
    </cfRule>
  </conditionalFormatting>
  <conditionalFormatting sqref="E581">
    <cfRule type="cellIs" dxfId="2309" priority="398" operator="lessThan">
      <formula>0</formula>
    </cfRule>
  </conditionalFormatting>
  <conditionalFormatting sqref="E580">
    <cfRule type="cellIs" dxfId="2308" priority="397" operator="lessThan">
      <formula>0</formula>
    </cfRule>
  </conditionalFormatting>
  <conditionalFormatting sqref="E579">
    <cfRule type="cellIs" dxfId="2307" priority="396" operator="lessThan">
      <formula>0</formula>
    </cfRule>
  </conditionalFormatting>
  <conditionalFormatting sqref="E578">
    <cfRule type="cellIs" dxfId="2306" priority="395" operator="lessThan">
      <formula>0</formula>
    </cfRule>
  </conditionalFormatting>
  <conditionalFormatting sqref="E574">
    <cfRule type="cellIs" dxfId="2305" priority="394" operator="lessThan">
      <formula>0</formula>
    </cfRule>
  </conditionalFormatting>
  <conditionalFormatting sqref="E573">
    <cfRule type="cellIs" dxfId="2304" priority="393" operator="lessThan">
      <formula>0</formula>
    </cfRule>
  </conditionalFormatting>
  <conditionalFormatting sqref="E568">
    <cfRule type="cellIs" dxfId="2303" priority="392" operator="lessThan">
      <formula>0</formula>
    </cfRule>
  </conditionalFormatting>
  <conditionalFormatting sqref="E567">
    <cfRule type="cellIs" dxfId="2302" priority="391" operator="lessThan">
      <formula>0</formula>
    </cfRule>
  </conditionalFormatting>
  <conditionalFormatting sqref="E566">
    <cfRule type="cellIs" dxfId="2301" priority="390" operator="lessThan">
      <formula>0</formula>
    </cfRule>
  </conditionalFormatting>
  <conditionalFormatting sqref="E565">
    <cfRule type="cellIs" dxfId="2300" priority="389" operator="lessThan">
      <formula>0</formula>
    </cfRule>
  </conditionalFormatting>
  <conditionalFormatting sqref="E564">
    <cfRule type="cellIs" dxfId="2299" priority="388" operator="lessThan">
      <formula>0</formula>
    </cfRule>
  </conditionalFormatting>
  <conditionalFormatting sqref="E563">
    <cfRule type="cellIs" dxfId="2298" priority="387" operator="lessThan">
      <formula>0</formula>
    </cfRule>
  </conditionalFormatting>
  <conditionalFormatting sqref="E562">
    <cfRule type="cellIs" dxfId="2297" priority="386" operator="lessThan">
      <formula>0</formula>
    </cfRule>
  </conditionalFormatting>
  <conditionalFormatting sqref="E559">
    <cfRule type="cellIs" dxfId="2296" priority="385" operator="lessThan">
      <formula>0</formula>
    </cfRule>
  </conditionalFormatting>
  <conditionalFormatting sqref="E560">
    <cfRule type="cellIs" dxfId="2295" priority="384" operator="lessThan">
      <formula>0</formula>
    </cfRule>
  </conditionalFormatting>
  <conditionalFormatting sqref="E471">
    <cfRule type="cellIs" dxfId="2294" priority="323" operator="lessThan">
      <formula>0</formula>
    </cfRule>
  </conditionalFormatting>
  <conditionalFormatting sqref="E470">
    <cfRule type="cellIs" dxfId="2293" priority="322" operator="lessThan">
      <formula>0</formula>
    </cfRule>
  </conditionalFormatting>
  <conditionalFormatting sqref="E556">
    <cfRule type="cellIs" dxfId="2292" priority="381" operator="lessThan">
      <formula>0</formula>
    </cfRule>
  </conditionalFormatting>
  <conditionalFormatting sqref="E555">
    <cfRule type="cellIs" dxfId="2291" priority="380" operator="lessThan">
      <formula>0</formula>
    </cfRule>
  </conditionalFormatting>
  <conditionalFormatting sqref="E554">
    <cfRule type="cellIs" dxfId="2290" priority="379" operator="lessThan">
      <formula>0</formula>
    </cfRule>
  </conditionalFormatting>
  <conditionalFormatting sqref="E553">
    <cfRule type="cellIs" dxfId="2289" priority="378" operator="lessThan">
      <formula>0</formula>
    </cfRule>
  </conditionalFormatting>
  <conditionalFormatting sqref="E552">
    <cfRule type="cellIs" dxfId="2288" priority="377" operator="lessThan">
      <formula>0</formula>
    </cfRule>
  </conditionalFormatting>
  <conditionalFormatting sqref="E551">
    <cfRule type="cellIs" dxfId="2287" priority="376" operator="lessThan">
      <formula>0</formula>
    </cfRule>
  </conditionalFormatting>
  <conditionalFormatting sqref="E550">
    <cfRule type="cellIs" dxfId="2286" priority="375" operator="lessThan">
      <formula>0</formula>
    </cfRule>
  </conditionalFormatting>
  <conditionalFormatting sqref="E543:E544">
    <cfRule type="cellIs" dxfId="2285" priority="374" operator="lessThan">
      <formula>0</formula>
    </cfRule>
  </conditionalFormatting>
  <conditionalFormatting sqref="E541:E542">
    <cfRule type="cellIs" dxfId="2284" priority="373" operator="lessThan">
      <formula>0</formula>
    </cfRule>
  </conditionalFormatting>
  <conditionalFormatting sqref="E534">
    <cfRule type="cellIs" dxfId="2283" priority="371" operator="lessThan">
      <formula>0</formula>
    </cfRule>
  </conditionalFormatting>
  <conditionalFormatting sqref="E532:E533">
    <cfRule type="cellIs" dxfId="2282" priority="370" operator="lessThan">
      <formula>0</formula>
    </cfRule>
  </conditionalFormatting>
  <conditionalFormatting sqref="E24">
    <cfRule type="cellIs" dxfId="2281" priority="369" operator="lessThan">
      <formula>0</formula>
    </cfRule>
  </conditionalFormatting>
  <conditionalFormatting sqref="E524">
    <cfRule type="cellIs" dxfId="2280" priority="368" operator="lessThan">
      <formula>0</formula>
    </cfRule>
  </conditionalFormatting>
  <conditionalFormatting sqref="E523">
    <cfRule type="cellIs" dxfId="2279" priority="367" operator="lessThan">
      <formula>0</formula>
    </cfRule>
  </conditionalFormatting>
  <conditionalFormatting sqref="E522">
    <cfRule type="cellIs" dxfId="2278" priority="366" operator="lessThan">
      <formula>0</formula>
    </cfRule>
  </conditionalFormatting>
  <conditionalFormatting sqref="E520">
    <cfRule type="cellIs" dxfId="2277" priority="365" operator="lessThan">
      <formula>0</formula>
    </cfRule>
  </conditionalFormatting>
  <conditionalFormatting sqref="E519">
    <cfRule type="cellIs" dxfId="2276" priority="364" operator="lessThan">
      <formula>0</formula>
    </cfRule>
  </conditionalFormatting>
  <conditionalFormatting sqref="E518">
    <cfRule type="cellIs" dxfId="2275" priority="363" operator="lessThan">
      <formula>0</formula>
    </cfRule>
  </conditionalFormatting>
  <conditionalFormatting sqref="E517">
    <cfRule type="cellIs" dxfId="2274" priority="362" operator="lessThan">
      <formula>0</formula>
    </cfRule>
  </conditionalFormatting>
  <conditionalFormatting sqref="E516">
    <cfRule type="cellIs" dxfId="2273" priority="361" operator="lessThan">
      <formula>0</formula>
    </cfRule>
  </conditionalFormatting>
  <conditionalFormatting sqref="E514">
    <cfRule type="cellIs" dxfId="2272" priority="360" operator="lessThan">
      <formula>0</formula>
    </cfRule>
  </conditionalFormatting>
  <conditionalFormatting sqref="E512">
    <cfRule type="cellIs" dxfId="2271" priority="359" operator="lessThan">
      <formula>0</formula>
    </cfRule>
  </conditionalFormatting>
  <conditionalFormatting sqref="E510">
    <cfRule type="cellIs" dxfId="2270" priority="358" operator="lessThan">
      <formula>0</formula>
    </cfRule>
  </conditionalFormatting>
  <conditionalFormatting sqref="E508">
    <cfRule type="cellIs" dxfId="2269" priority="357" operator="lessThan">
      <formula>0</formula>
    </cfRule>
  </conditionalFormatting>
  <conditionalFormatting sqref="E506:E507">
    <cfRule type="cellIs" dxfId="2268" priority="356" operator="lessThan">
      <formula>0</formula>
    </cfRule>
  </conditionalFormatting>
  <conditionalFormatting sqref="E505">
    <cfRule type="cellIs" dxfId="2267" priority="355" operator="lessThan">
      <formula>0</formula>
    </cfRule>
  </conditionalFormatting>
  <conditionalFormatting sqref="E502:E503">
    <cfRule type="cellIs" dxfId="2266" priority="354" operator="lessThan">
      <formula>0</formula>
    </cfRule>
  </conditionalFormatting>
  <conditionalFormatting sqref="E500">
    <cfRule type="cellIs" dxfId="2265" priority="353" operator="lessThan">
      <formula>0</formula>
    </cfRule>
  </conditionalFormatting>
  <conditionalFormatting sqref="E499">
    <cfRule type="cellIs" dxfId="2264" priority="352" operator="lessThan">
      <formula>0</formula>
    </cfRule>
  </conditionalFormatting>
  <conditionalFormatting sqref="E492:E493">
    <cfRule type="cellIs" dxfId="2263" priority="351" operator="lessThan">
      <formula>0</formula>
    </cfRule>
  </conditionalFormatting>
  <conditionalFormatting sqref="E491">
    <cfRule type="cellIs" dxfId="2262" priority="350" operator="lessThan">
      <formula>0</formula>
    </cfRule>
  </conditionalFormatting>
  <conditionalFormatting sqref="E408">
    <cfRule type="cellIs" dxfId="2261" priority="289" operator="lessThan">
      <formula>0</formula>
    </cfRule>
  </conditionalFormatting>
  <conditionalFormatting sqref="E490">
    <cfRule type="cellIs" dxfId="2260" priority="332" operator="lessThan">
      <formula>0</formula>
    </cfRule>
  </conditionalFormatting>
  <conditionalFormatting sqref="E487">
    <cfRule type="cellIs" dxfId="2259" priority="331" operator="lessThan">
      <formula>0</formula>
    </cfRule>
  </conditionalFormatting>
  <conditionalFormatting sqref="E486">
    <cfRule type="cellIs" dxfId="2258" priority="330" operator="lessThan">
      <formula>0</formula>
    </cfRule>
  </conditionalFormatting>
  <conditionalFormatting sqref="E485">
    <cfRule type="cellIs" dxfId="2257" priority="329" operator="lessThan">
      <formula>0</formula>
    </cfRule>
  </conditionalFormatting>
  <conditionalFormatting sqref="E479">
    <cfRule type="cellIs" dxfId="2256" priority="328" operator="lessThan">
      <formula>0</formula>
    </cfRule>
  </conditionalFormatting>
  <conditionalFormatting sqref="E478">
    <cfRule type="cellIs" dxfId="2255" priority="327" operator="lessThan">
      <formula>0</formula>
    </cfRule>
  </conditionalFormatting>
  <conditionalFormatting sqref="E477">
    <cfRule type="cellIs" dxfId="2254" priority="326" operator="lessThan">
      <formula>0</formula>
    </cfRule>
  </conditionalFormatting>
  <conditionalFormatting sqref="E475">
    <cfRule type="cellIs" dxfId="2253" priority="325" operator="lessThan">
      <formula>0</formula>
    </cfRule>
  </conditionalFormatting>
  <conditionalFormatting sqref="E474">
    <cfRule type="cellIs" dxfId="2252" priority="324" operator="lessThan">
      <formula>0</formula>
    </cfRule>
  </conditionalFormatting>
  <conditionalFormatting sqref="E469">
    <cfRule type="cellIs" dxfId="2251" priority="321" operator="lessThan">
      <formula>0</formula>
    </cfRule>
  </conditionalFormatting>
  <conditionalFormatting sqref="E468">
    <cfRule type="cellIs" dxfId="2250" priority="320" operator="lessThan">
      <formula>0</formula>
    </cfRule>
  </conditionalFormatting>
  <conditionalFormatting sqref="E467">
    <cfRule type="cellIs" dxfId="2249" priority="319" operator="lessThan">
      <formula>0</formula>
    </cfRule>
  </conditionalFormatting>
  <conditionalFormatting sqref="E466">
    <cfRule type="cellIs" dxfId="2248" priority="318" operator="lessThan">
      <formula>0</formula>
    </cfRule>
  </conditionalFormatting>
  <conditionalFormatting sqref="E461">
    <cfRule type="cellIs" dxfId="2247" priority="317" operator="lessThan">
      <formula>0</formula>
    </cfRule>
  </conditionalFormatting>
  <conditionalFormatting sqref="E458">
    <cfRule type="cellIs" dxfId="2246" priority="315" operator="lessThan">
      <formula>0</formula>
    </cfRule>
  </conditionalFormatting>
  <conditionalFormatting sqref="E457">
    <cfRule type="cellIs" dxfId="2245" priority="314" operator="lessThan">
      <formula>0</formula>
    </cfRule>
  </conditionalFormatting>
  <conditionalFormatting sqref="E456">
    <cfRule type="cellIs" dxfId="2244" priority="313" operator="lessThan">
      <formula>0</formula>
    </cfRule>
  </conditionalFormatting>
  <conditionalFormatting sqref="E440">
    <cfRule type="cellIs" dxfId="2243" priority="312" operator="lessThan">
      <formula>0</formula>
    </cfRule>
  </conditionalFormatting>
  <conditionalFormatting sqref="E445">
    <cfRule type="cellIs" dxfId="2242" priority="311" operator="lessThan">
      <formula>0</formula>
    </cfRule>
  </conditionalFormatting>
  <conditionalFormatting sqref="E437">
    <cfRule type="cellIs" dxfId="2241" priority="310" operator="lessThan">
      <formula>0</formula>
    </cfRule>
  </conditionalFormatting>
  <conditionalFormatting sqref="E43">
    <cfRule type="cellIs" dxfId="2240" priority="309" operator="lessThan">
      <formula>0</formula>
    </cfRule>
  </conditionalFormatting>
  <conditionalFormatting sqref="E435">
    <cfRule type="cellIs" dxfId="2239" priority="308" operator="lessThan">
      <formula>0</formula>
    </cfRule>
  </conditionalFormatting>
  <conditionalFormatting sqref="E434">
    <cfRule type="cellIs" dxfId="2238" priority="307" operator="lessThan">
      <formula>0</formula>
    </cfRule>
  </conditionalFormatting>
  <conditionalFormatting sqref="E422">
    <cfRule type="cellIs" dxfId="2237" priority="306" operator="lessThan">
      <formula>0</formula>
    </cfRule>
  </conditionalFormatting>
  <conditionalFormatting sqref="E423">
    <cfRule type="cellIs" dxfId="2236" priority="305" operator="lessThan">
      <formula>0</formula>
    </cfRule>
  </conditionalFormatting>
  <conditionalFormatting sqref="E329">
    <cfRule type="cellIs" dxfId="2235" priority="244" operator="lessThan">
      <formula>0</formula>
    </cfRule>
  </conditionalFormatting>
  <conditionalFormatting sqref="E321:E322">
    <cfRule type="cellIs" dxfId="2234" priority="243" operator="lessThan">
      <formula>0</formula>
    </cfRule>
  </conditionalFormatting>
  <conditionalFormatting sqref="E441:E444">
    <cfRule type="cellIs" dxfId="2233" priority="302" operator="lessThan">
      <formula>0</formula>
    </cfRule>
  </conditionalFormatting>
  <conditionalFormatting sqref="E42">
    <cfRule type="cellIs" dxfId="2232" priority="301" operator="lessThan">
      <formula>0</formula>
    </cfRule>
  </conditionalFormatting>
  <conditionalFormatting sqref="E420">
    <cfRule type="cellIs" dxfId="2231" priority="300" operator="lessThan">
      <formula>0</formula>
    </cfRule>
  </conditionalFormatting>
  <conditionalFormatting sqref="E418">
    <cfRule type="cellIs" dxfId="2230" priority="297" operator="lessThan">
      <formula>0</formula>
    </cfRule>
  </conditionalFormatting>
  <conditionalFormatting sqref="E417">
    <cfRule type="cellIs" dxfId="2229" priority="296" operator="lessThan">
      <formula>0</formula>
    </cfRule>
  </conditionalFormatting>
  <conditionalFormatting sqref="X40:X50">
    <cfRule type="cellIs" dxfId="2228" priority="293" operator="greaterThan">
      <formula>0</formula>
    </cfRule>
    <cfRule type="cellIs" dxfId="2227" priority="294" operator="greaterThan">
      <formula>0</formula>
    </cfRule>
    <cfRule type="cellIs" dxfId="2226" priority="295" operator="lessThan">
      <formula>0</formula>
    </cfRule>
  </conditionalFormatting>
  <conditionalFormatting sqref="Y40:Y50">
    <cfRule type="cellIs" dxfId="2225" priority="291" operator="greaterThan">
      <formula>0</formula>
    </cfRule>
    <cfRule type="cellIs" dxfId="2224" priority="292" operator="lessThan">
      <formula>0</formula>
    </cfRule>
  </conditionalFormatting>
  <conditionalFormatting sqref="E450">
    <cfRule type="cellIs" dxfId="2223" priority="290" operator="lessThan">
      <formula>0</formula>
    </cfRule>
  </conditionalFormatting>
  <conditionalFormatting sqref="E407">
    <cfRule type="cellIs" dxfId="2222" priority="288" operator="lessThan">
      <formula>0</formula>
    </cfRule>
  </conditionalFormatting>
  <conditionalFormatting sqref="E406">
    <cfRule type="cellIs" dxfId="2221" priority="287" operator="lessThan">
      <formula>0</formula>
    </cfRule>
  </conditionalFormatting>
  <conditionalFormatting sqref="E401">
    <cfRule type="cellIs" dxfId="2220" priority="286" operator="lessThan">
      <formula>0</formula>
    </cfRule>
  </conditionalFormatting>
  <conditionalFormatting sqref="E392">
    <cfRule type="cellIs" dxfId="2219" priority="285" operator="lessThan">
      <formula>0</formula>
    </cfRule>
  </conditionalFormatting>
  <conditionalFormatting sqref="E393">
    <cfRule type="cellIs" dxfId="2218" priority="284" operator="lessThan">
      <formula>0</formula>
    </cfRule>
  </conditionalFormatting>
  <conditionalFormatting sqref="E390:E391">
    <cfRule type="cellIs" dxfId="2217" priority="266" operator="lessThan">
      <formula>0</formula>
    </cfRule>
  </conditionalFormatting>
  <conditionalFormatting sqref="E377:E378">
    <cfRule type="cellIs" dxfId="2216" priority="264" operator="lessThan">
      <formula>0</formula>
    </cfRule>
  </conditionalFormatting>
  <conditionalFormatting sqref="E370:E371">
    <cfRule type="cellIs" dxfId="2215" priority="263" operator="lessThan">
      <formula>0</formula>
    </cfRule>
  </conditionalFormatting>
  <conditionalFormatting sqref="E367:E368">
    <cfRule type="cellIs" dxfId="2214" priority="262" operator="lessThan">
      <formula>0</formula>
    </cfRule>
  </conditionalFormatting>
  <conditionalFormatting sqref="E365">
    <cfRule type="cellIs" dxfId="2213" priority="261" operator="lessThan">
      <formula>0</formula>
    </cfRule>
  </conditionalFormatting>
  <conditionalFormatting sqref="E364">
    <cfRule type="cellIs" dxfId="2212" priority="260" operator="lessThan">
      <formula>0</formula>
    </cfRule>
  </conditionalFormatting>
  <conditionalFormatting sqref="E330">
    <cfRule type="cellIs" dxfId="2211" priority="247" operator="lessThan">
      <formula>0</formula>
    </cfRule>
  </conditionalFormatting>
  <conditionalFormatting sqref="E331:E363">
    <cfRule type="cellIs" dxfId="2210" priority="245" operator="lessThan">
      <formula>0</formula>
    </cfRule>
  </conditionalFormatting>
  <conditionalFormatting sqref="E316">
    <cfRule type="cellIs" dxfId="2209" priority="242" operator="lessThan">
      <formula>0</formula>
    </cfRule>
  </conditionalFormatting>
  <conditionalFormatting sqref="E315">
    <cfRule type="cellIs" dxfId="2208" priority="241" operator="lessThan">
      <formula>0</formula>
    </cfRule>
  </conditionalFormatting>
  <conditionalFormatting sqref="E313:E314">
    <cfRule type="cellIs" dxfId="2207" priority="240" operator="lessThan">
      <formula>0</formula>
    </cfRule>
  </conditionalFormatting>
  <conditionalFormatting sqref="E301:E304">
    <cfRule type="cellIs" dxfId="2206" priority="239" operator="lessThan">
      <formula>0</formula>
    </cfRule>
  </conditionalFormatting>
  <conditionalFormatting sqref="AA17">
    <cfRule type="cellIs" dxfId="2205" priority="237" operator="greaterThan">
      <formula>0</formula>
    </cfRule>
    <cfRule type="cellIs" dxfId="2204" priority="238" operator="lessThan">
      <formula>0</formula>
    </cfRule>
  </conditionalFormatting>
  <conditionalFormatting sqref="E298:E300">
    <cfRule type="cellIs" dxfId="2203" priority="229" operator="lessThan">
      <formula>0</formula>
    </cfRule>
  </conditionalFormatting>
  <conditionalFormatting sqref="E296">
    <cfRule type="cellIs" dxfId="2202" priority="228" operator="lessThan">
      <formula>0</formula>
    </cfRule>
  </conditionalFormatting>
  <conditionalFormatting sqref="E292:E293">
    <cfRule type="cellIs" dxfId="2201" priority="227" operator="lessThan">
      <formula>0</formula>
    </cfRule>
  </conditionalFormatting>
  <conditionalFormatting sqref="S20">
    <cfRule type="aboveAverage" dxfId="2200" priority="225"/>
    <cfRule type="aboveAverage" dxfId="2199" priority="226"/>
  </conditionalFormatting>
  <conditionalFormatting sqref="T20">
    <cfRule type="aboveAverage" dxfId="2198" priority="223"/>
    <cfRule type="aboveAverage" dxfId="2197" priority="224"/>
  </conditionalFormatting>
  <conditionalFormatting sqref="E282">
    <cfRule type="cellIs" dxfId="2196" priority="222" operator="lessThan">
      <formula>0</formula>
    </cfRule>
  </conditionalFormatting>
  <conditionalFormatting sqref="E273">
    <cfRule type="cellIs" dxfId="2195" priority="221" operator="lessThan">
      <formula>0</formula>
    </cfRule>
  </conditionalFormatting>
  <conditionalFormatting sqref="E272">
    <cfRule type="cellIs" dxfId="2194" priority="220" operator="lessThan">
      <formula>0</formula>
    </cfRule>
  </conditionalFormatting>
  <conditionalFormatting sqref="E256">
    <cfRule type="cellIs" dxfId="2193" priority="219" operator="lessThan">
      <formula>0</formula>
    </cfRule>
  </conditionalFormatting>
  <conditionalFormatting sqref="E254:E255">
    <cfRule type="cellIs" dxfId="2192" priority="218" operator="lessThan">
      <formula>0</formula>
    </cfRule>
  </conditionalFormatting>
  <conditionalFormatting sqref="U20">
    <cfRule type="aboveAverage" dxfId="2191" priority="84"/>
    <cfRule type="aboveAverage" dxfId="2190" priority="85"/>
    <cfRule type="aboveAverage" dxfId="2189" priority="216"/>
    <cfRule type="aboveAverage" dxfId="2188" priority="217"/>
  </conditionalFormatting>
  <conditionalFormatting sqref="E252:E253">
    <cfRule type="cellIs" dxfId="2187" priority="155" operator="lessThan">
      <formula>0</formula>
    </cfRule>
  </conditionalFormatting>
  <conditionalFormatting sqref="E250">
    <cfRule type="cellIs" dxfId="2186" priority="154" operator="lessThan">
      <formula>0</formula>
    </cfRule>
  </conditionalFormatting>
  <conditionalFormatting sqref="E243">
    <cfRule type="cellIs" dxfId="2185" priority="153" operator="lessThan">
      <formula>0</formula>
    </cfRule>
  </conditionalFormatting>
  <conditionalFormatting sqref="E242">
    <cfRule type="cellIs" dxfId="2184" priority="152" operator="lessThan">
      <formula>0</formula>
    </cfRule>
  </conditionalFormatting>
  <conditionalFormatting sqref="E241">
    <cfRule type="cellIs" dxfId="2183" priority="151" operator="lessThan">
      <formula>0</formula>
    </cfRule>
  </conditionalFormatting>
  <conditionalFormatting sqref="E239">
    <cfRule type="cellIs" dxfId="2182" priority="150" operator="lessThan">
      <formula>0</formula>
    </cfRule>
  </conditionalFormatting>
  <conditionalFormatting sqref="E238">
    <cfRule type="cellIs" dxfId="2181" priority="149" operator="lessThan">
      <formula>0</formula>
    </cfRule>
  </conditionalFormatting>
  <conditionalFormatting sqref="E237">
    <cfRule type="cellIs" dxfId="2180" priority="148" operator="lessThan">
      <formula>0</formula>
    </cfRule>
  </conditionalFormatting>
  <conditionalFormatting sqref="E227">
    <cfRule type="cellIs" dxfId="2179" priority="147" operator="lessThan">
      <formula>0</formula>
    </cfRule>
  </conditionalFormatting>
  <conditionalFormatting sqref="E221:E222">
    <cfRule type="cellIs" dxfId="2178" priority="146" operator="lessThan">
      <formula>0</formula>
    </cfRule>
  </conditionalFormatting>
  <conditionalFormatting sqref="E218">
    <cfRule type="cellIs" dxfId="2177" priority="81" operator="lessThan">
      <formula>0</formula>
    </cfRule>
  </conditionalFormatting>
  <conditionalFormatting sqref="E216:E217">
    <cfRule type="cellIs" dxfId="2176" priority="80" operator="lessThan">
      <formula>0</formula>
    </cfRule>
  </conditionalFormatting>
  <conditionalFormatting sqref="E212">
    <cfRule type="cellIs" dxfId="2175" priority="79" operator="lessThan">
      <formula>0</formula>
    </cfRule>
  </conditionalFormatting>
  <conditionalFormatting sqref="E197:E198">
    <cfRule type="cellIs" dxfId="2174" priority="78" operator="lessThan">
      <formula>0</formula>
    </cfRule>
  </conditionalFormatting>
  <conditionalFormatting sqref="X7:X16">
    <cfRule type="cellIs" dxfId="2173" priority="48" operator="lessThan">
      <formula>0</formula>
    </cfRule>
    <cfRule type="cellIs" dxfId="2172" priority="49" operator="lessThan">
      <formula>0</formula>
    </cfRule>
    <cfRule type="cellIs" dxfId="2171" priority="50" operator="lessThan">
      <formula>0</formula>
    </cfRule>
    <cfRule type="cellIs" dxfId="2170" priority="51" operator="lessThan">
      <formula>0</formula>
    </cfRule>
    <cfRule type="cellIs" dxfId="2169" priority="52" operator="lessThan">
      <formula>0</formula>
    </cfRule>
    <cfRule type="cellIs" dxfId="2168" priority="53" operator="lessThan">
      <formula>0</formula>
    </cfRule>
    <cfRule type="cellIs" dxfId="2167" priority="54" operator="lessThan">
      <formula>0</formula>
    </cfRule>
    <cfRule type="cellIs" dxfId="2166" priority="55" operator="lessThan">
      <formula>0</formula>
    </cfRule>
    <cfRule type="cellIs" dxfId="2165" priority="56" operator="lessThan">
      <formula>0</formula>
    </cfRule>
    <cfRule type="cellIs" dxfId="2164" priority="57" operator="lessThan">
      <formula>0</formula>
    </cfRule>
    <cfRule type="cellIs" dxfId="2163" priority="58" operator="lessThan">
      <formula>0</formula>
    </cfRule>
    <cfRule type="cellIs" dxfId="2162" priority="59" operator="lessThan">
      <formula>0</formula>
    </cfRule>
    <cfRule type="cellIs" dxfId="2161" priority="60" operator="lessThan">
      <formula>0</formula>
    </cfRule>
    <cfRule type="cellIs" dxfId="2160" priority="61" operator="lessThan">
      <formula>0</formula>
    </cfRule>
    <cfRule type="cellIs" dxfId="2159" priority="62" operator="lessThan">
      <formula>0</formula>
    </cfRule>
    <cfRule type="cellIs" dxfId="2158" priority="63" operator="lessThan">
      <formula>0</formula>
    </cfRule>
    <cfRule type="cellIs" dxfId="2157" priority="64" operator="lessThan">
      <formula>0</formula>
    </cfRule>
    <cfRule type="cellIs" dxfId="2156" priority="65" operator="lessThan">
      <formula>0</formula>
    </cfRule>
    <cfRule type="cellIs" dxfId="2155" priority="66" operator="lessThan">
      <formula>0</formula>
    </cfRule>
    <cfRule type="cellIs" dxfId="2154" priority="67" operator="lessThan">
      <formula>0</formula>
    </cfRule>
    <cfRule type="cellIs" dxfId="2153" priority="68" operator="lessThan">
      <formula>0</formula>
    </cfRule>
    <cfRule type="cellIs" dxfId="2152" priority="69" operator="lessThan">
      <formula>0</formula>
    </cfRule>
    <cfRule type="cellIs" dxfId="2151" priority="70" operator="lessThan">
      <formula>0</formula>
    </cfRule>
    <cfRule type="cellIs" dxfId="2150" priority="71" operator="lessThan">
      <formula>0</formula>
    </cfRule>
    <cfRule type="cellIs" dxfId="2149" priority="72" operator="lessThan">
      <formula>0</formula>
    </cfRule>
    <cfRule type="cellIs" dxfId="2148" priority="73" operator="lessThan">
      <formula>0</formula>
    </cfRule>
    <cfRule type="cellIs" dxfId="2147" priority="74" operator="lessThan">
      <formula>0</formula>
    </cfRule>
    <cfRule type="cellIs" dxfId="2146" priority="75" operator="greaterThan">
      <formula>0</formula>
    </cfRule>
    <cfRule type="cellIs" dxfId="2145" priority="76" operator="lessThan">
      <formula>0</formula>
    </cfRule>
    <cfRule type="cellIs" dxfId="2144" priority="77" operator="lessThan">
      <formula>0</formula>
    </cfRule>
  </conditionalFormatting>
  <conditionalFormatting sqref="X17">
    <cfRule type="cellIs" dxfId="2143" priority="18" operator="lessThan">
      <formula>0</formula>
    </cfRule>
    <cfRule type="cellIs" dxfId="2142" priority="19" operator="lessThan">
      <formula>0</formula>
    </cfRule>
    <cfRule type="cellIs" dxfId="2141" priority="20" operator="lessThan">
      <formula>0</formula>
    </cfRule>
    <cfRule type="cellIs" dxfId="2140" priority="21" operator="lessThan">
      <formula>0</formula>
    </cfRule>
    <cfRule type="cellIs" dxfId="2139" priority="22" operator="lessThan">
      <formula>0</formula>
    </cfRule>
    <cfRule type="cellIs" dxfId="2138" priority="23" operator="lessThan">
      <formula>0</formula>
    </cfRule>
    <cfRule type="cellIs" dxfId="2137" priority="24" operator="lessThan">
      <formula>0</formula>
    </cfRule>
    <cfRule type="cellIs" dxfId="2136" priority="25" operator="lessThan">
      <formula>0</formula>
    </cfRule>
    <cfRule type="cellIs" dxfId="2135" priority="26" operator="lessThan">
      <formula>0</formula>
    </cfRule>
    <cfRule type="cellIs" dxfId="2134" priority="27" operator="lessThan">
      <formula>0</formula>
    </cfRule>
    <cfRule type="cellIs" dxfId="2133" priority="28" operator="lessThan">
      <formula>0</formula>
    </cfRule>
    <cfRule type="cellIs" dxfId="2132" priority="29" operator="lessThan">
      <formula>0</formula>
    </cfRule>
    <cfRule type="cellIs" dxfId="2131" priority="30" operator="lessThan">
      <formula>0</formula>
    </cfRule>
    <cfRule type="cellIs" dxfId="2130" priority="31" operator="lessThan">
      <formula>0</formula>
    </cfRule>
    <cfRule type="cellIs" dxfId="2129" priority="32" operator="lessThan">
      <formula>0</formula>
    </cfRule>
    <cfRule type="cellIs" dxfId="2128" priority="33" operator="lessThan">
      <formula>0</formula>
    </cfRule>
    <cfRule type="cellIs" dxfId="2127" priority="34" operator="lessThan">
      <formula>0</formula>
    </cfRule>
    <cfRule type="cellIs" dxfId="2126" priority="35" operator="lessThan">
      <formula>0</formula>
    </cfRule>
    <cfRule type="cellIs" dxfId="2125" priority="36" operator="lessThan">
      <formula>0</formula>
    </cfRule>
    <cfRule type="cellIs" dxfId="2124" priority="37" operator="lessThan">
      <formula>0</formula>
    </cfRule>
    <cfRule type="cellIs" dxfId="2123" priority="38" operator="lessThan">
      <formula>0</formula>
    </cfRule>
    <cfRule type="cellIs" dxfId="2122" priority="39" operator="lessThan">
      <formula>0</formula>
    </cfRule>
    <cfRule type="cellIs" dxfId="2121" priority="40" operator="lessThan">
      <formula>0</formula>
    </cfRule>
    <cfRule type="cellIs" dxfId="2120" priority="41" operator="lessThan">
      <formula>0</formula>
    </cfRule>
    <cfRule type="cellIs" dxfId="2119" priority="42" operator="lessThan">
      <formula>0</formula>
    </cfRule>
    <cfRule type="cellIs" dxfId="2118" priority="43" operator="lessThan">
      <formula>0</formula>
    </cfRule>
    <cfRule type="cellIs" dxfId="2117" priority="44" operator="lessThan">
      <formula>0</formula>
    </cfRule>
    <cfRule type="cellIs" dxfId="2116" priority="45" operator="greaterThan">
      <formula>0</formula>
    </cfRule>
    <cfRule type="cellIs" dxfId="2115" priority="46" operator="lessThan">
      <formula>0</formula>
    </cfRule>
    <cfRule type="cellIs" dxfId="2114" priority="47" operator="lessThan">
      <formula>0</formula>
    </cfRule>
  </conditionalFormatting>
  <conditionalFormatting sqref="E193">
    <cfRule type="cellIs" dxfId="2113" priority="17" operator="lessThan">
      <formula>0</formula>
    </cfRule>
  </conditionalFormatting>
  <conditionalFormatting sqref="E194">
    <cfRule type="cellIs" dxfId="2112" priority="16" operator="lessThan">
      <formula>0</formula>
    </cfRule>
  </conditionalFormatting>
  <conditionalFormatting sqref="W20">
    <cfRule type="cellIs" dxfId="2111" priority="13" operator="lessThan">
      <formula>0</formula>
    </cfRule>
  </conditionalFormatting>
  <conditionalFormatting sqref="V20">
    <cfRule type="cellIs" dxfId="2110" priority="12" operator="lessThan">
      <formula>0</formula>
    </cfRule>
  </conditionalFormatting>
  <conditionalFormatting sqref="E188">
    <cfRule type="cellIs" dxfId="2109" priority="11" operator="lessThan">
      <formula>0</formula>
    </cfRule>
  </conditionalFormatting>
  <conditionalFormatting sqref="E183">
    <cfRule type="cellIs" dxfId="2108" priority="10" operator="lessThan">
      <formula>0</formula>
    </cfRule>
  </conditionalFormatting>
  <conditionalFormatting sqref="E48">
    <cfRule type="cellIs" dxfId="2107" priority="9" operator="lessThan">
      <formula>0</formula>
    </cfRule>
  </conditionalFormatting>
  <conditionalFormatting sqref="E177">
    <cfRule type="cellIs" dxfId="2106" priority="8" operator="lessThan">
      <formula>0</formula>
    </cfRule>
  </conditionalFormatting>
  <conditionalFormatting sqref="E168">
    <cfRule type="cellIs" dxfId="2105" priority="7" operator="lessThan">
      <formula>0</formula>
    </cfRule>
  </conditionalFormatting>
  <conditionalFormatting sqref="E166">
    <cfRule type="cellIs" dxfId="2104" priority="6" operator="lessThan">
      <formula>0</formula>
    </cfRule>
  </conditionalFormatting>
  <conditionalFormatting sqref="E165">
    <cfRule type="cellIs" dxfId="2103" priority="5" operator="lessThan">
      <formula>0</formula>
    </cfRule>
  </conditionalFormatting>
  <conditionalFormatting sqref="E164">
    <cfRule type="cellIs" dxfId="2102" priority="4" operator="lessThan">
      <formula>0</formula>
    </cfRule>
  </conditionalFormatting>
  <conditionalFormatting sqref="E159">
    <cfRule type="cellIs" dxfId="2101" priority="3" operator="lessThan">
      <formula>0</formula>
    </cfRule>
  </conditionalFormatting>
  <conditionalFormatting sqref="E157">
    <cfRule type="cellIs" dxfId="2100" priority="2" operator="lessThan">
      <formula>0</formula>
    </cfRule>
  </conditionalFormatting>
  <conditionalFormatting sqref="E155">
    <cfRule type="cellIs" dxfId="2099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2283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1573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140</v>
      </c>
      <c r="J4" s="421" t="s">
        <v>18</v>
      </c>
      <c r="K4" s="577" t="s">
        <v>142</v>
      </c>
      <c r="L4" s="577" t="s">
        <v>143</v>
      </c>
      <c r="M4" s="577" t="s">
        <v>144</v>
      </c>
      <c r="N4" s="577" t="s">
        <v>145</v>
      </c>
      <c r="O4" s="577" t="s">
        <v>146</v>
      </c>
      <c r="P4" s="577" t="s">
        <v>147</v>
      </c>
      <c r="Q4" s="577" t="s">
        <v>148</v>
      </c>
      <c r="R4" s="577" t="s">
        <v>149</v>
      </c>
      <c r="S4" s="577" t="s">
        <v>150</v>
      </c>
      <c r="T4" s="577" t="s">
        <v>151</v>
      </c>
      <c r="U4" s="577" t="s">
        <v>152</v>
      </c>
      <c r="V4" s="577" t="s">
        <v>153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1574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2284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1274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1576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1276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1577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1277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1578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1278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1579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2285</v>
      </c>
      <c r="C10" s="464" t="s">
        <v>123</v>
      </c>
      <c r="D10" s="463">
        <v>43605</v>
      </c>
      <c r="E10" s="465">
        <v>250</v>
      </c>
      <c r="F10" s="45" t="s">
        <v>2286</v>
      </c>
      <c r="I10" s="582" t="s">
        <v>1279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1280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1281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2287</v>
      </c>
      <c r="C13" s="464" t="s">
        <v>123</v>
      </c>
      <c r="D13" s="463"/>
      <c r="E13" s="465">
        <v>500</v>
      </c>
      <c r="F13" s="45" t="s">
        <v>2288</v>
      </c>
      <c r="I13" s="582" t="s">
        <v>1282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2289</v>
      </c>
      <c r="C14" s="464" t="s">
        <v>123</v>
      </c>
      <c r="D14" s="463">
        <v>43845</v>
      </c>
      <c r="E14" s="465">
        <v>250</v>
      </c>
      <c r="F14" s="45" t="s">
        <v>1180</v>
      </c>
      <c r="I14" s="582" t="s">
        <v>1283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1805</v>
      </c>
      <c r="C15" s="464" t="s">
        <v>123</v>
      </c>
      <c r="E15" s="465">
        <v>0</v>
      </c>
      <c r="F15" s="49"/>
      <c r="I15" s="582" t="s">
        <v>1284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2290</v>
      </c>
      <c r="C19" s="427" t="s">
        <v>65</v>
      </c>
      <c r="E19" s="751">
        <v>100</v>
      </c>
      <c r="F19" s="763" t="s">
        <v>2291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1807</v>
      </c>
      <c r="AF20" s="471" t="s">
        <v>1808</v>
      </c>
      <c r="AG20" s="472">
        <v>146746</v>
      </c>
      <c r="AH20" s="473">
        <v>200</v>
      </c>
      <c r="AI20" s="474" t="s">
        <v>1775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116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1038</v>
      </c>
      <c r="AB21" s="831">
        <f>SUM(K16:T16)+(AB16*2)</f>
        <v>57801.396410256413</v>
      </c>
      <c r="AD21" s="470">
        <v>42941</v>
      </c>
      <c r="AE21" s="471" t="s">
        <v>1809</v>
      </c>
      <c r="AF21" s="471" t="s">
        <v>1810</v>
      </c>
      <c r="AG21" s="472">
        <v>146833</v>
      </c>
      <c r="AH21" s="473">
        <v>200</v>
      </c>
      <c r="AI21" s="474" t="s">
        <v>1775</v>
      </c>
    </row>
    <row r="22" spans="1:35" ht="13.9" customHeight="1" x14ac:dyDescent="0.4">
      <c r="A22" s="463"/>
      <c r="B22" s="427" t="s">
        <v>2292</v>
      </c>
      <c r="C22" s="427"/>
      <c r="E22" s="751">
        <f>395-225-100</f>
        <v>70</v>
      </c>
      <c r="F22" s="763" t="s">
        <v>1058</v>
      </c>
      <c r="I22" s="440" t="s">
        <v>117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1811</v>
      </c>
      <c r="AF22" s="471" t="s">
        <v>1812</v>
      </c>
      <c r="AG22" s="472">
        <v>146978</v>
      </c>
      <c r="AH22" s="473">
        <v>135</v>
      </c>
      <c r="AI22" s="474" t="s">
        <v>1375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118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119</v>
      </c>
      <c r="AD23" s="470">
        <v>42969</v>
      </c>
      <c r="AE23" s="471" t="s">
        <v>1813</v>
      </c>
      <c r="AF23" s="471" t="s">
        <v>1814</v>
      </c>
      <c r="AG23" s="472">
        <v>147703</v>
      </c>
      <c r="AH23" s="473">
        <v>200</v>
      </c>
      <c r="AI23" s="474" t="s">
        <v>1775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120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1815</v>
      </c>
      <c r="AF24" s="471" t="s">
        <v>1816</v>
      </c>
      <c r="AG24" s="472">
        <v>147671</v>
      </c>
      <c r="AH24" s="473">
        <v>200</v>
      </c>
      <c r="AI24" s="474" t="s">
        <v>1775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121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1817</v>
      </c>
      <c r="AF25" s="471" t="s">
        <v>1818</v>
      </c>
      <c r="AG25" s="472">
        <v>147844</v>
      </c>
      <c r="AH25" s="473">
        <v>200</v>
      </c>
      <c r="AI25" s="474" t="s">
        <v>1819</v>
      </c>
    </row>
    <row r="26" spans="1:35" ht="13.9" customHeight="1" x14ac:dyDescent="0.4">
      <c r="A26" s="427"/>
      <c r="B26" s="464" t="s">
        <v>2293</v>
      </c>
      <c r="C26" s="464" t="s">
        <v>123</v>
      </c>
      <c r="E26" s="751">
        <v>200</v>
      </c>
      <c r="F26" s="763" t="s">
        <v>2294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1820</v>
      </c>
      <c r="AF26" s="471" t="s">
        <v>1821</v>
      </c>
      <c r="AG26" s="472">
        <v>148062</v>
      </c>
      <c r="AH26" s="473">
        <v>65</v>
      </c>
      <c r="AI26" s="474" t="s">
        <v>1375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123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1039</v>
      </c>
      <c r="AD27" s="470">
        <v>42978</v>
      </c>
      <c r="AE27" s="471" t="s">
        <v>1822</v>
      </c>
      <c r="AF27" s="471" t="s">
        <v>1823</v>
      </c>
      <c r="AG27" s="472">
        <v>148222</v>
      </c>
      <c r="AH27" s="473">
        <v>200</v>
      </c>
      <c r="AI27" s="474" t="s">
        <v>1775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1824</v>
      </c>
      <c r="AF28" s="471" t="s">
        <v>1825</v>
      </c>
      <c r="AG28" s="472">
        <v>148235</v>
      </c>
      <c r="AH28" s="473">
        <v>200</v>
      </c>
      <c r="AI28" s="474" t="s">
        <v>1775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1289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132</v>
      </c>
      <c r="V29" s="796"/>
      <c r="W29" s="688">
        <f>SUM(W19:W24)+W16</f>
        <v>432786.73192307691</v>
      </c>
      <c r="X29" s="454"/>
      <c r="AD29" s="470">
        <v>42978</v>
      </c>
      <c r="AE29" s="471" t="s">
        <v>1826</v>
      </c>
      <c r="AF29" s="471" t="s">
        <v>1827</v>
      </c>
      <c r="AG29" s="472">
        <v>148256</v>
      </c>
      <c r="AH29" s="473">
        <v>41</v>
      </c>
      <c r="AI29" s="474" t="s">
        <v>1375</v>
      </c>
    </row>
    <row r="30" spans="1:35" ht="13.9" customHeight="1" thickBot="1" x14ac:dyDescent="0.4">
      <c r="A30" s="427"/>
      <c r="B30" s="427" t="s">
        <v>2224</v>
      </c>
      <c r="C30" s="427" t="s">
        <v>65</v>
      </c>
      <c r="D30" s="463">
        <v>44259</v>
      </c>
      <c r="E30" s="751">
        <v>175</v>
      </c>
      <c r="F30" s="763" t="s">
        <v>2295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133</v>
      </c>
      <c r="V30" s="796"/>
      <c r="W30" s="558">
        <f>W29/6.5</f>
        <v>66582.574142011828</v>
      </c>
      <c r="X30" s="454"/>
      <c r="AD30" s="470">
        <v>42982</v>
      </c>
      <c r="AE30" s="471" t="s">
        <v>1828</v>
      </c>
      <c r="AF30" s="471" t="s">
        <v>1829</v>
      </c>
      <c r="AG30" s="472">
        <v>148035</v>
      </c>
      <c r="AH30" s="476">
        <v>200</v>
      </c>
      <c r="AI30" s="474" t="s">
        <v>1775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134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1830</v>
      </c>
      <c r="AF31" s="471" t="s">
        <v>1831</v>
      </c>
      <c r="AG31" s="472" t="s">
        <v>1832</v>
      </c>
      <c r="AH31" s="476">
        <v>200</v>
      </c>
      <c r="AI31" s="49" t="s">
        <v>1775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135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1833</v>
      </c>
      <c r="AF32" s="471" t="s">
        <v>1834</v>
      </c>
      <c r="AG32" s="472" t="s">
        <v>1835</v>
      </c>
      <c r="AH32" s="476">
        <v>200</v>
      </c>
      <c r="AI32" s="474" t="s">
        <v>1836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1837</v>
      </c>
      <c r="AF33" s="474" t="s">
        <v>1838</v>
      </c>
      <c r="AG33" s="477" t="s">
        <v>1839</v>
      </c>
      <c r="AH33" s="476">
        <v>200</v>
      </c>
      <c r="AI33" s="474" t="s">
        <v>1775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1840</v>
      </c>
      <c r="AF34" s="474" t="s">
        <v>1841</v>
      </c>
      <c r="AG34" s="477"/>
      <c r="AH34" s="540">
        <v>200</v>
      </c>
      <c r="AI34" s="474" t="s">
        <v>1775</v>
      </c>
    </row>
    <row r="35" spans="9:35" ht="13.15" customHeight="1" x14ac:dyDescent="0.4">
      <c r="I35" s="420" t="s">
        <v>140</v>
      </c>
      <c r="J35" s="557" t="s">
        <v>2296</v>
      </c>
      <c r="K35" s="577" t="s">
        <v>142</v>
      </c>
      <c r="L35" s="577" t="s">
        <v>143</v>
      </c>
      <c r="M35" s="577" t="s">
        <v>144</v>
      </c>
      <c r="N35" s="577" t="s">
        <v>145</v>
      </c>
      <c r="O35" s="577" t="s">
        <v>146</v>
      </c>
      <c r="P35" s="577" t="s">
        <v>147</v>
      </c>
      <c r="Q35" s="577" t="s">
        <v>148</v>
      </c>
      <c r="R35" s="577" t="s">
        <v>149</v>
      </c>
      <c r="S35" s="577" t="s">
        <v>150</v>
      </c>
      <c r="T35" s="577" t="s">
        <v>151</v>
      </c>
      <c r="U35" s="577" t="s">
        <v>152</v>
      </c>
      <c r="V35" s="577" t="s">
        <v>153</v>
      </c>
      <c r="W35" s="423" t="s">
        <v>19</v>
      </c>
      <c r="Y35" s="579" t="s">
        <v>21</v>
      </c>
      <c r="AD35" s="470">
        <v>43018</v>
      </c>
      <c r="AE35" s="474" t="s">
        <v>1843</v>
      </c>
      <c r="AF35" s="474" t="s">
        <v>1844</v>
      </c>
      <c r="AG35" s="477"/>
      <c r="AH35" s="476">
        <v>200</v>
      </c>
      <c r="AI35" s="474" t="s">
        <v>1775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1845</v>
      </c>
      <c r="AF36" s="474" t="s">
        <v>1846</v>
      </c>
      <c r="AG36" s="477" t="s">
        <v>1847</v>
      </c>
      <c r="AH36" s="476">
        <v>200</v>
      </c>
      <c r="AI36" s="474" t="s">
        <v>1775</v>
      </c>
    </row>
    <row r="37" spans="9:35" x14ac:dyDescent="0.35">
      <c r="I37" s="581" t="s">
        <v>1274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1848</v>
      </c>
      <c r="AF37" s="426" t="s">
        <v>1849</v>
      </c>
      <c r="AG37" s="477" t="s">
        <v>1850</v>
      </c>
      <c r="AH37" s="476">
        <v>200</v>
      </c>
      <c r="AI37" s="474" t="s">
        <v>1775</v>
      </c>
    </row>
    <row r="38" spans="9:35" x14ac:dyDescent="0.35">
      <c r="I38" s="581" t="s">
        <v>1276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1851</v>
      </c>
      <c r="AF38" s="426" t="s">
        <v>1852</v>
      </c>
      <c r="AH38" s="476">
        <v>200</v>
      </c>
      <c r="AI38" s="426" t="s">
        <v>1853</v>
      </c>
    </row>
    <row r="39" spans="9:35" x14ac:dyDescent="0.35">
      <c r="I39" s="581" t="s">
        <v>1277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1854</v>
      </c>
      <c r="AF39" s="426" t="s">
        <v>1855</v>
      </c>
      <c r="AG39" s="478" t="s">
        <v>1856</v>
      </c>
      <c r="AH39" s="476">
        <v>150</v>
      </c>
      <c r="AI39" s="474" t="s">
        <v>1775</v>
      </c>
    </row>
    <row r="40" spans="9:35" x14ac:dyDescent="0.35">
      <c r="I40" s="581" t="s">
        <v>1278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1279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1857</v>
      </c>
      <c r="AF41" s="45" t="s">
        <v>1858</v>
      </c>
      <c r="AG41" s="48" t="s">
        <v>1859</v>
      </c>
      <c r="AH41" s="476">
        <v>200</v>
      </c>
      <c r="AI41" s="474" t="s">
        <v>1775</v>
      </c>
    </row>
    <row r="42" spans="9:35" x14ac:dyDescent="0.35">
      <c r="I42" s="582" t="s">
        <v>1280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1281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1282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1283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1284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1862</v>
      </c>
      <c r="AF46" s="426" t="s">
        <v>1863</v>
      </c>
      <c r="AG46" s="48" t="s">
        <v>1864</v>
      </c>
      <c r="AH46" s="476">
        <v>200</v>
      </c>
      <c r="AI46" s="474" t="s">
        <v>1775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1865</v>
      </c>
      <c r="AF47" s="45" t="s">
        <v>1866</v>
      </c>
      <c r="AG47" s="48" t="s">
        <v>1867</v>
      </c>
      <c r="AH47" s="476">
        <v>135</v>
      </c>
      <c r="AI47" s="45" t="s">
        <v>1141</v>
      </c>
    </row>
    <row r="48" spans="9:35" ht="13.15" customHeight="1" thickTop="1" x14ac:dyDescent="0.35">
      <c r="AD48" s="470">
        <v>43066</v>
      </c>
      <c r="AE48" s="426" t="s">
        <v>1868</v>
      </c>
      <c r="AF48" s="426" t="s">
        <v>1869</v>
      </c>
      <c r="AG48" s="48" t="s">
        <v>1870</v>
      </c>
      <c r="AH48" s="476">
        <v>200</v>
      </c>
      <c r="AI48" s="48" t="s">
        <v>1871</v>
      </c>
    </row>
    <row r="49" spans="9:35" ht="15" customHeight="1" x14ac:dyDescent="0.4">
      <c r="I49" s="420" t="s">
        <v>140</v>
      </c>
      <c r="J49" s="557" t="s">
        <v>154</v>
      </c>
      <c r="K49" s="577" t="s">
        <v>142</v>
      </c>
      <c r="L49" s="577" t="s">
        <v>143</v>
      </c>
      <c r="M49" s="577" t="s">
        <v>144</v>
      </c>
      <c r="N49" s="577" t="s">
        <v>145</v>
      </c>
      <c r="O49" s="577" t="s">
        <v>146</v>
      </c>
      <c r="P49" s="577" t="s">
        <v>147</v>
      </c>
      <c r="Q49" s="577" t="s">
        <v>148</v>
      </c>
      <c r="R49" s="577" t="s">
        <v>149</v>
      </c>
      <c r="S49" s="577" t="s">
        <v>150</v>
      </c>
      <c r="T49" s="577" t="s">
        <v>151</v>
      </c>
      <c r="U49" s="577" t="s">
        <v>152</v>
      </c>
      <c r="V49" s="577" t="s">
        <v>153</v>
      </c>
      <c r="W49" s="577" t="s">
        <v>19</v>
      </c>
      <c r="AD49" s="470">
        <v>43066</v>
      </c>
      <c r="AE49" s="426" t="s">
        <v>1872</v>
      </c>
      <c r="AF49" s="426" t="s">
        <v>1873</v>
      </c>
      <c r="AG49" s="48" t="s">
        <v>1874</v>
      </c>
      <c r="AH49" s="476">
        <v>150</v>
      </c>
      <c r="AI49" s="45" t="s">
        <v>1875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1876</v>
      </c>
      <c r="AF50" s="45" t="s">
        <v>1877</v>
      </c>
      <c r="AG50" s="48" t="s">
        <v>1878</v>
      </c>
      <c r="AH50" s="476">
        <v>200</v>
      </c>
      <c r="AI50" s="474" t="s">
        <v>1775</v>
      </c>
    </row>
    <row r="51" spans="9:35" x14ac:dyDescent="0.35">
      <c r="I51" s="581" t="s">
        <v>1274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1879</v>
      </c>
      <c r="AF51" s="426" t="s">
        <v>1880</v>
      </c>
      <c r="AG51" s="48" t="s">
        <v>1881</v>
      </c>
      <c r="AH51" s="476">
        <v>200</v>
      </c>
      <c r="AI51" s="45" t="s">
        <v>1775</v>
      </c>
    </row>
    <row r="52" spans="9:35" x14ac:dyDescent="0.35">
      <c r="I52" s="581" t="s">
        <v>1276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1277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1882</v>
      </c>
      <c r="AF53" s="426" t="s">
        <v>1883</v>
      </c>
      <c r="AG53" s="48" t="s">
        <v>1884</v>
      </c>
      <c r="AH53" s="476">
        <v>200</v>
      </c>
      <c r="AI53" s="45" t="s">
        <v>1775</v>
      </c>
    </row>
    <row r="54" spans="9:35" x14ac:dyDescent="0.35">
      <c r="I54" s="581" t="s">
        <v>1278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676</v>
      </c>
      <c r="AF54" s="45" t="s">
        <v>1885</v>
      </c>
      <c r="AG54" s="48" t="s">
        <v>1886</v>
      </c>
      <c r="AH54" s="476">
        <v>200</v>
      </c>
      <c r="AI54" s="49" t="s">
        <v>1267</v>
      </c>
    </row>
    <row r="55" spans="9:35" x14ac:dyDescent="0.35">
      <c r="I55" s="582" t="s">
        <v>1279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1887</v>
      </c>
      <c r="AF55" s="45" t="s">
        <v>1888</v>
      </c>
      <c r="AG55" s="48" t="s">
        <v>1889</v>
      </c>
      <c r="AH55" s="476">
        <v>50</v>
      </c>
      <c r="AI55" s="49" t="s">
        <v>1141</v>
      </c>
    </row>
    <row r="56" spans="9:35" x14ac:dyDescent="0.35">
      <c r="I56" s="582" t="s">
        <v>1280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1281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1282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1283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1681</v>
      </c>
      <c r="AF60" s="45" t="s">
        <v>1890</v>
      </c>
      <c r="AG60" s="48" t="s">
        <v>1891</v>
      </c>
      <c r="AH60" s="476">
        <v>200</v>
      </c>
      <c r="AI60" s="49" t="s">
        <v>496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1892</v>
      </c>
      <c r="AF61" s="45" t="s">
        <v>1893</v>
      </c>
      <c r="AG61" s="48" t="s">
        <v>1894</v>
      </c>
      <c r="AH61" s="476">
        <v>200</v>
      </c>
      <c r="AI61" s="49" t="s">
        <v>1775</v>
      </c>
    </row>
    <row r="62" spans="9:35" ht="13.15" customHeight="1" thickTop="1" x14ac:dyDescent="0.35">
      <c r="AD62" s="470">
        <v>43116</v>
      </c>
      <c r="AE62" s="426" t="s">
        <v>1895</v>
      </c>
      <c r="AF62" s="45" t="s">
        <v>1896</v>
      </c>
      <c r="AG62" s="48" t="s">
        <v>1897</v>
      </c>
      <c r="AH62" s="476">
        <v>200</v>
      </c>
      <c r="AI62" s="49" t="s">
        <v>1775</v>
      </c>
    </row>
    <row r="63" spans="9:35" ht="13.15" customHeight="1" x14ac:dyDescent="0.4">
      <c r="I63" s="420" t="s">
        <v>140</v>
      </c>
      <c r="J63" s="557" t="s">
        <v>155</v>
      </c>
      <c r="K63" s="577" t="s">
        <v>142</v>
      </c>
      <c r="L63" s="577" t="s">
        <v>143</v>
      </c>
      <c r="M63" s="577" t="s">
        <v>144</v>
      </c>
      <c r="N63" s="577" t="s">
        <v>145</v>
      </c>
      <c r="O63" s="577" t="s">
        <v>146</v>
      </c>
      <c r="P63" s="577" t="s">
        <v>147</v>
      </c>
      <c r="Q63" s="577" t="s">
        <v>148</v>
      </c>
      <c r="R63" s="577" t="s">
        <v>149</v>
      </c>
      <c r="S63" s="577" t="s">
        <v>150</v>
      </c>
      <c r="T63" s="577" t="s">
        <v>151</v>
      </c>
      <c r="U63" s="577" t="s">
        <v>152</v>
      </c>
      <c r="V63" s="577" t="s">
        <v>153</v>
      </c>
      <c r="W63" s="577" t="s">
        <v>19</v>
      </c>
      <c r="AD63" s="470">
        <v>43129</v>
      </c>
      <c r="AE63" s="45" t="s">
        <v>1898</v>
      </c>
      <c r="AF63" s="45" t="s">
        <v>1899</v>
      </c>
      <c r="AG63" s="48" t="s">
        <v>1900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1901</v>
      </c>
      <c r="AF64" s="426" t="s">
        <v>1902</v>
      </c>
      <c r="AG64" s="48" t="s">
        <v>1903</v>
      </c>
      <c r="AH64" s="476">
        <v>200</v>
      </c>
      <c r="AI64" s="45" t="s">
        <v>1267</v>
      </c>
    </row>
    <row r="65" spans="9:35" x14ac:dyDescent="0.35">
      <c r="I65" s="581" t="s">
        <v>1274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1904</v>
      </c>
      <c r="AF65" s="426" t="s">
        <v>1905</v>
      </c>
      <c r="AG65" s="48" t="s">
        <v>1906</v>
      </c>
      <c r="AH65" s="476">
        <v>200</v>
      </c>
      <c r="AI65" s="45" t="s">
        <v>1267</v>
      </c>
    </row>
    <row r="66" spans="9:35" x14ac:dyDescent="0.35">
      <c r="I66" s="581" t="s">
        <v>1276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1907</v>
      </c>
      <c r="AF66" s="45" t="s">
        <v>1908</v>
      </c>
      <c r="AG66" s="48" t="s">
        <v>1909</v>
      </c>
      <c r="AH66" s="476">
        <v>200</v>
      </c>
      <c r="AI66" s="45" t="s">
        <v>1267</v>
      </c>
    </row>
    <row r="67" spans="9:35" x14ac:dyDescent="0.35">
      <c r="I67" s="581" t="s">
        <v>1277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1910</v>
      </c>
      <c r="AF67" s="45" t="s">
        <v>1911</v>
      </c>
      <c r="AG67" s="48" t="s">
        <v>1912</v>
      </c>
      <c r="AH67" s="476">
        <v>200</v>
      </c>
      <c r="AI67" s="45" t="s">
        <v>1775</v>
      </c>
    </row>
    <row r="68" spans="9:35" x14ac:dyDescent="0.35">
      <c r="I68" s="581" t="s">
        <v>1278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1913</v>
      </c>
      <c r="AF68" s="426" t="s">
        <v>1914</v>
      </c>
      <c r="AG68" s="48" t="s">
        <v>1915</v>
      </c>
      <c r="AH68" s="476">
        <v>200</v>
      </c>
      <c r="AI68" s="45" t="s">
        <v>1267</v>
      </c>
    </row>
    <row r="69" spans="9:35" x14ac:dyDescent="0.35">
      <c r="I69" s="582" t="s">
        <v>1279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1854</v>
      </c>
      <c r="AF69" s="426" t="s">
        <v>1916</v>
      </c>
      <c r="AG69" s="48" t="s">
        <v>1917</v>
      </c>
      <c r="AH69" s="476">
        <v>200</v>
      </c>
      <c r="AI69" s="45" t="s">
        <v>1267</v>
      </c>
    </row>
    <row r="70" spans="9:35" x14ac:dyDescent="0.35">
      <c r="I70" s="582" t="s">
        <v>1280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1281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1282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1283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1284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1918</v>
      </c>
      <c r="AF74" s="426" t="s">
        <v>1919</v>
      </c>
      <c r="AG74" s="48" t="s">
        <v>1920</v>
      </c>
      <c r="AH74" s="476">
        <v>200</v>
      </c>
      <c r="AI74" s="45" t="s">
        <v>1775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1921</v>
      </c>
      <c r="AF75" s="45" t="s">
        <v>1922</v>
      </c>
      <c r="AG75" s="48" t="s">
        <v>1923</v>
      </c>
      <c r="AH75" s="476">
        <v>30</v>
      </c>
      <c r="AI75" s="45" t="s">
        <v>1924</v>
      </c>
    </row>
    <row r="76" spans="9:35" ht="13.15" customHeight="1" thickTop="1" x14ac:dyDescent="0.35">
      <c r="AD76" s="470">
        <v>43190</v>
      </c>
      <c r="AE76" s="45" t="s">
        <v>1925</v>
      </c>
      <c r="AF76" s="45" t="s">
        <v>1926</v>
      </c>
      <c r="AG76" s="48" t="s">
        <v>1927</v>
      </c>
      <c r="AH76" s="476">
        <v>125</v>
      </c>
      <c r="AI76" s="45" t="s">
        <v>1928</v>
      </c>
    </row>
    <row r="77" spans="9:35" x14ac:dyDescent="0.35">
      <c r="AD77" s="470">
        <v>43249</v>
      </c>
      <c r="AE77" s="45" t="s">
        <v>1191</v>
      </c>
      <c r="AF77" s="426" t="s">
        <v>1929</v>
      </c>
      <c r="AG77" s="48" t="s">
        <v>1930</v>
      </c>
      <c r="AH77" s="476">
        <v>200</v>
      </c>
      <c r="AI77" s="45" t="s">
        <v>1931</v>
      </c>
    </row>
    <row r="78" spans="9:35" ht="13.15" customHeight="1" x14ac:dyDescent="0.4">
      <c r="I78" s="420" t="s">
        <v>140</v>
      </c>
      <c r="J78" s="557" t="s">
        <v>1596</v>
      </c>
      <c r="K78" s="577" t="s">
        <v>142</v>
      </c>
      <c r="L78" s="577" t="s">
        <v>143</v>
      </c>
      <c r="M78" s="577" t="s">
        <v>144</v>
      </c>
      <c r="N78" s="577" t="s">
        <v>145</v>
      </c>
      <c r="O78" s="577" t="s">
        <v>146</v>
      </c>
      <c r="P78" s="577" t="s">
        <v>147</v>
      </c>
      <c r="Q78" s="577" t="s">
        <v>148</v>
      </c>
      <c r="R78" s="577" t="s">
        <v>149</v>
      </c>
      <c r="S78" s="577" t="s">
        <v>150</v>
      </c>
      <c r="T78" s="577" t="s">
        <v>151</v>
      </c>
      <c r="U78" s="577" t="s">
        <v>152</v>
      </c>
      <c r="V78" s="577" t="s">
        <v>153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1932</v>
      </c>
      <c r="AF78" s="426" t="s">
        <v>1933</v>
      </c>
      <c r="AG78" s="48" t="s">
        <v>1934</v>
      </c>
      <c r="AH78" s="476">
        <v>200</v>
      </c>
      <c r="AI78" s="45" t="s">
        <v>1531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1935</v>
      </c>
      <c r="AF79" s="426" t="s">
        <v>1936</v>
      </c>
      <c r="AG79" s="48" t="s">
        <v>1937</v>
      </c>
      <c r="AH79" s="476">
        <v>200</v>
      </c>
      <c r="AI79" s="45" t="s">
        <v>1938</v>
      </c>
    </row>
    <row r="80" spans="9:35" x14ac:dyDescent="0.35">
      <c r="I80" s="581" t="s">
        <v>1274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1939</v>
      </c>
      <c r="AF80" s="426" t="s">
        <v>1940</v>
      </c>
      <c r="AG80" s="48" t="s">
        <v>1941</v>
      </c>
      <c r="AH80" s="476">
        <v>250</v>
      </c>
      <c r="AI80" s="45" t="s">
        <v>1942</v>
      </c>
    </row>
    <row r="81" spans="9:35" x14ac:dyDescent="0.35">
      <c r="I81" s="581" t="s">
        <v>1276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1943</v>
      </c>
      <c r="AF81" s="426" t="s">
        <v>1944</v>
      </c>
      <c r="AG81" s="48" t="s">
        <v>1945</v>
      </c>
      <c r="AH81" s="426">
        <v>200</v>
      </c>
      <c r="AI81" s="45" t="s">
        <v>1946</v>
      </c>
    </row>
    <row r="82" spans="9:35" x14ac:dyDescent="0.35">
      <c r="I82" s="581" t="s">
        <v>1277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1947</v>
      </c>
      <c r="AF82" s="45" t="s">
        <v>1948</v>
      </c>
      <c r="AG82" s="48" t="s">
        <v>1949</v>
      </c>
      <c r="AH82" s="476">
        <v>250</v>
      </c>
      <c r="AI82" s="45" t="s">
        <v>1489</v>
      </c>
    </row>
    <row r="83" spans="9:35" x14ac:dyDescent="0.35">
      <c r="I83" s="581" t="s">
        <v>1278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1943</v>
      </c>
      <c r="AF83" s="45" t="s">
        <v>1950</v>
      </c>
      <c r="AG83" s="45" t="s">
        <v>1900</v>
      </c>
      <c r="AH83" s="257">
        <v>-159</v>
      </c>
    </row>
    <row r="84" spans="9:35" x14ac:dyDescent="0.35">
      <c r="I84" s="582" t="s">
        <v>1279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1681</v>
      </c>
      <c r="AF84" s="45" t="s">
        <v>1951</v>
      </c>
      <c r="AG84" s="48" t="s">
        <v>1952</v>
      </c>
      <c r="AH84" s="476">
        <v>75</v>
      </c>
      <c r="AI84" s="45" t="s">
        <v>224</v>
      </c>
    </row>
    <row r="85" spans="9:35" x14ac:dyDescent="0.35">
      <c r="I85" s="582" t="s">
        <v>1280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676</v>
      </c>
      <c r="AF85" s="426" t="s">
        <v>1953</v>
      </c>
      <c r="AG85" s="48" t="s">
        <v>1954</v>
      </c>
      <c r="AH85" s="476">
        <v>100</v>
      </c>
      <c r="AI85" s="45" t="s">
        <v>1141</v>
      </c>
    </row>
    <row r="86" spans="9:35" x14ac:dyDescent="0.35">
      <c r="I86" s="582" t="s">
        <v>1281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1282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1283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1284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1955</v>
      </c>
      <c r="AF90" s="45" t="s">
        <v>1956</v>
      </c>
      <c r="AG90" s="48" t="s">
        <v>1957</v>
      </c>
      <c r="AH90" s="476">
        <v>75</v>
      </c>
      <c r="AI90" s="45" t="s">
        <v>1141</v>
      </c>
    </row>
    <row r="91" spans="9:35" x14ac:dyDescent="0.35">
      <c r="AD91" s="470">
        <v>43762</v>
      </c>
      <c r="AE91" s="426" t="s">
        <v>1958</v>
      </c>
      <c r="AF91" s="426" t="s">
        <v>1959</v>
      </c>
      <c r="AG91" s="48" t="s">
        <v>1960</v>
      </c>
      <c r="AH91" s="476">
        <v>250</v>
      </c>
      <c r="AI91" s="45" t="s">
        <v>1141</v>
      </c>
    </row>
    <row r="92" spans="9:35" ht="13.15" customHeight="1" x14ac:dyDescent="0.4">
      <c r="I92" s="566" t="s">
        <v>157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  <c r="X92" s="423" t="s">
        <v>158</v>
      </c>
      <c r="Y92" s="423" t="s">
        <v>22</v>
      </c>
      <c r="AD92" s="470">
        <v>43769</v>
      </c>
      <c r="AE92" s="45" t="s">
        <v>1961</v>
      </c>
      <c r="AF92" s="426" t="s">
        <v>1962</v>
      </c>
      <c r="AG92" s="48" t="s">
        <v>1963</v>
      </c>
      <c r="AH92" s="476">
        <v>200</v>
      </c>
      <c r="AI92" s="45" t="s">
        <v>142</v>
      </c>
    </row>
    <row r="93" spans="9:35" x14ac:dyDescent="0.35">
      <c r="I93" s="426" t="s">
        <v>159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1964</v>
      </c>
      <c r="AF93" s="45" t="s">
        <v>1965</v>
      </c>
      <c r="AG93" s="48" t="s">
        <v>1966</v>
      </c>
      <c r="AH93" s="476">
        <v>150</v>
      </c>
    </row>
    <row r="94" spans="9:35" x14ac:dyDescent="0.35">
      <c r="I94" s="426" t="s">
        <v>160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1961</v>
      </c>
      <c r="AF94" s="426" t="s">
        <v>1967</v>
      </c>
      <c r="AG94" s="48" t="s">
        <v>1968</v>
      </c>
      <c r="AH94" s="476">
        <v>200</v>
      </c>
      <c r="AI94" s="45" t="s">
        <v>1969</v>
      </c>
    </row>
    <row r="95" spans="9:35" x14ac:dyDescent="0.35">
      <c r="I95" s="426" t="s">
        <v>161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162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163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164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165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2297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168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1310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170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2297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171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172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173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  <c r="X113" s="423" t="s">
        <v>158</v>
      </c>
    </row>
    <row r="114" spans="9:24" x14ac:dyDescent="0.35">
      <c r="I114" s="426" t="s">
        <v>174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175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1311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163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177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179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181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182</v>
      </c>
      <c r="K123" s="577" t="s">
        <v>142</v>
      </c>
      <c r="L123" s="577" t="s">
        <v>143</v>
      </c>
      <c r="M123" s="577" t="s">
        <v>144</v>
      </c>
      <c r="N123" s="577" t="s">
        <v>145</v>
      </c>
      <c r="O123" s="577" t="s">
        <v>146</v>
      </c>
      <c r="P123" s="577" t="s">
        <v>147</v>
      </c>
      <c r="Q123" s="577" t="s">
        <v>148</v>
      </c>
      <c r="R123" s="577" t="s">
        <v>149</v>
      </c>
      <c r="S123" s="577" t="s">
        <v>150</v>
      </c>
      <c r="T123" s="577" t="s">
        <v>151</v>
      </c>
      <c r="U123" s="577" t="s">
        <v>152</v>
      </c>
      <c r="V123" s="577" t="s">
        <v>153</v>
      </c>
      <c r="W123" s="577" t="s">
        <v>19</v>
      </c>
      <c r="X123" s="423" t="s">
        <v>158</v>
      </c>
    </row>
    <row r="124" spans="9:24" ht="13.15" customHeight="1" x14ac:dyDescent="0.4">
      <c r="I124" s="444" t="s">
        <v>183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184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185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1:24" ht="13.15" customHeight="1" x14ac:dyDescent="0.4">
      <c r="I129" s="444" t="s">
        <v>183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175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186</v>
      </c>
      <c r="K133" s="577" t="s">
        <v>142</v>
      </c>
      <c r="L133" s="577" t="s">
        <v>143</v>
      </c>
      <c r="M133" s="577" t="s">
        <v>144</v>
      </c>
      <c r="N133" s="577" t="s">
        <v>145</v>
      </c>
      <c r="O133" s="577" t="s">
        <v>146</v>
      </c>
      <c r="P133" s="577" t="s">
        <v>147</v>
      </c>
      <c r="Q133" s="577" t="s">
        <v>148</v>
      </c>
      <c r="R133" s="577" t="s">
        <v>149</v>
      </c>
      <c r="S133" s="577" t="s">
        <v>150</v>
      </c>
      <c r="T133" s="577" t="s">
        <v>151</v>
      </c>
      <c r="U133" s="577" t="s">
        <v>152</v>
      </c>
      <c r="V133" s="577" t="s">
        <v>153</v>
      </c>
      <c r="W133" s="577" t="s">
        <v>19</v>
      </c>
      <c r="X133" s="423" t="s">
        <v>158</v>
      </c>
    </row>
    <row r="134" spans="1:24" ht="13.15" customHeight="1" x14ac:dyDescent="0.4">
      <c r="I134" s="444" t="s">
        <v>183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184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187</v>
      </c>
      <c r="B144" s="459" t="s">
        <v>188</v>
      </c>
      <c r="C144" s="459" t="s">
        <v>189</v>
      </c>
      <c r="D144" s="459" t="s">
        <v>190</v>
      </c>
      <c r="E144" s="483" t="s">
        <v>74</v>
      </c>
      <c r="F144" s="459" t="s">
        <v>75</v>
      </c>
      <c r="G144" s="459" t="s">
        <v>191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2298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2299</v>
      </c>
      <c r="C152" s="426" t="s">
        <v>28</v>
      </c>
      <c r="D152" s="45" t="s">
        <v>159</v>
      </c>
      <c r="E152" s="53">
        <v>17.5</v>
      </c>
      <c r="F152" s="45" t="s">
        <v>2300</v>
      </c>
      <c r="G152" s="45" t="s">
        <v>175</v>
      </c>
    </row>
    <row r="153" spans="1:7" ht="13.5" customHeight="1" x14ac:dyDescent="0.35">
      <c r="A153" s="47">
        <v>44193</v>
      </c>
      <c r="B153" s="45" t="s">
        <v>2301</v>
      </c>
      <c r="C153" s="426" t="s">
        <v>1274</v>
      </c>
      <c r="D153" s="45" t="s">
        <v>159</v>
      </c>
      <c r="E153" s="53">
        <v>150</v>
      </c>
      <c r="F153" s="45" t="s">
        <v>235</v>
      </c>
      <c r="G153" s="45" t="s">
        <v>174</v>
      </c>
    </row>
    <row r="154" spans="1:7" ht="13.5" customHeight="1" x14ac:dyDescent="0.35">
      <c r="A154" s="47">
        <v>44193</v>
      </c>
      <c r="B154" s="45" t="s">
        <v>2172</v>
      </c>
      <c r="C154" s="426" t="s">
        <v>28</v>
      </c>
      <c r="D154" s="45" t="s">
        <v>165</v>
      </c>
      <c r="E154" s="53">
        <v>150</v>
      </c>
      <c r="F154" s="45" t="s">
        <v>2302</v>
      </c>
      <c r="G154" s="45" t="s">
        <v>174</v>
      </c>
    </row>
    <row r="155" spans="1:7" ht="13.5" customHeight="1" x14ac:dyDescent="0.35">
      <c r="A155" s="47">
        <v>44193</v>
      </c>
      <c r="B155" s="45" t="s">
        <v>2172</v>
      </c>
      <c r="C155" s="426" t="s">
        <v>1281</v>
      </c>
      <c r="D155" s="45" t="s">
        <v>165</v>
      </c>
      <c r="E155" s="53">
        <v>-150</v>
      </c>
      <c r="F155" s="45" t="s">
        <v>2302</v>
      </c>
      <c r="G155" s="45" t="s">
        <v>174</v>
      </c>
    </row>
    <row r="156" spans="1:7" ht="13.5" customHeight="1" x14ac:dyDescent="0.35">
      <c r="A156" s="47">
        <v>44193</v>
      </c>
      <c r="B156" s="45" t="s">
        <v>2172</v>
      </c>
      <c r="C156" s="426" t="s">
        <v>28</v>
      </c>
      <c r="D156" s="45" t="s">
        <v>159</v>
      </c>
      <c r="E156" s="53">
        <v>100</v>
      </c>
      <c r="F156" s="45" t="s">
        <v>2302</v>
      </c>
      <c r="G156" s="45" t="s">
        <v>174</v>
      </c>
    </row>
    <row r="157" spans="1:7" ht="13.5" customHeight="1" x14ac:dyDescent="0.35">
      <c r="A157" s="47">
        <v>44192</v>
      </c>
      <c r="B157" s="45" t="s">
        <v>89</v>
      </c>
      <c r="C157" s="426" t="s">
        <v>1282</v>
      </c>
      <c r="D157" s="45" t="s">
        <v>160</v>
      </c>
      <c r="E157" s="53">
        <v>63.2</v>
      </c>
      <c r="F157" s="45" t="s">
        <v>89</v>
      </c>
      <c r="G157" s="45" t="s">
        <v>175</v>
      </c>
    </row>
    <row r="158" spans="1:7" ht="13.5" customHeight="1" x14ac:dyDescent="0.35">
      <c r="A158" s="47">
        <v>44189</v>
      </c>
      <c r="B158" s="45" t="s">
        <v>2303</v>
      </c>
      <c r="C158" s="426" t="s">
        <v>1280</v>
      </c>
      <c r="D158" s="45" t="s">
        <v>159</v>
      </c>
      <c r="E158" s="53">
        <v>150</v>
      </c>
      <c r="F158" s="45" t="s">
        <v>1409</v>
      </c>
      <c r="G158" s="45" t="s">
        <v>174</v>
      </c>
    </row>
    <row r="159" spans="1:7" ht="13.5" customHeight="1" x14ac:dyDescent="0.35">
      <c r="A159" s="47">
        <v>44187</v>
      </c>
      <c r="B159" s="45" t="s">
        <v>2304</v>
      </c>
      <c r="C159" s="426" t="s">
        <v>28</v>
      </c>
      <c r="D159" s="45" t="s">
        <v>159</v>
      </c>
      <c r="E159" s="53">
        <v>30</v>
      </c>
      <c r="F159" s="45" t="s">
        <v>1236</v>
      </c>
      <c r="G159" s="45" t="s">
        <v>174</v>
      </c>
    </row>
    <row r="160" spans="1:7" ht="13.5" customHeight="1" x14ac:dyDescent="0.35">
      <c r="A160" s="47">
        <v>44186</v>
      </c>
      <c r="B160" s="45" t="s">
        <v>2243</v>
      </c>
      <c r="C160" s="426" t="s">
        <v>28</v>
      </c>
      <c r="D160" s="45" t="s">
        <v>160</v>
      </c>
      <c r="E160" s="53">
        <v>15</v>
      </c>
      <c r="F160" s="45" t="s">
        <v>2130</v>
      </c>
      <c r="G160" s="45" t="s">
        <v>174</v>
      </c>
    </row>
    <row r="161" spans="1:7" ht="13.5" customHeight="1" x14ac:dyDescent="0.35">
      <c r="A161" s="47">
        <v>44186</v>
      </c>
      <c r="B161" s="45" t="s">
        <v>2305</v>
      </c>
      <c r="C161" s="426" t="s">
        <v>1280</v>
      </c>
      <c r="D161" s="45" t="s">
        <v>159</v>
      </c>
      <c r="E161" s="53">
        <v>100</v>
      </c>
      <c r="F161" s="45" t="s">
        <v>1409</v>
      </c>
      <c r="G161" s="45" t="s">
        <v>174</v>
      </c>
    </row>
    <row r="162" spans="1:7" ht="13.5" customHeight="1" x14ac:dyDescent="0.35">
      <c r="A162" s="47">
        <v>44185</v>
      </c>
      <c r="B162" s="45" t="s">
        <v>2306</v>
      </c>
      <c r="C162" s="426" t="s">
        <v>1280</v>
      </c>
      <c r="D162" s="45" t="s">
        <v>159</v>
      </c>
      <c r="E162" s="53">
        <v>375</v>
      </c>
      <c r="F162" s="45" t="s">
        <v>1861</v>
      </c>
      <c r="G162" s="45" t="s">
        <v>174</v>
      </c>
    </row>
    <row r="163" spans="1:7" ht="13.5" customHeight="1" x14ac:dyDescent="0.35">
      <c r="A163" s="47">
        <v>44184</v>
      </c>
      <c r="B163" s="45" t="s">
        <v>2307</v>
      </c>
      <c r="C163" s="426" t="s">
        <v>1279</v>
      </c>
      <c r="D163" s="45" t="s">
        <v>159</v>
      </c>
      <c r="E163" s="53">
        <v>60</v>
      </c>
      <c r="F163" s="45" t="s">
        <v>2308</v>
      </c>
      <c r="G163" s="45" t="s">
        <v>174</v>
      </c>
    </row>
    <row r="164" spans="1:7" ht="13.5" customHeight="1" x14ac:dyDescent="0.35">
      <c r="A164" s="47">
        <v>44183</v>
      </c>
      <c r="B164" s="45" t="s">
        <v>78</v>
      </c>
      <c r="C164" s="426" t="s">
        <v>1282</v>
      </c>
      <c r="D164" s="45" t="s">
        <v>160</v>
      </c>
      <c r="E164" s="53">
        <v>47.87</v>
      </c>
      <c r="F164" s="45" t="s">
        <v>2309</v>
      </c>
      <c r="G164" s="45" t="s">
        <v>175</v>
      </c>
    </row>
    <row r="165" spans="1:7" ht="13.5" customHeight="1" x14ac:dyDescent="0.35">
      <c r="A165" s="47">
        <v>44182</v>
      </c>
      <c r="B165" s="45" t="s">
        <v>2310</v>
      </c>
      <c r="C165" s="426" t="s">
        <v>28</v>
      </c>
      <c r="D165" s="45" t="s">
        <v>159</v>
      </c>
      <c r="E165" s="53">
        <v>30</v>
      </c>
      <c r="F165" s="45" t="s">
        <v>1236</v>
      </c>
      <c r="G165" s="45" t="s">
        <v>174</v>
      </c>
    </row>
    <row r="166" spans="1:7" ht="13.5" customHeight="1" x14ac:dyDescent="0.35">
      <c r="A166" s="47">
        <v>44181</v>
      </c>
      <c r="B166" s="45" t="s">
        <v>2311</v>
      </c>
      <c r="C166" s="426" t="s">
        <v>1274</v>
      </c>
      <c r="D166" s="45" t="s">
        <v>159</v>
      </c>
      <c r="E166" s="53">
        <v>99</v>
      </c>
      <c r="F166" s="45" t="s">
        <v>2312</v>
      </c>
      <c r="G166" s="45" t="s">
        <v>174</v>
      </c>
    </row>
    <row r="167" spans="1:7" ht="13.5" customHeight="1" x14ac:dyDescent="0.35">
      <c r="A167" s="47">
        <v>44180</v>
      </c>
      <c r="B167" s="45" t="s">
        <v>2313</v>
      </c>
      <c r="C167" s="426" t="s">
        <v>28</v>
      </c>
      <c r="D167" s="45" t="s">
        <v>159</v>
      </c>
      <c r="E167" s="53">
        <v>187.5</v>
      </c>
      <c r="F167" s="45" t="s">
        <v>2314</v>
      </c>
      <c r="G167" s="45" t="s">
        <v>175</v>
      </c>
    </row>
    <row r="168" spans="1:7" ht="13.5" customHeight="1" x14ac:dyDescent="0.35">
      <c r="A168" s="47">
        <v>44180</v>
      </c>
      <c r="B168" s="45" t="s">
        <v>2315</v>
      </c>
      <c r="C168" s="426" t="s">
        <v>28</v>
      </c>
      <c r="D168" s="45" t="s">
        <v>160</v>
      </c>
      <c r="E168" s="53">
        <v>15</v>
      </c>
      <c r="F168" s="45" t="s">
        <v>2130</v>
      </c>
      <c r="G168" s="45" t="s">
        <v>174</v>
      </c>
    </row>
    <row r="169" spans="1:7" ht="13.5" customHeight="1" x14ac:dyDescent="0.35">
      <c r="A169" s="47">
        <v>44180</v>
      </c>
      <c r="B169" s="45" t="s">
        <v>2275</v>
      </c>
      <c r="C169" s="426" t="s">
        <v>1279</v>
      </c>
      <c r="D169" s="45" t="s">
        <v>160</v>
      </c>
      <c r="E169" s="53">
        <v>60</v>
      </c>
      <c r="F169" s="45" t="s">
        <v>2316</v>
      </c>
      <c r="G169" s="45" t="s">
        <v>175</v>
      </c>
    </row>
    <row r="170" spans="1:7" ht="13.5" customHeight="1" x14ac:dyDescent="0.35">
      <c r="A170" s="47">
        <v>44179</v>
      </c>
      <c r="B170" s="45" t="s">
        <v>2317</v>
      </c>
      <c r="C170" s="426" t="s">
        <v>28</v>
      </c>
      <c r="D170" s="45" t="s">
        <v>160</v>
      </c>
      <c r="E170" s="53">
        <v>15</v>
      </c>
      <c r="F170" s="45" t="s">
        <v>2130</v>
      </c>
      <c r="G170" s="45" t="s">
        <v>174</v>
      </c>
    </row>
    <row r="171" spans="1:7" ht="13.5" customHeight="1" x14ac:dyDescent="0.35">
      <c r="A171" s="47">
        <v>44176</v>
      </c>
      <c r="B171" s="45" t="s">
        <v>2318</v>
      </c>
      <c r="C171" s="426" t="s">
        <v>1280</v>
      </c>
      <c r="D171" s="45" t="s">
        <v>159</v>
      </c>
      <c r="E171" s="53">
        <v>500</v>
      </c>
      <c r="F171" s="45" t="s">
        <v>1409</v>
      </c>
      <c r="G171" s="45" t="s">
        <v>174</v>
      </c>
    </row>
    <row r="172" spans="1:7" ht="13.5" customHeight="1" x14ac:dyDescent="0.35">
      <c r="A172" s="47">
        <v>44175</v>
      </c>
      <c r="B172" s="45" t="s">
        <v>1854</v>
      </c>
      <c r="C172" s="426" t="s">
        <v>28</v>
      </c>
      <c r="D172" s="45" t="s">
        <v>160</v>
      </c>
      <c r="E172" s="53">
        <v>17.5</v>
      </c>
      <c r="F172" s="45" t="s">
        <v>2300</v>
      </c>
      <c r="G172" s="45" t="s">
        <v>175</v>
      </c>
    </row>
    <row r="173" spans="1:7" ht="13.5" customHeight="1" x14ac:dyDescent="0.35">
      <c r="A173" s="47">
        <v>44175</v>
      </c>
      <c r="B173" s="45" t="s">
        <v>2319</v>
      </c>
      <c r="C173" s="426" t="s">
        <v>1280</v>
      </c>
      <c r="D173" s="45" t="s">
        <v>159</v>
      </c>
      <c r="E173" s="53">
        <v>300</v>
      </c>
      <c r="F173" s="45" t="s">
        <v>1409</v>
      </c>
      <c r="G173" s="45" t="s">
        <v>174</v>
      </c>
    </row>
    <row r="174" spans="1:7" ht="13.5" customHeight="1" x14ac:dyDescent="0.35">
      <c r="A174" s="47">
        <v>44174</v>
      </c>
      <c r="B174" s="45" t="s">
        <v>2275</v>
      </c>
      <c r="C174" s="426" t="s">
        <v>1279</v>
      </c>
      <c r="D174" s="45" t="s">
        <v>160</v>
      </c>
      <c r="E174" s="53">
        <v>60</v>
      </c>
      <c r="F174" s="45" t="s">
        <v>2316</v>
      </c>
      <c r="G174" s="45" t="s">
        <v>175</v>
      </c>
    </row>
    <row r="175" spans="1:7" ht="13.5" customHeight="1" x14ac:dyDescent="0.35">
      <c r="A175" s="47">
        <v>44173</v>
      </c>
      <c r="B175" s="45" t="s">
        <v>2320</v>
      </c>
      <c r="C175" s="426" t="s">
        <v>1280</v>
      </c>
      <c r="D175" s="45" t="s">
        <v>159</v>
      </c>
      <c r="E175" s="53">
        <v>150</v>
      </c>
      <c r="F175" s="45" t="s">
        <v>1409</v>
      </c>
      <c r="G175" s="45" t="s">
        <v>174</v>
      </c>
    </row>
    <row r="176" spans="1:7" ht="13.5" customHeight="1" x14ac:dyDescent="0.35">
      <c r="A176" s="47">
        <v>44168</v>
      </c>
      <c r="B176" s="45" t="s">
        <v>2321</v>
      </c>
      <c r="C176" s="426" t="s">
        <v>1279</v>
      </c>
      <c r="D176" s="45" t="s">
        <v>160</v>
      </c>
      <c r="E176" s="53">
        <v>25</v>
      </c>
      <c r="F176" s="45" t="s">
        <v>382</v>
      </c>
      <c r="G176" s="45" t="s">
        <v>175</v>
      </c>
    </row>
    <row r="177" spans="1:7" ht="13.5" customHeight="1" x14ac:dyDescent="0.35">
      <c r="A177" s="47">
        <v>44167</v>
      </c>
      <c r="B177" s="45" t="s">
        <v>2322</v>
      </c>
      <c r="C177" s="426" t="s">
        <v>1280</v>
      </c>
      <c r="D177" s="45" t="s">
        <v>159</v>
      </c>
      <c r="E177" s="53">
        <v>50</v>
      </c>
      <c r="F177" s="45" t="s">
        <v>1409</v>
      </c>
      <c r="G177" s="45" t="s">
        <v>174</v>
      </c>
    </row>
    <row r="178" spans="1:7" ht="13.5" customHeight="1" x14ac:dyDescent="0.35">
      <c r="A178" s="47">
        <v>44167</v>
      </c>
      <c r="B178" s="45" t="s">
        <v>2108</v>
      </c>
      <c r="C178" s="426" t="s">
        <v>1280</v>
      </c>
      <c r="D178" s="45" t="s">
        <v>159</v>
      </c>
      <c r="E178" s="53">
        <v>150</v>
      </c>
      <c r="F178" s="45" t="s">
        <v>1409</v>
      </c>
      <c r="G178" s="45" t="s">
        <v>174</v>
      </c>
    </row>
    <row r="179" spans="1:7" ht="13.5" customHeight="1" x14ac:dyDescent="0.35">
      <c r="A179" s="47">
        <v>44166</v>
      </c>
      <c r="B179" s="45" t="s">
        <v>1077</v>
      </c>
      <c r="C179" s="426" t="s">
        <v>1276</v>
      </c>
      <c r="D179" s="45" t="s">
        <v>161</v>
      </c>
      <c r="E179" s="53">
        <v>187.5</v>
      </c>
      <c r="F179" s="45" t="s">
        <v>1078</v>
      </c>
      <c r="G179" s="45" t="s">
        <v>175</v>
      </c>
    </row>
    <row r="180" spans="1:7" ht="13.5" customHeight="1" x14ac:dyDescent="0.35">
      <c r="A180" s="47">
        <v>44166</v>
      </c>
      <c r="B180" s="45" t="s">
        <v>292</v>
      </c>
      <c r="C180" s="426" t="s">
        <v>1278</v>
      </c>
      <c r="D180" s="426" t="s">
        <v>161</v>
      </c>
      <c r="E180" s="567">
        <v>80</v>
      </c>
      <c r="F180" s="426" t="s">
        <v>292</v>
      </c>
      <c r="G180" s="426" t="s">
        <v>175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848</v>
      </c>
      <c r="C182" s="426" t="s">
        <v>28</v>
      </c>
      <c r="D182" s="45" t="s">
        <v>160</v>
      </c>
      <c r="E182" s="53">
        <v>187.5</v>
      </c>
      <c r="F182" s="45" t="s">
        <v>291</v>
      </c>
      <c r="G182" s="45" t="s">
        <v>175</v>
      </c>
    </row>
    <row r="183" spans="1:7" ht="13.5" customHeight="1" x14ac:dyDescent="0.35">
      <c r="A183" s="47">
        <v>44165</v>
      </c>
      <c r="B183" s="45" t="s">
        <v>1493</v>
      </c>
      <c r="C183" s="426" t="s">
        <v>1274</v>
      </c>
      <c r="D183" s="45" t="s">
        <v>160</v>
      </c>
      <c r="E183" s="53">
        <v>600</v>
      </c>
      <c r="F183" s="45" t="s">
        <v>2323</v>
      </c>
      <c r="G183" s="45" t="s">
        <v>175</v>
      </c>
    </row>
    <row r="184" spans="1:7" ht="13.5" customHeight="1" x14ac:dyDescent="0.35">
      <c r="A184" s="47">
        <v>44165</v>
      </c>
      <c r="B184" s="45" t="s">
        <v>2324</v>
      </c>
      <c r="C184" s="426" t="s">
        <v>1279</v>
      </c>
      <c r="D184" s="45" t="s">
        <v>159</v>
      </c>
      <c r="E184" s="53">
        <v>35</v>
      </c>
      <c r="F184" s="45" t="s">
        <v>2316</v>
      </c>
      <c r="G184" s="45" t="s">
        <v>174</v>
      </c>
    </row>
    <row r="185" spans="1:7" ht="13.5" customHeight="1" x14ac:dyDescent="0.35">
      <c r="A185" s="47">
        <v>44165</v>
      </c>
      <c r="B185" s="45" t="s">
        <v>1500</v>
      </c>
      <c r="C185" s="426" t="s">
        <v>1279</v>
      </c>
      <c r="D185" s="45" t="s">
        <v>160</v>
      </c>
      <c r="E185" s="53">
        <v>90</v>
      </c>
      <c r="F185" s="45" t="s">
        <v>2325</v>
      </c>
      <c r="G185" s="45" t="s">
        <v>175</v>
      </c>
    </row>
    <row r="186" spans="1:7" ht="13.5" customHeight="1" x14ac:dyDescent="0.35">
      <c r="A186" s="47">
        <v>44165</v>
      </c>
      <c r="B186" s="45" t="s">
        <v>2321</v>
      </c>
      <c r="C186" s="426" t="s">
        <v>1279</v>
      </c>
      <c r="D186" s="45" t="s">
        <v>159</v>
      </c>
      <c r="E186" s="53">
        <v>35</v>
      </c>
      <c r="F186" s="45" t="s">
        <v>2316</v>
      </c>
      <c r="G186" s="45" t="s">
        <v>174</v>
      </c>
    </row>
    <row r="187" spans="1:7" ht="13.5" customHeight="1" x14ac:dyDescent="0.35">
      <c r="A187" s="47">
        <v>44165</v>
      </c>
      <c r="B187" s="45" t="s">
        <v>784</v>
      </c>
      <c r="C187" s="426" t="s">
        <v>1274</v>
      </c>
      <c r="D187" s="45" t="s">
        <v>162</v>
      </c>
      <c r="E187" s="53">
        <v>80</v>
      </c>
      <c r="F187" s="45" t="s">
        <v>324</v>
      </c>
      <c r="G187" s="45" t="s">
        <v>175</v>
      </c>
    </row>
    <row r="188" spans="1:7" ht="13.5" customHeight="1" x14ac:dyDescent="0.35">
      <c r="A188" s="47">
        <v>44160</v>
      </c>
      <c r="B188" s="45" t="s">
        <v>2326</v>
      </c>
      <c r="C188" s="426" t="s">
        <v>28</v>
      </c>
      <c r="D188" s="45" t="s">
        <v>159</v>
      </c>
      <c r="E188" s="53">
        <v>19.25</v>
      </c>
      <c r="F188" s="45" t="s">
        <v>2300</v>
      </c>
      <c r="G188" s="45" t="s">
        <v>175</v>
      </c>
    </row>
    <row r="189" spans="1:7" ht="13.5" customHeight="1" x14ac:dyDescent="0.35">
      <c r="A189" s="47">
        <v>44162</v>
      </c>
      <c r="B189" s="45" t="s">
        <v>2327</v>
      </c>
      <c r="C189" s="426" t="s">
        <v>1274</v>
      </c>
      <c r="D189" s="45" t="s">
        <v>160</v>
      </c>
      <c r="E189" s="53">
        <v>24</v>
      </c>
      <c r="F189" s="45" t="s">
        <v>324</v>
      </c>
      <c r="G189" s="45" t="s">
        <v>174</v>
      </c>
    </row>
    <row r="190" spans="1:7" ht="13.5" customHeight="1" x14ac:dyDescent="0.35">
      <c r="A190" s="47">
        <v>44158</v>
      </c>
      <c r="B190" s="45" t="s">
        <v>2233</v>
      </c>
      <c r="C190" s="426" t="s">
        <v>1274</v>
      </c>
      <c r="D190" s="45" t="s">
        <v>160</v>
      </c>
      <c r="E190" s="53">
        <v>12</v>
      </c>
      <c r="F190" s="45" t="s">
        <v>324</v>
      </c>
      <c r="G190" s="45" t="s">
        <v>175</v>
      </c>
    </row>
    <row r="191" spans="1:7" ht="13.5" customHeight="1" x14ac:dyDescent="0.35">
      <c r="A191" s="47">
        <v>44158</v>
      </c>
      <c r="B191" s="45" t="s">
        <v>2328</v>
      </c>
      <c r="C191" s="426" t="s">
        <v>1274</v>
      </c>
      <c r="D191" s="45" t="s">
        <v>159</v>
      </c>
      <c r="E191" s="53">
        <v>150</v>
      </c>
      <c r="F191" s="45" t="s">
        <v>230</v>
      </c>
      <c r="G191" s="45" t="s">
        <v>174</v>
      </c>
    </row>
    <row r="192" spans="1:7" ht="13.5" customHeight="1" x14ac:dyDescent="0.35">
      <c r="A192" s="47">
        <v>44158</v>
      </c>
      <c r="B192" s="45" t="s">
        <v>2329</v>
      </c>
      <c r="C192" s="426" t="s">
        <v>28</v>
      </c>
      <c r="D192" s="45" t="s">
        <v>159</v>
      </c>
      <c r="E192" s="53">
        <v>30</v>
      </c>
      <c r="F192" s="45" t="s">
        <v>1236</v>
      </c>
      <c r="G192" s="45" t="s">
        <v>174</v>
      </c>
    </row>
    <row r="193" spans="1:7" ht="13.5" customHeight="1" x14ac:dyDescent="0.35">
      <c r="A193" s="47">
        <v>44158</v>
      </c>
      <c r="B193" s="45" t="s">
        <v>2330</v>
      </c>
      <c r="C193" s="426" t="s">
        <v>1280</v>
      </c>
      <c r="D193" s="45" t="s">
        <v>160</v>
      </c>
      <c r="E193" s="53">
        <v>150</v>
      </c>
      <c r="F193" s="45" t="s">
        <v>1409</v>
      </c>
      <c r="G193" s="45" t="s">
        <v>174</v>
      </c>
    </row>
    <row r="194" spans="1:7" ht="13.5" customHeight="1" x14ac:dyDescent="0.35">
      <c r="A194" s="47">
        <v>44159</v>
      </c>
      <c r="B194" s="45" t="s">
        <v>89</v>
      </c>
      <c r="C194" s="426" t="s">
        <v>1282</v>
      </c>
      <c r="D194" s="45" t="s">
        <v>160</v>
      </c>
      <c r="E194" s="53">
        <v>129.53</v>
      </c>
      <c r="F194" s="45" t="s">
        <v>89</v>
      </c>
      <c r="G194" s="45" t="s">
        <v>175</v>
      </c>
    </row>
    <row r="195" spans="1:7" ht="13.5" customHeight="1" x14ac:dyDescent="0.35">
      <c r="A195" s="47">
        <v>44156</v>
      </c>
      <c r="B195" s="45" t="s">
        <v>2233</v>
      </c>
      <c r="C195" s="426" t="s">
        <v>1279</v>
      </c>
      <c r="D195" s="45" t="s">
        <v>160</v>
      </c>
      <c r="E195" s="53">
        <v>270</v>
      </c>
      <c r="F195" s="45" t="s">
        <v>1062</v>
      </c>
      <c r="G195" s="45" t="s">
        <v>175</v>
      </c>
    </row>
    <row r="196" spans="1:7" ht="13.5" customHeight="1" x14ac:dyDescent="0.35">
      <c r="A196" s="47">
        <v>44152</v>
      </c>
      <c r="B196" s="45" t="s">
        <v>2330</v>
      </c>
      <c r="C196" s="426" t="s">
        <v>1280</v>
      </c>
      <c r="D196" s="45" t="s">
        <v>160</v>
      </c>
      <c r="E196" s="53">
        <v>250</v>
      </c>
      <c r="F196" s="45" t="s">
        <v>1409</v>
      </c>
      <c r="G196" s="45" t="s">
        <v>174</v>
      </c>
    </row>
    <row r="197" spans="1:7" ht="13.5" customHeight="1" x14ac:dyDescent="0.35">
      <c r="A197" s="47">
        <v>44152</v>
      </c>
      <c r="B197" s="45" t="s">
        <v>2330</v>
      </c>
      <c r="C197" s="426" t="s">
        <v>1280</v>
      </c>
      <c r="D197" s="45" t="s">
        <v>160</v>
      </c>
      <c r="E197" s="53">
        <v>100</v>
      </c>
      <c r="F197" s="45" t="s">
        <v>1409</v>
      </c>
      <c r="G197" s="45" t="s">
        <v>174</v>
      </c>
    </row>
    <row r="198" spans="1:7" ht="13.5" customHeight="1" x14ac:dyDescent="0.35">
      <c r="A198" s="47">
        <v>44150</v>
      </c>
      <c r="B198" s="45" t="s">
        <v>384</v>
      </c>
      <c r="C198" s="426" t="s">
        <v>1284</v>
      </c>
      <c r="D198" s="45" t="s">
        <v>159</v>
      </c>
      <c r="E198" s="53">
        <v>0.9</v>
      </c>
      <c r="F198" s="45" t="s">
        <v>1254</v>
      </c>
      <c r="G198" s="45" t="s">
        <v>175</v>
      </c>
    </row>
    <row r="199" spans="1:7" ht="13.5" customHeight="1" x14ac:dyDescent="0.35">
      <c r="A199" s="47">
        <v>44149</v>
      </c>
      <c r="B199" s="45" t="s">
        <v>2235</v>
      </c>
      <c r="C199" s="426" t="s">
        <v>1279</v>
      </c>
      <c r="D199" s="45" t="s">
        <v>162</v>
      </c>
      <c r="E199" s="53">
        <v>35</v>
      </c>
      <c r="F199" s="45" t="s">
        <v>1377</v>
      </c>
      <c r="G199" s="45" t="s">
        <v>175</v>
      </c>
    </row>
    <row r="200" spans="1:7" ht="13.5" customHeight="1" x14ac:dyDescent="0.35">
      <c r="A200" s="47">
        <v>44149</v>
      </c>
      <c r="B200" s="45" t="s">
        <v>2228</v>
      </c>
      <c r="C200" s="426" t="s">
        <v>28</v>
      </c>
      <c r="D200" s="45" t="s">
        <v>159</v>
      </c>
      <c r="E200" s="53">
        <v>17.5</v>
      </c>
      <c r="F200" s="45" t="s">
        <v>2300</v>
      </c>
      <c r="G200" s="45" t="s">
        <v>175</v>
      </c>
    </row>
    <row r="201" spans="1:7" ht="13.5" customHeight="1" x14ac:dyDescent="0.35">
      <c r="A201" s="47">
        <v>44149</v>
      </c>
      <c r="B201" s="45" t="s">
        <v>2331</v>
      </c>
      <c r="C201" s="426" t="s">
        <v>1278</v>
      </c>
      <c r="D201" s="45" t="s">
        <v>159</v>
      </c>
      <c r="E201" s="53">
        <v>20</v>
      </c>
      <c r="F201" s="45" t="s">
        <v>293</v>
      </c>
      <c r="G201" s="45" t="s">
        <v>175</v>
      </c>
    </row>
    <row r="202" spans="1:7" ht="13.5" customHeight="1" x14ac:dyDescent="0.35">
      <c r="A202" s="47">
        <v>44146</v>
      </c>
      <c r="B202" s="45" t="s">
        <v>1690</v>
      </c>
      <c r="C202" s="426" t="s">
        <v>1279</v>
      </c>
      <c r="D202" s="45" t="s">
        <v>160</v>
      </c>
      <c r="E202" s="53">
        <v>70</v>
      </c>
      <c r="F202" s="45" t="s">
        <v>2332</v>
      </c>
      <c r="G202" s="45" t="s">
        <v>175</v>
      </c>
    </row>
    <row r="203" spans="1:7" ht="13.5" customHeight="1" x14ac:dyDescent="0.35">
      <c r="A203" s="47">
        <v>44145</v>
      </c>
      <c r="B203" s="45" t="s">
        <v>2333</v>
      </c>
      <c r="C203" s="426" t="s">
        <v>1280</v>
      </c>
      <c r="D203" s="45" t="s">
        <v>159</v>
      </c>
      <c r="E203" s="53">
        <v>75</v>
      </c>
      <c r="F203" s="45" t="s">
        <v>1409</v>
      </c>
      <c r="G203" s="45" t="s">
        <v>174</v>
      </c>
    </row>
    <row r="204" spans="1:7" ht="13.5" customHeight="1" x14ac:dyDescent="0.35">
      <c r="A204" s="47">
        <v>44145</v>
      </c>
      <c r="B204" s="45" t="s">
        <v>1681</v>
      </c>
      <c r="C204" s="426" t="s">
        <v>28</v>
      </c>
      <c r="D204" s="45" t="s">
        <v>159</v>
      </c>
      <c r="E204" s="53">
        <v>17.5</v>
      </c>
      <c r="F204" s="45" t="s">
        <v>2300</v>
      </c>
      <c r="G204" s="45" t="s">
        <v>175</v>
      </c>
    </row>
    <row r="205" spans="1:7" ht="13.5" customHeight="1" x14ac:dyDescent="0.35">
      <c r="A205" s="47">
        <v>44145</v>
      </c>
      <c r="B205" s="45" t="s">
        <v>1681</v>
      </c>
      <c r="C205" s="426" t="s">
        <v>28</v>
      </c>
      <c r="D205" s="45" t="s">
        <v>159</v>
      </c>
      <c r="E205" s="53">
        <v>17.5</v>
      </c>
      <c r="F205" s="45" t="s">
        <v>2300</v>
      </c>
      <c r="G205" s="45" t="s">
        <v>175</v>
      </c>
    </row>
    <row r="206" spans="1:7" ht="13.5" customHeight="1" x14ac:dyDescent="0.35">
      <c r="A206" s="47">
        <v>44144</v>
      </c>
      <c r="B206" s="45" t="s">
        <v>2334</v>
      </c>
      <c r="C206" s="426" t="s">
        <v>1279</v>
      </c>
      <c r="D206" s="45" t="s">
        <v>160</v>
      </c>
      <c r="E206" s="53">
        <v>30</v>
      </c>
      <c r="F206" s="45" t="s">
        <v>2335</v>
      </c>
      <c r="G206" s="45" t="s">
        <v>174</v>
      </c>
    </row>
    <row r="207" spans="1:7" ht="13.5" customHeight="1" x14ac:dyDescent="0.35">
      <c r="A207" s="47">
        <v>44143</v>
      </c>
      <c r="B207" s="45" t="s">
        <v>2275</v>
      </c>
      <c r="C207" s="426" t="s">
        <v>1279</v>
      </c>
      <c r="D207" s="45" t="s">
        <v>160</v>
      </c>
      <c r="E207" s="53">
        <v>60</v>
      </c>
      <c r="F207" s="45" t="s">
        <v>2336</v>
      </c>
      <c r="G207" s="45" t="s">
        <v>174</v>
      </c>
    </row>
    <row r="208" spans="1:7" ht="13.5" customHeight="1" x14ac:dyDescent="0.35">
      <c r="A208" s="47">
        <v>44141</v>
      </c>
      <c r="B208" s="45" t="s">
        <v>2337</v>
      </c>
      <c r="C208" s="426" t="s">
        <v>1280</v>
      </c>
      <c r="D208" s="45" t="s">
        <v>159</v>
      </c>
      <c r="E208" s="53">
        <v>5</v>
      </c>
      <c r="F208" s="45" t="s">
        <v>1409</v>
      </c>
      <c r="G208" s="45" t="s">
        <v>174</v>
      </c>
    </row>
    <row r="209" spans="1:7" ht="13.5" customHeight="1" x14ac:dyDescent="0.35">
      <c r="A209" s="47">
        <v>44141</v>
      </c>
      <c r="B209" s="45" t="s">
        <v>2337</v>
      </c>
      <c r="C209" s="426" t="s">
        <v>1280</v>
      </c>
      <c r="D209" s="45" t="s">
        <v>159</v>
      </c>
      <c r="E209" s="53">
        <v>30</v>
      </c>
      <c r="F209" s="45" t="s">
        <v>1409</v>
      </c>
      <c r="G209" s="45" t="s">
        <v>174</v>
      </c>
    </row>
    <row r="210" spans="1:7" ht="13.5" customHeight="1" x14ac:dyDescent="0.35">
      <c r="A210" s="47">
        <v>44136</v>
      </c>
      <c r="B210" s="45" t="s">
        <v>2338</v>
      </c>
      <c r="C210" s="426" t="s">
        <v>1284</v>
      </c>
      <c r="D210" s="45" t="s">
        <v>160</v>
      </c>
      <c r="E210" s="53">
        <v>6.9</v>
      </c>
      <c r="F210" s="45" t="s">
        <v>1254</v>
      </c>
      <c r="G210" s="45" t="s">
        <v>174</v>
      </c>
    </row>
    <row r="211" spans="1:7" ht="13.5" customHeight="1" x14ac:dyDescent="0.35">
      <c r="A211" s="47">
        <v>44140</v>
      </c>
      <c r="B211" s="45" t="s">
        <v>1429</v>
      </c>
      <c r="C211" s="426" t="s">
        <v>28</v>
      </c>
      <c r="D211" s="45" t="s">
        <v>159</v>
      </c>
      <c r="E211" s="53">
        <v>17.5</v>
      </c>
      <c r="F211" s="45" t="s">
        <v>2300</v>
      </c>
      <c r="G211" s="45" t="s">
        <v>175</v>
      </c>
    </row>
    <row r="212" spans="1:7" ht="13.5" customHeight="1" x14ac:dyDescent="0.35">
      <c r="A212" s="47">
        <v>44140</v>
      </c>
      <c r="B212" s="45" t="s">
        <v>2235</v>
      </c>
      <c r="C212" s="426" t="s">
        <v>28</v>
      </c>
      <c r="D212" s="45" t="s">
        <v>160</v>
      </c>
      <c r="E212" s="53">
        <v>17.5</v>
      </c>
      <c r="F212" s="45" t="s">
        <v>2300</v>
      </c>
      <c r="G212" s="45" t="s">
        <v>175</v>
      </c>
    </row>
    <row r="213" spans="1:7" ht="13.5" customHeight="1" x14ac:dyDescent="0.35">
      <c r="A213" s="47">
        <v>44138</v>
      </c>
      <c r="B213" s="45" t="s">
        <v>2278</v>
      </c>
      <c r="C213" s="426" t="s">
        <v>28</v>
      </c>
      <c r="D213" s="45" t="s">
        <v>162</v>
      </c>
      <c r="E213" s="53">
        <v>225</v>
      </c>
      <c r="F213" s="45" t="s">
        <v>1058</v>
      </c>
      <c r="G213" s="45" t="s">
        <v>175</v>
      </c>
    </row>
    <row r="214" spans="1:7" ht="13.5" customHeight="1" x14ac:dyDescent="0.35">
      <c r="A214" s="47">
        <v>44136</v>
      </c>
      <c r="B214" s="45" t="s">
        <v>1077</v>
      </c>
      <c r="C214" s="426" t="s">
        <v>1276</v>
      </c>
      <c r="D214" s="45" t="s">
        <v>161</v>
      </c>
      <c r="E214" s="53">
        <v>465</v>
      </c>
      <c r="F214" s="45" t="s">
        <v>1078</v>
      </c>
      <c r="G214" s="45" t="s">
        <v>175</v>
      </c>
    </row>
    <row r="215" spans="1:7" ht="13.5" customHeight="1" x14ac:dyDescent="0.35">
      <c r="A215" s="47">
        <v>44136</v>
      </c>
      <c r="B215" s="45" t="s">
        <v>292</v>
      </c>
      <c r="C215" s="426" t="s">
        <v>1278</v>
      </c>
      <c r="D215" s="426" t="s">
        <v>161</v>
      </c>
      <c r="E215" s="567">
        <v>60</v>
      </c>
      <c r="F215" s="426" t="s">
        <v>292</v>
      </c>
      <c r="G215" s="426" t="s">
        <v>175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1102</v>
      </c>
      <c r="C217" s="426" t="s">
        <v>1274</v>
      </c>
      <c r="D217" s="45" t="s">
        <v>160</v>
      </c>
      <c r="E217" s="53">
        <v>20</v>
      </c>
      <c r="F217" s="45" t="s">
        <v>324</v>
      </c>
      <c r="G217" s="45" t="s">
        <v>175</v>
      </c>
    </row>
    <row r="218" spans="1:7" ht="13.5" customHeight="1" x14ac:dyDescent="0.35">
      <c r="A218" s="47">
        <v>44132</v>
      </c>
      <c r="B218" s="45" t="s">
        <v>2339</v>
      </c>
      <c r="C218" s="426" t="s">
        <v>1278</v>
      </c>
      <c r="D218" s="45" t="s">
        <v>159</v>
      </c>
      <c r="E218" s="53">
        <v>20</v>
      </c>
      <c r="F218" s="45" t="s">
        <v>293</v>
      </c>
      <c r="G218" s="45" t="s">
        <v>175</v>
      </c>
    </row>
    <row r="219" spans="1:7" ht="13.5" customHeight="1" x14ac:dyDescent="0.35">
      <c r="A219" s="47">
        <v>44128</v>
      </c>
      <c r="B219" s="45" t="s">
        <v>1643</v>
      </c>
      <c r="C219" s="426" t="s">
        <v>1278</v>
      </c>
      <c r="D219" s="45" t="s">
        <v>159</v>
      </c>
      <c r="E219" s="53">
        <v>200</v>
      </c>
      <c r="F219" s="45" t="s">
        <v>293</v>
      </c>
      <c r="G219" s="45" t="s">
        <v>175</v>
      </c>
    </row>
    <row r="220" spans="1:7" ht="13.5" customHeight="1" x14ac:dyDescent="0.35">
      <c r="A220" s="47">
        <v>44125</v>
      </c>
      <c r="B220" s="45" t="s">
        <v>2340</v>
      </c>
      <c r="C220" s="426" t="s">
        <v>1274</v>
      </c>
      <c r="D220" s="45" t="s">
        <v>165</v>
      </c>
      <c r="E220" s="53">
        <v>150</v>
      </c>
      <c r="F220" s="45" t="s">
        <v>177</v>
      </c>
      <c r="G220" s="45" t="s">
        <v>174</v>
      </c>
    </row>
    <row r="221" spans="1:7" ht="13.5" customHeight="1" x14ac:dyDescent="0.35">
      <c r="A221" s="47">
        <v>44125</v>
      </c>
      <c r="B221" s="45" t="s">
        <v>2340</v>
      </c>
      <c r="C221" s="426" t="s">
        <v>1281</v>
      </c>
      <c r="D221" s="45" t="s">
        <v>165</v>
      </c>
      <c r="E221" s="53">
        <v>-150</v>
      </c>
      <c r="F221" s="45" t="s">
        <v>177</v>
      </c>
      <c r="G221" s="45" t="s">
        <v>174</v>
      </c>
    </row>
    <row r="222" spans="1:7" ht="13.5" customHeight="1" x14ac:dyDescent="0.35">
      <c r="A222" s="47">
        <v>44125</v>
      </c>
      <c r="B222" s="45" t="s">
        <v>2341</v>
      </c>
      <c r="C222" s="426" t="s">
        <v>28</v>
      </c>
      <c r="D222" s="45" t="s">
        <v>159</v>
      </c>
      <c r="E222" s="53">
        <v>30</v>
      </c>
      <c r="F222" s="45" t="s">
        <v>1236</v>
      </c>
      <c r="G222" s="45" t="s">
        <v>174</v>
      </c>
    </row>
    <row r="223" spans="1:7" ht="13.5" customHeight="1" x14ac:dyDescent="0.35">
      <c r="A223" s="47">
        <v>44124</v>
      </c>
      <c r="B223" s="45" t="s">
        <v>64</v>
      </c>
      <c r="C223" s="426" t="s">
        <v>1279</v>
      </c>
      <c r="D223" s="45" t="s">
        <v>159</v>
      </c>
      <c r="E223" s="53">
        <v>35</v>
      </c>
      <c r="F223" s="45" t="s">
        <v>1377</v>
      </c>
      <c r="G223" s="45" t="s">
        <v>175</v>
      </c>
    </row>
    <row r="224" spans="1:7" ht="13.5" customHeight="1" x14ac:dyDescent="0.35">
      <c r="A224" s="47">
        <v>44124</v>
      </c>
      <c r="B224" s="45" t="s">
        <v>2342</v>
      </c>
      <c r="C224" s="426" t="s">
        <v>1274</v>
      </c>
      <c r="D224" s="45" t="s">
        <v>160</v>
      </c>
      <c r="E224" s="53">
        <v>25</v>
      </c>
      <c r="F224" s="45" t="s">
        <v>2343</v>
      </c>
      <c r="G224" s="45" t="s">
        <v>175</v>
      </c>
    </row>
    <row r="225" spans="1:7" ht="13.5" customHeight="1" x14ac:dyDescent="0.35">
      <c r="A225" s="47">
        <v>44121</v>
      </c>
      <c r="B225" s="45" t="s">
        <v>2344</v>
      </c>
      <c r="C225" s="426" t="s">
        <v>1274</v>
      </c>
      <c r="D225" s="45" t="s">
        <v>160</v>
      </c>
      <c r="E225" s="53">
        <v>150</v>
      </c>
      <c r="F225" s="45" t="s">
        <v>177</v>
      </c>
      <c r="G225" s="45" t="s">
        <v>174</v>
      </c>
    </row>
    <row r="226" spans="1:7" ht="13.5" customHeight="1" x14ac:dyDescent="0.35">
      <c r="A226" s="47">
        <v>44121</v>
      </c>
      <c r="B226" s="45" t="s">
        <v>986</v>
      </c>
      <c r="C226" s="426" t="s">
        <v>1274</v>
      </c>
      <c r="D226" s="45" t="s">
        <v>159</v>
      </c>
      <c r="E226" s="53">
        <v>99</v>
      </c>
      <c r="F226" s="45" t="s">
        <v>177</v>
      </c>
      <c r="G226" s="45" t="s">
        <v>175</v>
      </c>
    </row>
    <row r="227" spans="1:7" ht="13.5" customHeight="1" x14ac:dyDescent="0.35">
      <c r="A227" s="47">
        <v>44121</v>
      </c>
      <c r="B227" s="45" t="s">
        <v>986</v>
      </c>
      <c r="C227" s="426" t="s">
        <v>1274</v>
      </c>
      <c r="D227" s="45" t="s">
        <v>159</v>
      </c>
      <c r="E227" s="53">
        <v>75</v>
      </c>
      <c r="F227" s="45" t="s">
        <v>224</v>
      </c>
      <c r="G227" s="45" t="s">
        <v>175</v>
      </c>
    </row>
    <row r="228" spans="1:7" ht="13.5" customHeight="1" x14ac:dyDescent="0.35">
      <c r="A228" s="47">
        <v>44118</v>
      </c>
      <c r="B228" s="45" t="s">
        <v>2345</v>
      </c>
      <c r="C228" s="426" t="s">
        <v>1274</v>
      </c>
      <c r="D228" s="45" t="s">
        <v>159</v>
      </c>
      <c r="E228" s="53">
        <v>99</v>
      </c>
      <c r="F228" s="45" t="s">
        <v>177</v>
      </c>
      <c r="G228" s="45" t="s">
        <v>174</v>
      </c>
    </row>
    <row r="229" spans="1:7" ht="13.5" customHeight="1" x14ac:dyDescent="0.35">
      <c r="A229" s="47">
        <v>44116</v>
      </c>
      <c r="B229" s="45" t="s">
        <v>2346</v>
      </c>
      <c r="C229" s="426" t="s">
        <v>1274</v>
      </c>
      <c r="D229" s="45" t="s">
        <v>159</v>
      </c>
      <c r="E229" s="53">
        <v>150</v>
      </c>
      <c r="F229" s="45" t="s">
        <v>177</v>
      </c>
      <c r="G229" s="45" t="s">
        <v>174</v>
      </c>
    </row>
    <row r="230" spans="1:7" ht="13.5" customHeight="1" x14ac:dyDescent="0.35">
      <c r="A230" s="47">
        <v>44116</v>
      </c>
      <c r="B230" s="45" t="s">
        <v>2347</v>
      </c>
      <c r="C230" s="426" t="s">
        <v>1274</v>
      </c>
      <c r="D230" s="45" t="s">
        <v>159</v>
      </c>
      <c r="E230" s="53">
        <v>99</v>
      </c>
      <c r="F230" s="45" t="s">
        <v>177</v>
      </c>
      <c r="G230" s="45" t="s">
        <v>174</v>
      </c>
    </row>
    <row r="231" spans="1:7" ht="13.5" customHeight="1" x14ac:dyDescent="0.35">
      <c r="A231" s="47">
        <v>44116</v>
      </c>
      <c r="B231" s="45" t="s">
        <v>2091</v>
      </c>
      <c r="C231" s="426" t="s">
        <v>1274</v>
      </c>
      <c r="D231" s="45" t="s">
        <v>159</v>
      </c>
      <c r="E231" s="53">
        <v>150</v>
      </c>
      <c r="F231" s="45" t="s">
        <v>177</v>
      </c>
      <c r="G231" s="45" t="s">
        <v>177</v>
      </c>
    </row>
    <row r="232" spans="1:7" ht="13.5" customHeight="1" x14ac:dyDescent="0.35">
      <c r="A232" s="47">
        <v>44115</v>
      </c>
      <c r="B232" s="45" t="s">
        <v>89</v>
      </c>
      <c r="C232" s="426" t="s">
        <v>1282</v>
      </c>
      <c r="D232" s="45" t="s">
        <v>160</v>
      </c>
      <c r="E232" s="53">
        <v>225.69</v>
      </c>
      <c r="F232" s="45" t="s">
        <v>89</v>
      </c>
      <c r="G232" s="45" t="s">
        <v>175</v>
      </c>
    </row>
    <row r="233" spans="1:7" ht="13.5" customHeight="1" x14ac:dyDescent="0.35">
      <c r="A233" s="47">
        <v>44114</v>
      </c>
      <c r="B233" s="45" t="s">
        <v>2348</v>
      </c>
      <c r="C233" s="426" t="s">
        <v>1274</v>
      </c>
      <c r="D233" s="45" t="s">
        <v>159</v>
      </c>
      <c r="E233" s="53">
        <v>99</v>
      </c>
      <c r="F233" s="45" t="s">
        <v>177</v>
      </c>
      <c r="G233" s="45" t="s">
        <v>177</v>
      </c>
    </row>
    <row r="234" spans="1:7" ht="13.5" customHeight="1" x14ac:dyDescent="0.35">
      <c r="A234" s="47">
        <v>44111</v>
      </c>
      <c r="B234" s="45" t="s">
        <v>2349</v>
      </c>
      <c r="C234" s="426" t="s">
        <v>1274</v>
      </c>
      <c r="D234" s="45" t="s">
        <v>159</v>
      </c>
      <c r="E234" s="53">
        <v>20</v>
      </c>
      <c r="F234" s="45" t="s">
        <v>324</v>
      </c>
      <c r="G234" s="45" t="s">
        <v>175</v>
      </c>
    </row>
    <row r="235" spans="1:7" ht="13.5" customHeight="1" x14ac:dyDescent="0.35">
      <c r="A235" s="47">
        <v>44111</v>
      </c>
      <c r="B235" s="45" t="s">
        <v>2350</v>
      </c>
      <c r="C235" s="426" t="s">
        <v>1274</v>
      </c>
      <c r="D235" s="45" t="s">
        <v>160</v>
      </c>
      <c r="E235" s="53">
        <v>49</v>
      </c>
      <c r="F235" s="45" t="s">
        <v>177</v>
      </c>
      <c r="G235" s="45" t="s">
        <v>175</v>
      </c>
    </row>
    <row r="236" spans="1:7" ht="13.5" customHeight="1" x14ac:dyDescent="0.35">
      <c r="A236" s="47">
        <v>44109</v>
      </c>
      <c r="B236" s="45" t="s">
        <v>2351</v>
      </c>
      <c r="C236" s="426" t="s">
        <v>1279</v>
      </c>
      <c r="D236" s="45" t="s">
        <v>160</v>
      </c>
      <c r="E236" s="53">
        <v>35</v>
      </c>
      <c r="F236" s="45" t="s">
        <v>2352</v>
      </c>
      <c r="G236" s="45" t="s">
        <v>175</v>
      </c>
    </row>
    <row r="237" spans="1:7" ht="13.5" customHeight="1" x14ac:dyDescent="0.35">
      <c r="A237" s="47">
        <v>44108</v>
      </c>
      <c r="B237" s="45" t="s">
        <v>2353</v>
      </c>
      <c r="C237" s="426" t="s">
        <v>1274</v>
      </c>
      <c r="D237" s="45" t="s">
        <v>160</v>
      </c>
      <c r="E237" s="53">
        <v>99</v>
      </c>
      <c r="F237" s="45" t="s">
        <v>177</v>
      </c>
      <c r="G237" s="45" t="s">
        <v>179</v>
      </c>
    </row>
    <row r="238" spans="1:7" ht="13.5" customHeight="1" x14ac:dyDescent="0.35">
      <c r="A238" s="47">
        <v>44108</v>
      </c>
      <c r="B238" s="45" t="s">
        <v>967</v>
      </c>
      <c r="C238" s="426" t="s">
        <v>1274</v>
      </c>
      <c r="D238" s="45" t="s">
        <v>159</v>
      </c>
      <c r="E238" s="53">
        <v>99</v>
      </c>
      <c r="F238" s="45" t="s">
        <v>177</v>
      </c>
      <c r="G238" s="45" t="s">
        <v>175</v>
      </c>
    </row>
    <row r="239" spans="1:7" ht="13.5" customHeight="1" x14ac:dyDescent="0.35">
      <c r="A239" s="47">
        <v>44106</v>
      </c>
      <c r="B239" s="45" t="s">
        <v>1493</v>
      </c>
      <c r="C239" s="426" t="s">
        <v>28</v>
      </c>
      <c r="D239" s="45" t="s">
        <v>160</v>
      </c>
      <c r="E239" s="53">
        <v>425</v>
      </c>
      <c r="F239" s="45" t="s">
        <v>1025</v>
      </c>
      <c r="G239" s="45" t="s">
        <v>174</v>
      </c>
    </row>
    <row r="240" spans="1:7" ht="13.5" customHeight="1" x14ac:dyDescent="0.35">
      <c r="A240" s="47">
        <v>44106</v>
      </c>
      <c r="B240" s="45" t="s">
        <v>2354</v>
      </c>
      <c r="C240" s="426" t="s">
        <v>28</v>
      </c>
      <c r="D240" s="45" t="s">
        <v>159</v>
      </c>
      <c r="E240" s="53">
        <v>30</v>
      </c>
      <c r="F240" s="45" t="s">
        <v>1236</v>
      </c>
      <c r="G240" s="45" t="s">
        <v>175</v>
      </c>
    </row>
    <row r="241" spans="1:7" ht="13.5" customHeight="1" x14ac:dyDescent="0.35">
      <c r="A241" s="47">
        <v>44106</v>
      </c>
      <c r="B241" s="45" t="s">
        <v>1854</v>
      </c>
      <c r="C241" s="426" t="s">
        <v>1274</v>
      </c>
      <c r="D241" s="45" t="s">
        <v>160</v>
      </c>
      <c r="E241" s="53">
        <v>150</v>
      </c>
      <c r="F241" s="45" t="s">
        <v>177</v>
      </c>
      <c r="G241" s="45" t="s">
        <v>175</v>
      </c>
    </row>
    <row r="242" spans="1:7" ht="13.5" customHeight="1" x14ac:dyDescent="0.35">
      <c r="A242" s="47">
        <v>44106</v>
      </c>
      <c r="B242" s="45" t="s">
        <v>2209</v>
      </c>
      <c r="C242" s="426" t="s">
        <v>1274</v>
      </c>
      <c r="D242" s="45" t="s">
        <v>165</v>
      </c>
      <c r="E242" s="53">
        <v>150</v>
      </c>
      <c r="F242" s="48" t="s">
        <v>177</v>
      </c>
      <c r="G242" s="45" t="s">
        <v>175</v>
      </c>
    </row>
    <row r="243" spans="1:7" ht="13.5" customHeight="1" x14ac:dyDescent="0.35">
      <c r="A243" s="47">
        <v>44106</v>
      </c>
      <c r="B243" s="45" t="s">
        <v>2209</v>
      </c>
      <c r="C243" s="426" t="s">
        <v>1281</v>
      </c>
      <c r="D243" s="45" t="s">
        <v>165</v>
      </c>
      <c r="E243" s="53">
        <v>-150</v>
      </c>
      <c r="F243" s="48" t="s">
        <v>177</v>
      </c>
      <c r="G243" s="45" t="s">
        <v>175</v>
      </c>
    </row>
    <row r="244" spans="1:7" ht="13.5" customHeight="1" x14ac:dyDescent="0.35">
      <c r="A244" s="47">
        <v>44105</v>
      </c>
      <c r="B244" s="45" t="s">
        <v>1077</v>
      </c>
      <c r="C244" s="426" t="s">
        <v>1276</v>
      </c>
      <c r="D244" s="45" t="s">
        <v>161</v>
      </c>
      <c r="E244" s="53">
        <v>0</v>
      </c>
      <c r="F244" s="45" t="s">
        <v>1078</v>
      </c>
      <c r="G244" s="45" t="s">
        <v>175</v>
      </c>
    </row>
    <row r="245" spans="1:7" ht="13.5" customHeight="1" x14ac:dyDescent="0.35">
      <c r="A245" s="47">
        <v>44105</v>
      </c>
      <c r="B245" s="45" t="s">
        <v>292</v>
      </c>
      <c r="C245" s="426" t="s">
        <v>1278</v>
      </c>
      <c r="D245" s="426" t="s">
        <v>161</v>
      </c>
      <c r="E245" s="567">
        <v>40</v>
      </c>
      <c r="F245" s="426" t="s">
        <v>292</v>
      </c>
      <c r="G245" s="426" t="s">
        <v>175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2355</v>
      </c>
      <c r="C248" s="426" t="s">
        <v>28</v>
      </c>
      <c r="D248" s="45" t="s">
        <v>159</v>
      </c>
      <c r="E248" s="53">
        <v>250</v>
      </c>
      <c r="F248" s="45" t="s">
        <v>1775</v>
      </c>
      <c r="G248" s="45" t="s">
        <v>174</v>
      </c>
    </row>
    <row r="249" spans="1:7" ht="13.5" customHeight="1" x14ac:dyDescent="0.35">
      <c r="A249" s="47">
        <v>44098</v>
      </c>
      <c r="B249" s="45" t="s">
        <v>2356</v>
      </c>
      <c r="C249" s="426" t="s">
        <v>1274</v>
      </c>
      <c r="D249" s="45" t="s">
        <v>159</v>
      </c>
      <c r="E249" s="53">
        <v>99</v>
      </c>
      <c r="F249" s="45" t="s">
        <v>177</v>
      </c>
      <c r="G249" s="45" t="s">
        <v>177</v>
      </c>
    </row>
    <row r="250" spans="1:7" ht="13.5" customHeight="1" x14ac:dyDescent="0.35">
      <c r="A250" s="47">
        <v>44098</v>
      </c>
      <c r="B250" s="45" t="s">
        <v>2357</v>
      </c>
      <c r="C250" s="426" t="s">
        <v>1274</v>
      </c>
      <c r="D250" s="45" t="s">
        <v>159</v>
      </c>
      <c r="E250" s="53">
        <v>190</v>
      </c>
      <c r="F250" s="45" t="s">
        <v>2358</v>
      </c>
      <c r="G250" s="45" t="s">
        <v>177</v>
      </c>
    </row>
    <row r="251" spans="1:7" ht="13.5" customHeight="1" x14ac:dyDescent="0.35">
      <c r="A251" s="47">
        <v>44094</v>
      </c>
      <c r="B251" s="45" t="s">
        <v>2359</v>
      </c>
      <c r="C251" s="426" t="s">
        <v>28</v>
      </c>
      <c r="D251" s="45" t="s">
        <v>160</v>
      </c>
      <c r="E251" s="53">
        <v>75</v>
      </c>
      <c r="F251" s="45" t="s">
        <v>2360</v>
      </c>
      <c r="G251" s="45" t="s">
        <v>175</v>
      </c>
    </row>
    <row r="252" spans="1:7" ht="13.5" customHeight="1" x14ac:dyDescent="0.35">
      <c r="A252" s="47">
        <v>44093</v>
      </c>
      <c r="B252" s="45" t="s">
        <v>2361</v>
      </c>
      <c r="C252" s="426" t="s">
        <v>1274</v>
      </c>
      <c r="D252" s="45" t="s">
        <v>159</v>
      </c>
      <c r="E252" s="53">
        <v>50</v>
      </c>
      <c r="F252" s="45" t="s">
        <v>1788</v>
      </c>
      <c r="G252" s="45" t="s">
        <v>174</v>
      </c>
    </row>
    <row r="253" spans="1:7" ht="13.5" customHeight="1" x14ac:dyDescent="0.35">
      <c r="A253" s="47">
        <v>44092</v>
      </c>
      <c r="B253" s="45" t="s">
        <v>2362</v>
      </c>
      <c r="C253" s="426" t="s">
        <v>1274</v>
      </c>
      <c r="D253" s="45" t="s">
        <v>160</v>
      </c>
      <c r="E253" s="53">
        <v>150</v>
      </c>
      <c r="F253" s="45" t="s">
        <v>177</v>
      </c>
      <c r="G253" s="45" t="s">
        <v>177</v>
      </c>
    </row>
    <row r="254" spans="1:7" ht="13.5" customHeight="1" x14ac:dyDescent="0.35">
      <c r="A254" s="47">
        <v>44089</v>
      </c>
      <c r="B254" s="45" t="s">
        <v>2363</v>
      </c>
      <c r="C254" s="426" t="s">
        <v>1279</v>
      </c>
      <c r="D254" s="45" t="s">
        <v>159</v>
      </c>
      <c r="E254" s="53">
        <v>120</v>
      </c>
      <c r="F254" s="45" t="s">
        <v>1231</v>
      </c>
      <c r="G254" s="45" t="s">
        <v>174</v>
      </c>
    </row>
    <row r="255" spans="1:7" ht="13.5" customHeight="1" x14ac:dyDescent="0.35">
      <c r="A255" s="47">
        <v>44089</v>
      </c>
      <c r="B255" s="45" t="s">
        <v>2342</v>
      </c>
      <c r="C255" s="426" t="s">
        <v>1274</v>
      </c>
      <c r="D255" s="45" t="s">
        <v>159</v>
      </c>
      <c r="E255" s="53">
        <v>99</v>
      </c>
      <c r="F255" s="45" t="s">
        <v>177</v>
      </c>
      <c r="G255" s="45" t="s">
        <v>177</v>
      </c>
    </row>
    <row r="256" spans="1:7" ht="13.5" customHeight="1" x14ac:dyDescent="0.35">
      <c r="A256" s="47">
        <v>44088</v>
      </c>
      <c r="B256" s="45" t="s">
        <v>346</v>
      </c>
      <c r="C256" s="426" t="s">
        <v>1278</v>
      </c>
      <c r="D256" s="45" t="s">
        <v>159</v>
      </c>
      <c r="E256" s="53">
        <v>600</v>
      </c>
      <c r="F256" s="45" t="s">
        <v>2109</v>
      </c>
      <c r="G256" s="45" t="s">
        <v>175</v>
      </c>
    </row>
    <row r="257" spans="1:7" ht="13.5" customHeight="1" x14ac:dyDescent="0.35">
      <c r="A257" s="47">
        <v>44085</v>
      </c>
      <c r="B257" s="45" t="s">
        <v>78</v>
      </c>
      <c r="C257" s="426" t="s">
        <v>1282</v>
      </c>
      <c r="D257" s="45" t="s">
        <v>160</v>
      </c>
      <c r="E257" s="53">
        <v>280.04000000000002</v>
      </c>
      <c r="F257" s="45" t="s">
        <v>2309</v>
      </c>
      <c r="G257" s="45" t="s">
        <v>175</v>
      </c>
    </row>
    <row r="258" spans="1:7" ht="13.5" customHeight="1" x14ac:dyDescent="0.35">
      <c r="A258" s="47">
        <v>44082</v>
      </c>
      <c r="B258" s="45" t="s">
        <v>2364</v>
      </c>
      <c r="C258" s="426" t="s">
        <v>1279</v>
      </c>
      <c r="D258" s="45" t="s">
        <v>160</v>
      </c>
      <c r="E258" s="53">
        <v>360</v>
      </c>
      <c r="F258" s="45" t="s">
        <v>1161</v>
      </c>
      <c r="G258" s="45" t="s">
        <v>174</v>
      </c>
    </row>
    <row r="259" spans="1:7" ht="13.5" customHeight="1" x14ac:dyDescent="0.35">
      <c r="A259" s="47">
        <v>44081</v>
      </c>
      <c r="B259" s="45" t="s">
        <v>2103</v>
      </c>
      <c r="C259" s="426" t="s">
        <v>1279</v>
      </c>
      <c r="D259" s="45" t="s">
        <v>165</v>
      </c>
      <c r="E259" s="53">
        <v>65</v>
      </c>
      <c r="F259" s="48" t="s">
        <v>621</v>
      </c>
      <c r="G259" s="45" t="s">
        <v>175</v>
      </c>
    </row>
    <row r="260" spans="1:7" ht="13.5" customHeight="1" x14ac:dyDescent="0.35">
      <c r="A260" s="47">
        <v>44081</v>
      </c>
      <c r="B260" s="45" t="s">
        <v>2103</v>
      </c>
      <c r="C260" s="426" t="s">
        <v>1281</v>
      </c>
      <c r="D260" s="45" t="s">
        <v>165</v>
      </c>
      <c r="E260" s="53">
        <v>-65</v>
      </c>
      <c r="F260" s="48" t="s">
        <v>621</v>
      </c>
      <c r="G260" s="45" t="s">
        <v>175</v>
      </c>
    </row>
    <row r="261" spans="1:7" ht="13.5" customHeight="1" x14ac:dyDescent="0.35">
      <c r="A261" s="47">
        <v>44080</v>
      </c>
      <c r="B261" s="45" t="s">
        <v>2365</v>
      </c>
      <c r="C261" s="426" t="s">
        <v>1274</v>
      </c>
      <c r="D261" s="45" t="s">
        <v>160</v>
      </c>
      <c r="E261" s="53">
        <v>50</v>
      </c>
      <c r="F261" s="45" t="s">
        <v>243</v>
      </c>
      <c r="G261" s="45" t="s">
        <v>175</v>
      </c>
    </row>
    <row r="262" spans="1:7" ht="13.5" customHeight="1" x14ac:dyDescent="0.35">
      <c r="A262" s="47">
        <v>44078</v>
      </c>
      <c r="B262" s="45" t="s">
        <v>78</v>
      </c>
      <c r="C262" s="426" t="s">
        <v>1282</v>
      </c>
      <c r="D262" s="45" t="s">
        <v>160</v>
      </c>
      <c r="E262" s="53">
        <v>133.58000000000001</v>
      </c>
      <c r="F262" s="45" t="s">
        <v>2309</v>
      </c>
      <c r="G262" s="45" t="s">
        <v>175</v>
      </c>
    </row>
    <row r="263" spans="1:7" ht="13.5" customHeight="1" x14ac:dyDescent="0.35">
      <c r="A263" s="47">
        <v>44076</v>
      </c>
      <c r="B263" s="45" t="s">
        <v>2366</v>
      </c>
      <c r="C263" s="426" t="s">
        <v>1274</v>
      </c>
      <c r="D263" s="45" t="s">
        <v>159</v>
      </c>
      <c r="E263" s="53">
        <v>675</v>
      </c>
      <c r="F263" s="45" t="s">
        <v>504</v>
      </c>
      <c r="G263" s="45" t="s">
        <v>174</v>
      </c>
    </row>
    <row r="264" spans="1:7" ht="13.5" customHeight="1" x14ac:dyDescent="0.35">
      <c r="A264" s="47">
        <v>44075</v>
      </c>
      <c r="B264" s="45" t="s">
        <v>2367</v>
      </c>
      <c r="C264" s="426" t="s">
        <v>1274</v>
      </c>
      <c r="D264" s="45" t="s">
        <v>159</v>
      </c>
      <c r="E264" s="53">
        <v>50</v>
      </c>
      <c r="F264" s="45" t="s">
        <v>1428</v>
      </c>
      <c r="G264" s="45" t="s">
        <v>175</v>
      </c>
    </row>
    <row r="265" spans="1:7" ht="13.5" customHeight="1" x14ac:dyDescent="0.35">
      <c r="A265" s="47">
        <v>44075</v>
      </c>
      <c r="B265" s="45" t="s">
        <v>2368</v>
      </c>
      <c r="C265" s="426" t="s">
        <v>1274</v>
      </c>
      <c r="D265" s="45" t="s">
        <v>159</v>
      </c>
      <c r="E265" s="53">
        <v>675</v>
      </c>
      <c r="F265" s="45" t="s">
        <v>504</v>
      </c>
      <c r="G265" s="45" t="s">
        <v>174</v>
      </c>
    </row>
    <row r="266" spans="1:7" ht="13.5" customHeight="1" x14ac:dyDescent="0.35">
      <c r="A266" s="47">
        <v>44075</v>
      </c>
      <c r="B266" s="45" t="s">
        <v>2369</v>
      </c>
      <c r="C266" s="426" t="s">
        <v>28</v>
      </c>
      <c r="D266" s="45" t="s">
        <v>160</v>
      </c>
      <c r="E266" s="53">
        <v>30</v>
      </c>
      <c r="F266" s="45" t="s">
        <v>1236</v>
      </c>
      <c r="G266" s="45" t="s">
        <v>174</v>
      </c>
    </row>
    <row r="267" spans="1:7" ht="13.5" customHeight="1" x14ac:dyDescent="0.35">
      <c r="A267" s="47">
        <v>44075</v>
      </c>
      <c r="B267" s="45" t="s">
        <v>2224</v>
      </c>
      <c r="C267" s="426" t="s">
        <v>1274</v>
      </c>
      <c r="D267" s="45" t="s">
        <v>160</v>
      </c>
      <c r="E267" s="53">
        <v>200</v>
      </c>
      <c r="F267" s="45" t="s">
        <v>2370</v>
      </c>
      <c r="G267" s="45" t="s">
        <v>174</v>
      </c>
    </row>
    <row r="268" spans="1:7" ht="13.5" customHeight="1" x14ac:dyDescent="0.35">
      <c r="A268" s="47">
        <v>44075</v>
      </c>
      <c r="B268" s="45" t="s">
        <v>1077</v>
      </c>
      <c r="C268" s="426" t="s">
        <v>1276</v>
      </c>
      <c r="D268" s="45" t="s">
        <v>161</v>
      </c>
      <c r="E268" s="53">
        <v>0</v>
      </c>
      <c r="F268" s="45" t="s">
        <v>1078</v>
      </c>
      <c r="G268" s="45" t="s">
        <v>175</v>
      </c>
    </row>
    <row r="269" spans="1:7" ht="13.5" customHeight="1" x14ac:dyDescent="0.35">
      <c r="A269" s="47">
        <v>44075</v>
      </c>
      <c r="B269" s="45" t="s">
        <v>292</v>
      </c>
      <c r="C269" s="426" t="s">
        <v>1278</v>
      </c>
      <c r="D269" s="426" t="s">
        <v>161</v>
      </c>
      <c r="E269" s="567">
        <v>40</v>
      </c>
      <c r="F269" s="426" t="s">
        <v>292</v>
      </c>
      <c r="G269" s="426" t="s">
        <v>175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1777</v>
      </c>
      <c r="C271" s="426" t="s">
        <v>1279</v>
      </c>
      <c r="D271" s="45" t="s">
        <v>159</v>
      </c>
      <c r="E271" s="53">
        <v>360</v>
      </c>
      <c r="F271" s="45" t="s">
        <v>2371</v>
      </c>
      <c r="G271" s="45" t="s">
        <v>174</v>
      </c>
    </row>
    <row r="272" spans="1:7" ht="13.5" customHeight="1" x14ac:dyDescent="0.35">
      <c r="A272" s="47">
        <v>44069</v>
      </c>
      <c r="B272" s="45" t="s">
        <v>2202</v>
      </c>
      <c r="C272" s="426" t="s">
        <v>1274</v>
      </c>
      <c r="D272" s="45" t="s">
        <v>160</v>
      </c>
      <c r="E272" s="53">
        <v>50</v>
      </c>
      <c r="F272" s="45" t="s">
        <v>472</v>
      </c>
      <c r="G272" s="45" t="s">
        <v>175</v>
      </c>
    </row>
    <row r="273" spans="1:7" ht="13.5" customHeight="1" x14ac:dyDescent="0.35">
      <c r="A273" s="47">
        <v>44070</v>
      </c>
      <c r="B273" s="45" t="s">
        <v>2228</v>
      </c>
      <c r="C273" s="426" t="s">
        <v>1279</v>
      </c>
      <c r="D273" s="45" t="s">
        <v>160</v>
      </c>
      <c r="E273" s="53">
        <v>35</v>
      </c>
      <c r="F273" s="45" t="s">
        <v>1377</v>
      </c>
      <c r="G273" s="45" t="s">
        <v>175</v>
      </c>
    </row>
    <row r="274" spans="1:7" ht="13.5" customHeight="1" x14ac:dyDescent="0.35">
      <c r="A274" s="47">
        <v>44070</v>
      </c>
      <c r="B274" s="45" t="s">
        <v>2372</v>
      </c>
      <c r="C274" s="426" t="s">
        <v>1274</v>
      </c>
      <c r="D274" s="45" t="s">
        <v>160</v>
      </c>
      <c r="E274" s="53">
        <v>99</v>
      </c>
      <c r="F274" s="45" t="s">
        <v>177</v>
      </c>
      <c r="G274" s="45" t="s">
        <v>175</v>
      </c>
    </row>
    <row r="275" spans="1:7" ht="13.5" customHeight="1" x14ac:dyDescent="0.35">
      <c r="A275" s="47">
        <v>44068</v>
      </c>
      <c r="B275" s="45" t="s">
        <v>1046</v>
      </c>
      <c r="C275" s="426" t="s">
        <v>1274</v>
      </c>
      <c r="D275" s="45" t="s">
        <v>159</v>
      </c>
      <c r="E275" s="53">
        <v>50</v>
      </c>
      <c r="F275" s="45" t="s">
        <v>472</v>
      </c>
      <c r="G275" s="45" t="s">
        <v>174</v>
      </c>
    </row>
    <row r="276" spans="1:7" ht="13.5" customHeight="1" x14ac:dyDescent="0.35">
      <c r="A276" s="47">
        <v>44068</v>
      </c>
      <c r="B276" s="45" t="s">
        <v>2373</v>
      </c>
      <c r="C276" s="426" t="s">
        <v>1274</v>
      </c>
      <c r="D276" s="45" t="s">
        <v>159</v>
      </c>
      <c r="E276" s="53">
        <v>99</v>
      </c>
      <c r="F276" s="45" t="s">
        <v>177</v>
      </c>
      <c r="G276" s="45" t="s">
        <v>175</v>
      </c>
    </row>
    <row r="277" spans="1:7" ht="13.5" customHeight="1" x14ac:dyDescent="0.35">
      <c r="A277" s="47">
        <v>44068</v>
      </c>
      <c r="B277" s="45" t="s">
        <v>2205</v>
      </c>
      <c r="C277" s="426" t="s">
        <v>1279</v>
      </c>
      <c r="D277" s="45" t="s">
        <v>160</v>
      </c>
      <c r="E277" s="53">
        <v>35</v>
      </c>
      <c r="F277" s="45" t="s">
        <v>1377</v>
      </c>
      <c r="G277" s="45" t="s">
        <v>175</v>
      </c>
    </row>
    <row r="278" spans="1:7" ht="13.5" customHeight="1" x14ac:dyDescent="0.35">
      <c r="A278" s="47">
        <v>44065</v>
      </c>
      <c r="B278" s="45" t="s">
        <v>2374</v>
      </c>
      <c r="C278" s="426" t="s">
        <v>1282</v>
      </c>
      <c r="D278" s="45" t="s">
        <v>159</v>
      </c>
      <c r="E278" s="53">
        <v>50.57</v>
      </c>
      <c r="F278" s="45" t="s">
        <v>2375</v>
      </c>
      <c r="G278" s="45" t="s">
        <v>174</v>
      </c>
    </row>
    <row r="279" spans="1:7" ht="13.5" customHeight="1" x14ac:dyDescent="0.35">
      <c r="A279" s="47">
        <v>44055</v>
      </c>
      <c r="B279" s="45" t="s">
        <v>2376</v>
      </c>
      <c r="C279" s="426" t="s">
        <v>1274</v>
      </c>
      <c r="D279" s="45" t="s">
        <v>160</v>
      </c>
      <c r="E279" s="53">
        <v>10</v>
      </c>
      <c r="F279" s="45" t="s">
        <v>2377</v>
      </c>
      <c r="G279" s="45" t="s">
        <v>174</v>
      </c>
    </row>
    <row r="280" spans="1:7" ht="13.5" customHeight="1" x14ac:dyDescent="0.35">
      <c r="A280" s="47">
        <v>44062</v>
      </c>
      <c r="B280" s="45" t="s">
        <v>89</v>
      </c>
      <c r="C280" s="426" t="s">
        <v>1282</v>
      </c>
      <c r="D280" s="45" t="s">
        <v>160</v>
      </c>
      <c r="E280" s="53">
        <v>293</v>
      </c>
      <c r="F280" s="45" t="s">
        <v>1026</v>
      </c>
      <c r="G280" s="45" t="s">
        <v>175</v>
      </c>
    </row>
    <row r="281" spans="1:7" ht="13.5" customHeight="1" x14ac:dyDescent="0.35">
      <c r="A281" s="47">
        <v>44055</v>
      </c>
      <c r="B281" s="45" t="s">
        <v>2349</v>
      </c>
      <c r="C281" s="426" t="s">
        <v>28</v>
      </c>
      <c r="D281" s="45" t="s">
        <v>160</v>
      </c>
      <c r="E281" s="53">
        <v>200</v>
      </c>
      <c r="F281" s="45" t="s">
        <v>2195</v>
      </c>
      <c r="G281" s="45" t="s">
        <v>175</v>
      </c>
    </row>
    <row r="282" spans="1:7" ht="13.5" customHeight="1" x14ac:dyDescent="0.35">
      <c r="A282" s="47">
        <v>44055</v>
      </c>
      <c r="B282" s="45" t="s">
        <v>2378</v>
      </c>
      <c r="C282" s="426" t="s">
        <v>28</v>
      </c>
      <c r="D282" s="45" t="s">
        <v>160</v>
      </c>
      <c r="E282" s="53">
        <v>200</v>
      </c>
      <c r="F282" s="45" t="s">
        <v>2195</v>
      </c>
      <c r="G282" s="45" t="s">
        <v>175</v>
      </c>
    </row>
    <row r="283" spans="1:7" ht="13.5" customHeight="1" x14ac:dyDescent="0.35">
      <c r="A283" s="47">
        <v>44054</v>
      </c>
      <c r="B283" s="45" t="s">
        <v>2379</v>
      </c>
      <c r="C283" s="426" t="s">
        <v>1279</v>
      </c>
      <c r="D283" s="45" t="s">
        <v>160</v>
      </c>
      <c r="E283" s="53">
        <v>35</v>
      </c>
      <c r="F283" s="45" t="s">
        <v>1377</v>
      </c>
      <c r="G283" s="45" t="s">
        <v>175</v>
      </c>
    </row>
    <row r="284" spans="1:7" ht="13.5" customHeight="1" x14ac:dyDescent="0.35">
      <c r="A284" s="47">
        <v>44051</v>
      </c>
      <c r="B284" s="45" t="s">
        <v>2380</v>
      </c>
      <c r="C284" s="426" t="s">
        <v>28</v>
      </c>
      <c r="D284" s="45" t="s">
        <v>159</v>
      </c>
      <c r="E284" s="53">
        <v>250</v>
      </c>
      <c r="F284" s="45" t="s">
        <v>2381</v>
      </c>
      <c r="G284" s="45" t="s">
        <v>174</v>
      </c>
    </row>
    <row r="285" spans="1:7" ht="13.5" customHeight="1" x14ac:dyDescent="0.35">
      <c r="A285" s="47">
        <v>44051</v>
      </c>
      <c r="B285" s="45" t="s">
        <v>1854</v>
      </c>
      <c r="C285" s="426" t="s">
        <v>1274</v>
      </c>
      <c r="D285" s="45" t="s">
        <v>160</v>
      </c>
      <c r="E285" s="53">
        <v>400</v>
      </c>
      <c r="F285" s="45" t="s">
        <v>467</v>
      </c>
      <c r="G285" s="45" t="s">
        <v>175</v>
      </c>
    </row>
    <row r="286" spans="1:7" ht="13.5" customHeight="1" x14ac:dyDescent="0.35">
      <c r="A286" s="47">
        <v>44046</v>
      </c>
      <c r="B286" s="45" t="s">
        <v>1690</v>
      </c>
      <c r="C286" s="426" t="s">
        <v>1279</v>
      </c>
      <c r="D286" s="45" t="s">
        <v>162</v>
      </c>
      <c r="E286" s="53">
        <v>8000</v>
      </c>
      <c r="F286" s="48" t="s">
        <v>941</v>
      </c>
      <c r="G286" s="45" t="s">
        <v>175</v>
      </c>
    </row>
    <row r="287" spans="1:7" ht="13.5" customHeight="1" x14ac:dyDescent="0.35">
      <c r="A287" s="47">
        <v>44046</v>
      </c>
      <c r="B287" s="45" t="s">
        <v>2236</v>
      </c>
      <c r="C287" s="426" t="s">
        <v>1274</v>
      </c>
      <c r="D287" s="45" t="s">
        <v>159</v>
      </c>
      <c r="E287" s="53">
        <v>400</v>
      </c>
      <c r="F287" s="45" t="s">
        <v>467</v>
      </c>
      <c r="G287" s="45" t="s">
        <v>174</v>
      </c>
    </row>
    <row r="288" spans="1:7" ht="13.5" customHeight="1" x14ac:dyDescent="0.35">
      <c r="A288" s="47">
        <v>44046</v>
      </c>
      <c r="B288" s="45" t="s">
        <v>2382</v>
      </c>
      <c r="C288" s="426" t="s">
        <v>1274</v>
      </c>
      <c r="D288" s="45" t="s">
        <v>160</v>
      </c>
      <c r="E288" s="53">
        <v>400</v>
      </c>
      <c r="F288" s="45" t="s">
        <v>467</v>
      </c>
      <c r="G288" s="45" t="s">
        <v>174</v>
      </c>
    </row>
    <row r="289" spans="1:7" ht="13.5" customHeight="1" x14ac:dyDescent="0.35">
      <c r="A289" s="47">
        <v>44044</v>
      </c>
      <c r="B289" s="45" t="s">
        <v>2383</v>
      </c>
      <c r="C289" s="426" t="s">
        <v>1277</v>
      </c>
      <c r="D289" s="45" t="s">
        <v>166</v>
      </c>
      <c r="E289" s="53">
        <v>-800</v>
      </c>
      <c r="F289" s="45" t="s">
        <v>2384</v>
      </c>
      <c r="G289" s="45" t="s">
        <v>175</v>
      </c>
    </row>
    <row r="290" spans="1:7" ht="13.5" customHeight="1" x14ac:dyDescent="0.35">
      <c r="A290" s="47">
        <v>44044</v>
      </c>
      <c r="B290" s="45" t="s">
        <v>2383</v>
      </c>
      <c r="C290" s="426" t="s">
        <v>1274</v>
      </c>
      <c r="D290" s="45" t="s">
        <v>166</v>
      </c>
      <c r="E290" s="53">
        <v>800</v>
      </c>
      <c r="F290" s="45" t="s">
        <v>2384</v>
      </c>
      <c r="G290" s="45" t="s">
        <v>175</v>
      </c>
    </row>
    <row r="291" spans="1:7" ht="13.5" customHeight="1" x14ac:dyDescent="0.35">
      <c r="A291" s="47">
        <v>44044</v>
      </c>
      <c r="B291" s="45" t="s">
        <v>1077</v>
      </c>
      <c r="C291" s="426" t="s">
        <v>1276</v>
      </c>
      <c r="D291" s="45" t="s">
        <v>161</v>
      </c>
      <c r="E291" s="53">
        <v>687.5</v>
      </c>
      <c r="F291" s="45" t="s">
        <v>1078</v>
      </c>
      <c r="G291" s="45" t="s">
        <v>175</v>
      </c>
    </row>
    <row r="292" spans="1:7" ht="13.5" customHeight="1" x14ac:dyDescent="0.35">
      <c r="A292" s="47">
        <v>44044</v>
      </c>
      <c r="B292" s="45" t="s">
        <v>292</v>
      </c>
      <c r="C292" s="426" t="s">
        <v>1278</v>
      </c>
      <c r="D292" s="426" t="s">
        <v>161</v>
      </c>
      <c r="E292" s="567">
        <v>40</v>
      </c>
      <c r="F292" s="426" t="s">
        <v>292</v>
      </c>
      <c r="G292" s="426" t="s">
        <v>175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2385</v>
      </c>
      <c r="C295" s="426" t="s">
        <v>1274</v>
      </c>
      <c r="D295" s="45" t="s">
        <v>160</v>
      </c>
      <c r="E295" s="53">
        <v>10</v>
      </c>
      <c r="F295" s="45" t="s">
        <v>324</v>
      </c>
      <c r="G295" s="45" t="s">
        <v>175</v>
      </c>
    </row>
    <row r="296" spans="1:7" ht="13.5" customHeight="1" x14ac:dyDescent="0.35">
      <c r="A296" s="47">
        <v>44040</v>
      </c>
      <c r="B296" s="45" t="s">
        <v>2386</v>
      </c>
      <c r="C296" s="426" t="s">
        <v>1274</v>
      </c>
      <c r="D296" s="45" t="s">
        <v>162</v>
      </c>
      <c r="E296" s="53">
        <v>66</v>
      </c>
      <c r="F296" s="45" t="s">
        <v>2140</v>
      </c>
      <c r="G296" s="45" t="s">
        <v>175</v>
      </c>
    </row>
    <row r="297" spans="1:7" ht="13.5" customHeight="1" x14ac:dyDescent="0.35">
      <c r="A297" s="47">
        <v>44041</v>
      </c>
      <c r="B297" s="45" t="s">
        <v>1102</v>
      </c>
      <c r="C297" s="426" t="s">
        <v>1279</v>
      </c>
      <c r="D297" s="45" t="s">
        <v>160</v>
      </c>
      <c r="E297" s="53">
        <v>360</v>
      </c>
      <c r="F297" s="45" t="s">
        <v>1099</v>
      </c>
      <c r="G297" s="45" t="s">
        <v>174</v>
      </c>
    </row>
    <row r="298" spans="1:7" ht="13.5" customHeight="1" x14ac:dyDescent="0.35">
      <c r="A298" s="47">
        <v>44038</v>
      </c>
      <c r="B298" s="45" t="s">
        <v>2387</v>
      </c>
      <c r="C298" s="426" t="s">
        <v>1274</v>
      </c>
      <c r="D298" s="45" t="s">
        <v>160</v>
      </c>
      <c r="E298" s="53">
        <v>400</v>
      </c>
      <c r="F298" s="45" t="s">
        <v>2388</v>
      </c>
      <c r="G298" s="45" t="s">
        <v>175</v>
      </c>
    </row>
    <row r="299" spans="1:7" ht="13.5" customHeight="1" x14ac:dyDescent="0.35">
      <c r="A299" s="47">
        <v>44035</v>
      </c>
      <c r="B299" s="45" t="s">
        <v>2389</v>
      </c>
      <c r="C299" s="426" t="s">
        <v>28</v>
      </c>
      <c r="D299" s="45" t="s">
        <v>160</v>
      </c>
      <c r="E299" s="53">
        <v>250</v>
      </c>
      <c r="F299" s="45" t="s">
        <v>1025</v>
      </c>
      <c r="G299" s="45" t="s">
        <v>174</v>
      </c>
    </row>
    <row r="300" spans="1:7" ht="13.5" customHeight="1" x14ac:dyDescent="0.35">
      <c r="A300" s="47">
        <v>44034</v>
      </c>
      <c r="B300" s="45" t="s">
        <v>1681</v>
      </c>
      <c r="C300" s="426" t="s">
        <v>1274</v>
      </c>
      <c r="D300" s="45" t="s">
        <v>162</v>
      </c>
      <c r="E300" s="53">
        <v>66</v>
      </c>
      <c r="F300" s="45" t="s">
        <v>2140</v>
      </c>
      <c r="G300" s="45" t="s">
        <v>175</v>
      </c>
    </row>
    <row r="301" spans="1:7" ht="13.5" customHeight="1" x14ac:dyDescent="0.35">
      <c r="A301" s="47">
        <v>44034</v>
      </c>
      <c r="B301" s="45" t="s">
        <v>2390</v>
      </c>
      <c r="C301" s="426" t="s">
        <v>1274</v>
      </c>
      <c r="D301" s="45" t="s">
        <v>162</v>
      </c>
      <c r="E301" s="53">
        <v>555</v>
      </c>
      <c r="F301" s="45" t="s">
        <v>2140</v>
      </c>
      <c r="G301" s="45" t="s">
        <v>174</v>
      </c>
    </row>
    <row r="302" spans="1:7" ht="13.5" customHeight="1" x14ac:dyDescent="0.35">
      <c r="A302" s="47">
        <v>44032</v>
      </c>
      <c r="B302" s="45" t="s">
        <v>64</v>
      </c>
      <c r="C302" s="426" t="s">
        <v>1274</v>
      </c>
      <c r="D302" s="45" t="s">
        <v>159</v>
      </c>
      <c r="E302" s="53">
        <v>10</v>
      </c>
      <c r="F302" s="45" t="s">
        <v>324</v>
      </c>
      <c r="G302" s="45" t="s">
        <v>175</v>
      </c>
    </row>
    <row r="303" spans="1:7" ht="13.5" customHeight="1" x14ac:dyDescent="0.35">
      <c r="A303" s="47">
        <v>44030</v>
      </c>
      <c r="B303" s="45" t="s">
        <v>1192</v>
      </c>
      <c r="C303" s="426" t="s">
        <v>1274</v>
      </c>
      <c r="D303" s="45" t="s">
        <v>159</v>
      </c>
      <c r="E303" s="53">
        <v>10</v>
      </c>
      <c r="F303" s="45" t="s">
        <v>324</v>
      </c>
      <c r="G303" s="45" t="s">
        <v>174</v>
      </c>
    </row>
    <row r="304" spans="1:7" ht="13.5" customHeight="1" x14ac:dyDescent="0.35">
      <c r="A304" s="47">
        <v>44028</v>
      </c>
      <c r="B304" s="45" t="s">
        <v>2391</v>
      </c>
      <c r="C304" s="426" t="s">
        <v>28</v>
      </c>
      <c r="D304" s="45" t="s">
        <v>159</v>
      </c>
      <c r="E304" s="53">
        <v>250</v>
      </c>
      <c r="F304" s="45" t="s">
        <v>1025</v>
      </c>
      <c r="G304" s="45" t="s">
        <v>174</v>
      </c>
    </row>
    <row r="305" spans="1:7" ht="13.5" customHeight="1" x14ac:dyDescent="0.35">
      <c r="A305" s="47">
        <v>44020</v>
      </c>
      <c r="B305" s="45" t="s">
        <v>2392</v>
      </c>
      <c r="C305" s="426" t="s">
        <v>1274</v>
      </c>
      <c r="D305" s="45" t="s">
        <v>165</v>
      </c>
      <c r="E305" s="53">
        <v>50</v>
      </c>
      <c r="F305" s="45" t="s">
        <v>1672</v>
      </c>
      <c r="G305" s="45" t="s">
        <v>175</v>
      </c>
    </row>
    <row r="306" spans="1:7" ht="13.5" customHeight="1" x14ac:dyDescent="0.35">
      <c r="A306" s="47">
        <v>44020</v>
      </c>
      <c r="B306" s="45" t="s">
        <v>2392</v>
      </c>
      <c r="C306" s="426" t="s">
        <v>1281</v>
      </c>
      <c r="D306" s="45" t="s">
        <v>165</v>
      </c>
      <c r="E306" s="53">
        <v>-50</v>
      </c>
      <c r="F306" s="45" t="s">
        <v>1672</v>
      </c>
      <c r="G306" s="45" t="s">
        <v>175</v>
      </c>
    </row>
    <row r="307" spans="1:7" ht="13.5" customHeight="1" x14ac:dyDescent="0.35">
      <c r="A307" s="47">
        <v>44018</v>
      </c>
      <c r="B307" s="45" t="s">
        <v>2393</v>
      </c>
      <c r="C307" s="426" t="s">
        <v>28</v>
      </c>
      <c r="D307" s="45" t="s">
        <v>159</v>
      </c>
      <c r="E307" s="53">
        <v>250</v>
      </c>
      <c r="F307" s="45" t="s">
        <v>1025</v>
      </c>
      <c r="G307" s="45" t="s">
        <v>174</v>
      </c>
    </row>
    <row r="308" spans="1:7" ht="13.5" customHeight="1" x14ac:dyDescent="0.35">
      <c r="A308" s="47">
        <v>44016</v>
      </c>
      <c r="B308" s="45" t="s">
        <v>2231</v>
      </c>
      <c r="C308" s="426" t="s">
        <v>1274</v>
      </c>
      <c r="D308" s="45" t="s">
        <v>159</v>
      </c>
      <c r="E308" s="53">
        <v>10</v>
      </c>
      <c r="F308" s="45" t="s">
        <v>324</v>
      </c>
      <c r="G308" s="45" t="s">
        <v>175</v>
      </c>
    </row>
    <row r="309" spans="1:7" ht="13.5" customHeight="1" x14ac:dyDescent="0.35">
      <c r="A309" s="47">
        <v>44014</v>
      </c>
      <c r="B309" s="45" t="s">
        <v>2394</v>
      </c>
      <c r="C309" s="426" t="s">
        <v>1274</v>
      </c>
      <c r="D309" s="45" t="s">
        <v>160</v>
      </c>
      <c r="E309" s="53">
        <v>10</v>
      </c>
      <c r="F309" s="45" t="s">
        <v>324</v>
      </c>
      <c r="G309" s="45" t="s">
        <v>175</v>
      </c>
    </row>
    <row r="310" spans="1:7" ht="13.5" customHeight="1" x14ac:dyDescent="0.35">
      <c r="A310" s="47">
        <v>44014</v>
      </c>
      <c r="B310" s="45" t="s">
        <v>2395</v>
      </c>
      <c r="C310" s="426" t="s">
        <v>1279</v>
      </c>
      <c r="D310" s="45" t="s">
        <v>160</v>
      </c>
      <c r="E310" s="53">
        <v>360</v>
      </c>
      <c r="F310" s="45" t="s">
        <v>1099</v>
      </c>
      <c r="G310" s="45" t="s">
        <v>174</v>
      </c>
    </row>
    <row r="311" spans="1:7" ht="13.5" customHeight="1" x14ac:dyDescent="0.35">
      <c r="A311" s="47">
        <v>44013</v>
      </c>
      <c r="B311" s="45" t="s">
        <v>1077</v>
      </c>
      <c r="C311" s="426" t="s">
        <v>1276</v>
      </c>
      <c r="D311" s="45" t="s">
        <v>161</v>
      </c>
      <c r="E311" s="53">
        <v>0</v>
      </c>
      <c r="F311" s="45" t="s">
        <v>1078</v>
      </c>
      <c r="G311" s="45" t="s">
        <v>175</v>
      </c>
    </row>
    <row r="312" spans="1:7" ht="13.5" customHeight="1" x14ac:dyDescent="0.35">
      <c r="A312" s="47">
        <v>44013</v>
      </c>
      <c r="B312" s="45" t="s">
        <v>292</v>
      </c>
      <c r="C312" s="426" t="s">
        <v>1278</v>
      </c>
      <c r="D312" s="426" t="s">
        <v>161</v>
      </c>
      <c r="E312" s="567">
        <v>60</v>
      </c>
      <c r="F312" s="426" t="s">
        <v>292</v>
      </c>
      <c r="G312" s="426" t="s">
        <v>175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1009</v>
      </c>
      <c r="C314" s="426" t="s">
        <v>1276</v>
      </c>
      <c r="D314" s="45" t="s">
        <v>162</v>
      </c>
      <c r="E314" s="53">
        <v>187.5</v>
      </c>
      <c r="F314" s="45" t="s">
        <v>1078</v>
      </c>
      <c r="G314" s="45" t="s">
        <v>175</v>
      </c>
    </row>
    <row r="315" spans="1:7" ht="13.5" customHeight="1" x14ac:dyDescent="0.35">
      <c r="A315" s="47">
        <v>44008</v>
      </c>
      <c r="B315" s="45" t="s">
        <v>2396</v>
      </c>
      <c r="C315" s="426" t="s">
        <v>1279</v>
      </c>
      <c r="D315" s="45" t="s">
        <v>159</v>
      </c>
      <c r="E315" s="53">
        <v>65</v>
      </c>
      <c r="F315" s="45" t="s">
        <v>2397</v>
      </c>
      <c r="G315" s="45" t="s">
        <v>174</v>
      </c>
    </row>
    <row r="316" spans="1:7" ht="13.5" customHeight="1" x14ac:dyDescent="0.35">
      <c r="A316" s="47">
        <v>44008</v>
      </c>
      <c r="B316" s="45" t="s">
        <v>2398</v>
      </c>
      <c r="C316" s="426" t="s">
        <v>1276</v>
      </c>
      <c r="D316" s="45" t="s">
        <v>162</v>
      </c>
      <c r="E316" s="53">
        <v>218.75</v>
      </c>
      <c r="F316" s="45" t="s">
        <v>1078</v>
      </c>
      <c r="G316" s="45" t="s">
        <v>175</v>
      </c>
    </row>
    <row r="317" spans="1:7" ht="13.5" customHeight="1" x14ac:dyDescent="0.35">
      <c r="A317" s="47">
        <v>44008</v>
      </c>
      <c r="B317" s="45" t="s">
        <v>2399</v>
      </c>
      <c r="C317" s="426" t="s">
        <v>1274</v>
      </c>
      <c r="D317" s="45" t="s">
        <v>159</v>
      </c>
      <c r="E317" s="53">
        <v>50</v>
      </c>
      <c r="F317" s="45" t="s">
        <v>2400</v>
      </c>
      <c r="G317" s="45" t="s">
        <v>175</v>
      </c>
    </row>
    <row r="318" spans="1:7" ht="13.5" customHeight="1" x14ac:dyDescent="0.35">
      <c r="A318" s="47">
        <v>44008</v>
      </c>
      <c r="B318" s="45" t="s">
        <v>2235</v>
      </c>
      <c r="C318" s="426" t="s">
        <v>1274</v>
      </c>
      <c r="D318" s="45" t="s">
        <v>166</v>
      </c>
      <c r="E318" s="53">
        <v>700</v>
      </c>
      <c r="F318" s="45" t="s">
        <v>2384</v>
      </c>
      <c r="G318" s="45" t="s">
        <v>175</v>
      </c>
    </row>
    <row r="319" spans="1:7" ht="13.5" customHeight="1" x14ac:dyDescent="0.35">
      <c r="A319" s="47">
        <v>44008</v>
      </c>
      <c r="B319" s="45" t="s">
        <v>2401</v>
      </c>
      <c r="C319" s="426" t="s">
        <v>1274</v>
      </c>
      <c r="D319" s="45" t="s">
        <v>166</v>
      </c>
      <c r="E319" s="53">
        <v>743.75</v>
      </c>
      <c r="F319" s="45" t="s">
        <v>2384</v>
      </c>
      <c r="G319" s="45" t="s">
        <v>175</v>
      </c>
    </row>
    <row r="320" spans="1:7" ht="13.5" customHeight="1" x14ac:dyDescent="0.35">
      <c r="A320" s="47">
        <v>44008</v>
      </c>
      <c r="B320" s="45" t="s">
        <v>2235</v>
      </c>
      <c r="C320" s="426" t="s">
        <v>1277</v>
      </c>
      <c r="D320" s="45" t="s">
        <v>166</v>
      </c>
      <c r="E320" s="53">
        <v>-700</v>
      </c>
      <c r="F320" s="45" t="s">
        <v>2384</v>
      </c>
      <c r="G320" s="45" t="s">
        <v>175</v>
      </c>
    </row>
    <row r="321" spans="1:7" ht="13.5" customHeight="1" x14ac:dyDescent="0.35">
      <c r="A321" s="47">
        <v>44008</v>
      </c>
      <c r="B321" s="45" t="s">
        <v>2401</v>
      </c>
      <c r="C321" s="426" t="s">
        <v>1277</v>
      </c>
      <c r="D321" s="45" t="s">
        <v>166</v>
      </c>
      <c r="E321" s="53">
        <v>-743.75</v>
      </c>
      <c r="F321" s="45" t="s">
        <v>2384</v>
      </c>
      <c r="G321" s="45" t="s">
        <v>175</v>
      </c>
    </row>
    <row r="322" spans="1:7" ht="13.5" customHeight="1" x14ac:dyDescent="0.35">
      <c r="A322" s="47">
        <v>44008</v>
      </c>
      <c r="B322" s="45" t="s">
        <v>2235</v>
      </c>
      <c r="C322" s="426" t="s">
        <v>1276</v>
      </c>
      <c r="D322" s="45" t="s">
        <v>162</v>
      </c>
      <c r="E322" s="53">
        <v>200</v>
      </c>
      <c r="F322" s="45" t="s">
        <v>1078</v>
      </c>
      <c r="G322" s="45" t="s">
        <v>175</v>
      </c>
    </row>
    <row r="323" spans="1:7" ht="13.5" customHeight="1" x14ac:dyDescent="0.35">
      <c r="A323" s="47">
        <v>44006</v>
      </c>
      <c r="B323" s="45" t="s">
        <v>2402</v>
      </c>
      <c r="C323" s="426" t="s">
        <v>1274</v>
      </c>
      <c r="D323" s="45" t="s">
        <v>162</v>
      </c>
      <c r="E323" s="53">
        <v>75</v>
      </c>
      <c r="F323" s="45" t="s">
        <v>495</v>
      </c>
      <c r="G323" s="45" t="s">
        <v>175</v>
      </c>
    </row>
    <row r="324" spans="1:7" ht="13.5" customHeight="1" x14ac:dyDescent="0.35">
      <c r="A324" s="47">
        <v>44004</v>
      </c>
      <c r="B324" s="45" t="s">
        <v>2403</v>
      </c>
      <c r="C324" s="426" t="s">
        <v>1279</v>
      </c>
      <c r="D324" s="45" t="s">
        <v>159</v>
      </c>
      <c r="E324" s="53">
        <v>360</v>
      </c>
      <c r="F324" s="45" t="s">
        <v>2404</v>
      </c>
      <c r="G324" s="45" t="s">
        <v>174</v>
      </c>
    </row>
    <row r="325" spans="1:7" ht="13.5" customHeight="1" x14ac:dyDescent="0.35">
      <c r="A325" s="47">
        <v>44004</v>
      </c>
      <c r="B325" s="45" t="s">
        <v>2095</v>
      </c>
      <c r="C325" s="426" t="s">
        <v>1274</v>
      </c>
      <c r="D325" s="45" t="s">
        <v>162</v>
      </c>
      <c r="E325" s="53">
        <v>150</v>
      </c>
      <c r="F325" s="45" t="s">
        <v>2400</v>
      </c>
      <c r="G325" s="45" t="s">
        <v>175</v>
      </c>
    </row>
    <row r="326" spans="1:7" ht="13.5" customHeight="1" x14ac:dyDescent="0.35">
      <c r="A326" s="47">
        <v>44004</v>
      </c>
      <c r="B326" s="45" t="s">
        <v>2367</v>
      </c>
      <c r="C326" s="426" t="s">
        <v>1279</v>
      </c>
      <c r="D326" s="45" t="s">
        <v>159</v>
      </c>
      <c r="E326" s="53">
        <v>150</v>
      </c>
      <c r="F326" s="45" t="s">
        <v>2397</v>
      </c>
      <c r="G326" s="45" t="s">
        <v>175</v>
      </c>
    </row>
    <row r="327" spans="1:7" ht="13.5" customHeight="1" x14ac:dyDescent="0.35">
      <c r="A327" s="47">
        <v>44004</v>
      </c>
      <c r="B327" s="45" t="s">
        <v>2405</v>
      </c>
      <c r="C327" s="426" t="s">
        <v>1279</v>
      </c>
      <c r="D327" s="45" t="s">
        <v>162</v>
      </c>
      <c r="E327" s="53">
        <v>60</v>
      </c>
      <c r="F327" s="45" t="s">
        <v>2406</v>
      </c>
      <c r="G327" s="45" t="s">
        <v>174</v>
      </c>
    </row>
    <row r="328" spans="1:7" ht="13.5" customHeight="1" x14ac:dyDescent="0.35">
      <c r="A328" s="47">
        <v>44001</v>
      </c>
      <c r="B328" s="45" t="s">
        <v>2407</v>
      </c>
      <c r="C328" s="426" t="s">
        <v>1274</v>
      </c>
      <c r="D328" s="45" t="s">
        <v>160</v>
      </c>
      <c r="E328" s="53">
        <v>125</v>
      </c>
      <c r="F328" s="45" t="s">
        <v>235</v>
      </c>
      <c r="G328" s="45" t="s">
        <v>174</v>
      </c>
    </row>
    <row r="329" spans="1:7" ht="13.5" customHeight="1" x14ac:dyDescent="0.35">
      <c r="A329" s="47">
        <v>44000</v>
      </c>
      <c r="B329" s="45" t="s">
        <v>2408</v>
      </c>
      <c r="C329" s="426" t="s">
        <v>1284</v>
      </c>
      <c r="D329" s="45" t="s">
        <v>159</v>
      </c>
      <c r="E329" s="53">
        <v>2.7</v>
      </c>
      <c r="F329" s="45" t="s">
        <v>1254</v>
      </c>
      <c r="G329" s="45" t="s">
        <v>175</v>
      </c>
    </row>
    <row r="330" spans="1:7" ht="13.5" customHeight="1" x14ac:dyDescent="0.35">
      <c r="A330" s="47">
        <v>43998</v>
      </c>
      <c r="B330" s="45" t="s">
        <v>2405</v>
      </c>
      <c r="C330" s="426" t="s">
        <v>1279</v>
      </c>
      <c r="D330" s="45" t="s">
        <v>159</v>
      </c>
      <c r="E330" s="53">
        <v>120</v>
      </c>
      <c r="F330" s="45" t="s">
        <v>2409</v>
      </c>
      <c r="G330" s="45" t="s">
        <v>174</v>
      </c>
    </row>
    <row r="331" spans="1:7" ht="13.5" customHeight="1" x14ac:dyDescent="0.35">
      <c r="A331" s="47">
        <v>43997</v>
      </c>
      <c r="B331" s="45" t="s">
        <v>87</v>
      </c>
      <c r="C331" s="426" t="s">
        <v>1282</v>
      </c>
      <c r="D331" s="45" t="s">
        <v>160</v>
      </c>
      <c r="E331" s="53">
        <v>328.72</v>
      </c>
      <c r="F331" s="45" t="s">
        <v>414</v>
      </c>
      <c r="G331" s="45" t="s">
        <v>175</v>
      </c>
    </row>
    <row r="332" spans="1:7" ht="13.5" customHeight="1" x14ac:dyDescent="0.35">
      <c r="A332" s="47">
        <v>43996</v>
      </c>
      <c r="B332" s="45" t="s">
        <v>2410</v>
      </c>
      <c r="C332" s="426" t="s">
        <v>1279</v>
      </c>
      <c r="D332" s="45" t="s">
        <v>160</v>
      </c>
      <c r="E332" s="53">
        <v>120</v>
      </c>
      <c r="F332" s="45" t="s">
        <v>2397</v>
      </c>
      <c r="G332" s="45" t="s">
        <v>174</v>
      </c>
    </row>
    <row r="333" spans="1:7" ht="13.5" customHeight="1" x14ac:dyDescent="0.35">
      <c r="A333" s="47">
        <v>43991</v>
      </c>
      <c r="B333" s="45" t="s">
        <v>967</v>
      </c>
      <c r="C333" s="426" t="s">
        <v>28</v>
      </c>
      <c r="D333" s="45" t="s">
        <v>160</v>
      </c>
      <c r="E333" s="53">
        <v>6.5</v>
      </c>
      <c r="F333" s="45" t="s">
        <v>2411</v>
      </c>
      <c r="G333" s="45" t="s">
        <v>175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160</v>
      </c>
      <c r="E334" s="53">
        <v>6.5</v>
      </c>
      <c r="F334" s="45" t="s">
        <v>2411</v>
      </c>
      <c r="G334" s="45" t="s">
        <v>175</v>
      </c>
    </row>
    <row r="335" spans="1:7" ht="13.5" customHeight="1" x14ac:dyDescent="0.35">
      <c r="A335" s="47">
        <v>43990</v>
      </c>
      <c r="B335" s="45" t="s">
        <v>2412</v>
      </c>
      <c r="C335" s="426" t="s">
        <v>28</v>
      </c>
      <c r="D335" s="45" t="s">
        <v>160</v>
      </c>
      <c r="E335" s="53">
        <v>6.5</v>
      </c>
      <c r="F335" s="45" t="s">
        <v>2411</v>
      </c>
      <c r="G335" s="45" t="s">
        <v>175</v>
      </c>
    </row>
    <row r="336" spans="1:7" ht="13.5" customHeight="1" x14ac:dyDescent="0.35">
      <c r="A336" s="47">
        <v>43988</v>
      </c>
      <c r="B336" s="45" t="s">
        <v>2413</v>
      </c>
      <c r="C336" s="426" t="s">
        <v>28</v>
      </c>
      <c r="D336" s="45" t="s">
        <v>160</v>
      </c>
      <c r="E336" s="53">
        <v>6.5</v>
      </c>
      <c r="F336" s="45" t="s">
        <v>2411</v>
      </c>
      <c r="G336" s="45" t="s">
        <v>175</v>
      </c>
    </row>
    <row r="337" spans="1:7" ht="13.5" customHeight="1" x14ac:dyDescent="0.35">
      <c r="A337" s="47">
        <v>43987</v>
      </c>
      <c r="B337" s="45" t="s">
        <v>2414</v>
      </c>
      <c r="C337" s="426" t="s">
        <v>28</v>
      </c>
      <c r="D337" s="45" t="s">
        <v>159</v>
      </c>
      <c r="E337" s="53">
        <v>6.5</v>
      </c>
      <c r="F337" s="45" t="s">
        <v>2411</v>
      </c>
      <c r="G337" s="45" t="s">
        <v>175</v>
      </c>
    </row>
    <row r="338" spans="1:7" ht="13.5" customHeight="1" x14ac:dyDescent="0.35">
      <c r="A338" s="47">
        <v>43986</v>
      </c>
      <c r="B338" s="45" t="s">
        <v>967</v>
      </c>
      <c r="C338" s="426" t="s">
        <v>28</v>
      </c>
      <c r="D338" s="45" t="s">
        <v>159</v>
      </c>
      <c r="E338" s="53">
        <v>8.6999999999999993</v>
      </c>
      <c r="F338" s="45" t="s">
        <v>2411</v>
      </c>
      <c r="G338" s="45" t="s">
        <v>175</v>
      </c>
    </row>
    <row r="339" spans="1:7" ht="13.5" customHeight="1" x14ac:dyDescent="0.35">
      <c r="A339" s="47">
        <v>43986</v>
      </c>
      <c r="B339" s="45" t="s">
        <v>1126</v>
      </c>
      <c r="C339" s="426" t="s">
        <v>28</v>
      </c>
      <c r="D339" s="45" t="s">
        <v>159</v>
      </c>
      <c r="E339" s="53">
        <v>10</v>
      </c>
      <c r="F339" s="45" t="s">
        <v>2411</v>
      </c>
      <c r="G339" s="45" t="s">
        <v>175</v>
      </c>
    </row>
    <row r="340" spans="1:7" ht="13.5" customHeight="1" x14ac:dyDescent="0.35">
      <c r="A340" s="47">
        <v>43986</v>
      </c>
      <c r="B340" s="45" t="s">
        <v>2399</v>
      </c>
      <c r="C340" s="426" t="s">
        <v>28</v>
      </c>
      <c r="D340" s="45" t="s">
        <v>160</v>
      </c>
      <c r="E340" s="53">
        <v>6.5</v>
      </c>
      <c r="F340" s="45" t="s">
        <v>2411</v>
      </c>
      <c r="G340" s="45" t="s">
        <v>175</v>
      </c>
    </row>
    <row r="341" spans="1:7" ht="13.5" customHeight="1" x14ac:dyDescent="0.35">
      <c r="A341" s="47">
        <v>43986</v>
      </c>
      <c r="B341" s="45" t="s">
        <v>2415</v>
      </c>
      <c r="C341" s="426" t="s">
        <v>1274</v>
      </c>
      <c r="D341" s="45" t="s">
        <v>160</v>
      </c>
      <c r="E341" s="53">
        <v>50</v>
      </c>
      <c r="F341" s="45" t="s">
        <v>2400</v>
      </c>
      <c r="G341" s="45" t="s">
        <v>174</v>
      </c>
    </row>
    <row r="342" spans="1:7" ht="13.5" customHeight="1" x14ac:dyDescent="0.35">
      <c r="A342" s="47">
        <v>43985</v>
      </c>
      <c r="B342" s="45" t="s">
        <v>2066</v>
      </c>
      <c r="C342" s="426" t="s">
        <v>1279</v>
      </c>
      <c r="D342" s="45" t="s">
        <v>160</v>
      </c>
      <c r="E342" s="53">
        <v>60</v>
      </c>
      <c r="F342" s="45" t="s">
        <v>2416</v>
      </c>
      <c r="G342" s="45" t="s">
        <v>175</v>
      </c>
    </row>
    <row r="343" spans="1:7" ht="13.5" customHeight="1" x14ac:dyDescent="0.35">
      <c r="A343" s="47">
        <v>43985</v>
      </c>
      <c r="B343" s="45" t="s">
        <v>1766</v>
      </c>
      <c r="C343" s="426" t="s">
        <v>28</v>
      </c>
      <c r="D343" s="45" t="s">
        <v>160</v>
      </c>
      <c r="E343" s="53">
        <v>6.5</v>
      </c>
      <c r="F343" s="45" t="s">
        <v>2411</v>
      </c>
      <c r="G343" s="45" t="s">
        <v>175</v>
      </c>
    </row>
    <row r="344" spans="1:7" ht="13.5" customHeight="1" x14ac:dyDescent="0.35">
      <c r="A344" s="47">
        <v>43985</v>
      </c>
      <c r="B344" s="45" t="s">
        <v>2417</v>
      </c>
      <c r="C344" s="426" t="s">
        <v>28</v>
      </c>
      <c r="D344" s="45" t="s">
        <v>159</v>
      </c>
      <c r="E344" s="53">
        <v>6.5</v>
      </c>
      <c r="F344" s="45" t="s">
        <v>2411</v>
      </c>
      <c r="G344" s="45" t="s">
        <v>175</v>
      </c>
    </row>
    <row r="345" spans="1:7" ht="13.5" customHeight="1" x14ac:dyDescent="0.35">
      <c r="A345" s="47">
        <v>43985</v>
      </c>
      <c r="B345" s="45" t="s">
        <v>2235</v>
      </c>
      <c r="C345" s="426" t="s">
        <v>28</v>
      </c>
      <c r="D345" s="45" t="s">
        <v>160</v>
      </c>
      <c r="E345" s="53">
        <v>6.5</v>
      </c>
      <c r="F345" s="45" t="s">
        <v>2411</v>
      </c>
      <c r="G345" s="45" t="s">
        <v>175</v>
      </c>
    </row>
    <row r="346" spans="1:7" ht="13.5" customHeight="1" x14ac:dyDescent="0.35">
      <c r="A346" s="47">
        <v>43985</v>
      </c>
      <c r="B346" s="45" t="s">
        <v>1009</v>
      </c>
      <c r="C346" s="426" t="s">
        <v>28</v>
      </c>
      <c r="D346" s="45" t="s">
        <v>160</v>
      </c>
      <c r="E346" s="53">
        <v>6.5</v>
      </c>
      <c r="F346" s="45" t="s">
        <v>2411</v>
      </c>
      <c r="G346" s="45" t="s">
        <v>175</v>
      </c>
    </row>
    <row r="347" spans="1:7" ht="13.5" customHeight="1" x14ac:dyDescent="0.35">
      <c r="A347" s="47">
        <v>43985</v>
      </c>
      <c r="B347" s="45" t="s">
        <v>2228</v>
      </c>
      <c r="C347" s="426" t="s">
        <v>1279</v>
      </c>
      <c r="D347" s="45" t="s">
        <v>160</v>
      </c>
      <c r="E347" s="53">
        <v>35</v>
      </c>
      <c r="F347" s="45" t="s">
        <v>2416</v>
      </c>
      <c r="G347" s="45" t="s">
        <v>175</v>
      </c>
    </row>
    <row r="348" spans="1:7" ht="13.5" customHeight="1" x14ac:dyDescent="0.35">
      <c r="A348" s="47">
        <v>43985</v>
      </c>
      <c r="B348" s="45" t="s">
        <v>2228</v>
      </c>
      <c r="C348" s="426" t="s">
        <v>28</v>
      </c>
      <c r="D348" s="45" t="s">
        <v>160</v>
      </c>
      <c r="E348" s="53">
        <v>6.5</v>
      </c>
      <c r="F348" s="45" t="s">
        <v>2411</v>
      </c>
      <c r="G348" s="45" t="s">
        <v>175</v>
      </c>
    </row>
    <row r="349" spans="1:7" ht="13.5" customHeight="1" x14ac:dyDescent="0.35">
      <c r="A349" s="47">
        <v>43984</v>
      </c>
      <c r="B349" s="45" t="s">
        <v>2408</v>
      </c>
      <c r="C349" s="426" t="s">
        <v>1274</v>
      </c>
      <c r="D349" s="45" t="s">
        <v>159</v>
      </c>
      <c r="E349" s="53">
        <v>100</v>
      </c>
      <c r="F349" s="45" t="s">
        <v>2400</v>
      </c>
      <c r="G349" s="45" t="s">
        <v>174</v>
      </c>
    </row>
    <row r="350" spans="1:7" ht="13.5" customHeight="1" x14ac:dyDescent="0.35">
      <c r="A350" s="47">
        <v>43983</v>
      </c>
      <c r="B350" s="45" t="s">
        <v>1766</v>
      </c>
      <c r="C350" s="426" t="s">
        <v>28</v>
      </c>
      <c r="D350" s="45" t="s">
        <v>160</v>
      </c>
      <c r="E350" s="53">
        <v>6.5</v>
      </c>
      <c r="F350" s="45" t="s">
        <v>2411</v>
      </c>
      <c r="G350" s="45" t="s">
        <v>175</v>
      </c>
    </row>
    <row r="351" spans="1:7" ht="13.5" customHeight="1" x14ac:dyDescent="0.35">
      <c r="A351" s="47">
        <v>43983</v>
      </c>
      <c r="B351" s="45" t="s">
        <v>1690</v>
      </c>
      <c r="C351" s="426" t="s">
        <v>1279</v>
      </c>
      <c r="D351" s="45" t="s">
        <v>162</v>
      </c>
      <c r="E351" s="53">
        <v>4000</v>
      </c>
      <c r="F351" s="48" t="s">
        <v>2418</v>
      </c>
      <c r="G351" s="45" t="s">
        <v>174</v>
      </c>
    </row>
    <row r="352" spans="1:7" ht="13.5" customHeight="1" x14ac:dyDescent="0.35">
      <c r="A352" s="47">
        <v>43983</v>
      </c>
      <c r="B352" s="45" t="s">
        <v>2228</v>
      </c>
      <c r="C352" s="426" t="s">
        <v>28</v>
      </c>
      <c r="D352" s="45" t="s">
        <v>159</v>
      </c>
      <c r="E352" s="53">
        <v>6.5</v>
      </c>
      <c r="F352" s="45" t="s">
        <v>2411</v>
      </c>
      <c r="G352" s="45" t="s">
        <v>175</v>
      </c>
    </row>
    <row r="353" spans="1:7" ht="13.5" customHeight="1" x14ac:dyDescent="0.35">
      <c r="A353" s="47">
        <v>43983</v>
      </c>
      <c r="B353" s="45" t="s">
        <v>2419</v>
      </c>
      <c r="C353" s="426" t="s">
        <v>1276</v>
      </c>
      <c r="D353" s="45" t="s">
        <v>161</v>
      </c>
      <c r="E353" s="53">
        <v>233.75</v>
      </c>
      <c r="F353" s="45" t="s">
        <v>1078</v>
      </c>
      <c r="G353" s="45" t="s">
        <v>175</v>
      </c>
    </row>
    <row r="354" spans="1:7" ht="13.5" customHeight="1" x14ac:dyDescent="0.35">
      <c r="A354" s="47">
        <v>43983</v>
      </c>
      <c r="B354" s="45" t="s">
        <v>2420</v>
      </c>
      <c r="C354" s="426" t="s">
        <v>1278</v>
      </c>
      <c r="D354" s="426" t="s">
        <v>161</v>
      </c>
      <c r="E354" s="567">
        <v>60</v>
      </c>
      <c r="F354" s="426" t="s">
        <v>292</v>
      </c>
      <c r="G354" s="426" t="s">
        <v>175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2066</v>
      </c>
      <c r="C356" s="426" t="s">
        <v>1279</v>
      </c>
      <c r="D356" s="45" t="s">
        <v>160</v>
      </c>
      <c r="E356" s="53">
        <v>60</v>
      </c>
      <c r="F356" s="45" t="s">
        <v>2416</v>
      </c>
      <c r="G356" s="45" t="s">
        <v>175</v>
      </c>
    </row>
    <row r="357" spans="1:7" ht="13.5" customHeight="1" x14ac:dyDescent="0.35">
      <c r="A357" s="47">
        <v>43980</v>
      </c>
      <c r="B357" s="45" t="s">
        <v>2421</v>
      </c>
      <c r="C357" s="426" t="s">
        <v>1279</v>
      </c>
      <c r="D357" s="45" t="s">
        <v>160</v>
      </c>
      <c r="E357" s="53">
        <v>90</v>
      </c>
      <c r="F357" s="45" t="s">
        <v>2416</v>
      </c>
      <c r="G357" s="45" t="s">
        <v>175</v>
      </c>
    </row>
    <row r="358" spans="1:7" ht="13.5" customHeight="1" x14ac:dyDescent="0.35">
      <c r="A358" s="47">
        <v>43979</v>
      </c>
      <c r="B358" s="45" t="s">
        <v>2231</v>
      </c>
      <c r="C358" s="426" t="s">
        <v>28</v>
      </c>
      <c r="D358" s="45" t="s">
        <v>159</v>
      </c>
      <c r="E358" s="53">
        <v>7.8</v>
      </c>
      <c r="F358" s="45" t="s">
        <v>2411</v>
      </c>
      <c r="G358" s="45" t="s">
        <v>175</v>
      </c>
    </row>
    <row r="359" spans="1:7" ht="13.5" customHeight="1" x14ac:dyDescent="0.35">
      <c r="A359" s="47">
        <v>43975</v>
      </c>
      <c r="B359" s="45" t="s">
        <v>989</v>
      </c>
      <c r="C359" s="426" t="s">
        <v>1284</v>
      </c>
      <c r="D359" s="45" t="s">
        <v>159</v>
      </c>
      <c r="E359" s="53">
        <v>25</v>
      </c>
      <c r="F359" s="45" t="s">
        <v>753</v>
      </c>
      <c r="G359" s="45" t="s">
        <v>174</v>
      </c>
    </row>
    <row r="360" spans="1:7" ht="13.5" customHeight="1" x14ac:dyDescent="0.35">
      <c r="A360" s="47">
        <v>43976</v>
      </c>
      <c r="B360" s="45" t="s">
        <v>2421</v>
      </c>
      <c r="C360" s="426" t="s">
        <v>1279</v>
      </c>
      <c r="D360" s="45" t="s">
        <v>160</v>
      </c>
      <c r="E360" s="53">
        <v>50</v>
      </c>
      <c r="F360" s="45" t="s">
        <v>2416</v>
      </c>
      <c r="G360" s="45" t="s">
        <v>174</v>
      </c>
    </row>
    <row r="361" spans="1:7" ht="13.5" customHeight="1" x14ac:dyDescent="0.35">
      <c r="A361" s="47">
        <v>43975</v>
      </c>
      <c r="B361" s="45" t="s">
        <v>2421</v>
      </c>
      <c r="C361" s="426" t="s">
        <v>1279</v>
      </c>
      <c r="D361" s="45" t="s">
        <v>159</v>
      </c>
      <c r="E361" s="53">
        <v>35</v>
      </c>
      <c r="F361" s="45" t="s">
        <v>2416</v>
      </c>
      <c r="G361" s="45" t="s">
        <v>174</v>
      </c>
    </row>
    <row r="362" spans="1:7" ht="13.5" customHeight="1" x14ac:dyDescent="0.35">
      <c r="A362" s="47">
        <v>43975</v>
      </c>
      <c r="B362" s="45" t="s">
        <v>2422</v>
      </c>
      <c r="C362" s="426" t="s">
        <v>28</v>
      </c>
      <c r="D362" s="45" t="s">
        <v>159</v>
      </c>
      <c r="E362" s="53">
        <v>6.5</v>
      </c>
      <c r="F362" s="45" t="s">
        <v>2411</v>
      </c>
      <c r="G362" s="45" t="s">
        <v>175</v>
      </c>
    </row>
    <row r="363" spans="1:7" ht="13.5" customHeight="1" x14ac:dyDescent="0.35">
      <c r="A363" s="47">
        <v>43975</v>
      </c>
      <c r="B363" s="45" t="s">
        <v>1766</v>
      </c>
      <c r="C363" s="426" t="s">
        <v>1279</v>
      </c>
      <c r="D363" s="45" t="s">
        <v>162</v>
      </c>
      <c r="E363" s="53">
        <v>120</v>
      </c>
      <c r="F363" s="45" t="s">
        <v>2423</v>
      </c>
      <c r="G363" s="45" t="s">
        <v>175</v>
      </c>
    </row>
    <row r="364" spans="1:7" ht="13.5" customHeight="1" x14ac:dyDescent="0.35">
      <c r="A364" s="47">
        <v>43968</v>
      </c>
      <c r="B364" s="45" t="s">
        <v>2424</v>
      </c>
      <c r="C364" s="426" t="s">
        <v>28</v>
      </c>
      <c r="D364" s="45" t="s">
        <v>159</v>
      </c>
      <c r="E364" s="53">
        <v>7.5</v>
      </c>
      <c r="F364" s="45" t="s">
        <v>2411</v>
      </c>
      <c r="G364" s="45" t="s">
        <v>175</v>
      </c>
    </row>
    <row r="365" spans="1:7" ht="13.5" customHeight="1" x14ac:dyDescent="0.35">
      <c r="A365" s="47">
        <v>43969</v>
      </c>
      <c r="B365" s="45" t="s">
        <v>1667</v>
      </c>
      <c r="C365" s="426" t="s">
        <v>1279</v>
      </c>
      <c r="D365" s="45" t="s">
        <v>160</v>
      </c>
      <c r="E365" s="53">
        <v>35</v>
      </c>
      <c r="F365" s="45" t="s">
        <v>2416</v>
      </c>
      <c r="G365" s="45" t="s">
        <v>175</v>
      </c>
    </row>
    <row r="366" spans="1:7" ht="13.5" customHeight="1" x14ac:dyDescent="0.35">
      <c r="A366" s="47">
        <v>43965</v>
      </c>
      <c r="B366" s="45" t="s">
        <v>732</v>
      </c>
      <c r="C366" s="426" t="s">
        <v>1279</v>
      </c>
      <c r="D366" s="45" t="s">
        <v>162</v>
      </c>
      <c r="E366" s="53">
        <v>100</v>
      </c>
      <c r="F366" s="45" t="s">
        <v>2416</v>
      </c>
      <c r="G366" s="45" t="s">
        <v>175</v>
      </c>
    </row>
    <row r="367" spans="1:7" ht="13.5" customHeight="1" x14ac:dyDescent="0.35">
      <c r="A367" s="47">
        <v>43961</v>
      </c>
      <c r="B367" s="45" t="s">
        <v>1766</v>
      </c>
      <c r="C367" s="426" t="s">
        <v>28</v>
      </c>
      <c r="D367" s="45" t="s">
        <v>160</v>
      </c>
      <c r="E367" s="53">
        <v>7.5</v>
      </c>
      <c r="F367" s="45" t="s">
        <v>2411</v>
      </c>
      <c r="G367" s="45" t="s">
        <v>175</v>
      </c>
    </row>
    <row r="368" spans="1:7" ht="13.5" customHeight="1" x14ac:dyDescent="0.35">
      <c r="A368" s="47">
        <v>43965</v>
      </c>
      <c r="B368" s="45" t="s">
        <v>2367</v>
      </c>
      <c r="C368" s="426" t="s">
        <v>1279</v>
      </c>
      <c r="D368" s="45" t="s">
        <v>159</v>
      </c>
      <c r="E368" s="53">
        <v>35</v>
      </c>
      <c r="F368" s="45" t="s">
        <v>2416</v>
      </c>
      <c r="G368" s="45" t="s">
        <v>175</v>
      </c>
    </row>
    <row r="369" spans="1:7" ht="13.5" customHeight="1" x14ac:dyDescent="0.35">
      <c r="A369" s="47">
        <v>43960</v>
      </c>
      <c r="B369" s="45" t="s">
        <v>89</v>
      </c>
      <c r="C369" s="426" t="s">
        <v>1282</v>
      </c>
      <c r="D369" s="45" t="s">
        <v>160</v>
      </c>
      <c r="E369" s="53">
        <v>109.81</v>
      </c>
      <c r="F369" s="45" t="s">
        <v>1026</v>
      </c>
      <c r="G369" s="45" t="s">
        <v>175</v>
      </c>
    </row>
    <row r="370" spans="1:7" ht="13.5" customHeight="1" x14ac:dyDescent="0.35">
      <c r="A370" s="47">
        <v>43959</v>
      </c>
      <c r="B370" s="45" t="s">
        <v>78</v>
      </c>
      <c r="C370" s="426" t="s">
        <v>1282</v>
      </c>
      <c r="D370" s="45" t="s">
        <v>160</v>
      </c>
      <c r="E370" s="53">
        <v>183.3</v>
      </c>
      <c r="F370" s="45" t="s">
        <v>2309</v>
      </c>
      <c r="G370" s="45" t="s">
        <v>175</v>
      </c>
    </row>
    <row r="371" spans="1:7" ht="13.5" customHeight="1" x14ac:dyDescent="0.35">
      <c r="A371" s="47">
        <v>43958</v>
      </c>
      <c r="B371" s="45" t="s">
        <v>2367</v>
      </c>
      <c r="C371" s="426" t="s">
        <v>1279</v>
      </c>
      <c r="D371" s="45" t="s">
        <v>159</v>
      </c>
      <c r="E371" s="53">
        <v>25</v>
      </c>
      <c r="F371" s="45" t="s">
        <v>2416</v>
      </c>
      <c r="G371" s="45" t="s">
        <v>175</v>
      </c>
    </row>
    <row r="372" spans="1:7" ht="13.5" customHeight="1" x14ac:dyDescent="0.35">
      <c r="A372" s="47">
        <v>43958</v>
      </c>
      <c r="B372" s="45" t="s">
        <v>2231</v>
      </c>
      <c r="C372" s="426" t="s">
        <v>28</v>
      </c>
      <c r="D372" s="45" t="s">
        <v>159</v>
      </c>
      <c r="E372" s="53">
        <v>9</v>
      </c>
      <c r="F372" s="45" t="s">
        <v>2411</v>
      </c>
      <c r="G372" s="45" t="s">
        <v>175</v>
      </c>
    </row>
    <row r="373" spans="1:7" ht="13.5" customHeight="1" x14ac:dyDescent="0.35">
      <c r="A373" s="47">
        <v>43957</v>
      </c>
      <c r="B373" s="45" t="s">
        <v>2137</v>
      </c>
      <c r="C373" s="426" t="s">
        <v>28</v>
      </c>
      <c r="D373" s="45" t="s">
        <v>160</v>
      </c>
      <c r="E373" s="53">
        <v>7.5</v>
      </c>
      <c r="F373" s="45" t="s">
        <v>2411</v>
      </c>
      <c r="G373" s="45" t="s">
        <v>175</v>
      </c>
    </row>
    <row r="374" spans="1:7" ht="13.5" customHeight="1" x14ac:dyDescent="0.35">
      <c r="A374" s="47">
        <v>43956</v>
      </c>
      <c r="B374" s="45" t="s">
        <v>2425</v>
      </c>
      <c r="C374" s="426" t="s">
        <v>28</v>
      </c>
      <c r="D374" s="45" t="s">
        <v>160</v>
      </c>
      <c r="E374" s="53">
        <v>7.5</v>
      </c>
      <c r="F374" s="45" t="s">
        <v>2411</v>
      </c>
      <c r="G374" s="45" t="s">
        <v>175</v>
      </c>
    </row>
    <row r="375" spans="1:7" ht="13.5" customHeight="1" x14ac:dyDescent="0.35">
      <c r="A375" s="47">
        <v>43956</v>
      </c>
      <c r="B375" s="45" t="s">
        <v>2425</v>
      </c>
      <c r="C375" s="426" t="s">
        <v>28</v>
      </c>
      <c r="D375" s="45" t="s">
        <v>160</v>
      </c>
      <c r="E375" s="53">
        <v>6.5</v>
      </c>
      <c r="F375" s="45" t="s">
        <v>2411</v>
      </c>
      <c r="G375" s="45" t="s">
        <v>175</v>
      </c>
    </row>
    <row r="376" spans="1:7" ht="13.5" customHeight="1" x14ac:dyDescent="0.35">
      <c r="A376" s="47">
        <v>43955</v>
      </c>
      <c r="B376" s="45" t="s">
        <v>732</v>
      </c>
      <c r="C376" s="426" t="s">
        <v>28</v>
      </c>
      <c r="D376" s="295" t="s">
        <v>159</v>
      </c>
      <c r="E376" s="53">
        <v>5</v>
      </c>
      <c r="F376" s="45" t="s">
        <v>2411</v>
      </c>
      <c r="G376" s="45" t="s">
        <v>175</v>
      </c>
    </row>
    <row r="377" spans="1:7" ht="13.5" customHeight="1" x14ac:dyDescent="0.35">
      <c r="A377" s="47">
        <v>43955</v>
      </c>
      <c r="B377" s="45" t="s">
        <v>732</v>
      </c>
      <c r="C377" s="426" t="s">
        <v>28</v>
      </c>
      <c r="D377" s="295" t="s">
        <v>159</v>
      </c>
      <c r="E377" s="53">
        <v>6.5</v>
      </c>
      <c r="F377" s="45" t="s">
        <v>2411</v>
      </c>
      <c r="G377" s="45" t="s">
        <v>175</v>
      </c>
    </row>
    <row r="378" spans="1:7" ht="13.5" customHeight="1" x14ac:dyDescent="0.35">
      <c r="A378" s="47">
        <v>43955</v>
      </c>
      <c r="B378" s="45" t="s">
        <v>732</v>
      </c>
      <c r="C378" s="426" t="s">
        <v>28</v>
      </c>
      <c r="D378" s="295" t="s">
        <v>159</v>
      </c>
      <c r="E378" s="53">
        <v>7.5</v>
      </c>
      <c r="F378" s="45" t="s">
        <v>2411</v>
      </c>
      <c r="G378" s="45" t="s">
        <v>175</v>
      </c>
    </row>
    <row r="379" spans="1:7" ht="13.5" customHeight="1" x14ac:dyDescent="0.35">
      <c r="A379" s="47">
        <v>43955</v>
      </c>
      <c r="B379" s="45" t="s">
        <v>732</v>
      </c>
      <c r="C379" s="426" t="s">
        <v>28</v>
      </c>
      <c r="D379" s="295" t="s">
        <v>159</v>
      </c>
      <c r="E379" s="53">
        <v>6</v>
      </c>
      <c r="F379" s="45" t="s">
        <v>2411</v>
      </c>
      <c r="G379" s="45" t="s">
        <v>175</v>
      </c>
    </row>
    <row r="380" spans="1:7" ht="13.5" customHeight="1" x14ac:dyDescent="0.35">
      <c r="A380" s="47">
        <v>43955</v>
      </c>
      <c r="B380" s="45" t="s">
        <v>732</v>
      </c>
      <c r="C380" s="426" t="s">
        <v>1279</v>
      </c>
      <c r="D380" s="45" t="s">
        <v>159</v>
      </c>
      <c r="E380" s="53">
        <v>25</v>
      </c>
      <c r="F380" s="45" t="s">
        <v>2416</v>
      </c>
      <c r="G380" s="45" t="s">
        <v>175</v>
      </c>
    </row>
    <row r="381" spans="1:7" ht="13.5" customHeight="1" x14ac:dyDescent="0.35">
      <c r="A381" s="47">
        <v>43954</v>
      </c>
      <c r="B381" s="45" t="s">
        <v>2066</v>
      </c>
      <c r="C381" s="426" t="s">
        <v>28</v>
      </c>
      <c r="D381" s="45" t="s">
        <v>160</v>
      </c>
      <c r="E381" s="53">
        <v>6.5</v>
      </c>
      <c r="F381" s="45" t="s">
        <v>2411</v>
      </c>
      <c r="G381" s="45" t="s">
        <v>175</v>
      </c>
    </row>
    <row r="382" spans="1:7" ht="13.5" customHeight="1" x14ac:dyDescent="0.35">
      <c r="A382" s="47">
        <v>43954</v>
      </c>
      <c r="B382" s="45" t="s">
        <v>2066</v>
      </c>
      <c r="C382" s="426" t="s">
        <v>28</v>
      </c>
      <c r="D382" s="45" t="s">
        <v>160</v>
      </c>
      <c r="E382" s="53">
        <v>7.5</v>
      </c>
      <c r="F382" s="45" t="s">
        <v>2411</v>
      </c>
      <c r="G382" s="45" t="s">
        <v>175</v>
      </c>
    </row>
    <row r="383" spans="1:7" ht="13.5" customHeight="1" x14ac:dyDescent="0.35">
      <c r="A383" s="47">
        <v>43954</v>
      </c>
      <c r="B383" s="45" t="s">
        <v>2066</v>
      </c>
      <c r="C383" s="426" t="s">
        <v>28</v>
      </c>
      <c r="D383" s="45" t="s">
        <v>160</v>
      </c>
      <c r="E383" s="53">
        <v>5</v>
      </c>
      <c r="F383" s="45" t="s">
        <v>2411</v>
      </c>
      <c r="G383" s="45" t="s">
        <v>175</v>
      </c>
    </row>
    <row r="384" spans="1:7" ht="13.5" customHeight="1" x14ac:dyDescent="0.35">
      <c r="A384" s="47">
        <v>43953</v>
      </c>
      <c r="B384" s="45" t="s">
        <v>1429</v>
      </c>
      <c r="C384" s="426" t="s">
        <v>28</v>
      </c>
      <c r="D384" s="45" t="s">
        <v>159</v>
      </c>
      <c r="E384" s="53">
        <v>6</v>
      </c>
      <c r="F384" s="45" t="s">
        <v>2411</v>
      </c>
      <c r="G384" s="45" t="s">
        <v>175</v>
      </c>
    </row>
    <row r="385" spans="1:7" ht="13.5" customHeight="1" x14ac:dyDescent="0.35">
      <c r="A385" s="47">
        <v>43953</v>
      </c>
      <c r="B385" s="45" t="s">
        <v>1429</v>
      </c>
      <c r="C385" s="426" t="s">
        <v>28</v>
      </c>
      <c r="D385" s="45" t="s">
        <v>159</v>
      </c>
      <c r="E385" s="53">
        <v>7.5</v>
      </c>
      <c r="F385" s="45" t="s">
        <v>2411</v>
      </c>
      <c r="G385" s="45" t="s">
        <v>175</v>
      </c>
    </row>
    <row r="386" spans="1:7" ht="13.5" customHeight="1" x14ac:dyDescent="0.35">
      <c r="A386" s="47">
        <v>43953</v>
      </c>
      <c r="B386" s="45" t="s">
        <v>2426</v>
      </c>
      <c r="C386" s="426" t="s">
        <v>28</v>
      </c>
      <c r="D386" s="45" t="s">
        <v>159</v>
      </c>
      <c r="E386" s="53">
        <v>7.5</v>
      </c>
      <c r="F386" s="45" t="s">
        <v>2411</v>
      </c>
      <c r="G386" s="45" t="s">
        <v>175</v>
      </c>
    </row>
    <row r="387" spans="1:7" ht="13.5" customHeight="1" x14ac:dyDescent="0.35">
      <c r="A387" s="47">
        <v>43953</v>
      </c>
      <c r="B387" s="45" t="s">
        <v>2205</v>
      </c>
      <c r="C387" s="426" t="s">
        <v>28</v>
      </c>
      <c r="D387" s="45" t="s">
        <v>160</v>
      </c>
      <c r="E387" s="53">
        <v>5</v>
      </c>
      <c r="F387" s="45" t="s">
        <v>2411</v>
      </c>
      <c r="G387" s="45" t="s">
        <v>175</v>
      </c>
    </row>
    <row r="388" spans="1:7" ht="13.5" customHeight="1" x14ac:dyDescent="0.35">
      <c r="A388" s="47">
        <v>43953</v>
      </c>
      <c r="B388" s="45" t="s">
        <v>2205</v>
      </c>
      <c r="C388" s="426" t="s">
        <v>1279</v>
      </c>
      <c r="D388" s="45" t="s">
        <v>160</v>
      </c>
      <c r="E388" s="53">
        <v>25</v>
      </c>
      <c r="F388" s="45" t="s">
        <v>2416</v>
      </c>
      <c r="G388" s="45" t="s">
        <v>175</v>
      </c>
    </row>
    <row r="389" spans="1:7" ht="13.5" customHeight="1" x14ac:dyDescent="0.35">
      <c r="A389" s="47">
        <v>43952</v>
      </c>
      <c r="B389" s="45" t="s">
        <v>2427</v>
      </c>
      <c r="C389" s="426" t="s">
        <v>1280</v>
      </c>
      <c r="D389" s="45" t="s">
        <v>159</v>
      </c>
      <c r="E389" s="53">
        <v>125</v>
      </c>
      <c r="F389" s="45" t="s">
        <v>734</v>
      </c>
      <c r="G389" s="45" t="s">
        <v>174</v>
      </c>
    </row>
    <row r="390" spans="1:7" ht="13.5" customHeight="1" x14ac:dyDescent="0.35">
      <c r="A390" s="47">
        <v>43952</v>
      </c>
      <c r="B390" s="45" t="s">
        <v>2428</v>
      </c>
      <c r="C390" s="426" t="s">
        <v>1276</v>
      </c>
      <c r="D390" s="45" t="s">
        <v>161</v>
      </c>
      <c r="E390" s="53">
        <v>533.75</v>
      </c>
      <c r="F390" s="45" t="s">
        <v>1078</v>
      </c>
      <c r="G390" s="45" t="s">
        <v>175</v>
      </c>
    </row>
    <row r="391" spans="1:7" ht="13.5" customHeight="1" x14ac:dyDescent="0.35">
      <c r="A391" s="47">
        <v>43952</v>
      </c>
      <c r="B391" s="45" t="s">
        <v>2429</v>
      </c>
      <c r="C391" s="426" t="s">
        <v>1278</v>
      </c>
      <c r="D391" s="426" t="s">
        <v>161</v>
      </c>
      <c r="E391" s="567">
        <v>80</v>
      </c>
      <c r="F391" s="426" t="s">
        <v>292</v>
      </c>
      <c r="G391" s="426" t="s">
        <v>175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1187</v>
      </c>
      <c r="C393" s="426" t="s">
        <v>28</v>
      </c>
      <c r="D393" s="45" t="s">
        <v>159</v>
      </c>
      <c r="E393" s="53">
        <v>6.5</v>
      </c>
      <c r="F393" s="45" t="s">
        <v>2411</v>
      </c>
      <c r="G393" s="45" t="s">
        <v>175</v>
      </c>
    </row>
    <row r="394" spans="1:7" ht="13.5" customHeight="1" x14ac:dyDescent="0.35">
      <c r="A394" s="47">
        <v>43951</v>
      </c>
      <c r="B394" s="45" t="s">
        <v>1187</v>
      </c>
      <c r="C394" s="426" t="s">
        <v>28</v>
      </c>
      <c r="D394" s="45" t="s">
        <v>159</v>
      </c>
      <c r="E394" s="53">
        <v>5</v>
      </c>
      <c r="F394" s="45" t="s">
        <v>2411</v>
      </c>
      <c r="G394" s="45" t="s">
        <v>175</v>
      </c>
    </row>
    <row r="395" spans="1:7" ht="13.5" customHeight="1" x14ac:dyDescent="0.35">
      <c r="A395" s="47">
        <v>43951</v>
      </c>
      <c r="B395" s="45" t="s">
        <v>1429</v>
      </c>
      <c r="C395" s="426" t="s">
        <v>28</v>
      </c>
      <c r="D395" s="45" t="s">
        <v>159</v>
      </c>
      <c r="E395" s="53">
        <v>6</v>
      </c>
      <c r="F395" s="45" t="s">
        <v>2411</v>
      </c>
      <c r="G395" s="45" t="s">
        <v>175</v>
      </c>
    </row>
    <row r="396" spans="1:7" ht="13.5" customHeight="1" x14ac:dyDescent="0.35">
      <c r="A396" s="47">
        <v>43949</v>
      </c>
      <c r="B396" s="45" t="s">
        <v>2367</v>
      </c>
      <c r="C396" s="426" t="s">
        <v>1279</v>
      </c>
      <c r="D396" s="45" t="s">
        <v>159</v>
      </c>
      <c r="E396" s="53">
        <v>25</v>
      </c>
      <c r="F396" s="45" t="s">
        <v>2416</v>
      </c>
      <c r="G396" s="45" t="s">
        <v>174</v>
      </c>
    </row>
    <row r="397" spans="1:7" ht="13.5" customHeight="1" x14ac:dyDescent="0.35">
      <c r="A397" s="47">
        <v>43949</v>
      </c>
      <c r="B397" s="45" t="s">
        <v>2430</v>
      </c>
      <c r="C397" s="426" t="s">
        <v>1284</v>
      </c>
      <c r="D397" s="45" t="s">
        <v>159</v>
      </c>
      <c r="E397" s="53">
        <v>2.1</v>
      </c>
      <c r="F397" s="45" t="s">
        <v>1254</v>
      </c>
      <c r="G397" s="45" t="s">
        <v>174</v>
      </c>
    </row>
    <row r="398" spans="1:7" ht="13.5" customHeight="1" x14ac:dyDescent="0.35">
      <c r="A398" s="47">
        <v>43948</v>
      </c>
      <c r="B398" s="45" t="s">
        <v>2205</v>
      </c>
      <c r="C398" s="426" t="s">
        <v>28</v>
      </c>
      <c r="D398" s="45" t="s">
        <v>160</v>
      </c>
      <c r="E398" s="53">
        <v>5</v>
      </c>
      <c r="F398" s="45" t="s">
        <v>2411</v>
      </c>
      <c r="G398" s="45" t="s">
        <v>175</v>
      </c>
    </row>
    <row r="399" spans="1:7" ht="13.5" customHeight="1" x14ac:dyDescent="0.35">
      <c r="A399" s="47">
        <v>43943</v>
      </c>
      <c r="B399" s="45" t="s">
        <v>2235</v>
      </c>
      <c r="C399" s="426" t="s">
        <v>28</v>
      </c>
      <c r="D399" s="45" t="s">
        <v>160</v>
      </c>
      <c r="E399" s="53">
        <v>5</v>
      </c>
      <c r="F399" s="45" t="s">
        <v>2411</v>
      </c>
      <c r="G399" s="45" t="s">
        <v>175</v>
      </c>
    </row>
    <row r="400" spans="1:7" ht="13.5" customHeight="1" x14ac:dyDescent="0.35">
      <c r="A400" s="47">
        <v>43943</v>
      </c>
      <c r="B400" s="45" t="s">
        <v>2235</v>
      </c>
      <c r="C400" s="426" t="s">
        <v>28</v>
      </c>
      <c r="D400" s="45" t="s">
        <v>160</v>
      </c>
      <c r="E400" s="53">
        <v>5</v>
      </c>
      <c r="F400" s="45" t="s">
        <v>2411</v>
      </c>
      <c r="G400" s="45" t="s">
        <v>175</v>
      </c>
    </row>
    <row r="401" spans="1:7" ht="13.5" customHeight="1" x14ac:dyDescent="0.35">
      <c r="A401" s="47">
        <v>43942</v>
      </c>
      <c r="B401" s="45" t="s">
        <v>2431</v>
      </c>
      <c r="C401" s="426" t="s">
        <v>28</v>
      </c>
      <c r="D401" s="45" t="s">
        <v>160</v>
      </c>
      <c r="E401" s="53">
        <v>5</v>
      </c>
      <c r="F401" s="45" t="s">
        <v>2411</v>
      </c>
      <c r="G401" s="45" t="s">
        <v>175</v>
      </c>
    </row>
    <row r="402" spans="1:7" ht="13.5" customHeight="1" x14ac:dyDescent="0.35">
      <c r="A402" s="47">
        <v>43942</v>
      </c>
      <c r="B402" s="45" t="s">
        <v>2432</v>
      </c>
      <c r="C402" s="426" t="s">
        <v>28</v>
      </c>
      <c r="D402" s="45" t="s">
        <v>160</v>
      </c>
      <c r="E402" s="53">
        <v>5</v>
      </c>
      <c r="F402" s="45" t="s">
        <v>2411</v>
      </c>
      <c r="G402" s="45" t="s">
        <v>175</v>
      </c>
    </row>
    <row r="403" spans="1:7" ht="13.5" customHeight="1" x14ac:dyDescent="0.35">
      <c r="A403" s="47">
        <v>43941</v>
      </c>
      <c r="B403" s="45" t="s">
        <v>1429</v>
      </c>
      <c r="C403" s="426" t="s">
        <v>28</v>
      </c>
      <c r="D403" s="45" t="s">
        <v>159</v>
      </c>
      <c r="E403" s="53">
        <v>5</v>
      </c>
      <c r="F403" s="45" t="s">
        <v>2411</v>
      </c>
      <c r="G403" s="45" t="s">
        <v>175</v>
      </c>
    </row>
    <row r="404" spans="1:7" ht="13.5" customHeight="1" x14ac:dyDescent="0.35">
      <c r="A404" s="47">
        <v>43941</v>
      </c>
      <c r="B404" s="45" t="s">
        <v>345</v>
      </c>
      <c r="C404" s="426" t="s">
        <v>1278</v>
      </c>
      <c r="D404" s="45" t="s">
        <v>159</v>
      </c>
      <c r="E404" s="53">
        <v>20</v>
      </c>
      <c r="F404" s="45" t="s">
        <v>293</v>
      </c>
      <c r="G404" s="45" t="s">
        <v>175</v>
      </c>
    </row>
    <row r="405" spans="1:7" ht="13.5" customHeight="1" x14ac:dyDescent="0.35">
      <c r="A405" s="47">
        <v>43940</v>
      </c>
      <c r="B405" s="45" t="s">
        <v>2231</v>
      </c>
      <c r="C405" s="426" t="s">
        <v>28</v>
      </c>
      <c r="D405" s="45" t="s">
        <v>159</v>
      </c>
      <c r="E405" s="53">
        <v>6</v>
      </c>
      <c r="F405" s="45" t="s">
        <v>2411</v>
      </c>
      <c r="G405" s="45" t="s">
        <v>175</v>
      </c>
    </row>
    <row r="406" spans="1:7" ht="13.5" customHeight="1" x14ac:dyDescent="0.35">
      <c r="A406" s="47">
        <v>43940</v>
      </c>
      <c r="B406" s="45" t="s">
        <v>2433</v>
      </c>
      <c r="C406" s="426" t="s">
        <v>1279</v>
      </c>
      <c r="D406" s="45" t="s">
        <v>159</v>
      </c>
      <c r="E406" s="53">
        <v>25</v>
      </c>
      <c r="F406" s="45" t="s">
        <v>2416</v>
      </c>
      <c r="G406" s="45" t="s">
        <v>175</v>
      </c>
    </row>
    <row r="407" spans="1:7" ht="13.5" customHeight="1" x14ac:dyDescent="0.35">
      <c r="A407" s="47">
        <v>43940</v>
      </c>
      <c r="B407" s="45" t="s">
        <v>2433</v>
      </c>
      <c r="C407" s="426" t="s">
        <v>1279</v>
      </c>
      <c r="D407" s="45" t="s">
        <v>159</v>
      </c>
      <c r="E407" s="53">
        <v>25</v>
      </c>
      <c r="F407" s="45" t="s">
        <v>2416</v>
      </c>
      <c r="G407" s="45" t="s">
        <v>175</v>
      </c>
    </row>
    <row r="408" spans="1:7" ht="13.5" customHeight="1" x14ac:dyDescent="0.35">
      <c r="A408" s="47">
        <v>43940</v>
      </c>
      <c r="B408" s="45" t="s">
        <v>2433</v>
      </c>
      <c r="C408" s="426" t="s">
        <v>1279</v>
      </c>
      <c r="D408" s="45" t="s">
        <v>159</v>
      </c>
      <c r="E408" s="53">
        <v>50</v>
      </c>
      <c r="F408" s="45" t="s">
        <v>2416</v>
      </c>
      <c r="G408" s="45" t="s">
        <v>175</v>
      </c>
    </row>
    <row r="409" spans="1:7" ht="13.5" customHeight="1" x14ac:dyDescent="0.35">
      <c r="A409" s="47">
        <v>43939</v>
      </c>
      <c r="B409" s="45" t="s">
        <v>1194</v>
      </c>
      <c r="C409" s="426" t="s">
        <v>1279</v>
      </c>
      <c r="D409" s="45" t="s">
        <v>160</v>
      </c>
      <c r="E409" s="53">
        <v>50</v>
      </c>
      <c r="F409" s="45" t="s">
        <v>2416</v>
      </c>
      <c r="G409" s="45" t="s">
        <v>175</v>
      </c>
    </row>
    <row r="410" spans="1:7" ht="13.5" customHeight="1" x14ac:dyDescent="0.35">
      <c r="A410" s="47">
        <v>43939</v>
      </c>
      <c r="B410" s="45" t="s">
        <v>1194</v>
      </c>
      <c r="C410" s="426" t="s">
        <v>28</v>
      </c>
      <c r="D410" s="45" t="s">
        <v>160</v>
      </c>
      <c r="E410" s="53">
        <v>10</v>
      </c>
      <c r="F410" s="45" t="s">
        <v>2411</v>
      </c>
      <c r="G410" s="45" t="s">
        <v>175</v>
      </c>
    </row>
    <row r="411" spans="1:7" ht="13.5" customHeight="1" x14ac:dyDescent="0.35">
      <c r="A411" s="47">
        <v>43938</v>
      </c>
      <c r="B411" s="45" t="s">
        <v>2434</v>
      </c>
      <c r="C411" s="426" t="s">
        <v>28</v>
      </c>
      <c r="D411" s="45" t="s">
        <v>160</v>
      </c>
      <c r="E411" s="53">
        <v>10</v>
      </c>
      <c r="F411" s="45" t="s">
        <v>2411</v>
      </c>
      <c r="G411" s="45" t="s">
        <v>175</v>
      </c>
    </row>
    <row r="412" spans="1:7" ht="13.5" customHeight="1" x14ac:dyDescent="0.35">
      <c r="A412" s="47">
        <v>43938</v>
      </c>
      <c r="B412" s="45" t="s">
        <v>2205</v>
      </c>
      <c r="C412" s="426" t="s">
        <v>28</v>
      </c>
      <c r="D412" s="45" t="s">
        <v>160</v>
      </c>
      <c r="E412" s="53">
        <v>10</v>
      </c>
      <c r="F412" s="45" t="s">
        <v>2411</v>
      </c>
      <c r="G412" s="45" t="s">
        <v>175</v>
      </c>
    </row>
    <row r="413" spans="1:7" ht="13.5" customHeight="1" x14ac:dyDescent="0.35">
      <c r="A413" s="47">
        <v>43938</v>
      </c>
      <c r="B413" s="45" t="s">
        <v>2205</v>
      </c>
      <c r="C413" s="426" t="s">
        <v>28</v>
      </c>
      <c r="D413" s="45" t="s">
        <v>160</v>
      </c>
      <c r="E413" s="53">
        <v>5</v>
      </c>
      <c r="F413" s="45" t="s">
        <v>2411</v>
      </c>
      <c r="G413" s="45" t="s">
        <v>175</v>
      </c>
    </row>
    <row r="414" spans="1:7" ht="13.5" customHeight="1" x14ac:dyDescent="0.35">
      <c r="A414" s="47">
        <v>43937</v>
      </c>
      <c r="B414" s="45" t="s">
        <v>1194</v>
      </c>
      <c r="C414" s="426" t="s">
        <v>28</v>
      </c>
      <c r="D414" s="45" t="s">
        <v>160</v>
      </c>
      <c r="E414" s="53">
        <v>5</v>
      </c>
      <c r="F414" s="45" t="s">
        <v>2411</v>
      </c>
      <c r="G414" s="45" t="s">
        <v>175</v>
      </c>
    </row>
    <row r="415" spans="1:7" ht="13.5" customHeight="1" x14ac:dyDescent="0.35">
      <c r="A415" s="47">
        <v>43937</v>
      </c>
      <c r="B415" s="45" t="s">
        <v>2435</v>
      </c>
      <c r="C415" s="426" t="s">
        <v>1279</v>
      </c>
      <c r="D415" s="45" t="s">
        <v>162</v>
      </c>
      <c r="E415" s="53">
        <v>600</v>
      </c>
      <c r="F415" s="45" t="s">
        <v>2436</v>
      </c>
      <c r="G415" s="45" t="s">
        <v>174</v>
      </c>
    </row>
    <row r="416" spans="1:7" ht="13.5" customHeight="1" x14ac:dyDescent="0.35">
      <c r="A416" s="47">
        <v>43936</v>
      </c>
      <c r="B416" s="45" t="s">
        <v>1854</v>
      </c>
      <c r="C416" s="426" t="s">
        <v>28</v>
      </c>
      <c r="D416" s="45" t="s">
        <v>160</v>
      </c>
      <c r="E416" s="53">
        <v>5</v>
      </c>
      <c r="F416" s="45" t="s">
        <v>2411</v>
      </c>
      <c r="G416" s="45" t="s">
        <v>175</v>
      </c>
    </row>
    <row r="417" spans="1:7" ht="13.5" customHeight="1" x14ac:dyDescent="0.35">
      <c r="A417" s="47">
        <v>43936</v>
      </c>
      <c r="B417" s="45" t="s">
        <v>1206</v>
      </c>
      <c r="C417" s="426" t="s">
        <v>28</v>
      </c>
      <c r="D417" s="45" t="s">
        <v>159</v>
      </c>
      <c r="E417" s="53">
        <v>5</v>
      </c>
      <c r="F417" s="45" t="s">
        <v>2411</v>
      </c>
      <c r="G417" s="45" t="s">
        <v>175</v>
      </c>
    </row>
    <row r="418" spans="1:7" ht="13.5" customHeight="1" x14ac:dyDescent="0.35">
      <c r="A418" s="47">
        <v>43935</v>
      </c>
      <c r="B418" s="45" t="s">
        <v>2437</v>
      </c>
      <c r="C418" s="426" t="s">
        <v>1280</v>
      </c>
      <c r="D418" s="45" t="s">
        <v>160</v>
      </c>
      <c r="E418" s="53">
        <v>125</v>
      </c>
      <c r="F418" s="45" t="s">
        <v>734</v>
      </c>
      <c r="G418" s="45" t="s">
        <v>174</v>
      </c>
    </row>
    <row r="419" spans="1:7" ht="13.5" customHeight="1" x14ac:dyDescent="0.35">
      <c r="A419" s="47">
        <v>43935</v>
      </c>
      <c r="B419" s="45" t="s">
        <v>2424</v>
      </c>
      <c r="C419" s="426" t="s">
        <v>28</v>
      </c>
      <c r="D419" s="45" t="s">
        <v>159</v>
      </c>
      <c r="E419" s="53">
        <v>6</v>
      </c>
      <c r="F419" s="45" t="s">
        <v>2411</v>
      </c>
      <c r="G419" s="45" t="s">
        <v>175</v>
      </c>
    </row>
    <row r="420" spans="1:7" ht="13.5" customHeight="1" x14ac:dyDescent="0.35">
      <c r="A420" s="47">
        <v>43935</v>
      </c>
      <c r="B420" s="45" t="s">
        <v>2424</v>
      </c>
      <c r="C420" s="426" t="s">
        <v>28</v>
      </c>
      <c r="D420" s="45" t="s">
        <v>159</v>
      </c>
      <c r="E420" s="53">
        <v>6</v>
      </c>
      <c r="F420" s="45" t="s">
        <v>2411</v>
      </c>
      <c r="G420" s="45" t="s">
        <v>175</v>
      </c>
    </row>
    <row r="421" spans="1:7" ht="13.5" customHeight="1" x14ac:dyDescent="0.35">
      <c r="A421" s="47">
        <v>43934</v>
      </c>
      <c r="B421" s="45" t="s">
        <v>2231</v>
      </c>
      <c r="C421" s="426" t="s">
        <v>28</v>
      </c>
      <c r="D421" s="45" t="s">
        <v>159</v>
      </c>
      <c r="E421" s="53">
        <v>6</v>
      </c>
      <c r="F421" s="45" t="s">
        <v>2411</v>
      </c>
      <c r="G421" s="45" t="s">
        <v>175</v>
      </c>
    </row>
    <row r="422" spans="1:7" ht="13.5" customHeight="1" x14ac:dyDescent="0.35">
      <c r="A422" s="47">
        <v>43934</v>
      </c>
      <c r="B422" s="45" t="s">
        <v>967</v>
      </c>
      <c r="C422" s="426" t="s">
        <v>28</v>
      </c>
      <c r="D422" s="45" t="s">
        <v>159</v>
      </c>
      <c r="E422" s="53">
        <v>6</v>
      </c>
      <c r="F422" s="45" t="s">
        <v>2411</v>
      </c>
      <c r="G422" s="45" t="s">
        <v>175</v>
      </c>
    </row>
    <row r="423" spans="1:7" ht="13.5" customHeight="1" x14ac:dyDescent="0.35">
      <c r="A423" s="47">
        <v>43934</v>
      </c>
      <c r="B423" s="45" t="s">
        <v>967</v>
      </c>
      <c r="C423" s="426" t="s">
        <v>28</v>
      </c>
      <c r="D423" s="45" t="s">
        <v>159</v>
      </c>
      <c r="E423" s="53">
        <v>6</v>
      </c>
      <c r="F423" s="45" t="s">
        <v>2411</v>
      </c>
      <c r="G423" s="45" t="s">
        <v>175</v>
      </c>
    </row>
    <row r="424" spans="1:7" ht="13.5" customHeight="1" x14ac:dyDescent="0.35">
      <c r="A424" s="47">
        <v>43933</v>
      </c>
      <c r="B424" s="45" t="s">
        <v>2438</v>
      </c>
      <c r="C424" s="426" t="s">
        <v>1279</v>
      </c>
      <c r="D424" s="45" t="s">
        <v>159</v>
      </c>
      <c r="E424" s="53">
        <v>50</v>
      </c>
      <c r="F424" s="45" t="s">
        <v>2416</v>
      </c>
      <c r="G424" s="45" t="s">
        <v>175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159</v>
      </c>
      <c r="E425" s="53">
        <v>5</v>
      </c>
      <c r="F425" s="45" t="s">
        <v>2411</v>
      </c>
      <c r="G425" s="45" t="s">
        <v>175</v>
      </c>
    </row>
    <row r="426" spans="1:7" ht="13.5" customHeight="1" x14ac:dyDescent="0.35">
      <c r="A426" s="47">
        <v>43931</v>
      </c>
      <c r="B426" s="45" t="s">
        <v>2434</v>
      </c>
      <c r="C426" s="426" t="s">
        <v>28</v>
      </c>
      <c r="D426" s="45" t="s">
        <v>160</v>
      </c>
      <c r="E426" s="53">
        <v>5</v>
      </c>
      <c r="F426" s="45" t="s">
        <v>2411</v>
      </c>
      <c r="G426" s="45" t="s">
        <v>175</v>
      </c>
    </row>
    <row r="427" spans="1:7" ht="13.5" customHeight="1" x14ac:dyDescent="0.35">
      <c r="A427" s="47">
        <v>43929</v>
      </c>
      <c r="B427" s="45" t="s">
        <v>1681</v>
      </c>
      <c r="C427" s="426" t="s">
        <v>28</v>
      </c>
      <c r="D427" s="45" t="s">
        <v>159</v>
      </c>
      <c r="E427" s="53">
        <v>6</v>
      </c>
      <c r="F427" s="45" t="s">
        <v>2411</v>
      </c>
      <c r="G427" s="45" t="s">
        <v>175</v>
      </c>
    </row>
    <row r="428" spans="1:7" ht="13.5" customHeight="1" x14ac:dyDescent="0.35">
      <c r="A428" s="47">
        <v>43928</v>
      </c>
      <c r="B428" s="45" t="s">
        <v>2235</v>
      </c>
      <c r="C428" s="426" t="s">
        <v>28</v>
      </c>
      <c r="D428" s="45" t="s">
        <v>160</v>
      </c>
      <c r="E428" s="53">
        <v>5</v>
      </c>
      <c r="F428" s="45" t="s">
        <v>2411</v>
      </c>
      <c r="G428" s="45" t="s">
        <v>175</v>
      </c>
    </row>
    <row r="429" spans="1:7" ht="13.5" customHeight="1" x14ac:dyDescent="0.35">
      <c r="A429" s="47">
        <v>43928</v>
      </c>
      <c r="B429" s="45" t="s">
        <v>2235</v>
      </c>
      <c r="C429" s="426" t="s">
        <v>28</v>
      </c>
      <c r="D429" s="45" t="s">
        <v>160</v>
      </c>
      <c r="E429" s="53">
        <v>5</v>
      </c>
      <c r="F429" s="45" t="s">
        <v>2411</v>
      </c>
      <c r="G429" s="45" t="s">
        <v>175</v>
      </c>
    </row>
    <row r="430" spans="1:7" ht="13.5" customHeight="1" x14ac:dyDescent="0.35">
      <c r="A430" s="47">
        <v>43927</v>
      </c>
      <c r="B430" s="45" t="s">
        <v>2228</v>
      </c>
      <c r="C430" s="426" t="s">
        <v>28</v>
      </c>
      <c r="D430" s="45" t="s">
        <v>159</v>
      </c>
      <c r="E430" s="53">
        <v>5</v>
      </c>
      <c r="F430" s="45" t="s">
        <v>2411</v>
      </c>
      <c r="G430" s="45" t="s">
        <v>175</v>
      </c>
    </row>
    <row r="431" spans="1:7" ht="13.5" customHeight="1" x14ac:dyDescent="0.35">
      <c r="A431" s="47">
        <v>43927</v>
      </c>
      <c r="B431" s="45" t="s">
        <v>2272</v>
      </c>
      <c r="C431" s="426" t="s">
        <v>28</v>
      </c>
      <c r="D431" s="45" t="s">
        <v>159</v>
      </c>
      <c r="E431" s="53">
        <v>5</v>
      </c>
      <c r="F431" s="45" t="s">
        <v>2411</v>
      </c>
      <c r="G431" s="45" t="s">
        <v>175</v>
      </c>
    </row>
    <row r="432" spans="1:7" ht="13.5" customHeight="1" x14ac:dyDescent="0.35">
      <c r="A432" s="47">
        <v>43927</v>
      </c>
      <c r="B432" s="45" t="s">
        <v>2399</v>
      </c>
      <c r="C432" s="426" t="s">
        <v>28</v>
      </c>
      <c r="D432" s="45" t="s">
        <v>159</v>
      </c>
      <c r="E432" s="53">
        <v>5</v>
      </c>
      <c r="F432" s="45" t="s">
        <v>2411</v>
      </c>
      <c r="G432" s="45" t="s">
        <v>175</v>
      </c>
    </row>
    <row r="433" spans="1:7" ht="13.5" customHeight="1" x14ac:dyDescent="0.35">
      <c r="A433" s="47">
        <v>43927</v>
      </c>
      <c r="B433" s="45" t="s">
        <v>2231</v>
      </c>
      <c r="C433" s="426" t="s">
        <v>28</v>
      </c>
      <c r="D433" s="45" t="s">
        <v>159</v>
      </c>
      <c r="E433" s="53">
        <v>5</v>
      </c>
      <c r="F433" s="45" t="s">
        <v>2411</v>
      </c>
      <c r="G433" s="45" t="s">
        <v>175</v>
      </c>
    </row>
    <row r="434" spans="1:7" ht="13.5" customHeight="1" x14ac:dyDescent="0.35">
      <c r="A434" s="47">
        <v>43925</v>
      </c>
      <c r="B434" s="45" t="s">
        <v>1429</v>
      </c>
      <c r="C434" s="426" t="s">
        <v>28</v>
      </c>
      <c r="D434" s="45" t="s">
        <v>159</v>
      </c>
      <c r="E434" s="53">
        <v>10</v>
      </c>
      <c r="F434" s="45" t="s">
        <v>2411</v>
      </c>
      <c r="G434" s="45" t="s">
        <v>175</v>
      </c>
    </row>
    <row r="435" spans="1:7" ht="13.5" customHeight="1" x14ac:dyDescent="0.35">
      <c r="A435" s="47">
        <v>43925</v>
      </c>
      <c r="B435" s="45" t="s">
        <v>2228</v>
      </c>
      <c r="C435" s="426" t="s">
        <v>28</v>
      </c>
      <c r="D435" s="45" t="s">
        <v>160</v>
      </c>
      <c r="E435" s="53">
        <v>10</v>
      </c>
      <c r="F435" s="45" t="s">
        <v>2411</v>
      </c>
      <c r="G435" s="45" t="s">
        <v>175</v>
      </c>
    </row>
    <row r="436" spans="1:7" ht="13.5" customHeight="1" x14ac:dyDescent="0.35">
      <c r="A436" s="47">
        <v>43925</v>
      </c>
      <c r="B436" s="45" t="s">
        <v>967</v>
      </c>
      <c r="C436" s="426" t="s">
        <v>28</v>
      </c>
      <c r="D436" s="45" t="s">
        <v>159</v>
      </c>
      <c r="E436" s="53">
        <v>10</v>
      </c>
      <c r="F436" s="45" t="s">
        <v>2411</v>
      </c>
      <c r="G436" s="45" t="s">
        <v>175</v>
      </c>
    </row>
    <row r="437" spans="1:7" ht="13.5" customHeight="1" x14ac:dyDescent="0.35">
      <c r="A437" s="47">
        <v>43925</v>
      </c>
      <c r="B437" s="45" t="s">
        <v>967</v>
      </c>
      <c r="C437" s="426" t="s">
        <v>28</v>
      </c>
      <c r="D437" s="45" t="s">
        <v>159</v>
      </c>
      <c r="E437" s="53">
        <v>5</v>
      </c>
      <c r="F437" s="45" t="s">
        <v>2411</v>
      </c>
      <c r="G437" s="45" t="s">
        <v>175</v>
      </c>
    </row>
    <row r="438" spans="1:7" ht="13.5" customHeight="1" x14ac:dyDescent="0.35">
      <c r="A438" s="47">
        <v>43924</v>
      </c>
      <c r="B438" s="45" t="s">
        <v>2424</v>
      </c>
      <c r="C438" s="426" t="s">
        <v>28</v>
      </c>
      <c r="D438" s="45" t="s">
        <v>159</v>
      </c>
      <c r="E438" s="53">
        <v>12</v>
      </c>
      <c r="F438" s="45" t="s">
        <v>2411</v>
      </c>
      <c r="G438" s="45" t="s">
        <v>175</v>
      </c>
    </row>
    <row r="439" spans="1:7" ht="13.5" customHeight="1" x14ac:dyDescent="0.35">
      <c r="A439" s="47">
        <v>43924</v>
      </c>
      <c r="B439" s="45" t="s">
        <v>2424</v>
      </c>
      <c r="C439" s="426" t="s">
        <v>28</v>
      </c>
      <c r="D439" s="45" t="s">
        <v>159</v>
      </c>
      <c r="E439" s="53">
        <v>6</v>
      </c>
      <c r="F439" s="45" t="s">
        <v>2411</v>
      </c>
      <c r="G439" s="45" t="s">
        <v>175</v>
      </c>
    </row>
    <row r="440" spans="1:7" ht="13.5" customHeight="1" x14ac:dyDescent="0.35">
      <c r="A440" s="47">
        <v>43924</v>
      </c>
      <c r="B440" s="45" t="s">
        <v>2431</v>
      </c>
      <c r="C440" s="426" t="s">
        <v>28</v>
      </c>
      <c r="D440" s="45" t="s">
        <v>160</v>
      </c>
      <c r="E440" s="53">
        <v>10</v>
      </c>
      <c r="F440" s="45" t="s">
        <v>2411</v>
      </c>
      <c r="G440" s="45" t="s">
        <v>175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160</v>
      </c>
      <c r="E441" s="53">
        <v>10</v>
      </c>
      <c r="F441" s="45" t="s">
        <v>2411</v>
      </c>
      <c r="G441" s="45" t="s">
        <v>175</v>
      </c>
    </row>
    <row r="442" spans="1:7" ht="13.5" customHeight="1" x14ac:dyDescent="0.35">
      <c r="A442" s="47">
        <v>43923</v>
      </c>
      <c r="B442" s="45" t="s">
        <v>2439</v>
      </c>
      <c r="C442" s="426" t="s">
        <v>28</v>
      </c>
      <c r="D442" s="45" t="s">
        <v>159</v>
      </c>
      <c r="E442" s="53">
        <v>5</v>
      </c>
      <c r="F442" s="45" t="s">
        <v>2411</v>
      </c>
      <c r="G442" s="45" t="s">
        <v>175</v>
      </c>
    </row>
    <row r="443" spans="1:7" ht="13.5" customHeight="1" x14ac:dyDescent="0.35">
      <c r="A443" s="47">
        <v>43922</v>
      </c>
      <c r="B443" s="45" t="s">
        <v>1429</v>
      </c>
      <c r="C443" s="426" t="s">
        <v>28</v>
      </c>
      <c r="D443" s="45" t="s">
        <v>159</v>
      </c>
      <c r="E443" s="53">
        <v>5</v>
      </c>
      <c r="F443" s="45" t="s">
        <v>2411</v>
      </c>
      <c r="G443" s="45" t="s">
        <v>175</v>
      </c>
    </row>
    <row r="444" spans="1:7" ht="13.5" customHeight="1" x14ac:dyDescent="0.35">
      <c r="A444" s="47">
        <v>43922</v>
      </c>
      <c r="B444" s="45" t="s">
        <v>2440</v>
      </c>
      <c r="C444" s="426" t="s">
        <v>1276</v>
      </c>
      <c r="D444" s="45" t="s">
        <v>161</v>
      </c>
      <c r="E444" s="53">
        <v>283.75</v>
      </c>
      <c r="F444" s="45" t="s">
        <v>1078</v>
      </c>
      <c r="G444" s="45" t="s">
        <v>175</v>
      </c>
    </row>
    <row r="445" spans="1:7" ht="13.5" customHeight="1" x14ac:dyDescent="0.35">
      <c r="A445" s="47">
        <v>43922</v>
      </c>
      <c r="B445" s="45" t="s">
        <v>2441</v>
      </c>
      <c r="C445" s="426" t="s">
        <v>1278</v>
      </c>
      <c r="D445" s="426" t="s">
        <v>161</v>
      </c>
      <c r="E445" s="567">
        <v>80</v>
      </c>
      <c r="F445" s="426" t="s">
        <v>292</v>
      </c>
      <c r="G445" s="426" t="s">
        <v>175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1681</v>
      </c>
      <c r="C448" s="426" t="s">
        <v>28</v>
      </c>
      <c r="D448" s="45" t="s">
        <v>159</v>
      </c>
      <c r="E448" s="53">
        <v>6</v>
      </c>
      <c r="F448" s="45" t="s">
        <v>2411</v>
      </c>
      <c r="G448" s="45" t="s">
        <v>175</v>
      </c>
    </row>
    <row r="449" spans="1:7" ht="13.5" customHeight="1" x14ac:dyDescent="0.35">
      <c r="A449" s="47">
        <v>43921</v>
      </c>
      <c r="B449" s="45" t="s">
        <v>1854</v>
      </c>
      <c r="C449" s="426" t="s">
        <v>28</v>
      </c>
      <c r="D449" s="45" t="s">
        <v>2442</v>
      </c>
      <c r="E449" s="53">
        <v>5</v>
      </c>
      <c r="F449" s="45" t="s">
        <v>2411</v>
      </c>
      <c r="G449" s="45" t="s">
        <v>175</v>
      </c>
    </row>
    <row r="450" spans="1:7" ht="13.5" customHeight="1" x14ac:dyDescent="0.35">
      <c r="A450" s="47">
        <v>43921</v>
      </c>
      <c r="B450" s="45" t="s">
        <v>1854</v>
      </c>
      <c r="C450" s="426" t="s">
        <v>28</v>
      </c>
      <c r="D450" s="45" t="s">
        <v>2442</v>
      </c>
      <c r="E450" s="53">
        <v>10</v>
      </c>
      <c r="F450" s="45" t="s">
        <v>2411</v>
      </c>
      <c r="G450" s="45" t="s">
        <v>175</v>
      </c>
    </row>
    <row r="451" spans="1:7" ht="13.5" customHeight="1" x14ac:dyDescent="0.35">
      <c r="A451" s="47">
        <v>43921</v>
      </c>
      <c r="B451" s="45" t="s">
        <v>2205</v>
      </c>
      <c r="C451" s="426" t="s">
        <v>1276</v>
      </c>
      <c r="D451" s="45" t="s">
        <v>162</v>
      </c>
      <c r="E451" s="53">
        <v>500</v>
      </c>
      <c r="F451" s="45" t="s">
        <v>1078</v>
      </c>
      <c r="G451" s="45" t="s">
        <v>175</v>
      </c>
    </row>
    <row r="452" spans="1:7" ht="13.5" customHeight="1" x14ac:dyDescent="0.35">
      <c r="A452" s="47">
        <v>43920</v>
      </c>
      <c r="B452" s="45" t="s">
        <v>2443</v>
      </c>
      <c r="C452" s="426" t="s">
        <v>28</v>
      </c>
      <c r="D452" s="45" t="s">
        <v>2442</v>
      </c>
      <c r="E452" s="53">
        <v>5</v>
      </c>
      <c r="F452" s="45" t="s">
        <v>2411</v>
      </c>
      <c r="G452" s="45" t="s">
        <v>175</v>
      </c>
    </row>
    <row r="453" spans="1:7" ht="13.5" customHeight="1" x14ac:dyDescent="0.35">
      <c r="A453" s="47">
        <v>43920</v>
      </c>
      <c r="B453" s="45" t="s">
        <v>2401</v>
      </c>
      <c r="C453" s="426" t="s">
        <v>28</v>
      </c>
      <c r="D453" s="45" t="s">
        <v>2442</v>
      </c>
      <c r="E453" s="53">
        <v>5</v>
      </c>
      <c r="F453" s="45" t="s">
        <v>2411</v>
      </c>
      <c r="G453" s="45" t="s">
        <v>175</v>
      </c>
    </row>
    <row r="454" spans="1:7" ht="13.5" customHeight="1" x14ac:dyDescent="0.35">
      <c r="A454" s="47">
        <v>43920</v>
      </c>
      <c r="B454" s="45" t="s">
        <v>2401</v>
      </c>
      <c r="C454" s="426" t="s">
        <v>28</v>
      </c>
      <c r="D454" s="45" t="s">
        <v>2442</v>
      </c>
      <c r="E454" s="53">
        <v>10</v>
      </c>
      <c r="F454" s="45" t="s">
        <v>2411</v>
      </c>
      <c r="G454" s="45" t="s">
        <v>175</v>
      </c>
    </row>
    <row r="455" spans="1:7" ht="13.5" customHeight="1" x14ac:dyDescent="0.35">
      <c r="A455" s="47">
        <v>43920</v>
      </c>
      <c r="B455" s="45" t="s">
        <v>2399</v>
      </c>
      <c r="C455" s="426" t="s">
        <v>28</v>
      </c>
      <c r="D455" s="45" t="s">
        <v>2442</v>
      </c>
      <c r="E455" s="53">
        <v>5</v>
      </c>
      <c r="F455" s="45" t="s">
        <v>2411</v>
      </c>
      <c r="G455" s="45" t="s">
        <v>175</v>
      </c>
    </row>
    <row r="456" spans="1:7" ht="13.5" customHeight="1" x14ac:dyDescent="0.35">
      <c r="A456" s="47">
        <v>43920</v>
      </c>
      <c r="B456" s="45" t="s">
        <v>2399</v>
      </c>
      <c r="C456" s="426" t="s">
        <v>28</v>
      </c>
      <c r="D456" s="45" t="s">
        <v>2442</v>
      </c>
      <c r="E456" s="53">
        <v>10</v>
      </c>
      <c r="F456" s="45" t="s">
        <v>2411</v>
      </c>
      <c r="G456" s="45" t="s">
        <v>175</v>
      </c>
    </row>
    <row r="457" spans="1:7" ht="13.5" customHeight="1" x14ac:dyDescent="0.35">
      <c r="A457" s="47">
        <v>43920</v>
      </c>
      <c r="B457" s="45" t="s">
        <v>2228</v>
      </c>
      <c r="C457" s="426" t="s">
        <v>28</v>
      </c>
      <c r="D457" s="45" t="s">
        <v>159</v>
      </c>
      <c r="E457" s="53">
        <v>5</v>
      </c>
      <c r="F457" s="45" t="s">
        <v>2411</v>
      </c>
      <c r="G457" s="45" t="s">
        <v>175</v>
      </c>
    </row>
    <row r="458" spans="1:7" ht="13.5" customHeight="1" x14ac:dyDescent="0.35">
      <c r="A458" s="47">
        <v>43920</v>
      </c>
      <c r="B458" s="45" t="s">
        <v>2235</v>
      </c>
      <c r="C458" s="426" t="s">
        <v>28</v>
      </c>
      <c r="D458" s="45" t="s">
        <v>2442</v>
      </c>
      <c r="E458" s="53">
        <v>5</v>
      </c>
      <c r="F458" s="45" t="s">
        <v>2411</v>
      </c>
      <c r="G458" s="45" t="s">
        <v>175</v>
      </c>
    </row>
    <row r="459" spans="1:7" ht="13.5" customHeight="1" x14ac:dyDescent="0.35">
      <c r="A459" s="47">
        <v>43920</v>
      </c>
      <c r="B459" s="45" t="s">
        <v>2235</v>
      </c>
      <c r="C459" s="426" t="s">
        <v>28</v>
      </c>
      <c r="D459" s="45" t="s">
        <v>2442</v>
      </c>
      <c r="E459" s="53">
        <v>10</v>
      </c>
      <c r="F459" s="45" t="s">
        <v>2411</v>
      </c>
      <c r="G459" s="45" t="s">
        <v>175</v>
      </c>
    </row>
    <row r="460" spans="1:7" ht="13.5" customHeight="1" x14ac:dyDescent="0.35">
      <c r="A460" s="47">
        <v>43919</v>
      </c>
      <c r="B460" s="45" t="s">
        <v>2444</v>
      </c>
      <c r="C460" s="426" t="s">
        <v>1278</v>
      </c>
      <c r="D460" s="45" t="s">
        <v>159</v>
      </c>
      <c r="E460" s="53">
        <v>20</v>
      </c>
      <c r="F460" s="45" t="s">
        <v>293</v>
      </c>
      <c r="G460" s="45" t="s">
        <v>175</v>
      </c>
    </row>
    <row r="461" spans="1:7" ht="13.5" customHeight="1" x14ac:dyDescent="0.35">
      <c r="A461" s="47">
        <v>43919</v>
      </c>
      <c r="B461" s="45" t="s">
        <v>2231</v>
      </c>
      <c r="C461" s="426" t="s">
        <v>1280</v>
      </c>
      <c r="D461" s="45" t="s">
        <v>159</v>
      </c>
      <c r="E461" s="53">
        <v>50</v>
      </c>
      <c r="F461" s="45" t="s">
        <v>734</v>
      </c>
      <c r="G461" s="45" t="s">
        <v>175</v>
      </c>
    </row>
    <row r="462" spans="1:7" ht="13.5" customHeight="1" x14ac:dyDescent="0.35">
      <c r="A462" s="47">
        <v>43918</v>
      </c>
      <c r="B462" s="45" t="s">
        <v>1854</v>
      </c>
      <c r="C462" s="426" t="s">
        <v>1280</v>
      </c>
      <c r="D462" s="45" t="s">
        <v>2442</v>
      </c>
      <c r="E462" s="53">
        <v>100</v>
      </c>
      <c r="F462" s="45" t="s">
        <v>734</v>
      </c>
      <c r="G462" s="45" t="s">
        <v>175</v>
      </c>
    </row>
    <row r="463" spans="1:7" ht="13.5" customHeight="1" x14ac:dyDescent="0.35">
      <c r="A463" s="47">
        <v>43918</v>
      </c>
      <c r="B463" s="45" t="s">
        <v>2433</v>
      </c>
      <c r="C463" s="426" t="s">
        <v>1280</v>
      </c>
      <c r="D463" s="45" t="s">
        <v>159</v>
      </c>
      <c r="E463" s="53">
        <v>200</v>
      </c>
      <c r="F463" s="45" t="s">
        <v>734</v>
      </c>
      <c r="G463" s="45" t="s">
        <v>175</v>
      </c>
    </row>
    <row r="464" spans="1:7" ht="13.5" customHeight="1" x14ac:dyDescent="0.35">
      <c r="A464" s="47">
        <v>43918</v>
      </c>
      <c r="B464" s="45" t="s">
        <v>968</v>
      </c>
      <c r="C464" s="426" t="s">
        <v>1278</v>
      </c>
      <c r="D464" s="45" t="s">
        <v>159</v>
      </c>
      <c r="E464" s="53">
        <v>20</v>
      </c>
      <c r="F464" s="45" t="s">
        <v>293</v>
      </c>
      <c r="G464" s="45" t="s">
        <v>175</v>
      </c>
    </row>
    <row r="465" spans="1:7" ht="13.5" customHeight="1" x14ac:dyDescent="0.35">
      <c r="A465" s="47">
        <v>43918</v>
      </c>
      <c r="B465" s="45" t="s">
        <v>2445</v>
      </c>
      <c r="C465" s="426" t="s">
        <v>1280</v>
      </c>
      <c r="D465" s="45" t="s">
        <v>159</v>
      </c>
      <c r="E465" s="53">
        <v>100</v>
      </c>
      <c r="F465" s="45" t="s">
        <v>734</v>
      </c>
      <c r="G465" s="45" t="s">
        <v>175</v>
      </c>
    </row>
    <row r="466" spans="1:7" ht="13.5" customHeight="1" x14ac:dyDescent="0.35">
      <c r="A466" s="47">
        <v>43915</v>
      </c>
      <c r="B466" s="45" t="s">
        <v>2424</v>
      </c>
      <c r="C466" s="426" t="s">
        <v>1280</v>
      </c>
      <c r="D466" s="45" t="s">
        <v>159</v>
      </c>
      <c r="E466" s="53">
        <v>30</v>
      </c>
      <c r="F466" s="45" t="s">
        <v>734</v>
      </c>
      <c r="G466" s="45" t="s">
        <v>175</v>
      </c>
    </row>
    <row r="467" spans="1:7" ht="13.5" customHeight="1" x14ac:dyDescent="0.35">
      <c r="A467" s="47">
        <v>43913</v>
      </c>
      <c r="B467" s="45" t="s">
        <v>2205</v>
      </c>
      <c r="C467" s="426" t="s">
        <v>1276</v>
      </c>
      <c r="D467" s="45" t="s">
        <v>162</v>
      </c>
      <c r="E467" s="53">
        <v>500</v>
      </c>
      <c r="F467" s="45" t="s">
        <v>1078</v>
      </c>
      <c r="G467" s="45" t="s">
        <v>175</v>
      </c>
    </row>
    <row r="468" spans="1:7" ht="13.5" customHeight="1" x14ac:dyDescent="0.35">
      <c r="A468" s="47">
        <v>43913</v>
      </c>
      <c r="B468" s="45" t="s">
        <v>2446</v>
      </c>
      <c r="C468" s="426" t="s">
        <v>1274</v>
      </c>
      <c r="D468" s="45" t="s">
        <v>2442</v>
      </c>
      <c r="E468" s="53">
        <v>10</v>
      </c>
      <c r="F468" s="45" t="s">
        <v>324</v>
      </c>
      <c r="G468" s="45" t="s">
        <v>175</v>
      </c>
    </row>
    <row r="469" spans="1:7" ht="13.5" customHeight="1" x14ac:dyDescent="0.35">
      <c r="A469" s="47">
        <v>43913</v>
      </c>
      <c r="B469" s="45" t="s">
        <v>2401</v>
      </c>
      <c r="C469" s="426" t="s">
        <v>1276</v>
      </c>
      <c r="D469" s="45" t="s">
        <v>162</v>
      </c>
      <c r="E469" s="53">
        <v>187.5</v>
      </c>
      <c r="F469" s="45" t="s">
        <v>1078</v>
      </c>
      <c r="G469" s="45" t="s">
        <v>175</v>
      </c>
    </row>
    <row r="470" spans="1:7" ht="13.5" customHeight="1" x14ac:dyDescent="0.35">
      <c r="A470" s="47">
        <v>43912</v>
      </c>
      <c r="B470" s="45" t="s">
        <v>2228</v>
      </c>
      <c r="C470" s="426" t="s">
        <v>1279</v>
      </c>
      <c r="D470" s="45" t="s">
        <v>159</v>
      </c>
      <c r="E470" s="53">
        <v>50</v>
      </c>
      <c r="F470" s="45" t="s">
        <v>2447</v>
      </c>
      <c r="G470" s="45" t="s">
        <v>175</v>
      </c>
    </row>
    <row r="471" spans="1:7" ht="13.5" customHeight="1" x14ac:dyDescent="0.35">
      <c r="A471" s="47">
        <v>43909</v>
      </c>
      <c r="B471" s="45" t="s">
        <v>968</v>
      </c>
      <c r="C471" s="426" t="s">
        <v>1274</v>
      </c>
      <c r="D471" s="45" t="s">
        <v>159</v>
      </c>
      <c r="E471" s="53">
        <v>10</v>
      </c>
      <c r="F471" s="45" t="s">
        <v>324</v>
      </c>
      <c r="G471" s="45" t="s">
        <v>175</v>
      </c>
    </row>
    <row r="472" spans="1:7" ht="13.5" customHeight="1" x14ac:dyDescent="0.35">
      <c r="A472" s="47">
        <v>43910</v>
      </c>
      <c r="B472" s="45" t="s">
        <v>2235</v>
      </c>
      <c r="C472" s="426" t="s">
        <v>1276</v>
      </c>
      <c r="D472" s="45" t="s">
        <v>162</v>
      </c>
      <c r="E472" s="53">
        <v>1000</v>
      </c>
      <c r="F472" s="45" t="s">
        <v>1078</v>
      </c>
      <c r="G472" s="45" t="s">
        <v>175</v>
      </c>
    </row>
    <row r="473" spans="1:7" ht="13.5" customHeight="1" x14ac:dyDescent="0.35">
      <c r="A473" s="47">
        <v>43901</v>
      </c>
      <c r="B473" s="45" t="s">
        <v>2448</v>
      </c>
      <c r="C473" s="426" t="s">
        <v>28</v>
      </c>
      <c r="D473" s="45" t="s">
        <v>2442</v>
      </c>
      <c r="E473" s="53">
        <v>30</v>
      </c>
      <c r="F473" s="45" t="s">
        <v>1236</v>
      </c>
      <c r="G473" s="45" t="s">
        <v>174</v>
      </c>
    </row>
    <row r="474" spans="1:7" ht="13.5" customHeight="1" x14ac:dyDescent="0.35">
      <c r="A474" s="47">
        <v>43901</v>
      </c>
      <c r="B474" s="45" t="s">
        <v>2449</v>
      </c>
      <c r="C474" s="426" t="s">
        <v>28</v>
      </c>
      <c r="D474" s="45" t="s">
        <v>159</v>
      </c>
      <c r="E474" s="53">
        <v>60</v>
      </c>
      <c r="F474" s="45" t="s">
        <v>1236</v>
      </c>
      <c r="G474" s="45" t="s">
        <v>174</v>
      </c>
    </row>
    <row r="475" spans="1:7" ht="13.5" customHeight="1" x14ac:dyDescent="0.35">
      <c r="A475" s="47">
        <v>43902</v>
      </c>
      <c r="B475" s="45" t="s">
        <v>2450</v>
      </c>
      <c r="C475" s="426" t="s">
        <v>1284</v>
      </c>
      <c r="D475" s="45" t="s">
        <v>159</v>
      </c>
      <c r="E475" s="53">
        <v>2.7</v>
      </c>
      <c r="F475" s="45" t="s">
        <v>1254</v>
      </c>
      <c r="G475" s="45" t="s">
        <v>174</v>
      </c>
    </row>
    <row r="476" spans="1:7" ht="13.5" customHeight="1" x14ac:dyDescent="0.35">
      <c r="A476" s="47">
        <v>43903</v>
      </c>
      <c r="B476" s="45" t="s">
        <v>2451</v>
      </c>
      <c r="C476" s="426" t="s">
        <v>1274</v>
      </c>
      <c r="D476" s="45" t="s">
        <v>159</v>
      </c>
      <c r="E476" s="53">
        <v>99</v>
      </c>
      <c r="F476" s="45" t="s">
        <v>230</v>
      </c>
      <c r="G476" s="45" t="s">
        <v>179</v>
      </c>
    </row>
    <row r="477" spans="1:7" ht="13.5" customHeight="1" x14ac:dyDescent="0.35">
      <c r="A477" s="47">
        <v>43899</v>
      </c>
      <c r="B477" s="45" t="s">
        <v>2452</v>
      </c>
      <c r="C477" s="426" t="s">
        <v>28</v>
      </c>
      <c r="D477" s="45" t="s">
        <v>2442</v>
      </c>
      <c r="E477" s="53">
        <v>30</v>
      </c>
      <c r="F477" s="45" t="s">
        <v>1236</v>
      </c>
      <c r="G477" s="45" t="s">
        <v>174</v>
      </c>
    </row>
    <row r="478" spans="1:7" ht="13.5" customHeight="1" x14ac:dyDescent="0.35">
      <c r="A478" s="47">
        <v>43901</v>
      </c>
      <c r="B478" s="45" t="s">
        <v>2392</v>
      </c>
      <c r="C478" s="426" t="s">
        <v>1274</v>
      </c>
      <c r="D478" s="45" t="s">
        <v>165</v>
      </c>
      <c r="E478" s="53">
        <v>60</v>
      </c>
      <c r="F478" s="45" t="s">
        <v>472</v>
      </c>
      <c r="G478" s="45" t="s">
        <v>174</v>
      </c>
    </row>
    <row r="479" spans="1:7" ht="13.5" customHeight="1" x14ac:dyDescent="0.35">
      <c r="A479" s="47">
        <v>43901</v>
      </c>
      <c r="B479" s="45" t="s">
        <v>2392</v>
      </c>
      <c r="C479" s="426" t="s">
        <v>1281</v>
      </c>
      <c r="D479" s="45" t="s">
        <v>165</v>
      </c>
      <c r="E479" s="53">
        <v>-60</v>
      </c>
      <c r="F479" s="45" t="s">
        <v>472</v>
      </c>
      <c r="G479" s="45" t="s">
        <v>174</v>
      </c>
    </row>
    <row r="480" spans="1:7" ht="13.5" customHeight="1" x14ac:dyDescent="0.35">
      <c r="A480" s="47">
        <v>43901</v>
      </c>
      <c r="B480" s="45" t="s">
        <v>2392</v>
      </c>
      <c r="C480" s="426" t="s">
        <v>1274</v>
      </c>
      <c r="D480" s="45" t="s">
        <v>165</v>
      </c>
      <c r="E480" s="53">
        <v>75</v>
      </c>
      <c r="F480" s="45" t="s">
        <v>2186</v>
      </c>
      <c r="G480" s="45" t="s">
        <v>174</v>
      </c>
    </row>
    <row r="481" spans="1:7" ht="13.5" customHeight="1" x14ac:dyDescent="0.35">
      <c r="A481" s="47">
        <v>43901</v>
      </c>
      <c r="B481" s="45" t="s">
        <v>2392</v>
      </c>
      <c r="C481" s="426" t="s">
        <v>1281</v>
      </c>
      <c r="D481" s="45" t="s">
        <v>165</v>
      </c>
      <c r="E481" s="53">
        <v>-75</v>
      </c>
      <c r="F481" s="45" t="s">
        <v>2186</v>
      </c>
      <c r="G481" s="45" t="s">
        <v>174</v>
      </c>
    </row>
    <row r="482" spans="1:7" ht="13.5" customHeight="1" x14ac:dyDescent="0.35">
      <c r="A482" s="47">
        <v>43900</v>
      </c>
      <c r="B482" s="45" t="s">
        <v>986</v>
      </c>
      <c r="C482" s="426" t="s">
        <v>1274</v>
      </c>
      <c r="D482" s="45" t="s">
        <v>159</v>
      </c>
      <c r="E482" s="53">
        <v>99</v>
      </c>
      <c r="F482" s="45" t="s">
        <v>230</v>
      </c>
      <c r="G482" s="45" t="s">
        <v>175</v>
      </c>
    </row>
    <row r="483" spans="1:7" ht="13.5" customHeight="1" x14ac:dyDescent="0.35">
      <c r="A483" s="47">
        <v>43899</v>
      </c>
      <c r="B483" s="45" t="s">
        <v>2453</v>
      </c>
      <c r="C483" s="426" t="s">
        <v>1274</v>
      </c>
      <c r="D483" s="45" t="s">
        <v>2442</v>
      </c>
      <c r="E483" s="53">
        <v>198</v>
      </c>
      <c r="F483" s="45" t="s">
        <v>235</v>
      </c>
      <c r="G483" s="45" t="s">
        <v>174</v>
      </c>
    </row>
    <row r="484" spans="1:7" ht="13.5" customHeight="1" x14ac:dyDescent="0.35">
      <c r="A484" s="47">
        <v>43896</v>
      </c>
      <c r="B484" s="45" t="s">
        <v>1961</v>
      </c>
      <c r="C484" s="426" t="s">
        <v>28</v>
      </c>
      <c r="D484" s="45" t="s">
        <v>162</v>
      </c>
      <c r="E484" s="53">
        <v>200</v>
      </c>
      <c r="F484" s="45" t="s">
        <v>1267</v>
      </c>
      <c r="G484" s="45" t="s">
        <v>1311</v>
      </c>
    </row>
    <row r="485" spans="1:7" ht="13.5" customHeight="1" x14ac:dyDescent="0.35">
      <c r="A485" s="47">
        <v>43895</v>
      </c>
      <c r="B485" s="45" t="s">
        <v>2454</v>
      </c>
      <c r="C485" s="426" t="s">
        <v>1282</v>
      </c>
      <c r="D485" s="45" t="s">
        <v>162</v>
      </c>
      <c r="E485" s="53">
        <v>126.02</v>
      </c>
      <c r="F485" s="45" t="s">
        <v>2455</v>
      </c>
      <c r="G485" s="45" t="s">
        <v>175</v>
      </c>
    </row>
    <row r="486" spans="1:7" ht="13.5" customHeight="1" x14ac:dyDescent="0.35">
      <c r="A486" s="47">
        <v>43895</v>
      </c>
      <c r="B486" s="45" t="s">
        <v>89</v>
      </c>
      <c r="C486" s="426" t="s">
        <v>1282</v>
      </c>
      <c r="D486" s="45" t="s">
        <v>2442</v>
      </c>
      <c r="E486" s="53">
        <f>64.06/1.3</f>
        <v>49.276923076923076</v>
      </c>
      <c r="F486" s="45" t="s">
        <v>1026</v>
      </c>
      <c r="G486" s="45" t="s">
        <v>175</v>
      </c>
    </row>
    <row r="487" spans="1:7" ht="13.5" customHeight="1" x14ac:dyDescent="0.35">
      <c r="A487" s="47">
        <v>43893</v>
      </c>
      <c r="B487" s="45" t="s">
        <v>2456</v>
      </c>
      <c r="C487" s="426" t="s">
        <v>1280</v>
      </c>
      <c r="D487" s="45" t="s">
        <v>2442</v>
      </c>
      <c r="E487" s="53">
        <v>150</v>
      </c>
      <c r="F487" s="45" t="s">
        <v>734</v>
      </c>
      <c r="G487" s="45" t="s">
        <v>174</v>
      </c>
    </row>
    <row r="488" spans="1:7" ht="13.5" customHeight="1" x14ac:dyDescent="0.35">
      <c r="A488" s="47">
        <v>43893</v>
      </c>
      <c r="B488" s="45" t="s">
        <v>2457</v>
      </c>
      <c r="C488" s="426" t="s">
        <v>28</v>
      </c>
      <c r="D488" s="45" t="s">
        <v>159</v>
      </c>
      <c r="E488" s="53">
        <v>250</v>
      </c>
      <c r="F488" s="45" t="s">
        <v>1071</v>
      </c>
      <c r="G488" s="45" t="s">
        <v>174</v>
      </c>
    </row>
    <row r="489" spans="1:7" ht="13.5" customHeight="1" x14ac:dyDescent="0.35">
      <c r="A489" s="47">
        <v>43892</v>
      </c>
      <c r="B489" s="45" t="s">
        <v>2458</v>
      </c>
      <c r="C489" s="426" t="s">
        <v>1280</v>
      </c>
      <c r="D489" s="45" t="s">
        <v>159</v>
      </c>
      <c r="E489" s="567">
        <v>25</v>
      </c>
      <c r="F489" s="45" t="s">
        <v>734</v>
      </c>
      <c r="G489" s="45" t="s">
        <v>174</v>
      </c>
    </row>
    <row r="490" spans="1:7" ht="13.5" customHeight="1" x14ac:dyDescent="0.35">
      <c r="A490" s="47">
        <v>43891</v>
      </c>
      <c r="B490" s="45" t="s">
        <v>2440</v>
      </c>
      <c r="C490" s="426" t="s">
        <v>1276</v>
      </c>
      <c r="D490" s="45" t="s">
        <v>161</v>
      </c>
      <c r="E490" s="53">
        <v>571.25</v>
      </c>
      <c r="F490" s="45" t="s">
        <v>1078</v>
      </c>
      <c r="G490" s="45" t="s">
        <v>175</v>
      </c>
    </row>
    <row r="491" spans="1:7" ht="13.5" customHeight="1" x14ac:dyDescent="0.35">
      <c r="A491" s="47">
        <v>43891</v>
      </c>
      <c r="B491" s="45" t="s">
        <v>2441</v>
      </c>
      <c r="C491" s="426" t="s">
        <v>1278</v>
      </c>
      <c r="D491" s="426" t="s">
        <v>161</v>
      </c>
      <c r="E491" s="567">
        <v>40</v>
      </c>
      <c r="F491" s="426" t="s">
        <v>292</v>
      </c>
      <c r="G491" s="426" t="s">
        <v>175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2359</v>
      </c>
      <c r="C493" s="426" t="s">
        <v>28</v>
      </c>
      <c r="D493" s="45" t="s">
        <v>160</v>
      </c>
      <c r="E493" s="53">
        <v>250</v>
      </c>
      <c r="F493" s="45" t="s">
        <v>1025</v>
      </c>
      <c r="G493" s="45" t="s">
        <v>174</v>
      </c>
    </row>
    <row r="494" spans="1:7" ht="13.5" customHeight="1" x14ac:dyDescent="0.35">
      <c r="A494" s="47">
        <v>43887</v>
      </c>
      <c r="B494" s="45" t="s">
        <v>2459</v>
      </c>
      <c r="C494" s="426" t="s">
        <v>1279</v>
      </c>
      <c r="D494" s="45" t="s">
        <v>160</v>
      </c>
      <c r="E494" s="53">
        <v>65</v>
      </c>
      <c r="F494" s="48" t="s">
        <v>941</v>
      </c>
      <c r="G494" s="45" t="s">
        <v>174</v>
      </c>
    </row>
    <row r="495" spans="1:7" ht="13.5" customHeight="1" x14ac:dyDescent="0.35">
      <c r="A495" s="47">
        <v>43886</v>
      </c>
      <c r="B495" s="45" t="s">
        <v>2460</v>
      </c>
      <c r="C495" s="426" t="s">
        <v>1284</v>
      </c>
      <c r="D495" s="45" t="s">
        <v>160</v>
      </c>
      <c r="E495" s="53">
        <v>25</v>
      </c>
      <c r="F495" s="45" t="s">
        <v>753</v>
      </c>
      <c r="G495" s="45" t="s">
        <v>175</v>
      </c>
    </row>
    <row r="496" spans="1:7" ht="13.5" customHeight="1" x14ac:dyDescent="0.35">
      <c r="A496" s="47">
        <v>43886</v>
      </c>
      <c r="B496" s="45" t="s">
        <v>2461</v>
      </c>
      <c r="C496" s="426" t="s">
        <v>1274</v>
      </c>
      <c r="D496" s="45" t="s">
        <v>159</v>
      </c>
      <c r="E496" s="53">
        <v>10</v>
      </c>
      <c r="F496" s="45" t="s">
        <v>324</v>
      </c>
      <c r="G496" s="45" t="s">
        <v>175</v>
      </c>
    </row>
    <row r="497" spans="1:7" ht="13.5" customHeight="1" x14ac:dyDescent="0.35">
      <c r="A497" s="47">
        <v>43885</v>
      </c>
      <c r="B497" s="45" t="s">
        <v>2340</v>
      </c>
      <c r="C497" s="426" t="s">
        <v>1274</v>
      </c>
      <c r="D497" s="45" t="s">
        <v>159</v>
      </c>
      <c r="E497" s="53">
        <v>10</v>
      </c>
      <c r="F497" s="45" t="s">
        <v>324</v>
      </c>
      <c r="G497" s="45" t="s">
        <v>174</v>
      </c>
    </row>
    <row r="498" spans="1:7" ht="13.5" customHeight="1" x14ac:dyDescent="0.35">
      <c r="A498" s="47">
        <v>43884</v>
      </c>
      <c r="B498" s="45" t="s">
        <v>2462</v>
      </c>
      <c r="C498" s="426" t="s">
        <v>1274</v>
      </c>
      <c r="D498" s="45" t="s">
        <v>160</v>
      </c>
      <c r="E498" s="53">
        <v>20</v>
      </c>
      <c r="F498" s="45" t="s">
        <v>2140</v>
      </c>
      <c r="G498" s="45" t="s">
        <v>174</v>
      </c>
    </row>
    <row r="499" spans="1:7" ht="13.5" customHeight="1" x14ac:dyDescent="0.35">
      <c r="A499" s="47">
        <v>43884</v>
      </c>
      <c r="B499" s="45" t="s">
        <v>2462</v>
      </c>
      <c r="C499" s="426" t="s">
        <v>1274</v>
      </c>
      <c r="D499" s="45" t="s">
        <v>165</v>
      </c>
      <c r="E499" s="53">
        <v>475</v>
      </c>
      <c r="F499" s="45" t="s">
        <v>2140</v>
      </c>
      <c r="G499" s="45" t="s">
        <v>174</v>
      </c>
    </row>
    <row r="500" spans="1:7" ht="13.5" customHeight="1" x14ac:dyDescent="0.35">
      <c r="A500" s="47">
        <v>43884</v>
      </c>
      <c r="B500" s="45" t="s">
        <v>2462</v>
      </c>
      <c r="C500" s="426" t="s">
        <v>1281</v>
      </c>
      <c r="D500" s="45" t="s">
        <v>165</v>
      </c>
      <c r="E500" s="53">
        <v>-475</v>
      </c>
      <c r="F500" s="45" t="s">
        <v>2140</v>
      </c>
      <c r="G500" s="45" t="s">
        <v>174</v>
      </c>
    </row>
    <row r="501" spans="1:7" ht="13.5" customHeight="1" x14ac:dyDescent="0.35">
      <c r="A501" s="47">
        <v>43884</v>
      </c>
      <c r="B501" s="45" t="s">
        <v>967</v>
      </c>
      <c r="C501" s="426" t="s">
        <v>1279</v>
      </c>
      <c r="D501" s="45" t="s">
        <v>159</v>
      </c>
      <c r="E501" s="53">
        <v>360</v>
      </c>
      <c r="F501" s="45" t="s">
        <v>2463</v>
      </c>
      <c r="G501" s="45" t="s">
        <v>175</v>
      </c>
    </row>
    <row r="502" spans="1:7" ht="13.5" customHeight="1" x14ac:dyDescent="0.35">
      <c r="A502" s="47">
        <v>43884</v>
      </c>
      <c r="B502" s="45" t="s">
        <v>967</v>
      </c>
      <c r="C502" s="426" t="s">
        <v>1274</v>
      </c>
      <c r="D502" s="45" t="s">
        <v>159</v>
      </c>
      <c r="E502" s="53">
        <v>60</v>
      </c>
      <c r="F502" s="45" t="s">
        <v>2464</v>
      </c>
      <c r="G502" s="45" t="s">
        <v>175</v>
      </c>
    </row>
    <row r="503" spans="1:7" ht="13.5" customHeight="1" x14ac:dyDescent="0.35">
      <c r="A503" s="47">
        <v>43882</v>
      </c>
      <c r="B503" s="45" t="s">
        <v>2465</v>
      </c>
      <c r="C503" s="426" t="s">
        <v>1274</v>
      </c>
      <c r="D503" s="45" t="s">
        <v>159</v>
      </c>
      <c r="E503" s="53">
        <v>99</v>
      </c>
      <c r="F503" s="45" t="s">
        <v>230</v>
      </c>
      <c r="G503" s="45" t="s">
        <v>179</v>
      </c>
    </row>
    <row r="504" spans="1:7" ht="13.5" customHeight="1" x14ac:dyDescent="0.35">
      <c r="A504" s="47">
        <v>43880</v>
      </c>
      <c r="B504" s="45" t="s">
        <v>2290</v>
      </c>
      <c r="C504" s="426" t="s">
        <v>28</v>
      </c>
      <c r="D504" s="45" t="s">
        <v>162</v>
      </c>
      <c r="E504" s="53">
        <v>150</v>
      </c>
      <c r="F504" s="45" t="s">
        <v>1180</v>
      </c>
      <c r="G504" s="45" t="s">
        <v>1311</v>
      </c>
    </row>
    <row r="505" spans="1:7" ht="13.5" customHeight="1" x14ac:dyDescent="0.35">
      <c r="A505" s="47">
        <v>43878</v>
      </c>
      <c r="B505" s="45" t="s">
        <v>2378</v>
      </c>
      <c r="C505" s="426" t="s">
        <v>28</v>
      </c>
      <c r="D505" s="45" t="s">
        <v>160</v>
      </c>
      <c r="E505" s="53">
        <v>230</v>
      </c>
      <c r="F505" s="45" t="s">
        <v>1489</v>
      </c>
      <c r="G505" s="45" t="s">
        <v>174</v>
      </c>
    </row>
    <row r="506" spans="1:7" ht="13.5" customHeight="1" x14ac:dyDescent="0.35">
      <c r="A506" s="47">
        <v>43878</v>
      </c>
      <c r="B506" s="45" t="s">
        <v>2466</v>
      </c>
      <c r="C506" s="426" t="s">
        <v>1279</v>
      </c>
      <c r="D506" s="45" t="s">
        <v>160</v>
      </c>
      <c r="E506" s="53">
        <v>360</v>
      </c>
      <c r="F506" s="45" t="s">
        <v>2463</v>
      </c>
      <c r="G506" s="45" t="s">
        <v>174</v>
      </c>
    </row>
    <row r="507" spans="1:7" ht="13.5" customHeight="1" x14ac:dyDescent="0.35">
      <c r="A507" s="47">
        <v>43875</v>
      </c>
      <c r="B507" s="45" t="s">
        <v>2467</v>
      </c>
      <c r="C507" s="426" t="s">
        <v>28</v>
      </c>
      <c r="D507" s="45" t="s">
        <v>160</v>
      </c>
      <c r="E507" s="53">
        <v>200</v>
      </c>
      <c r="F507" s="45" t="s">
        <v>291</v>
      </c>
      <c r="G507" s="45" t="s">
        <v>175</v>
      </c>
    </row>
    <row r="508" spans="1:7" ht="13.5" customHeight="1" x14ac:dyDescent="0.35">
      <c r="A508" s="47">
        <v>43874</v>
      </c>
      <c r="B508" s="45" t="s">
        <v>2468</v>
      </c>
      <c r="C508" s="426" t="s">
        <v>1274</v>
      </c>
      <c r="D508" s="45" t="s">
        <v>160</v>
      </c>
      <c r="E508" s="53">
        <v>99</v>
      </c>
      <c r="F508" s="45" t="s">
        <v>230</v>
      </c>
      <c r="G508" s="45" t="s">
        <v>179</v>
      </c>
    </row>
    <row r="509" spans="1:7" ht="13.5" customHeight="1" x14ac:dyDescent="0.35">
      <c r="A509" s="47">
        <v>43874</v>
      </c>
      <c r="B509" s="45" t="s">
        <v>2469</v>
      </c>
      <c r="C509" s="426" t="s">
        <v>1274</v>
      </c>
      <c r="D509" s="45" t="s">
        <v>160</v>
      </c>
      <c r="E509" s="53">
        <v>99</v>
      </c>
      <c r="F509" s="45" t="s">
        <v>230</v>
      </c>
      <c r="G509" s="45" t="s">
        <v>174</v>
      </c>
    </row>
    <row r="510" spans="1:7" ht="13.5" customHeight="1" x14ac:dyDescent="0.35">
      <c r="A510" s="47">
        <v>43874</v>
      </c>
      <c r="B510" s="45" t="s">
        <v>2272</v>
      </c>
      <c r="C510" s="426" t="s">
        <v>1282</v>
      </c>
      <c r="D510" s="45" t="s">
        <v>159</v>
      </c>
      <c r="E510" s="53">
        <v>165</v>
      </c>
      <c r="F510" s="45" t="s">
        <v>2470</v>
      </c>
      <c r="G510" s="45" t="s">
        <v>174</v>
      </c>
    </row>
    <row r="511" spans="1:7" ht="13.5" customHeight="1" x14ac:dyDescent="0.35">
      <c r="A511" s="47">
        <v>43874</v>
      </c>
      <c r="B511" s="45" t="s">
        <v>2399</v>
      </c>
      <c r="C511" s="426" t="s">
        <v>1274</v>
      </c>
      <c r="D511" s="45" t="s">
        <v>159</v>
      </c>
      <c r="E511" s="53">
        <v>10</v>
      </c>
      <c r="F511" s="45" t="s">
        <v>324</v>
      </c>
      <c r="G511" s="45" t="s">
        <v>175</v>
      </c>
    </row>
    <row r="512" spans="1:7" ht="13.5" customHeight="1" x14ac:dyDescent="0.35">
      <c r="A512" s="47">
        <v>43874</v>
      </c>
      <c r="B512" s="45" t="s">
        <v>2471</v>
      </c>
      <c r="C512" s="426" t="s">
        <v>1280</v>
      </c>
      <c r="D512" s="45" t="s">
        <v>159</v>
      </c>
      <c r="E512" s="53">
        <v>475</v>
      </c>
      <c r="F512" s="45" t="s">
        <v>734</v>
      </c>
      <c r="G512" s="45" t="s">
        <v>174</v>
      </c>
    </row>
    <row r="513" spans="1:7" ht="13.5" customHeight="1" x14ac:dyDescent="0.35">
      <c r="A513" s="47">
        <v>43872</v>
      </c>
      <c r="B513" s="45" t="s">
        <v>2472</v>
      </c>
      <c r="C513" s="426" t="s">
        <v>28</v>
      </c>
      <c r="D513" s="45" t="s">
        <v>160</v>
      </c>
      <c r="E513" s="53">
        <v>30</v>
      </c>
      <c r="F513" s="45" t="s">
        <v>1236</v>
      </c>
      <c r="G513" s="45" t="s">
        <v>174</v>
      </c>
    </row>
    <row r="514" spans="1:7" ht="13.5" customHeight="1" x14ac:dyDescent="0.35">
      <c r="A514" s="47">
        <v>43872</v>
      </c>
      <c r="B514" s="45" t="s">
        <v>2473</v>
      </c>
      <c r="C514" s="426" t="s">
        <v>1274</v>
      </c>
      <c r="D514" s="45" t="s">
        <v>159</v>
      </c>
      <c r="E514" s="53">
        <v>10</v>
      </c>
      <c r="F514" s="45" t="s">
        <v>324</v>
      </c>
      <c r="G514" s="45" t="s">
        <v>174</v>
      </c>
    </row>
    <row r="515" spans="1:7" ht="13.5" customHeight="1" x14ac:dyDescent="0.35">
      <c r="A515" s="47">
        <v>43871</v>
      </c>
      <c r="B515" s="45" t="s">
        <v>1206</v>
      </c>
      <c r="C515" s="426" t="s">
        <v>1274</v>
      </c>
      <c r="D515" s="45" t="s">
        <v>159</v>
      </c>
      <c r="E515" s="53">
        <v>745</v>
      </c>
      <c r="F515" s="45" t="s">
        <v>1657</v>
      </c>
      <c r="G515" s="45" t="s">
        <v>175</v>
      </c>
    </row>
    <row r="516" spans="1:7" ht="13.5" customHeight="1" x14ac:dyDescent="0.35">
      <c r="A516" s="47">
        <v>43871</v>
      </c>
      <c r="B516" s="45" t="s">
        <v>2474</v>
      </c>
      <c r="C516" s="426" t="s">
        <v>1274</v>
      </c>
      <c r="D516" s="45" t="s">
        <v>159</v>
      </c>
      <c r="E516" s="53">
        <v>50</v>
      </c>
      <c r="F516" s="45" t="s">
        <v>2475</v>
      </c>
      <c r="G516" s="45" t="s">
        <v>174</v>
      </c>
    </row>
    <row r="517" spans="1:7" ht="13.5" customHeight="1" x14ac:dyDescent="0.35">
      <c r="A517" s="47">
        <v>43869</v>
      </c>
      <c r="B517" s="45" t="s">
        <v>2134</v>
      </c>
      <c r="C517" s="426" t="s">
        <v>1274</v>
      </c>
      <c r="D517" s="45" t="s">
        <v>159</v>
      </c>
      <c r="E517" s="53">
        <v>50</v>
      </c>
      <c r="F517" s="45" t="s">
        <v>2475</v>
      </c>
      <c r="G517" s="45" t="s">
        <v>175</v>
      </c>
    </row>
    <row r="518" spans="1:7" ht="13.5" customHeight="1" x14ac:dyDescent="0.35">
      <c r="A518" s="47">
        <v>43866</v>
      </c>
      <c r="B518" s="45" t="s">
        <v>2476</v>
      </c>
      <c r="C518" s="426" t="s">
        <v>28</v>
      </c>
      <c r="D518" s="45" t="s">
        <v>159</v>
      </c>
      <c r="E518" s="53">
        <v>230</v>
      </c>
      <c r="F518" s="45" t="s">
        <v>1489</v>
      </c>
      <c r="G518" s="45" t="s">
        <v>175</v>
      </c>
    </row>
    <row r="519" spans="1:7" ht="13.5" customHeight="1" x14ac:dyDescent="0.35">
      <c r="A519" s="47">
        <v>43866</v>
      </c>
      <c r="B519" s="45" t="s">
        <v>2477</v>
      </c>
      <c r="C519" s="426" t="s">
        <v>28</v>
      </c>
      <c r="D519" s="45" t="s">
        <v>162</v>
      </c>
      <c r="E519" s="53">
        <v>200</v>
      </c>
      <c r="F519" s="45" t="s">
        <v>1489</v>
      </c>
      <c r="G519" s="45" t="s">
        <v>175</v>
      </c>
    </row>
    <row r="520" spans="1:7" ht="13.5" customHeight="1" x14ac:dyDescent="0.35">
      <c r="A520" s="47">
        <v>43866</v>
      </c>
      <c r="B520" s="45" t="s">
        <v>2478</v>
      </c>
      <c r="C520" s="426" t="s">
        <v>1274</v>
      </c>
      <c r="D520" s="45" t="s">
        <v>159</v>
      </c>
      <c r="E520" s="53">
        <v>50</v>
      </c>
      <c r="F520" s="45" t="s">
        <v>2475</v>
      </c>
      <c r="G520" s="45" t="s">
        <v>174</v>
      </c>
    </row>
    <row r="521" spans="1:7" ht="13.5" customHeight="1" x14ac:dyDescent="0.35">
      <c r="A521" s="47">
        <v>43866</v>
      </c>
      <c r="B521" s="45" t="s">
        <v>89</v>
      </c>
      <c r="C521" s="426" t="s">
        <v>1282</v>
      </c>
      <c r="D521" s="45" t="s">
        <v>160</v>
      </c>
      <c r="E521" s="53">
        <v>86.89</v>
      </c>
      <c r="F521" s="45" t="s">
        <v>1026</v>
      </c>
      <c r="G521" s="45" t="s">
        <v>175</v>
      </c>
    </row>
    <row r="522" spans="1:7" ht="13.5" customHeight="1" x14ac:dyDescent="0.35">
      <c r="A522" s="47">
        <v>43865</v>
      </c>
      <c r="B522" s="45" t="s">
        <v>968</v>
      </c>
      <c r="C522" s="426" t="s">
        <v>1274</v>
      </c>
      <c r="D522" s="45" t="s">
        <v>159</v>
      </c>
      <c r="E522" s="53">
        <v>10</v>
      </c>
      <c r="F522" s="45" t="s">
        <v>324</v>
      </c>
      <c r="G522" s="45" t="s">
        <v>175</v>
      </c>
    </row>
    <row r="523" spans="1:7" ht="13.5" customHeight="1" x14ac:dyDescent="0.35">
      <c r="A523" s="47">
        <v>43865</v>
      </c>
      <c r="B523" s="45" t="s">
        <v>2479</v>
      </c>
      <c r="C523" s="426" t="s">
        <v>1274</v>
      </c>
      <c r="D523" s="45" t="s">
        <v>159</v>
      </c>
      <c r="E523" s="53">
        <v>99</v>
      </c>
      <c r="F523" s="45" t="s">
        <v>230</v>
      </c>
      <c r="G523" s="45" t="s">
        <v>175</v>
      </c>
    </row>
    <row r="524" spans="1:7" ht="13.5" customHeight="1" x14ac:dyDescent="0.35">
      <c r="A524" s="47">
        <v>43865</v>
      </c>
      <c r="B524" s="45" t="s">
        <v>2480</v>
      </c>
      <c r="C524" s="426" t="s">
        <v>1274</v>
      </c>
      <c r="D524" s="45" t="s">
        <v>159</v>
      </c>
      <c r="E524" s="53">
        <v>10</v>
      </c>
      <c r="F524" s="45" t="s">
        <v>324</v>
      </c>
      <c r="G524" s="45" t="s">
        <v>175</v>
      </c>
    </row>
    <row r="525" spans="1:7" ht="13.5" customHeight="1" x14ac:dyDescent="0.35">
      <c r="A525" s="47">
        <v>43864</v>
      </c>
      <c r="B525" s="45" t="s">
        <v>2476</v>
      </c>
      <c r="C525" s="426" t="s">
        <v>28</v>
      </c>
      <c r="D525" s="45" t="s">
        <v>159</v>
      </c>
      <c r="E525" s="53">
        <v>30</v>
      </c>
      <c r="F525" s="45" t="s">
        <v>1236</v>
      </c>
      <c r="G525" s="45" t="s">
        <v>179</v>
      </c>
    </row>
    <row r="526" spans="1:7" ht="13.5" customHeight="1" x14ac:dyDescent="0.35">
      <c r="A526" s="47">
        <v>43864</v>
      </c>
      <c r="B526" s="45" t="s">
        <v>2477</v>
      </c>
      <c r="C526" s="426" t="s">
        <v>28</v>
      </c>
      <c r="D526" s="45" t="s">
        <v>159</v>
      </c>
      <c r="E526" s="53">
        <v>30</v>
      </c>
      <c r="F526" s="45" t="s">
        <v>1236</v>
      </c>
      <c r="G526" s="45" t="s">
        <v>174</v>
      </c>
    </row>
    <row r="527" spans="1:7" ht="13.5" customHeight="1" x14ac:dyDescent="0.35">
      <c r="A527" s="47">
        <v>43863</v>
      </c>
      <c r="B527" s="45" t="s">
        <v>1776</v>
      </c>
      <c r="C527" s="426" t="s">
        <v>1274</v>
      </c>
      <c r="D527" s="45" t="s">
        <v>159</v>
      </c>
      <c r="E527" s="53">
        <v>10</v>
      </c>
      <c r="F527" s="45" t="s">
        <v>324</v>
      </c>
      <c r="G527" s="45" t="s">
        <v>175</v>
      </c>
    </row>
    <row r="528" spans="1:7" ht="13.5" customHeight="1" x14ac:dyDescent="0.35">
      <c r="A528" s="47">
        <v>43862</v>
      </c>
      <c r="B528" s="45" t="s">
        <v>967</v>
      </c>
      <c r="C528" s="426" t="s">
        <v>1274</v>
      </c>
      <c r="D528" s="45" t="s">
        <v>159</v>
      </c>
      <c r="E528" s="53">
        <v>50</v>
      </c>
      <c r="F528" s="45" t="s">
        <v>2475</v>
      </c>
      <c r="G528" s="45" t="s">
        <v>175</v>
      </c>
    </row>
    <row r="529" spans="1:7" ht="13.5" customHeight="1" x14ac:dyDescent="0.35">
      <c r="A529" s="47">
        <v>43862</v>
      </c>
      <c r="B529" s="45" t="s">
        <v>2481</v>
      </c>
      <c r="C529" s="426" t="s">
        <v>1276</v>
      </c>
      <c r="D529" s="45" t="s">
        <v>161</v>
      </c>
      <c r="E529" s="53">
        <v>633.75</v>
      </c>
      <c r="F529" s="45" t="s">
        <v>1078</v>
      </c>
      <c r="G529" s="45" t="s">
        <v>175</v>
      </c>
    </row>
    <row r="530" spans="1:7" ht="13.5" customHeight="1" x14ac:dyDescent="0.35">
      <c r="A530" s="47">
        <v>43862</v>
      </c>
      <c r="B530" s="45" t="s">
        <v>2482</v>
      </c>
      <c r="C530" s="426" t="s">
        <v>1278</v>
      </c>
      <c r="D530" s="426" t="s">
        <v>161</v>
      </c>
      <c r="E530" s="567">
        <v>40</v>
      </c>
      <c r="F530" s="426" t="s">
        <v>292</v>
      </c>
      <c r="G530" s="426" t="s">
        <v>175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1043</v>
      </c>
      <c r="C532" s="426" t="s">
        <v>28</v>
      </c>
      <c r="D532" s="45" t="s">
        <v>160</v>
      </c>
      <c r="E532" s="53">
        <v>170</v>
      </c>
      <c r="F532" s="45" t="s">
        <v>2314</v>
      </c>
      <c r="G532" s="45" t="s">
        <v>175</v>
      </c>
    </row>
    <row r="533" spans="1:7" ht="13.5" customHeight="1" x14ac:dyDescent="0.35">
      <c r="A533" s="47">
        <v>43858</v>
      </c>
      <c r="B533" s="45" t="s">
        <v>2483</v>
      </c>
      <c r="C533" s="426" t="s">
        <v>28</v>
      </c>
      <c r="D533" s="45" t="s">
        <v>159</v>
      </c>
      <c r="E533" s="53">
        <v>230</v>
      </c>
      <c r="F533" s="45" t="s">
        <v>1489</v>
      </c>
      <c r="G533" s="45" t="s">
        <v>174</v>
      </c>
    </row>
    <row r="534" spans="1:7" ht="13.5" customHeight="1" x14ac:dyDescent="0.35">
      <c r="A534" s="47">
        <v>43856</v>
      </c>
      <c r="B534" s="45" t="s">
        <v>2484</v>
      </c>
      <c r="C534" s="426" t="s">
        <v>1280</v>
      </c>
      <c r="D534" s="45" t="s">
        <v>159</v>
      </c>
      <c r="E534" s="53">
        <v>200</v>
      </c>
      <c r="F534" s="45" t="s">
        <v>734</v>
      </c>
      <c r="G534" s="45" t="s">
        <v>174</v>
      </c>
    </row>
    <row r="535" spans="1:7" ht="13.5" customHeight="1" x14ac:dyDescent="0.35">
      <c r="A535" s="47">
        <v>43855</v>
      </c>
      <c r="B535" s="45" t="s">
        <v>2485</v>
      </c>
      <c r="C535" s="426" t="s">
        <v>1274</v>
      </c>
      <c r="D535" s="45" t="s">
        <v>159</v>
      </c>
      <c r="E535" s="53">
        <v>99</v>
      </c>
      <c r="F535" s="45" t="s">
        <v>2486</v>
      </c>
      <c r="G535" s="45" t="s">
        <v>174</v>
      </c>
    </row>
    <row r="536" spans="1:7" ht="13.5" customHeight="1" x14ac:dyDescent="0.35">
      <c r="A536" s="47">
        <v>43854</v>
      </c>
      <c r="B536" s="45" t="s">
        <v>2487</v>
      </c>
      <c r="C536" s="426" t="s">
        <v>1274</v>
      </c>
      <c r="D536" s="45" t="s">
        <v>160</v>
      </c>
      <c r="E536" s="53">
        <v>50</v>
      </c>
      <c r="F536" s="45" t="s">
        <v>2488</v>
      </c>
      <c r="G536" s="45" t="s">
        <v>175</v>
      </c>
    </row>
    <row r="537" spans="1:7" ht="13.5" customHeight="1" x14ac:dyDescent="0.35">
      <c r="A537" s="47">
        <v>43852</v>
      </c>
      <c r="B537" s="45" t="s">
        <v>2489</v>
      </c>
      <c r="C537" s="426" t="s">
        <v>1274</v>
      </c>
      <c r="D537" s="45" t="s">
        <v>160</v>
      </c>
      <c r="E537" s="53">
        <v>750</v>
      </c>
      <c r="F537" s="45" t="s">
        <v>496</v>
      </c>
      <c r="G537" s="45" t="s">
        <v>174</v>
      </c>
    </row>
    <row r="538" spans="1:7" ht="13.5" customHeight="1" x14ac:dyDescent="0.35">
      <c r="A538" s="47">
        <v>43849</v>
      </c>
      <c r="B538" s="45" t="s">
        <v>1187</v>
      </c>
      <c r="C538" s="426" t="s">
        <v>1274</v>
      </c>
      <c r="D538" s="45" t="s">
        <v>159</v>
      </c>
      <c r="E538" s="53">
        <v>100</v>
      </c>
      <c r="F538" s="45" t="s">
        <v>496</v>
      </c>
      <c r="G538" s="45" t="s">
        <v>175</v>
      </c>
    </row>
    <row r="539" spans="1:7" ht="13.5" customHeight="1" x14ac:dyDescent="0.35">
      <c r="A539" s="47">
        <v>43849</v>
      </c>
      <c r="B539" s="45" t="s">
        <v>1187</v>
      </c>
      <c r="C539" s="426" t="s">
        <v>1277</v>
      </c>
      <c r="D539" s="45" t="s">
        <v>166</v>
      </c>
      <c r="E539" s="53">
        <v>-350</v>
      </c>
      <c r="F539" s="45" t="s">
        <v>496</v>
      </c>
      <c r="G539" s="45" t="s">
        <v>175</v>
      </c>
    </row>
    <row r="540" spans="1:7" ht="13.5" customHeight="1" x14ac:dyDescent="0.35">
      <c r="A540" s="47">
        <v>43849</v>
      </c>
      <c r="B540" s="45" t="s">
        <v>1187</v>
      </c>
      <c r="C540" s="426" t="s">
        <v>1274</v>
      </c>
      <c r="D540" s="45" t="s">
        <v>166</v>
      </c>
      <c r="E540" s="53">
        <v>350</v>
      </c>
      <c r="F540" s="45" t="s">
        <v>496</v>
      </c>
      <c r="G540" s="45" t="s">
        <v>175</v>
      </c>
    </row>
    <row r="541" spans="1:7" ht="13.5" customHeight="1" x14ac:dyDescent="0.35">
      <c r="A541" s="47">
        <v>43849</v>
      </c>
      <c r="B541" s="45" t="s">
        <v>1187</v>
      </c>
      <c r="C541" s="426" t="s">
        <v>1274</v>
      </c>
      <c r="D541" s="45" t="s">
        <v>165</v>
      </c>
      <c r="E541" s="53">
        <v>150</v>
      </c>
      <c r="F541" s="45" t="s">
        <v>496</v>
      </c>
      <c r="G541" s="45" t="s">
        <v>175</v>
      </c>
    </row>
    <row r="542" spans="1:7" ht="13.5" customHeight="1" x14ac:dyDescent="0.35">
      <c r="A542" s="47">
        <v>43849</v>
      </c>
      <c r="B542" s="45" t="s">
        <v>1187</v>
      </c>
      <c r="C542" s="426" t="s">
        <v>1281</v>
      </c>
      <c r="D542" s="45" t="s">
        <v>165</v>
      </c>
      <c r="E542" s="53">
        <v>-150</v>
      </c>
      <c r="F542" s="45" t="s">
        <v>496</v>
      </c>
      <c r="G542" s="45" t="s">
        <v>175</v>
      </c>
    </row>
    <row r="543" spans="1:7" ht="13.5" customHeight="1" x14ac:dyDescent="0.35">
      <c r="A543" s="47">
        <v>43849</v>
      </c>
      <c r="B543" s="45" t="s">
        <v>1187</v>
      </c>
      <c r="C543" s="426" t="s">
        <v>1280</v>
      </c>
      <c r="D543" s="45" t="s">
        <v>159</v>
      </c>
      <c r="E543" s="53">
        <v>100</v>
      </c>
      <c r="F543" s="45" t="s">
        <v>734</v>
      </c>
      <c r="G543" s="45" t="s">
        <v>175</v>
      </c>
    </row>
    <row r="544" spans="1:7" ht="13.5" customHeight="1" x14ac:dyDescent="0.35">
      <c r="A544" s="47">
        <v>43849</v>
      </c>
      <c r="B544" s="45" t="s">
        <v>2490</v>
      </c>
      <c r="C544" s="426" t="s">
        <v>1279</v>
      </c>
      <c r="D544" s="45" t="s">
        <v>159</v>
      </c>
      <c r="E544" s="53">
        <v>360</v>
      </c>
      <c r="F544" s="45" t="s">
        <v>2491</v>
      </c>
      <c r="G544" s="45" t="s">
        <v>175</v>
      </c>
    </row>
    <row r="545" spans="1:7" ht="13.5" customHeight="1" x14ac:dyDescent="0.35">
      <c r="A545" s="47">
        <v>43849</v>
      </c>
      <c r="B545" s="45" t="s">
        <v>2483</v>
      </c>
      <c r="C545" s="426" t="s">
        <v>28</v>
      </c>
      <c r="D545" s="45" t="s">
        <v>159</v>
      </c>
      <c r="E545" s="53">
        <v>30</v>
      </c>
      <c r="F545" s="45" t="s">
        <v>1521</v>
      </c>
      <c r="G545" s="45" t="s">
        <v>174</v>
      </c>
    </row>
    <row r="546" spans="1:7" ht="13.5" customHeight="1" x14ac:dyDescent="0.35">
      <c r="A546" s="47">
        <v>43848</v>
      </c>
      <c r="B546" s="45" t="s">
        <v>968</v>
      </c>
      <c r="C546" s="426" t="s">
        <v>1274</v>
      </c>
      <c r="D546" s="45" t="s">
        <v>159</v>
      </c>
      <c r="E546" s="53">
        <v>10</v>
      </c>
      <c r="F546" s="45" t="s">
        <v>324</v>
      </c>
      <c r="G546" s="45" t="s">
        <v>175</v>
      </c>
    </row>
    <row r="547" spans="1:7" ht="13.5" customHeight="1" x14ac:dyDescent="0.35">
      <c r="A547" s="47">
        <v>43848</v>
      </c>
      <c r="B547" s="45" t="s">
        <v>2492</v>
      </c>
      <c r="C547" s="426" t="s">
        <v>1274</v>
      </c>
      <c r="D547" s="45" t="s">
        <v>159</v>
      </c>
      <c r="E547" s="53">
        <v>495</v>
      </c>
      <c r="F547" s="45" t="s">
        <v>495</v>
      </c>
      <c r="G547" s="45" t="s">
        <v>174</v>
      </c>
    </row>
    <row r="548" spans="1:7" ht="13.5" customHeight="1" x14ac:dyDescent="0.35">
      <c r="A548" s="47">
        <v>43846</v>
      </c>
      <c r="B548" s="45" t="s">
        <v>2339</v>
      </c>
      <c r="C548" s="426" t="s">
        <v>1278</v>
      </c>
      <c r="D548" s="45" t="s">
        <v>159</v>
      </c>
      <c r="E548" s="53">
        <v>20</v>
      </c>
      <c r="F548" s="45" t="s">
        <v>293</v>
      </c>
      <c r="G548" s="45" t="s">
        <v>174</v>
      </c>
    </row>
    <row r="549" spans="1:7" ht="13.5" customHeight="1" x14ac:dyDescent="0.35">
      <c r="A549" s="47">
        <v>43843</v>
      </c>
      <c r="B549" s="45" t="s">
        <v>1766</v>
      </c>
      <c r="C549" s="426" t="s">
        <v>1274</v>
      </c>
      <c r="D549" s="45" t="s">
        <v>159</v>
      </c>
      <c r="E549" s="53">
        <v>100</v>
      </c>
      <c r="F549" s="45" t="s">
        <v>243</v>
      </c>
      <c r="G549" s="45" t="s">
        <v>175</v>
      </c>
    </row>
    <row r="550" spans="1:7" ht="13.5" customHeight="1" x14ac:dyDescent="0.35">
      <c r="A550" s="47">
        <v>43843</v>
      </c>
      <c r="B550" s="45" t="s">
        <v>2493</v>
      </c>
      <c r="C550" s="426" t="s">
        <v>1274</v>
      </c>
      <c r="D550" s="45" t="s">
        <v>159</v>
      </c>
      <c r="E550" s="53">
        <v>10</v>
      </c>
      <c r="F550" s="45" t="s">
        <v>324</v>
      </c>
      <c r="G550" s="45" t="s">
        <v>175</v>
      </c>
    </row>
    <row r="551" spans="1:7" ht="13.5" customHeight="1" x14ac:dyDescent="0.35">
      <c r="A551" s="47">
        <v>43841</v>
      </c>
      <c r="B551" s="45" t="s">
        <v>2494</v>
      </c>
      <c r="C551" s="426" t="s">
        <v>1279</v>
      </c>
      <c r="D551" s="45" t="s">
        <v>159</v>
      </c>
      <c r="E551" s="53">
        <v>120</v>
      </c>
      <c r="F551" s="48" t="s">
        <v>941</v>
      </c>
      <c r="G551" s="45" t="s">
        <v>175</v>
      </c>
    </row>
    <row r="552" spans="1:7" ht="13.5" customHeight="1" x14ac:dyDescent="0.35">
      <c r="A552" s="47">
        <v>43841</v>
      </c>
      <c r="B552" s="45" t="s">
        <v>2280</v>
      </c>
      <c r="C552" s="426" t="s">
        <v>1274</v>
      </c>
      <c r="D552" s="45" t="s">
        <v>159</v>
      </c>
      <c r="E552" s="53">
        <v>75</v>
      </c>
      <c r="F552" s="45" t="s">
        <v>1467</v>
      </c>
      <c r="G552" s="45" t="s">
        <v>174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159</v>
      </c>
      <c r="E553" s="53">
        <v>395</v>
      </c>
      <c r="F553" s="45" t="s">
        <v>1058</v>
      </c>
      <c r="G553" s="45" t="s">
        <v>175</v>
      </c>
    </row>
    <row r="554" spans="1:7" ht="13.5" customHeight="1" x14ac:dyDescent="0.35">
      <c r="A554" s="47">
        <v>43840</v>
      </c>
      <c r="B554" s="45" t="s">
        <v>2228</v>
      </c>
      <c r="C554" s="426" t="s">
        <v>1279</v>
      </c>
      <c r="D554" s="45" t="s">
        <v>159</v>
      </c>
      <c r="E554" s="53">
        <v>360</v>
      </c>
      <c r="F554" s="45" t="s">
        <v>2491</v>
      </c>
      <c r="G554" s="45" t="s">
        <v>175</v>
      </c>
    </row>
    <row r="555" spans="1:7" ht="13.5" customHeight="1" x14ac:dyDescent="0.35">
      <c r="A555" s="47">
        <v>43840</v>
      </c>
      <c r="B555" s="45" t="s">
        <v>2495</v>
      </c>
      <c r="C555" s="426" t="s">
        <v>1279</v>
      </c>
      <c r="D555" s="45" t="s">
        <v>166</v>
      </c>
      <c r="E555" s="53">
        <v>58.5</v>
      </c>
      <c r="F555" s="45" t="s">
        <v>2496</v>
      </c>
      <c r="G555" s="45" t="s">
        <v>175</v>
      </c>
    </row>
    <row r="556" spans="1:7" ht="13.5" customHeight="1" x14ac:dyDescent="0.35">
      <c r="A556" s="47">
        <v>43840</v>
      </c>
      <c r="B556" s="45" t="s">
        <v>2495</v>
      </c>
      <c r="C556" s="426" t="s">
        <v>1277</v>
      </c>
      <c r="D556" s="45" t="s">
        <v>166</v>
      </c>
      <c r="E556" s="53">
        <v>-58.5</v>
      </c>
      <c r="F556" s="45" t="s">
        <v>2496</v>
      </c>
      <c r="G556" s="45" t="s">
        <v>175</v>
      </c>
    </row>
    <row r="557" spans="1:7" ht="13.5" customHeight="1" x14ac:dyDescent="0.35">
      <c r="A557" s="47">
        <v>43840</v>
      </c>
      <c r="B557" s="45" t="s">
        <v>1766</v>
      </c>
      <c r="C557" s="426" t="s">
        <v>28</v>
      </c>
      <c r="D557" s="45" t="s">
        <v>159</v>
      </c>
      <c r="E557" s="53">
        <v>395</v>
      </c>
      <c r="F557" s="45" t="s">
        <v>1058</v>
      </c>
      <c r="G557" s="45" t="s">
        <v>175</v>
      </c>
    </row>
    <row r="558" spans="1:7" ht="13.5" customHeight="1" x14ac:dyDescent="0.35">
      <c r="A558" s="47">
        <v>43840</v>
      </c>
      <c r="B558" s="45" t="s">
        <v>2497</v>
      </c>
      <c r="C558" s="426" t="s">
        <v>28</v>
      </c>
      <c r="D558" s="45" t="s">
        <v>159</v>
      </c>
      <c r="E558" s="53">
        <v>195</v>
      </c>
      <c r="F558" s="45" t="s">
        <v>2498</v>
      </c>
      <c r="G558" s="45" t="s">
        <v>175</v>
      </c>
    </row>
    <row r="559" spans="1:7" ht="13.5" customHeight="1" x14ac:dyDescent="0.35">
      <c r="A559" s="47">
        <v>43839</v>
      </c>
      <c r="B559" s="45" t="s">
        <v>2499</v>
      </c>
      <c r="C559" s="426" t="s">
        <v>1274</v>
      </c>
      <c r="D559" s="45" t="s">
        <v>159</v>
      </c>
      <c r="E559" s="53">
        <v>60</v>
      </c>
      <c r="F559" s="45" t="s">
        <v>693</v>
      </c>
      <c r="G559" s="45" t="s">
        <v>179</v>
      </c>
    </row>
    <row r="560" spans="1:7" ht="13.5" customHeight="1" x14ac:dyDescent="0.35">
      <c r="A560" s="47">
        <v>43839</v>
      </c>
      <c r="B560" s="45" t="s">
        <v>732</v>
      </c>
      <c r="C560" s="426" t="s">
        <v>1274</v>
      </c>
      <c r="D560" s="45" t="s">
        <v>162</v>
      </c>
      <c r="E560" s="53">
        <v>795</v>
      </c>
      <c r="F560" s="45" t="s">
        <v>2500</v>
      </c>
      <c r="G560" s="45" t="s">
        <v>175</v>
      </c>
    </row>
    <row r="561" spans="1:7" ht="13.5" customHeight="1" x14ac:dyDescent="0.35">
      <c r="A561" s="47">
        <v>43838</v>
      </c>
      <c r="B561" s="45" t="s">
        <v>2461</v>
      </c>
      <c r="C561" s="426" t="s">
        <v>1274</v>
      </c>
      <c r="D561" s="45" t="s">
        <v>159</v>
      </c>
      <c r="E561" s="53">
        <v>10</v>
      </c>
      <c r="F561" s="45" t="s">
        <v>324</v>
      </c>
      <c r="G561" s="45" t="s">
        <v>175</v>
      </c>
    </row>
    <row r="562" spans="1:7" ht="13.5" customHeight="1" x14ac:dyDescent="0.35">
      <c r="A562" s="47">
        <v>43838</v>
      </c>
      <c r="B562" s="45" t="s">
        <v>2501</v>
      </c>
      <c r="C562" s="426" t="s">
        <v>28</v>
      </c>
      <c r="D562" s="45" t="s">
        <v>160</v>
      </c>
      <c r="E562" s="53">
        <v>30</v>
      </c>
      <c r="F562" s="45" t="s">
        <v>1521</v>
      </c>
      <c r="G562" s="45" t="s">
        <v>174</v>
      </c>
    </row>
    <row r="563" spans="1:7" ht="13.5" customHeight="1" x14ac:dyDescent="0.35">
      <c r="A563" s="47">
        <v>43838</v>
      </c>
      <c r="B563" s="45" t="s">
        <v>2502</v>
      </c>
      <c r="C563" s="426" t="s">
        <v>28</v>
      </c>
      <c r="D563" s="45" t="s">
        <v>159</v>
      </c>
      <c r="E563" s="53">
        <v>395</v>
      </c>
      <c r="F563" s="45" t="s">
        <v>1058</v>
      </c>
      <c r="G563" s="45" t="s">
        <v>175</v>
      </c>
    </row>
    <row r="564" spans="1:7" ht="13.5" customHeight="1" x14ac:dyDescent="0.35">
      <c r="A564" s="47">
        <v>43837</v>
      </c>
      <c r="B564" s="45" t="s">
        <v>2503</v>
      </c>
      <c r="C564" s="426" t="s">
        <v>1274</v>
      </c>
      <c r="D564" s="45" t="s">
        <v>162</v>
      </c>
      <c r="E564" s="53">
        <v>120</v>
      </c>
      <c r="F564" s="45" t="s">
        <v>219</v>
      </c>
      <c r="G564" s="45" t="s">
        <v>175</v>
      </c>
    </row>
    <row r="565" spans="1:7" ht="13.5" customHeight="1" x14ac:dyDescent="0.35">
      <c r="A565" s="47">
        <v>43837</v>
      </c>
      <c r="B565" s="45" t="s">
        <v>2504</v>
      </c>
      <c r="C565" s="426" t="s">
        <v>1274</v>
      </c>
      <c r="D565" s="45" t="s">
        <v>159</v>
      </c>
      <c r="E565" s="53">
        <v>99</v>
      </c>
      <c r="F565" s="45" t="s">
        <v>177</v>
      </c>
      <c r="G565" s="45" t="s">
        <v>174</v>
      </c>
    </row>
    <row r="566" spans="1:7" ht="13.5" customHeight="1" x14ac:dyDescent="0.35">
      <c r="A566" s="47">
        <v>43837</v>
      </c>
      <c r="B566" s="45" t="s">
        <v>2502</v>
      </c>
      <c r="C566" s="426" t="s">
        <v>1274</v>
      </c>
      <c r="D566" s="45" t="s">
        <v>162</v>
      </c>
      <c r="E566" s="53">
        <v>275</v>
      </c>
      <c r="F566" s="45" t="s">
        <v>219</v>
      </c>
      <c r="G566" s="45" t="s">
        <v>175</v>
      </c>
    </row>
    <row r="567" spans="1:7" ht="13.5" customHeight="1" x14ac:dyDescent="0.35">
      <c r="A567" s="47">
        <v>43836</v>
      </c>
      <c r="B567" s="45" t="s">
        <v>2505</v>
      </c>
      <c r="C567" s="426" t="s">
        <v>1277</v>
      </c>
      <c r="D567" s="45" t="s">
        <v>166</v>
      </c>
      <c r="E567" s="53">
        <v>-96</v>
      </c>
      <c r="F567" s="48" t="s">
        <v>941</v>
      </c>
      <c r="G567" s="45" t="s">
        <v>175</v>
      </c>
    </row>
    <row r="568" spans="1:7" ht="13.5" customHeight="1" x14ac:dyDescent="0.35">
      <c r="A568" s="47">
        <v>43836</v>
      </c>
      <c r="B568" s="45" t="s">
        <v>2505</v>
      </c>
      <c r="C568" s="426" t="s">
        <v>1279</v>
      </c>
      <c r="D568" s="45" t="s">
        <v>166</v>
      </c>
      <c r="E568" s="53">
        <v>96</v>
      </c>
      <c r="F568" s="48" t="s">
        <v>941</v>
      </c>
      <c r="G568" s="45" t="s">
        <v>175</v>
      </c>
    </row>
    <row r="569" spans="1:7" ht="13.5" customHeight="1" x14ac:dyDescent="0.35">
      <c r="A569" s="47">
        <v>43836</v>
      </c>
      <c r="B569" s="45" t="s">
        <v>2505</v>
      </c>
      <c r="C569" s="426" t="s">
        <v>1277</v>
      </c>
      <c r="D569" s="45" t="s">
        <v>166</v>
      </c>
      <c r="E569" s="53">
        <v>-156</v>
      </c>
      <c r="F569" s="45" t="s">
        <v>2498</v>
      </c>
      <c r="G569" s="45" t="s">
        <v>175</v>
      </c>
    </row>
    <row r="570" spans="1:7" ht="13.5" customHeight="1" x14ac:dyDescent="0.35">
      <c r="A570" s="47">
        <v>43836</v>
      </c>
      <c r="B570" s="45" t="s">
        <v>2505</v>
      </c>
      <c r="C570" s="426" t="s">
        <v>28</v>
      </c>
      <c r="D570" s="45" t="s">
        <v>166</v>
      </c>
      <c r="E570" s="53">
        <v>156</v>
      </c>
      <c r="F570" s="45" t="s">
        <v>2498</v>
      </c>
      <c r="G570" s="45" t="s">
        <v>175</v>
      </c>
    </row>
    <row r="571" spans="1:7" ht="13.5" customHeight="1" x14ac:dyDescent="0.35">
      <c r="A571" s="47">
        <v>43836</v>
      </c>
      <c r="B571" s="45" t="s">
        <v>2506</v>
      </c>
      <c r="C571" s="426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43835</v>
      </c>
      <c r="B572" s="45" t="s">
        <v>64</v>
      </c>
      <c r="C572" s="426" t="s">
        <v>1274</v>
      </c>
      <c r="D572" s="45" t="s">
        <v>159</v>
      </c>
      <c r="E572" s="53">
        <v>10</v>
      </c>
      <c r="F572" s="45" t="s">
        <v>324</v>
      </c>
      <c r="G572" s="45" t="s">
        <v>174</v>
      </c>
    </row>
    <row r="573" spans="1:7" ht="13.5" customHeight="1" x14ac:dyDescent="0.35">
      <c r="A573" s="47">
        <v>43835</v>
      </c>
      <c r="B573" s="45" t="s">
        <v>64</v>
      </c>
      <c r="C573" s="426" t="s">
        <v>1279</v>
      </c>
      <c r="D573" s="45" t="s">
        <v>159</v>
      </c>
      <c r="E573" s="53">
        <v>65</v>
      </c>
      <c r="F573" s="48" t="s">
        <v>2104</v>
      </c>
      <c r="G573" s="45" t="s">
        <v>174</v>
      </c>
    </row>
    <row r="574" spans="1:7" ht="13.5" customHeight="1" x14ac:dyDescent="0.35">
      <c r="A574" s="47">
        <v>43835</v>
      </c>
      <c r="B574" s="45" t="s">
        <v>1009</v>
      </c>
      <c r="C574" s="426" t="s">
        <v>1277</v>
      </c>
      <c r="D574" s="45" t="s">
        <v>166</v>
      </c>
      <c r="E574" s="53">
        <v>-428.6</v>
      </c>
      <c r="F574" s="45" t="s">
        <v>219</v>
      </c>
      <c r="G574" s="45" t="s">
        <v>175</v>
      </c>
    </row>
    <row r="575" spans="1:7" ht="13.5" customHeight="1" x14ac:dyDescent="0.35">
      <c r="A575" s="47">
        <v>43835</v>
      </c>
      <c r="B575" s="45" t="s">
        <v>1009</v>
      </c>
      <c r="C575" s="426" t="s">
        <v>1274</v>
      </c>
      <c r="D575" s="45" t="s">
        <v>166</v>
      </c>
      <c r="E575" s="53">
        <v>428.6</v>
      </c>
      <c r="F575" s="45" t="s">
        <v>219</v>
      </c>
      <c r="G575" s="45" t="s">
        <v>175</v>
      </c>
    </row>
    <row r="576" spans="1:7" ht="13.5" customHeight="1" x14ac:dyDescent="0.35">
      <c r="A576" s="47">
        <v>43835</v>
      </c>
      <c r="B576" s="45" t="s">
        <v>1009</v>
      </c>
      <c r="C576" s="426" t="s">
        <v>1276</v>
      </c>
      <c r="D576" s="45" t="s">
        <v>162</v>
      </c>
      <c r="E576" s="53">
        <v>203.6</v>
      </c>
      <c r="F576" s="45" t="s">
        <v>219</v>
      </c>
      <c r="G576" s="45" t="s">
        <v>175</v>
      </c>
    </row>
    <row r="577" spans="1:7" ht="13.5" customHeight="1" x14ac:dyDescent="0.35">
      <c r="A577" s="47">
        <v>43834</v>
      </c>
      <c r="B577" s="45" t="s">
        <v>1043</v>
      </c>
      <c r="C577" s="426" t="s">
        <v>28</v>
      </c>
      <c r="D577" s="45" t="s">
        <v>159</v>
      </c>
      <c r="E577" s="53">
        <v>250</v>
      </c>
      <c r="F577" s="45" t="s">
        <v>1025</v>
      </c>
      <c r="G577" s="45" t="s">
        <v>174</v>
      </c>
    </row>
    <row r="578" spans="1:7" ht="13.5" customHeight="1" x14ac:dyDescent="0.35">
      <c r="A578" s="47">
        <v>43832</v>
      </c>
      <c r="B578" s="45" t="s">
        <v>2507</v>
      </c>
      <c r="C578" s="426" t="s">
        <v>28</v>
      </c>
      <c r="D578" s="45" t="s">
        <v>159</v>
      </c>
      <c r="E578" s="53">
        <v>30</v>
      </c>
      <c r="F578" s="45" t="s">
        <v>1521</v>
      </c>
      <c r="G578" s="45" t="s">
        <v>174</v>
      </c>
    </row>
    <row r="579" spans="1:7" ht="13.5" customHeight="1" x14ac:dyDescent="0.35">
      <c r="A579" s="47">
        <v>43832</v>
      </c>
      <c r="B579" s="45" t="s">
        <v>986</v>
      </c>
      <c r="C579" s="426" t="s">
        <v>1279</v>
      </c>
      <c r="D579" s="45" t="s">
        <v>159</v>
      </c>
      <c r="E579" s="53">
        <v>120</v>
      </c>
      <c r="F579" s="45" t="s">
        <v>2508</v>
      </c>
      <c r="G579" s="45" t="s">
        <v>174</v>
      </c>
    </row>
    <row r="580" spans="1:7" ht="13.5" customHeight="1" x14ac:dyDescent="0.35">
      <c r="A580" s="47">
        <v>43831</v>
      </c>
      <c r="B580" s="45" t="s">
        <v>2509</v>
      </c>
      <c r="C580" s="426" t="s">
        <v>1274</v>
      </c>
      <c r="D580" s="45" t="s">
        <v>160</v>
      </c>
      <c r="E580" s="53">
        <v>50</v>
      </c>
      <c r="F580" s="45" t="s">
        <v>494</v>
      </c>
      <c r="G580" s="45" t="s">
        <v>174</v>
      </c>
    </row>
    <row r="581" spans="1:7" ht="13.5" customHeight="1" x14ac:dyDescent="0.35">
      <c r="A581" s="47">
        <v>43831</v>
      </c>
      <c r="B581" s="45" t="s">
        <v>2510</v>
      </c>
      <c r="C581" s="426" t="s">
        <v>28</v>
      </c>
      <c r="D581" s="45" t="s">
        <v>159</v>
      </c>
      <c r="E581" s="53">
        <v>250</v>
      </c>
      <c r="F581" s="45" t="s">
        <v>1025</v>
      </c>
      <c r="G581" s="45" t="s">
        <v>174</v>
      </c>
    </row>
    <row r="582" spans="1:7" ht="13.5" customHeight="1" x14ac:dyDescent="0.35">
      <c r="A582" s="47">
        <v>43831</v>
      </c>
      <c r="B582" s="45" t="s">
        <v>1187</v>
      </c>
      <c r="C582" s="426" t="s">
        <v>1274</v>
      </c>
      <c r="D582" s="45" t="s">
        <v>165</v>
      </c>
      <c r="E582" s="53">
        <v>50</v>
      </c>
      <c r="F582" s="45" t="s">
        <v>2488</v>
      </c>
      <c r="G582" s="45" t="s">
        <v>175</v>
      </c>
    </row>
    <row r="583" spans="1:7" ht="13.5" customHeight="1" x14ac:dyDescent="0.35">
      <c r="A583" s="47">
        <v>43831</v>
      </c>
      <c r="B583" s="45" t="s">
        <v>1187</v>
      </c>
      <c r="C583" s="426" t="s">
        <v>1281</v>
      </c>
      <c r="D583" s="45" t="s">
        <v>165</v>
      </c>
      <c r="E583" s="53">
        <v>-50</v>
      </c>
      <c r="F583" s="45" t="s">
        <v>2488</v>
      </c>
      <c r="G583" s="45" t="s">
        <v>175</v>
      </c>
    </row>
    <row r="584" spans="1:7" ht="13.5" customHeight="1" x14ac:dyDescent="0.35">
      <c r="A584" s="47">
        <v>43831</v>
      </c>
      <c r="B584" s="45" t="s">
        <v>1009</v>
      </c>
      <c r="C584" s="426" t="s">
        <v>1279</v>
      </c>
      <c r="D584" s="45" t="s">
        <v>166</v>
      </c>
      <c r="E584" s="53">
        <v>65</v>
      </c>
      <c r="F584" s="48" t="s">
        <v>2104</v>
      </c>
      <c r="G584" s="45" t="s">
        <v>175</v>
      </c>
    </row>
    <row r="585" spans="1:7" ht="13.5" customHeight="1" x14ac:dyDescent="0.35">
      <c r="A585" s="47">
        <v>43831</v>
      </c>
      <c r="B585" s="45" t="s">
        <v>1009</v>
      </c>
      <c r="C585" s="426" t="s">
        <v>1277</v>
      </c>
      <c r="D585" s="45" t="s">
        <v>166</v>
      </c>
      <c r="E585" s="53">
        <v>-65</v>
      </c>
      <c r="F585" s="48" t="s">
        <v>2104</v>
      </c>
      <c r="G585" s="45" t="s">
        <v>175</v>
      </c>
    </row>
    <row r="586" spans="1:7" ht="13.5" customHeight="1" x14ac:dyDescent="0.35">
      <c r="A586" s="47">
        <v>43831</v>
      </c>
      <c r="B586" s="45" t="s">
        <v>2511</v>
      </c>
      <c r="C586" s="426" t="s">
        <v>1276</v>
      </c>
      <c r="D586" s="426" t="s">
        <v>161</v>
      </c>
      <c r="E586" s="567">
        <v>571.25</v>
      </c>
      <c r="F586" s="426" t="s">
        <v>1078</v>
      </c>
      <c r="G586" s="426" t="s">
        <v>175</v>
      </c>
    </row>
    <row r="587" spans="1:7" ht="13.5" customHeight="1" x14ac:dyDescent="0.35">
      <c r="A587" s="47">
        <v>43831</v>
      </c>
      <c r="B587" s="45" t="s">
        <v>2512</v>
      </c>
      <c r="C587" s="426" t="s">
        <v>1278</v>
      </c>
      <c r="D587" s="426" t="s">
        <v>161</v>
      </c>
      <c r="E587" s="567">
        <v>40</v>
      </c>
      <c r="F587" s="426" t="s">
        <v>292</v>
      </c>
      <c r="G587" s="426" t="s">
        <v>175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098" priority="793" operator="lessThan">
      <formula>0</formula>
    </cfRule>
  </conditionalFormatting>
  <conditionalFormatting sqref="X27">
    <cfRule type="cellIs" dxfId="2097" priority="792" operator="lessThan">
      <formula>0</formula>
    </cfRule>
  </conditionalFormatting>
  <conditionalFormatting sqref="X5:X16">
    <cfRule type="cellIs" dxfId="2096" priority="665" operator="lessThan">
      <formula>0</formula>
    </cfRule>
    <cfRule type="cellIs" dxfId="2095" priority="666" operator="lessThan">
      <formula>0</formula>
    </cfRule>
    <cfRule type="cellIs" dxfId="2094" priority="667" operator="lessThan">
      <formula>0</formula>
    </cfRule>
    <cfRule type="cellIs" dxfId="2093" priority="668" operator="lessThan">
      <formula>0</formula>
    </cfRule>
    <cfRule type="cellIs" dxfId="2092" priority="669" operator="lessThan">
      <formula>0</formula>
    </cfRule>
    <cfRule type="cellIs" dxfId="2091" priority="670" operator="lessThan">
      <formula>0</formula>
    </cfRule>
    <cfRule type="cellIs" dxfId="2090" priority="671" operator="lessThan">
      <formula>0</formula>
    </cfRule>
    <cfRule type="cellIs" dxfId="2089" priority="672" operator="lessThan">
      <formula>0</formula>
    </cfRule>
    <cfRule type="cellIs" dxfId="2088" priority="673" operator="lessThan">
      <formula>0</formula>
    </cfRule>
    <cfRule type="cellIs" dxfId="2087" priority="674" operator="lessThan">
      <formula>0</formula>
    </cfRule>
    <cfRule type="cellIs" dxfId="2086" priority="675" operator="lessThan">
      <formula>0</formula>
    </cfRule>
    <cfRule type="cellIs" dxfId="2085" priority="676" operator="lessThan">
      <formula>0</formula>
    </cfRule>
    <cfRule type="cellIs" dxfId="2084" priority="677" operator="lessThan">
      <formula>0</formula>
    </cfRule>
    <cfRule type="cellIs" dxfId="2083" priority="678" operator="lessThan">
      <formula>0</formula>
    </cfRule>
    <cfRule type="cellIs" dxfId="2082" priority="679" operator="lessThan">
      <formula>0</formula>
    </cfRule>
    <cfRule type="cellIs" dxfId="2081" priority="680" operator="lessThan">
      <formula>0</formula>
    </cfRule>
    <cfRule type="cellIs" dxfId="2080" priority="681" operator="lessThan">
      <formula>0</formula>
    </cfRule>
    <cfRule type="cellIs" dxfId="2079" priority="685" operator="lessThan">
      <formula>0</formula>
    </cfRule>
    <cfRule type="cellIs" dxfId="2078" priority="744" operator="lessThan">
      <formula>0</formula>
    </cfRule>
    <cfRule type="cellIs" dxfId="2077" priority="746" operator="lessThan">
      <formula>0</formula>
    </cfRule>
    <cfRule type="cellIs" dxfId="2076" priority="755" operator="lessThan">
      <formula>0</formula>
    </cfRule>
    <cfRule type="cellIs" dxfId="2075" priority="765" operator="lessThan">
      <formula>0</formula>
    </cfRule>
    <cfRule type="cellIs" dxfId="2074" priority="771" operator="lessThan">
      <formula>0</formula>
    </cfRule>
    <cfRule type="cellIs" dxfId="2073" priority="776" operator="lessThan">
      <formula>0</formula>
    </cfRule>
    <cfRule type="cellIs" dxfId="2072" priority="777" operator="lessThan">
      <formula>0</formula>
    </cfRule>
    <cfRule type="cellIs" dxfId="2071" priority="780" operator="lessThan">
      <formula>0</formula>
    </cfRule>
    <cfRule type="cellIs" dxfId="2070" priority="787" operator="lessThan">
      <formula>0</formula>
    </cfRule>
    <cfRule type="cellIs" dxfId="2069" priority="788" operator="greaterThan">
      <formula>0</formula>
    </cfRule>
    <cfRule type="cellIs" dxfId="2068" priority="790" operator="lessThan">
      <formula>0</formula>
    </cfRule>
  </conditionalFormatting>
  <conditionalFormatting sqref="X28">
    <cfRule type="cellIs" dxfId="2067" priority="791" operator="lessThan">
      <formula>0</formula>
    </cfRule>
  </conditionalFormatting>
  <conditionalFormatting sqref="X16">
    <cfRule type="cellIs" dxfId="2066" priority="12" operator="lessThan">
      <formula>0</formula>
    </cfRule>
    <cfRule type="cellIs" dxfId="2065" priority="13" operator="lessThan">
      <formula>0</formula>
    </cfRule>
    <cfRule type="cellIs" dxfId="2064" priority="14" operator="lessThan">
      <formula>0</formula>
    </cfRule>
    <cfRule type="cellIs" dxfId="2063" priority="15" operator="lessThan">
      <formula>0</formula>
    </cfRule>
    <cfRule type="cellIs" dxfId="2062" priority="16" operator="lessThan">
      <formula>0</formula>
    </cfRule>
    <cfRule type="cellIs" dxfId="2061" priority="17" operator="lessThan">
      <formula>0</formula>
    </cfRule>
    <cfRule type="cellIs" dxfId="2060" priority="18" operator="lessThan">
      <formula>0</formula>
    </cfRule>
    <cfRule type="cellIs" dxfId="2059" priority="19" operator="lessThan">
      <formula>0</formula>
    </cfRule>
    <cfRule type="cellIs" dxfId="2058" priority="20" operator="lessThan">
      <formula>0</formula>
    </cfRule>
    <cfRule type="cellIs" dxfId="2057" priority="21" operator="lessThan">
      <formula>0</formula>
    </cfRule>
    <cfRule type="cellIs" dxfId="2056" priority="22" operator="lessThan">
      <formula>0</formula>
    </cfRule>
    <cfRule type="cellIs" dxfId="2055" priority="23" operator="lessThan">
      <formula>0</formula>
    </cfRule>
    <cfRule type="cellIs" dxfId="2054" priority="41" operator="lessThan">
      <formula>0</formula>
    </cfRule>
    <cfRule type="cellIs" dxfId="2053" priority="42" operator="lessThan">
      <formula>0</formula>
    </cfRule>
    <cfRule type="cellIs" dxfId="2052" priority="43" operator="lessThan">
      <formula>0</formula>
    </cfRule>
    <cfRule type="cellIs" dxfId="2051" priority="44" operator="lessThan">
      <formula>0</formula>
    </cfRule>
    <cfRule type="cellIs" dxfId="2050" priority="45" operator="lessThan">
      <formula>0</formula>
    </cfRule>
    <cfRule type="cellIs" dxfId="2049" priority="46" operator="lessThan">
      <formula>0</formula>
    </cfRule>
    <cfRule type="cellIs" dxfId="2048" priority="47" operator="lessThan">
      <formula>0</formula>
    </cfRule>
    <cfRule type="cellIs" dxfId="2047" priority="48" operator="lessThan">
      <formula>0</formula>
    </cfRule>
    <cfRule type="cellIs" dxfId="2046" priority="49" operator="lessThan">
      <formula>0</formula>
    </cfRule>
    <cfRule type="cellIs" dxfId="2045" priority="50" operator="lessThan">
      <formula>0</formula>
    </cfRule>
    <cfRule type="cellIs" dxfId="2044" priority="51" operator="lessThan">
      <formula>0</formula>
    </cfRule>
    <cfRule type="cellIs" dxfId="2043" priority="144" operator="lessThan">
      <formula>0</formula>
    </cfRule>
    <cfRule type="cellIs" dxfId="2042" priority="145" operator="lessThan">
      <formula>0</formula>
    </cfRule>
    <cfRule type="cellIs" dxfId="2041" priority="146" operator="lessThan">
      <formula>0</formula>
    </cfRule>
    <cfRule type="cellIs" dxfId="2040" priority="147" operator="lessThan">
      <formula>0</formula>
    </cfRule>
    <cfRule type="cellIs" dxfId="2039" priority="148" operator="lessThan">
      <formula>0</formula>
    </cfRule>
    <cfRule type="cellIs" dxfId="2038" priority="149" operator="lessThan">
      <formula>0</formula>
    </cfRule>
    <cfRule type="cellIs" dxfId="2037" priority="150" operator="lessThan">
      <formula>0</formula>
    </cfRule>
    <cfRule type="cellIs" dxfId="2036" priority="151" operator="lessThan">
      <formula>0</formula>
    </cfRule>
    <cfRule type="cellIs" dxfId="2035" priority="152" operator="lessThan">
      <formula>0</formula>
    </cfRule>
    <cfRule type="cellIs" dxfId="2034" priority="153" operator="lessThan">
      <formula>0</formula>
    </cfRule>
    <cfRule type="cellIs" dxfId="2033" priority="493" operator="lessThan">
      <formula>0</formula>
    </cfRule>
    <cfRule type="cellIs" dxfId="2032" priority="494" operator="lessThan">
      <formula>0</formula>
    </cfRule>
    <cfRule type="cellIs" dxfId="2031" priority="495" operator="lessThan">
      <formula>0</formula>
    </cfRule>
    <cfRule type="cellIs" dxfId="2030" priority="496" operator="lessThan">
      <formula>0</formula>
    </cfRule>
    <cfRule type="cellIs" dxfId="2029" priority="497" operator="lessThan">
      <formula>0</formula>
    </cfRule>
    <cfRule type="cellIs" dxfId="2028" priority="564" operator="lessThan">
      <formula>0</formula>
    </cfRule>
    <cfRule type="cellIs" dxfId="2027" priority="565" operator="lessThan">
      <formula>0</formula>
    </cfRule>
    <cfRule type="cellIs" dxfId="2026" priority="566" operator="lessThan">
      <formula>0</formula>
    </cfRule>
    <cfRule type="cellIs" dxfId="2025" priority="567" operator="lessThan">
      <formula>0</formula>
    </cfRule>
    <cfRule type="cellIs" dxfId="2024" priority="590" operator="lessThan">
      <formula>0</formula>
    </cfRule>
    <cfRule type="cellIs" dxfId="2023" priority="618" operator="lessThan">
      <formula>0</formula>
    </cfRule>
    <cfRule type="cellIs" dxfId="2022" priority="619" operator="lessThan">
      <formula>0</formula>
    </cfRule>
    <cfRule type="cellIs" dxfId="2021" priority="745" operator="lessThan">
      <formula>0</formula>
    </cfRule>
    <cfRule type="cellIs" dxfId="2020" priority="749" operator="lessThan">
      <formula>0</formula>
    </cfRule>
    <cfRule type="cellIs" dxfId="2019" priority="750" operator="lessThan">
      <formula>0</formula>
    </cfRule>
    <cfRule type="cellIs" dxfId="2018" priority="751" operator="lessThan">
      <formula>0</formula>
    </cfRule>
    <cfRule type="cellIs" dxfId="2017" priority="752" operator="lessThan">
      <formula>0</formula>
    </cfRule>
    <cfRule type="cellIs" dxfId="2016" priority="753" operator="lessThan">
      <formula>0</formula>
    </cfRule>
    <cfRule type="cellIs" dxfId="2015" priority="754" operator="lessThan">
      <formula>0</formula>
    </cfRule>
    <cfRule type="cellIs" dxfId="2014" priority="766" operator="lessThan">
      <formula>0</formula>
    </cfRule>
    <cfRule type="cellIs" dxfId="2013" priority="767" operator="lessThan">
      <formula>0</formula>
    </cfRule>
    <cfRule type="cellIs" dxfId="2012" priority="768" operator="lessThan">
      <formula>0</formula>
    </cfRule>
    <cfRule type="cellIs" dxfId="2011" priority="769" operator="lessThan">
      <formula>0</formula>
    </cfRule>
    <cfRule type="cellIs" dxfId="2010" priority="770" operator="lessThan">
      <formula>0</formula>
    </cfRule>
    <cfRule type="cellIs" dxfId="2009" priority="772" operator="lessThan">
      <formula>0</formula>
    </cfRule>
    <cfRule type="cellIs" dxfId="2008" priority="773" operator="lessThan">
      <formula>0</formula>
    </cfRule>
    <cfRule type="cellIs" dxfId="2007" priority="774" operator="lessThan">
      <formula>0</formula>
    </cfRule>
    <cfRule type="cellIs" dxfId="2006" priority="775" operator="lessThan">
      <formula>0</formula>
    </cfRule>
    <cfRule type="cellIs" dxfId="2005" priority="789" operator="lessThan">
      <formula>0</formula>
    </cfRule>
  </conditionalFormatting>
  <conditionalFormatting sqref="J32">
    <cfRule type="cellIs" dxfId="2004" priority="785" operator="greaterThan">
      <formula>0</formula>
    </cfRule>
    <cfRule type="cellIs" dxfId="2003" priority="786" operator="lessThan">
      <formula>0</formula>
    </cfRule>
  </conditionalFormatting>
  <conditionalFormatting sqref="Y5">
    <cfRule type="cellIs" dxfId="2002" priority="783" operator="greaterThan">
      <formula>0</formula>
    </cfRule>
    <cfRule type="cellIs" dxfId="2001" priority="784" operator="lessThan">
      <formula>0</formula>
    </cfRule>
  </conditionalFormatting>
  <conditionalFormatting sqref="Z5">
    <cfRule type="cellIs" dxfId="2000" priority="781" operator="greaterThan">
      <formula>0</formula>
    </cfRule>
    <cfRule type="cellIs" dxfId="1999" priority="782" operator="lessThan">
      <formula>0</formula>
    </cfRule>
  </conditionalFormatting>
  <conditionalFormatting sqref="AB5:AB16">
    <cfRule type="cellIs" dxfId="1998" priority="778" operator="lessThan">
      <formula>0</formula>
    </cfRule>
    <cfRule type="cellIs" dxfId="1997" priority="779" operator="greaterThan">
      <formula>0</formula>
    </cfRule>
  </conditionalFormatting>
  <conditionalFormatting sqref="W17">
    <cfRule type="cellIs" dxfId="1996" priority="760" operator="greaterThan">
      <formula>0.8</formula>
    </cfRule>
    <cfRule type="cellIs" dxfId="1995" priority="761" operator="between">
      <formula>0.51</formula>
      <formula>0.8</formula>
    </cfRule>
    <cfRule type="cellIs" dxfId="1994" priority="762" operator="lessThan">
      <formula>0.5</formula>
    </cfRule>
  </conditionalFormatting>
  <conditionalFormatting sqref="X114">
    <cfRule type="cellIs" dxfId="1993" priority="759" operator="lessThan">
      <formula>0</formula>
    </cfRule>
  </conditionalFormatting>
  <conditionalFormatting sqref="X124:X126">
    <cfRule type="cellIs" dxfId="1992" priority="758" operator="lessThan">
      <formula>0</formula>
    </cfRule>
  </conditionalFormatting>
  <conditionalFormatting sqref="Y24">
    <cfRule type="cellIs" dxfId="1991" priority="747" operator="greaterThan">
      <formula>0</formula>
    </cfRule>
    <cfRule type="cellIs" dxfId="1990" priority="748" operator="lessThan">
      <formula>0</formula>
    </cfRule>
  </conditionalFormatting>
  <conditionalFormatting sqref="X24">
    <cfRule type="cellIs" dxfId="1989" priority="737" operator="lessThan">
      <formula>0</formula>
    </cfRule>
    <cfRule type="cellIs" dxfId="1988" priority="738" operator="lessThan">
      <formula>0</formula>
    </cfRule>
    <cfRule type="cellIs" dxfId="1987" priority="739" operator="lessThan">
      <formula>0</formula>
    </cfRule>
    <cfRule type="cellIs" dxfId="1986" priority="740" operator="lessThan">
      <formula>0</formula>
    </cfRule>
    <cfRule type="cellIs" dxfId="1985" priority="741" operator="lessThan">
      <formula>0</formula>
    </cfRule>
    <cfRule type="cellIs" dxfId="1984" priority="742" operator="greaterThan">
      <formula>0</formula>
    </cfRule>
    <cfRule type="cellIs" dxfId="1983" priority="743" operator="lessThan">
      <formula>0</formula>
    </cfRule>
  </conditionalFormatting>
  <conditionalFormatting sqref="Z79:Z90">
    <cfRule type="cellIs" dxfId="1982" priority="735" operator="lessThan">
      <formula>0</formula>
    </cfRule>
    <cfRule type="cellIs" dxfId="1981" priority="736" operator="greaterThan">
      <formula>0</formula>
    </cfRule>
  </conditionalFormatting>
  <conditionalFormatting sqref="X129:X130">
    <cfRule type="cellIs" dxfId="1980" priority="734" operator="lessThan">
      <formula>0</formula>
    </cfRule>
  </conditionalFormatting>
  <conditionalFormatting sqref="X131:X132">
    <cfRule type="cellIs" dxfId="1979" priority="733" operator="lessThan">
      <formula>0</formula>
    </cfRule>
  </conditionalFormatting>
  <conditionalFormatting sqref="X134:X135">
    <cfRule type="cellIs" dxfId="1978" priority="732" operator="lessThan">
      <formula>0</formula>
    </cfRule>
  </conditionalFormatting>
  <conditionalFormatting sqref="X17:X18">
    <cfRule type="cellIs" dxfId="1977" priority="716" operator="lessThan">
      <formula>0</formula>
    </cfRule>
    <cfRule type="cellIs" dxfId="1976" priority="717" operator="lessThan">
      <formula>0</formula>
    </cfRule>
    <cfRule type="cellIs" dxfId="1975" priority="718" operator="lessThan">
      <formula>0</formula>
    </cfRule>
    <cfRule type="cellIs" dxfId="1974" priority="719" operator="lessThan">
      <formula>0</formula>
    </cfRule>
    <cfRule type="cellIs" dxfId="1973" priority="720" operator="lessThan">
      <formula>0</formula>
    </cfRule>
    <cfRule type="cellIs" dxfId="1972" priority="721" operator="greaterThan">
      <formula>0</formula>
    </cfRule>
    <cfRule type="cellIs" dxfId="1971" priority="722" operator="lessThan">
      <formula>0</formula>
    </cfRule>
  </conditionalFormatting>
  <conditionalFormatting sqref="Y18">
    <cfRule type="cellIs" dxfId="1970" priority="714" operator="greaterThan">
      <formula>0</formula>
    </cfRule>
    <cfRule type="cellIs" dxfId="1969" priority="715" operator="lessThan">
      <formula>0</formula>
    </cfRule>
  </conditionalFormatting>
  <conditionalFormatting sqref="X21:X23">
    <cfRule type="cellIs" dxfId="1968" priority="725" operator="lessThan">
      <formula>0</formula>
    </cfRule>
    <cfRule type="cellIs" dxfId="1967" priority="726" operator="lessThan">
      <formula>0</formula>
    </cfRule>
    <cfRule type="cellIs" dxfId="1966" priority="727" operator="lessThan">
      <formula>0</formula>
    </cfRule>
    <cfRule type="cellIs" dxfId="1965" priority="728" operator="lessThan">
      <formula>0</formula>
    </cfRule>
    <cfRule type="cellIs" dxfId="1964" priority="729" operator="lessThan">
      <formula>0</formula>
    </cfRule>
    <cfRule type="cellIs" dxfId="1963" priority="730" operator="greaterThan">
      <formula>0</formula>
    </cfRule>
    <cfRule type="cellIs" dxfId="1962" priority="731" operator="lessThan">
      <formula>0</formula>
    </cfRule>
  </conditionalFormatting>
  <conditionalFormatting sqref="Y21:Y23">
    <cfRule type="cellIs" dxfId="1961" priority="723" operator="greaterThan">
      <formula>0</formula>
    </cfRule>
    <cfRule type="cellIs" dxfId="1960" priority="724" operator="lessThan">
      <formula>0</formula>
    </cfRule>
  </conditionalFormatting>
  <conditionalFormatting sqref="K36:V42 K44:V46">
    <cfRule type="cellIs" dxfId="1959" priority="712" operator="lessThan">
      <formula>0</formula>
    </cfRule>
    <cfRule type="cellIs" dxfId="1958" priority="713" operator="greaterThan">
      <formula>0.1</formula>
    </cfRule>
  </conditionalFormatting>
  <conditionalFormatting sqref="K47">
    <cfRule type="cellIs" dxfId="1957" priority="710" operator="lessThan">
      <formula>0</formula>
    </cfRule>
    <cfRule type="cellIs" dxfId="1956" priority="711" operator="greaterThan">
      <formula>0.1</formula>
    </cfRule>
  </conditionalFormatting>
  <conditionalFormatting sqref="W36:W42 W44:W46">
    <cfRule type="cellIs" dxfId="1955" priority="708" operator="lessThan">
      <formula>0</formula>
    </cfRule>
    <cfRule type="cellIs" dxfId="1954" priority="709" operator="greaterThan">
      <formula>0.1</formula>
    </cfRule>
  </conditionalFormatting>
  <conditionalFormatting sqref="E1091 E1096 E1100 E1102:E1103 E1105:E1113 E1116:E1151">
    <cfRule type="cellIs" dxfId="1953" priority="707" operator="lessThan">
      <formula>0</formula>
    </cfRule>
  </conditionalFormatting>
  <conditionalFormatting sqref="L36:V38 L40:V42 L44:V46">
    <cfRule type="cellIs" dxfId="1952" priority="705" operator="lessThan">
      <formula>0</formula>
    </cfRule>
    <cfRule type="cellIs" dxfId="1951" priority="706" operator="greaterThan">
      <formula>0.1</formula>
    </cfRule>
  </conditionalFormatting>
  <conditionalFormatting sqref="K39">
    <cfRule type="cellIs" dxfId="1950" priority="701" operator="lessThan">
      <formula>0</formula>
    </cfRule>
    <cfRule type="cellIs" dxfId="1949" priority="702" operator="greaterThan">
      <formula>0.1</formula>
    </cfRule>
    <cfRule type="cellIs" dxfId="1948" priority="703" operator="lessThan">
      <formula>0</formula>
    </cfRule>
    <cfRule type="cellIs" dxfId="1947" priority="704" operator="greaterThan">
      <formula>0.1</formula>
    </cfRule>
  </conditionalFormatting>
  <conditionalFormatting sqref="L39:V39">
    <cfRule type="cellIs" dxfId="1946" priority="697" operator="lessThan">
      <formula>0</formula>
    </cfRule>
    <cfRule type="cellIs" dxfId="1945" priority="698" operator="greaterThan">
      <formula>0.1</formula>
    </cfRule>
    <cfRule type="cellIs" dxfId="1944" priority="699" operator="lessThan">
      <formula>0</formula>
    </cfRule>
    <cfRule type="cellIs" dxfId="1943" priority="700" operator="greaterThan">
      <formula>0.1</formula>
    </cfRule>
  </conditionalFormatting>
  <conditionalFormatting sqref="L47:W47">
    <cfRule type="cellIs" dxfId="1942" priority="695" operator="lessThan">
      <formula>0</formula>
    </cfRule>
    <cfRule type="cellIs" dxfId="1941" priority="696" operator="greaterThan">
      <formula>0.1</formula>
    </cfRule>
  </conditionalFormatting>
  <conditionalFormatting sqref="E1114">
    <cfRule type="cellIs" dxfId="1940" priority="694" operator="lessThan">
      <formula>0</formula>
    </cfRule>
  </conditionalFormatting>
  <conditionalFormatting sqref="E1104">
    <cfRule type="cellIs" dxfId="1939" priority="691" operator="lessThan">
      <formula>0</formula>
    </cfRule>
  </conditionalFormatting>
  <conditionalFormatting sqref="E1101">
    <cfRule type="cellIs" dxfId="1938" priority="690" operator="lessThan">
      <formula>0</formula>
    </cfRule>
  </conditionalFormatting>
  <conditionalFormatting sqref="E1092:E1095">
    <cfRule type="cellIs" dxfId="1937" priority="689" operator="lessThan">
      <formula>0</formula>
    </cfRule>
  </conditionalFormatting>
  <conditionalFormatting sqref="E1097:E1099">
    <cfRule type="cellIs" dxfId="1936" priority="688" operator="lessThan">
      <formula>0</formula>
    </cfRule>
  </conditionalFormatting>
  <conditionalFormatting sqref="E1065">
    <cfRule type="cellIs" dxfId="1935" priority="687" operator="lessThan">
      <formula>0</formula>
    </cfRule>
  </conditionalFormatting>
  <conditionalFormatting sqref="E1058:E1059">
    <cfRule type="cellIs" dxfId="1934" priority="686" operator="lessThan">
      <formula>0</formula>
    </cfRule>
  </conditionalFormatting>
  <conditionalFormatting sqref="E1003:E1222">
    <cfRule type="cellIs" dxfId="1933" priority="684" operator="lessThan">
      <formula>0</formula>
    </cfRule>
  </conditionalFormatting>
  <conditionalFormatting sqref="E984:E985">
    <cfRule type="cellIs" dxfId="1932" priority="682" operator="lessThan">
      <formula>0</formula>
    </cfRule>
    <cfRule type="cellIs" dxfId="1931" priority="683" operator="lessThan">
      <formula>0</formula>
    </cfRule>
  </conditionalFormatting>
  <conditionalFormatting sqref="E971">
    <cfRule type="cellIs" dxfId="1930" priority="664" operator="lessThan">
      <formula>0</formula>
    </cfRule>
  </conditionalFormatting>
  <conditionalFormatting sqref="E970">
    <cfRule type="cellIs" dxfId="1929" priority="663" operator="lessThan">
      <formula>0</formula>
    </cfRule>
  </conditionalFormatting>
  <conditionalFormatting sqref="E967">
    <cfRule type="cellIs" dxfId="1928" priority="661" operator="lessThan">
      <formula>0</formula>
    </cfRule>
    <cfRule type="cellIs" dxfId="1927" priority="662" operator="lessThan">
      <formula>0</formula>
    </cfRule>
  </conditionalFormatting>
  <conditionalFormatting sqref="E960">
    <cfRule type="cellIs" dxfId="1926" priority="660" operator="lessThan">
      <formula>0</formula>
    </cfRule>
  </conditionalFormatting>
  <conditionalFormatting sqref="Y36:Y42 Y44:Y47">
    <cfRule type="cellIs" dxfId="1925" priority="658" operator="greaterThan">
      <formula>0</formula>
    </cfRule>
    <cfRule type="cellIs" dxfId="1924" priority="659" operator="lessThan">
      <formula>0</formula>
    </cfRule>
  </conditionalFormatting>
  <conditionalFormatting sqref="E950">
    <cfRule type="cellIs" dxfId="1923" priority="656" operator="lessThan">
      <formula>0</formula>
    </cfRule>
    <cfRule type="cellIs" dxfId="1922" priority="657" operator="lessThan">
      <formula>0</formula>
    </cfRule>
  </conditionalFormatting>
  <conditionalFormatting sqref="E947:E949">
    <cfRule type="cellIs" dxfId="1921" priority="654" operator="lessThan">
      <formula>0</formula>
    </cfRule>
    <cfRule type="cellIs" dxfId="1920" priority="655" operator="lessThan">
      <formula>0</formula>
    </cfRule>
  </conditionalFormatting>
  <conditionalFormatting sqref="E934">
    <cfRule type="cellIs" dxfId="1919" priority="653" operator="lessThan">
      <formula>0</formula>
    </cfRule>
  </conditionalFormatting>
  <conditionalFormatting sqref="E927">
    <cfRule type="cellIs" dxfId="1918" priority="651" operator="lessThan">
      <formula>0</formula>
    </cfRule>
    <cfRule type="cellIs" dxfId="1917" priority="652" operator="lessThan">
      <formula>0</formula>
    </cfRule>
  </conditionalFormatting>
  <conditionalFormatting sqref="Z26">
    <cfRule type="cellIs" dxfId="1916" priority="649" operator="greaterThan">
      <formula>0</formula>
    </cfRule>
    <cfRule type="cellIs" dxfId="1915" priority="650" operator="lessThan">
      <formula>0</formula>
    </cfRule>
  </conditionalFormatting>
  <conditionalFormatting sqref="E920:E921">
    <cfRule type="cellIs" dxfId="1914" priority="647" operator="lessThan">
      <formula>0</formula>
    </cfRule>
    <cfRule type="cellIs" dxfId="1913" priority="648" operator="lessThan">
      <formula>0</formula>
    </cfRule>
  </conditionalFormatting>
  <conditionalFormatting sqref="X6:X16">
    <cfRule type="cellIs" dxfId="1912" priority="68" operator="lessThan">
      <formula>0</formula>
    </cfRule>
    <cfRule type="cellIs" dxfId="1911" priority="76" operator="lessThan">
      <formula>0</formula>
    </cfRule>
    <cfRule type="cellIs" dxfId="1910" priority="87" operator="lessThan">
      <formula>0</formula>
    </cfRule>
    <cfRule type="cellIs" dxfId="1909" priority="98" operator="lessThan">
      <formula>0</formula>
    </cfRule>
    <cfRule type="cellIs" dxfId="1908" priority="124" operator="lessThan">
      <formula>0</formula>
    </cfRule>
    <cfRule type="cellIs" dxfId="1907" priority="196" operator="lessThan">
      <formula>0</formula>
    </cfRule>
    <cfRule type="cellIs" dxfId="1906" priority="449" operator="lessThan">
      <formula>0</formula>
    </cfRule>
    <cfRule type="cellIs" dxfId="1905" priority="481" operator="lessThan">
      <formula>0</formula>
    </cfRule>
    <cfRule type="cellIs" dxfId="1904" priority="486" operator="lessThan">
      <formula>0</formula>
    </cfRule>
    <cfRule type="cellIs" dxfId="1903" priority="510" operator="lessThan">
      <formula>0</formula>
    </cfRule>
    <cfRule type="cellIs" dxfId="1902" priority="525" operator="lessThan">
      <formula>0</formula>
    </cfRule>
    <cfRule type="cellIs" dxfId="1901" priority="534" operator="lessThan">
      <formula>0</formula>
    </cfRule>
    <cfRule type="cellIs" dxfId="1900" priority="547" operator="lessThan">
      <formula>0</formula>
    </cfRule>
    <cfRule type="cellIs" dxfId="1899" priority="554" operator="lessThan">
      <formula>0</formula>
    </cfRule>
    <cfRule type="cellIs" dxfId="1898" priority="557" operator="lessThan">
      <formula>0</formula>
    </cfRule>
    <cfRule type="cellIs" dxfId="1897" priority="569" operator="lessThan">
      <formula>0</formula>
    </cfRule>
    <cfRule type="cellIs" dxfId="1896" priority="583" operator="lessThan">
      <formula>0</formula>
    </cfRule>
    <cfRule type="cellIs" dxfId="1895" priority="585" operator="lessThan">
      <formula>0</formula>
    </cfRule>
    <cfRule type="cellIs" dxfId="1894" priority="592" operator="lessThan">
      <formula>0</formula>
    </cfRule>
    <cfRule type="cellIs" dxfId="1893" priority="595" operator="lessThan">
      <formula>0</formula>
    </cfRule>
    <cfRule type="cellIs" dxfId="1892" priority="601" operator="lessThan">
      <formula>0</formula>
    </cfRule>
    <cfRule type="cellIs" dxfId="1891" priority="636" operator="lessThan">
      <formula>0</formula>
    </cfRule>
    <cfRule type="cellIs" dxfId="1890" priority="646" operator="lessThan">
      <formula>0</formula>
    </cfRule>
  </conditionalFormatting>
  <conditionalFormatting sqref="E914">
    <cfRule type="cellIs" dxfId="1889" priority="645" operator="lessThan">
      <formula>0</formula>
    </cfRule>
  </conditionalFormatting>
  <conditionalFormatting sqref="E915">
    <cfRule type="cellIs" dxfId="1888" priority="644" operator="lessThan">
      <formula>0</formula>
    </cfRule>
  </conditionalFormatting>
  <conditionalFormatting sqref="E907">
    <cfRule type="cellIs" dxfId="1887" priority="643" operator="lessThan">
      <formula>0</formula>
    </cfRule>
  </conditionalFormatting>
  <conditionalFormatting sqref="E843:E845 E847:E853 E859:E863 E866 E869:E874 E882:E885 E888:E894 E896:E902 E905:E906 I841">
    <cfRule type="cellIs" dxfId="1886" priority="642" operator="lessThan">
      <formula>0</formula>
    </cfRule>
  </conditionalFormatting>
  <conditionalFormatting sqref="E904">
    <cfRule type="cellIs" dxfId="1885" priority="641" operator="lessThan">
      <formula>0</formula>
    </cfRule>
  </conditionalFormatting>
  <conditionalFormatting sqref="E903">
    <cfRule type="cellIs" dxfId="1884" priority="640" operator="lessThan">
      <formula>0</formula>
    </cfRule>
  </conditionalFormatting>
  <conditionalFormatting sqref="E895">
    <cfRule type="cellIs" dxfId="1883" priority="639" operator="lessThan">
      <formula>0</formula>
    </cfRule>
  </conditionalFormatting>
  <conditionalFormatting sqref="E887">
    <cfRule type="cellIs" dxfId="1882" priority="638" operator="lessThan">
      <formula>0</formula>
    </cfRule>
  </conditionalFormatting>
  <conditionalFormatting sqref="E886">
    <cfRule type="cellIs" dxfId="1881" priority="637" operator="lessThan">
      <formula>0</formula>
    </cfRule>
  </conditionalFormatting>
  <conditionalFormatting sqref="J880:J881">
    <cfRule type="cellIs" dxfId="1880" priority="633" operator="lessThan">
      <formula>0</formula>
    </cfRule>
    <cfRule type="cellIs" dxfId="1879" priority="634" operator="lessThan">
      <formula>0</formula>
    </cfRule>
  </conditionalFormatting>
  <conditionalFormatting sqref="J875:J879">
    <cfRule type="cellIs" dxfId="1878" priority="635" operator="lessThan">
      <formula>0</formula>
    </cfRule>
  </conditionalFormatting>
  <conditionalFormatting sqref="E875:E879">
    <cfRule type="cellIs" dxfId="1877" priority="632" operator="lessThan">
      <formula>0</formula>
    </cfRule>
  </conditionalFormatting>
  <conditionalFormatting sqref="E880:E881">
    <cfRule type="cellIs" dxfId="1876" priority="630" operator="lessThan">
      <formula>0</formula>
    </cfRule>
    <cfRule type="cellIs" dxfId="1875" priority="631" operator="lessThan">
      <formula>0</formula>
    </cfRule>
  </conditionalFormatting>
  <conditionalFormatting sqref="E867">
    <cfRule type="cellIs" dxfId="1874" priority="629" operator="lessThan">
      <formula>0</formula>
    </cfRule>
  </conditionalFormatting>
  <conditionalFormatting sqref="E865">
    <cfRule type="cellIs" dxfId="1873" priority="628" operator="lessThan">
      <formula>0</formula>
    </cfRule>
  </conditionalFormatting>
  <conditionalFormatting sqref="E864">
    <cfRule type="cellIs" dxfId="1872" priority="627" operator="lessThan">
      <formula>0</formula>
    </cfRule>
  </conditionalFormatting>
  <conditionalFormatting sqref="E858">
    <cfRule type="cellIs" dxfId="1871" priority="626" operator="lessThan">
      <formula>0</formula>
    </cfRule>
  </conditionalFormatting>
  <conditionalFormatting sqref="E857">
    <cfRule type="cellIs" dxfId="1870" priority="625" operator="lessThan">
      <formula>0</formula>
    </cfRule>
  </conditionalFormatting>
  <conditionalFormatting sqref="E856">
    <cfRule type="cellIs" dxfId="1869" priority="624" operator="lessThan">
      <formula>0</formula>
    </cfRule>
  </conditionalFormatting>
  <conditionalFormatting sqref="E854:E855">
    <cfRule type="cellIs" dxfId="1868" priority="623" operator="lessThan">
      <formula>0</formula>
    </cfRule>
  </conditionalFormatting>
  <conditionalFormatting sqref="E846">
    <cfRule type="cellIs" dxfId="1867" priority="622" operator="lessThan">
      <formula>0</formula>
    </cfRule>
  </conditionalFormatting>
  <conditionalFormatting sqref="X6:X15">
    <cfRule type="cellIs" dxfId="1866" priority="24" operator="lessThan">
      <formula>0</formula>
    </cfRule>
    <cfRule type="cellIs" dxfId="1865" priority="52" operator="lessThan">
      <formula>0</formula>
    </cfRule>
    <cfRule type="cellIs" dxfId="1864" priority="154" operator="lessThan">
      <formula>0</formula>
    </cfRule>
    <cfRule type="cellIs" dxfId="1863" priority="217" operator="lessThan">
      <formula>0</formula>
    </cfRule>
    <cfRule type="cellIs" dxfId="1862" priority="227" operator="lessThan">
      <formula>0</formula>
    </cfRule>
    <cfRule type="cellIs" dxfId="1861" priority="431" operator="lessThan">
      <formula>0</formula>
    </cfRule>
    <cfRule type="cellIs" dxfId="1860" priority="432" operator="lessThan">
      <formula>0</formula>
    </cfRule>
    <cfRule type="cellIs" dxfId="1859" priority="498" operator="lessThan">
      <formula>0</formula>
    </cfRule>
    <cfRule type="cellIs" dxfId="1858" priority="568" operator="lessThan">
      <formula>0</formula>
    </cfRule>
    <cfRule type="cellIs" dxfId="1857" priority="591" operator="lessThan">
      <formula>0</formula>
    </cfRule>
    <cfRule type="cellIs" dxfId="1856" priority="621" operator="lessThan">
      <formula>0</formula>
    </cfRule>
  </conditionalFormatting>
  <conditionalFormatting sqref="X15">
    <cfRule type="cellIs" dxfId="1855" priority="620" operator="lessThan">
      <formula>0</formula>
    </cfRule>
  </conditionalFormatting>
  <conditionalFormatting sqref="I842:I843">
    <cfRule type="cellIs" dxfId="1854" priority="616" operator="lessThan">
      <formula>0</formula>
    </cfRule>
    <cfRule type="cellIs" dxfId="1853" priority="617" operator="lessThan">
      <formula>0</formula>
    </cfRule>
  </conditionalFormatting>
  <conditionalFormatting sqref="E840">
    <cfRule type="cellIs" dxfId="1852" priority="615" operator="lessThan">
      <formula>0</formula>
    </cfRule>
  </conditionalFormatting>
  <conditionalFormatting sqref="E841:E842">
    <cfRule type="cellIs" dxfId="1851" priority="613" operator="lessThan">
      <formula>0</formula>
    </cfRule>
    <cfRule type="cellIs" dxfId="1850" priority="614" operator="lessThan">
      <formula>0</formula>
    </cfRule>
  </conditionalFormatting>
  <conditionalFormatting sqref="E831:E832">
    <cfRule type="cellIs" dxfId="1849" priority="612" operator="lessThan">
      <formula>0</formula>
    </cfRule>
  </conditionalFormatting>
  <conditionalFormatting sqref="K17:V17">
    <cfRule type="cellIs" dxfId="1848" priority="609" operator="greaterThan">
      <formula>0.81</formula>
    </cfRule>
    <cfRule type="cellIs" dxfId="1847" priority="610" operator="between">
      <formula>0.301</formula>
      <formula>0.8</formula>
    </cfRule>
    <cfRule type="cellIs" dxfId="1846" priority="611" operator="lessThan">
      <formula>0.3</formula>
    </cfRule>
  </conditionalFormatting>
  <conditionalFormatting sqref="K26:W26">
    <cfRule type="cellIs" dxfId="1845" priority="607" operator="lessThan">
      <formula>0</formula>
    </cfRule>
    <cfRule type="cellIs" dxfId="1844" priority="608" operator="greaterThan">
      <formula>0.0001</formula>
    </cfRule>
  </conditionalFormatting>
  <conditionalFormatting sqref="Q17">
    <cfRule type="cellIs" dxfId="1843" priority="604" operator="greaterThan">
      <formula>0.75</formula>
    </cfRule>
    <cfRule type="cellIs" dxfId="1842" priority="605" operator="between">
      <formula>0.301</formula>
      <formula>0.7499</formula>
    </cfRule>
    <cfRule type="cellIs" dxfId="1841" priority="606" operator="lessThan">
      <formula>0.3</formula>
    </cfRule>
  </conditionalFormatting>
  <conditionalFormatting sqref="E812:E813">
    <cfRule type="cellIs" dxfId="1840" priority="602" operator="lessThan">
      <formula>0</formula>
    </cfRule>
    <cfRule type="cellIs" dxfId="1839" priority="603" operator="lessThan">
      <formula>0</formula>
    </cfRule>
  </conditionalFormatting>
  <conditionalFormatting sqref="Y26">
    <cfRule type="cellIs" dxfId="1838" priority="599" operator="lessThan">
      <formula>0</formula>
    </cfRule>
    <cfRule type="cellIs" dxfId="1837" priority="600" operator="greaterThan">
      <formula>0</formula>
    </cfRule>
  </conditionalFormatting>
  <conditionalFormatting sqref="E800">
    <cfRule type="cellIs" dxfId="1836" priority="598" operator="lessThan">
      <formula>0</formula>
    </cfRule>
  </conditionalFormatting>
  <conditionalFormatting sqref="E783:E784">
    <cfRule type="cellIs" dxfId="1835" priority="596" operator="lessThan">
      <formula>0</formula>
    </cfRule>
    <cfRule type="cellIs" dxfId="1834" priority="597" operator="lessThan">
      <formula>0</formula>
    </cfRule>
  </conditionalFormatting>
  <conditionalFormatting sqref="E748:E749">
    <cfRule type="cellIs" dxfId="1833" priority="593" operator="lessThan">
      <formula>0</formula>
    </cfRule>
    <cfRule type="cellIs" dxfId="1832" priority="594" operator="lessThan">
      <formula>0</formula>
    </cfRule>
  </conditionalFormatting>
  <conditionalFormatting sqref="E708:E709">
    <cfRule type="cellIs" dxfId="1831" priority="588" operator="lessThan">
      <formula>0</formula>
    </cfRule>
    <cfRule type="cellIs" dxfId="1830" priority="589" operator="lessThan">
      <formula>0</formula>
    </cfRule>
  </conditionalFormatting>
  <conditionalFormatting sqref="E671:E672">
    <cfRule type="cellIs" dxfId="1829" priority="586" operator="lessThan">
      <formula>0</formula>
    </cfRule>
    <cfRule type="cellIs" dxfId="1828" priority="587" operator="lessThan">
      <formula>0</formula>
    </cfRule>
  </conditionalFormatting>
  <conditionalFormatting sqref="X115:X121">
    <cfRule type="cellIs" dxfId="1827" priority="584" operator="lessThan">
      <formula>0</formula>
    </cfRule>
  </conditionalFormatting>
  <conditionalFormatting sqref="E624:E625">
    <cfRule type="cellIs" dxfId="1826" priority="581" operator="lessThan">
      <formula>0</formula>
    </cfRule>
    <cfRule type="cellIs" dxfId="1825" priority="582" operator="lessThan">
      <formula>0</formula>
    </cfRule>
  </conditionalFormatting>
  <conditionalFormatting sqref="E586:E587">
    <cfRule type="cellIs" dxfId="1824" priority="579" operator="lessThan">
      <formula>0</formula>
    </cfRule>
    <cfRule type="cellIs" dxfId="1823" priority="580" operator="lessThan">
      <formula>0</formula>
    </cfRule>
  </conditionalFormatting>
  <conditionalFormatting sqref="X20">
    <cfRule type="cellIs" dxfId="1822" priority="572" operator="lessThan">
      <formula>0</formula>
    </cfRule>
    <cfRule type="cellIs" dxfId="1821" priority="573" operator="lessThan">
      <formula>0</formula>
    </cfRule>
    <cfRule type="cellIs" dxfId="1820" priority="574" operator="lessThan">
      <formula>0</formula>
    </cfRule>
    <cfRule type="cellIs" dxfId="1819" priority="575" operator="lessThan">
      <formula>0</formula>
    </cfRule>
    <cfRule type="cellIs" dxfId="1818" priority="576" operator="lessThan">
      <formula>0</formula>
    </cfRule>
    <cfRule type="cellIs" dxfId="1817" priority="577" operator="greaterThan">
      <formula>0</formula>
    </cfRule>
    <cfRule type="cellIs" dxfId="1816" priority="578" operator="lessThan">
      <formula>0</formula>
    </cfRule>
  </conditionalFormatting>
  <conditionalFormatting sqref="Y20">
    <cfRule type="cellIs" dxfId="1815" priority="570" operator="greaterThan">
      <formula>0</formula>
    </cfRule>
    <cfRule type="cellIs" dxfId="1814" priority="571" operator="lessThan">
      <formula>0</formula>
    </cfRule>
  </conditionalFormatting>
  <conditionalFormatting sqref="X94:X101">
    <cfRule type="cellIs" dxfId="1813" priority="561" operator="lessThan">
      <formula>0</formula>
    </cfRule>
  </conditionalFormatting>
  <conditionalFormatting sqref="K5:V16">
    <cfRule type="cellIs" dxfId="1812" priority="560" operator="lessThan">
      <formula>0</formula>
    </cfRule>
  </conditionalFormatting>
  <conditionalFormatting sqref="Z6:Z16">
    <cfRule type="cellIs" dxfId="1811" priority="555" operator="greaterThan">
      <formula>0</formula>
    </cfRule>
    <cfRule type="cellIs" dxfId="1810" priority="556" operator="lessThan">
      <formula>0</formula>
    </cfRule>
  </conditionalFormatting>
  <conditionalFormatting sqref="E53">
    <cfRule type="cellIs" dxfId="1809" priority="551" operator="lessThan">
      <formula>0</formula>
    </cfRule>
  </conditionalFormatting>
  <conditionalFormatting sqref="K20:V25">
    <cfRule type="aboveAverage" dxfId="1808" priority="546"/>
  </conditionalFormatting>
  <conditionalFormatting sqref="E40">
    <cfRule type="cellIs" dxfId="1807" priority="524" operator="lessThan">
      <formula>0</formula>
    </cfRule>
  </conditionalFormatting>
  <conditionalFormatting sqref="E23">
    <cfRule type="cellIs" dxfId="1806" priority="523" operator="lessThan">
      <formula>0</formula>
    </cfRule>
  </conditionalFormatting>
  <conditionalFormatting sqref="E65">
    <cfRule type="cellIs" dxfId="1805" priority="504" operator="lessThan">
      <formula>0</formula>
    </cfRule>
  </conditionalFormatting>
  <conditionalFormatting sqref="E66">
    <cfRule type="cellIs" dxfId="1804" priority="502" operator="lessThan">
      <formula>0</formula>
    </cfRule>
  </conditionalFormatting>
  <conditionalFormatting sqref="X36:X42 X44:X47">
    <cfRule type="cellIs" dxfId="1803" priority="478" operator="greaterThan">
      <formula>0</formula>
    </cfRule>
    <cfRule type="cellIs" dxfId="1802" priority="479" operator="greaterThan">
      <formula>0</formula>
    </cfRule>
    <cfRule type="cellIs" dxfId="1801" priority="480" operator="lessThan">
      <formula>0</formula>
    </cfRule>
  </conditionalFormatting>
  <conditionalFormatting sqref="K19:V19">
    <cfRule type="aboveAverage" dxfId="1800" priority="459"/>
  </conditionalFormatting>
  <conditionalFormatting sqref="X19">
    <cfRule type="cellIs" dxfId="1799" priority="452" operator="lessThan">
      <formula>0</formula>
    </cfRule>
    <cfRule type="cellIs" dxfId="1798" priority="453" operator="lessThan">
      <formula>0</formula>
    </cfRule>
    <cfRule type="cellIs" dxfId="1797" priority="454" operator="lessThan">
      <formula>0</formula>
    </cfRule>
    <cfRule type="cellIs" dxfId="1796" priority="455" operator="lessThan">
      <formula>0</formula>
    </cfRule>
    <cfRule type="cellIs" dxfId="1795" priority="456" operator="lessThan">
      <formula>0</formula>
    </cfRule>
    <cfRule type="cellIs" dxfId="1794" priority="457" operator="greaterThan">
      <formula>0</formula>
    </cfRule>
    <cfRule type="cellIs" dxfId="1793" priority="458" operator="lessThan">
      <formula>0</formula>
    </cfRule>
  </conditionalFormatting>
  <conditionalFormatting sqref="Y19">
    <cfRule type="cellIs" dxfId="1792" priority="450" operator="greaterThan">
      <formula>0</formula>
    </cfRule>
    <cfRule type="cellIs" dxfId="1791" priority="451" operator="lessThan">
      <formula>0</formula>
    </cfRule>
  </conditionalFormatting>
  <conditionalFormatting sqref="K43:W43">
    <cfRule type="cellIs" dxfId="1790" priority="445" operator="lessThan">
      <formula>0</formula>
    </cfRule>
    <cfRule type="cellIs" dxfId="1789" priority="446" operator="greaterThan">
      <formula>0.1</formula>
    </cfRule>
  </conditionalFormatting>
  <conditionalFormatting sqref="E569:E570">
    <cfRule type="cellIs" dxfId="1788" priority="444" operator="lessThan">
      <formula>0</formula>
    </cfRule>
  </conditionalFormatting>
  <conditionalFormatting sqref="E567:E568">
    <cfRule type="cellIs" dxfId="1787" priority="443" operator="lessThan">
      <formula>0</formula>
    </cfRule>
  </conditionalFormatting>
  <conditionalFormatting sqref="E25">
    <cfRule type="cellIs" dxfId="1786" priority="442" operator="lessThan">
      <formula>0</formula>
    </cfRule>
  </conditionalFormatting>
  <conditionalFormatting sqref="E26:E31">
    <cfRule type="cellIs" dxfId="1785" priority="440" operator="lessThan">
      <formula>0</formula>
    </cfRule>
  </conditionalFormatting>
  <conditionalFormatting sqref="Y43">
    <cfRule type="cellIs" dxfId="1784" priority="438" operator="greaterThan">
      <formula>0</formula>
    </cfRule>
    <cfRule type="cellIs" dxfId="1783" priority="439" operator="lessThan">
      <formula>0</formula>
    </cfRule>
  </conditionalFormatting>
  <conditionalFormatting sqref="X43">
    <cfRule type="cellIs" dxfId="1782" priority="435" operator="greaterThan">
      <formula>0</formula>
    </cfRule>
    <cfRule type="cellIs" dxfId="1781" priority="436" operator="greaterThan">
      <formula>0</formula>
    </cfRule>
    <cfRule type="cellIs" dxfId="1780" priority="437" operator="lessThan">
      <formula>0</formula>
    </cfRule>
  </conditionalFormatting>
  <conditionalFormatting sqref="E553">
    <cfRule type="cellIs" dxfId="1779" priority="434" operator="lessThan">
      <formula>0</formula>
    </cfRule>
  </conditionalFormatting>
  <conditionalFormatting sqref="E539:E540">
    <cfRule type="cellIs" dxfId="1778" priority="433" operator="lessThan">
      <formula>0</formula>
    </cfRule>
  </conditionalFormatting>
  <conditionalFormatting sqref="K50">
    <cfRule type="cellIs" dxfId="1777" priority="276" operator="lessThan">
      <formula>0</formula>
    </cfRule>
  </conditionalFormatting>
  <conditionalFormatting sqref="K51">
    <cfRule type="cellIs" dxfId="1776" priority="275" operator="lessThan">
      <formula>0</formula>
    </cfRule>
  </conditionalFormatting>
  <conditionalFormatting sqref="K52:K60">
    <cfRule type="cellIs" dxfId="1775" priority="274" operator="lessThan">
      <formula>0</formula>
    </cfRule>
  </conditionalFormatting>
  <conditionalFormatting sqref="L50:V50">
    <cfRule type="cellIs" dxfId="1774" priority="273" operator="lessThan">
      <formula>0</formula>
    </cfRule>
  </conditionalFormatting>
  <conditionalFormatting sqref="L51:L60">
    <cfRule type="cellIs" dxfId="1773" priority="272" operator="lessThan">
      <formula>0</formula>
    </cfRule>
  </conditionalFormatting>
  <conditionalFormatting sqref="M51:M60">
    <cfRule type="cellIs" dxfId="1772" priority="271" operator="lessThan">
      <formula>0</formula>
    </cfRule>
  </conditionalFormatting>
  <conditionalFormatting sqref="N51:N60">
    <cfRule type="cellIs" dxfId="1771" priority="270" operator="lessThan">
      <formula>0</formula>
    </cfRule>
  </conditionalFormatting>
  <conditionalFormatting sqref="O51:O60">
    <cfRule type="cellIs" dxfId="1770" priority="269" operator="lessThan">
      <formula>0</formula>
    </cfRule>
  </conditionalFormatting>
  <conditionalFormatting sqref="P51:P60">
    <cfRule type="cellIs" dxfId="1769" priority="268" operator="lessThan">
      <formula>0</formula>
    </cfRule>
  </conditionalFormatting>
  <conditionalFormatting sqref="Q51:Q60">
    <cfRule type="cellIs" dxfId="1768" priority="267" operator="lessThan">
      <formula>0</formula>
    </cfRule>
  </conditionalFormatting>
  <conditionalFormatting sqref="R51:R60">
    <cfRule type="cellIs" dxfId="1767" priority="266" operator="lessThan">
      <formula>0</formula>
    </cfRule>
  </conditionalFormatting>
  <conditionalFormatting sqref="S51:S60">
    <cfRule type="cellIs" dxfId="1766" priority="265" operator="lessThan">
      <formula>0</formula>
    </cfRule>
  </conditionalFormatting>
  <conditionalFormatting sqref="T51:T60">
    <cfRule type="cellIs" dxfId="1765" priority="264" operator="lessThan">
      <formula>0</formula>
    </cfRule>
  </conditionalFormatting>
  <conditionalFormatting sqref="U51:U60">
    <cfRule type="cellIs" dxfId="1764" priority="263" operator="lessThan">
      <formula>0</formula>
    </cfRule>
  </conditionalFormatting>
  <conditionalFormatting sqref="V51:V60">
    <cfRule type="cellIs" dxfId="1763" priority="262" operator="lessThan">
      <formula>0</formula>
    </cfRule>
  </conditionalFormatting>
  <conditionalFormatting sqref="K93">
    <cfRule type="cellIs" dxfId="1762" priority="261" operator="lessThan">
      <formula>0</formula>
    </cfRule>
  </conditionalFormatting>
  <conditionalFormatting sqref="K94:K101">
    <cfRule type="cellIs" dxfId="1761" priority="260" operator="lessThan">
      <formula>0</formula>
    </cfRule>
  </conditionalFormatting>
  <conditionalFormatting sqref="L93:V93">
    <cfRule type="cellIs" dxfId="1760" priority="259" operator="lessThan">
      <formula>0</formula>
    </cfRule>
  </conditionalFormatting>
  <conditionalFormatting sqref="L94:L101">
    <cfRule type="cellIs" dxfId="1759" priority="258" operator="lessThan">
      <formula>0</formula>
    </cfRule>
  </conditionalFormatting>
  <conditionalFormatting sqref="M94:M101">
    <cfRule type="cellIs" dxfId="1758" priority="257" operator="lessThan">
      <formula>0</formula>
    </cfRule>
  </conditionalFormatting>
  <conditionalFormatting sqref="N94:N101">
    <cfRule type="cellIs" dxfId="1757" priority="256" operator="lessThan">
      <formula>0</formula>
    </cfRule>
  </conditionalFormatting>
  <conditionalFormatting sqref="O94:O101">
    <cfRule type="cellIs" dxfId="1756" priority="255" operator="lessThan">
      <formula>0</formula>
    </cfRule>
  </conditionalFormatting>
  <conditionalFormatting sqref="P94:P101">
    <cfRule type="cellIs" dxfId="1755" priority="254" operator="lessThan">
      <formula>0</formula>
    </cfRule>
  </conditionalFormatting>
  <conditionalFormatting sqref="Q94:Q101">
    <cfRule type="cellIs" dxfId="1754" priority="253" operator="lessThan">
      <formula>0</formula>
    </cfRule>
  </conditionalFormatting>
  <conditionalFormatting sqref="R94:R101">
    <cfRule type="cellIs" dxfId="1753" priority="252" operator="lessThan">
      <formula>0</formula>
    </cfRule>
  </conditionalFormatting>
  <conditionalFormatting sqref="S94:S101">
    <cfRule type="cellIs" dxfId="1752" priority="251" operator="lessThan">
      <formula>0</formula>
    </cfRule>
  </conditionalFormatting>
  <conditionalFormatting sqref="T94:T101">
    <cfRule type="cellIs" dxfId="1751" priority="250" operator="lessThan">
      <formula>0</formula>
    </cfRule>
  </conditionalFormatting>
  <conditionalFormatting sqref="U94:U101">
    <cfRule type="cellIs" dxfId="1750" priority="249" operator="lessThan">
      <formula>0</formula>
    </cfRule>
  </conditionalFormatting>
  <conditionalFormatting sqref="V94:V101">
    <cfRule type="cellIs" dxfId="1749" priority="248" operator="lessThan">
      <formula>0</formula>
    </cfRule>
  </conditionalFormatting>
  <conditionalFormatting sqref="K115">
    <cfRule type="cellIs" dxfId="1748" priority="246" operator="lessThan">
      <formula>0</formula>
    </cfRule>
  </conditionalFormatting>
  <conditionalFormatting sqref="K116:K120">
    <cfRule type="cellIs" dxfId="1747" priority="245" operator="lessThan">
      <formula>0</formula>
    </cfRule>
  </conditionalFormatting>
  <conditionalFormatting sqref="K114">
    <cfRule type="cellIs" dxfId="1746" priority="244" operator="lessThan">
      <formula>0</formula>
    </cfRule>
  </conditionalFormatting>
  <conditionalFormatting sqref="L114:V114">
    <cfRule type="cellIs" dxfId="1745" priority="243" operator="lessThan">
      <formula>0</formula>
    </cfRule>
  </conditionalFormatting>
  <conditionalFormatting sqref="L115:L120">
    <cfRule type="cellIs" dxfId="1744" priority="242" operator="lessThan">
      <formula>0</formula>
    </cfRule>
  </conditionalFormatting>
  <conditionalFormatting sqref="M115:M120">
    <cfRule type="cellIs" dxfId="1743" priority="241" operator="lessThan">
      <formula>0</formula>
    </cfRule>
  </conditionalFormatting>
  <conditionalFormatting sqref="N115:N120">
    <cfRule type="cellIs" dxfId="1742" priority="240" operator="lessThan">
      <formula>0</formula>
    </cfRule>
  </conditionalFormatting>
  <conditionalFormatting sqref="O115:O120">
    <cfRule type="cellIs" dxfId="1741" priority="239" operator="lessThan">
      <formula>0</formula>
    </cfRule>
  </conditionalFormatting>
  <conditionalFormatting sqref="P115:P120">
    <cfRule type="cellIs" dxfId="1740" priority="238" operator="lessThan">
      <formula>0</formula>
    </cfRule>
  </conditionalFormatting>
  <conditionalFormatting sqref="Q115:Q120">
    <cfRule type="cellIs" dxfId="1739" priority="237" operator="lessThan">
      <formula>0</formula>
    </cfRule>
  </conditionalFormatting>
  <conditionalFormatting sqref="R115:R120">
    <cfRule type="cellIs" dxfId="1738" priority="236" operator="lessThan">
      <formula>0</formula>
    </cfRule>
  </conditionalFormatting>
  <conditionalFormatting sqref="S115:S120">
    <cfRule type="cellIs" dxfId="1737" priority="235" operator="lessThan">
      <formula>0</formula>
    </cfRule>
  </conditionalFormatting>
  <conditionalFormatting sqref="T115:T120">
    <cfRule type="cellIs" dxfId="1736" priority="234" operator="lessThan">
      <formula>0</formula>
    </cfRule>
  </conditionalFormatting>
  <conditionalFormatting sqref="U115:U120">
    <cfRule type="cellIs" dxfId="1735" priority="233" operator="lessThan">
      <formula>0</formula>
    </cfRule>
  </conditionalFormatting>
  <conditionalFormatting sqref="V115:V120">
    <cfRule type="cellIs" dxfId="1734" priority="232" operator="lessThan">
      <formula>0</formula>
    </cfRule>
  </conditionalFormatting>
  <conditionalFormatting sqref="L130:V130">
    <cfRule type="cellIs" dxfId="1733" priority="231" operator="lessThan">
      <formula>0</formula>
    </cfRule>
  </conditionalFormatting>
  <conditionalFormatting sqref="E530">
    <cfRule type="cellIs" dxfId="1732" priority="228" operator="lessThan">
      <formula>0</formula>
    </cfRule>
    <cfRule type="cellIs" dxfId="1731" priority="229" operator="lessThan">
      <formula>0</formula>
    </cfRule>
    <cfRule type="cellIs" dxfId="1730" priority="230" operator="lessThan">
      <formula>0</formula>
    </cfRule>
  </conditionalFormatting>
  <conditionalFormatting sqref="E525">
    <cfRule type="cellIs" dxfId="1729" priority="226" operator="lessThan">
      <formula>0</formula>
    </cfRule>
  </conditionalFormatting>
  <conditionalFormatting sqref="E524">
    <cfRule type="cellIs" dxfId="1728" priority="225" operator="lessThan">
      <formula>0</formula>
    </cfRule>
  </conditionalFormatting>
  <conditionalFormatting sqref="E24">
    <cfRule type="cellIs" dxfId="1727" priority="224" operator="lessThan">
      <formula>0</formula>
    </cfRule>
  </conditionalFormatting>
  <conditionalFormatting sqref="E521">
    <cfRule type="cellIs" dxfId="1726" priority="223" operator="lessThan">
      <formula>0</formula>
    </cfRule>
  </conditionalFormatting>
  <conditionalFormatting sqref="E516">
    <cfRule type="cellIs" dxfId="1725" priority="222" operator="lessThan">
      <formula>0</formula>
    </cfRule>
  </conditionalFormatting>
  <conditionalFormatting sqref="E489">
    <cfRule type="cellIs" dxfId="1724" priority="218" operator="lessThan">
      <formula>0</formula>
    </cfRule>
    <cfRule type="cellIs" dxfId="1723" priority="219" operator="lessThan">
      <formula>0</formula>
    </cfRule>
    <cfRule type="cellIs" dxfId="1722" priority="220" operator="lessThan">
      <formula>0</formula>
    </cfRule>
  </conditionalFormatting>
  <conditionalFormatting sqref="E490:E491">
    <cfRule type="cellIs" dxfId="1721" priority="216" operator="lessThan">
      <formula>0</formula>
    </cfRule>
  </conditionalFormatting>
  <conditionalFormatting sqref="E491">
    <cfRule type="cellIs" dxfId="1720" priority="213" operator="lessThan">
      <formula>0</formula>
    </cfRule>
    <cfRule type="cellIs" dxfId="1719" priority="214" operator="lessThan">
      <formula>0</formula>
    </cfRule>
    <cfRule type="cellIs" dxfId="1718" priority="215" operator="lessThan">
      <formula>0</formula>
    </cfRule>
  </conditionalFormatting>
  <conditionalFormatting sqref="E478:E479">
    <cfRule type="cellIs" dxfId="1717" priority="212" operator="lessThan">
      <formula>0</formula>
    </cfRule>
  </conditionalFormatting>
  <conditionalFormatting sqref="E467">
    <cfRule type="cellIs" dxfId="1716" priority="211" operator="lessThan">
      <formula>0</formula>
    </cfRule>
  </conditionalFormatting>
  <conditionalFormatting sqref="E463">
    <cfRule type="cellIs" dxfId="1715" priority="210" operator="lessThan">
      <formula>0</formula>
    </cfRule>
  </conditionalFormatting>
  <conditionalFormatting sqref="E462">
    <cfRule type="cellIs" dxfId="1714" priority="209" operator="lessThan">
      <formula>0</formula>
    </cfRule>
  </conditionalFormatting>
  <conditionalFormatting sqref="E461">
    <cfRule type="cellIs" dxfId="1713" priority="208" operator="lessThan">
      <formula>0</formula>
    </cfRule>
  </conditionalFormatting>
  <conditionalFormatting sqref="E460">
    <cfRule type="cellIs" dxfId="1712" priority="207" operator="lessThan">
      <formula>0</formula>
    </cfRule>
  </conditionalFormatting>
  <conditionalFormatting sqref="E458">
    <cfRule type="cellIs" dxfId="1711" priority="206" operator="lessThan">
      <formula>0</formula>
    </cfRule>
  </conditionalFormatting>
  <conditionalFormatting sqref="E456">
    <cfRule type="cellIs" dxfId="1710" priority="205" operator="lessThan">
      <formula>0</formula>
    </cfRule>
  </conditionalFormatting>
  <conditionalFormatting sqref="E455">
    <cfRule type="cellIs" dxfId="1709" priority="204" operator="lessThan">
      <formula>0</formula>
    </cfRule>
  </conditionalFormatting>
  <conditionalFormatting sqref="E454">
    <cfRule type="cellIs" dxfId="1708" priority="203" operator="lessThan">
      <formula>0</formula>
    </cfRule>
  </conditionalFormatting>
  <conditionalFormatting sqref="E453">
    <cfRule type="cellIs" dxfId="1707" priority="202" operator="lessThan">
      <formula>0</formula>
    </cfRule>
  </conditionalFormatting>
  <conditionalFormatting sqref="E452">
    <cfRule type="cellIs" dxfId="1706" priority="201" operator="lessThan">
      <formula>0</formula>
    </cfRule>
  </conditionalFormatting>
  <conditionalFormatting sqref="E451">
    <cfRule type="cellIs" dxfId="1705" priority="200" operator="lessThan">
      <formula>0</formula>
    </cfRule>
  </conditionalFormatting>
  <conditionalFormatting sqref="E450">
    <cfRule type="cellIs" dxfId="1704" priority="199" operator="lessThan">
      <formula>0</formula>
    </cfRule>
  </conditionalFormatting>
  <conditionalFormatting sqref="E449">
    <cfRule type="cellIs" dxfId="1703" priority="198" operator="lessThan">
      <formula>0</formula>
    </cfRule>
  </conditionalFormatting>
  <conditionalFormatting sqref="E448">
    <cfRule type="cellIs" dxfId="1702" priority="197" operator="lessThan">
      <formula>0</formula>
    </cfRule>
  </conditionalFormatting>
  <conditionalFormatting sqref="E445:E446">
    <cfRule type="cellIs" dxfId="1701" priority="195" operator="lessThan">
      <formula>0</formula>
    </cfRule>
  </conditionalFormatting>
  <conditionalFormatting sqref="E446">
    <cfRule type="cellIs" dxfId="1700" priority="192" operator="lessThan">
      <formula>0</formula>
    </cfRule>
    <cfRule type="cellIs" dxfId="1699" priority="193" operator="lessThan">
      <formula>0</formula>
    </cfRule>
    <cfRule type="cellIs" dxfId="1698" priority="194" operator="lessThan">
      <formula>0</formula>
    </cfRule>
  </conditionalFormatting>
  <conditionalFormatting sqref="E443">
    <cfRule type="cellIs" dxfId="1697" priority="191" operator="lessThan">
      <formula>0</formula>
    </cfRule>
  </conditionalFormatting>
  <conditionalFormatting sqref="E441">
    <cfRule type="cellIs" dxfId="1696" priority="190" operator="lessThan">
      <formula>0</formula>
    </cfRule>
  </conditionalFormatting>
  <conditionalFormatting sqref="E440">
    <cfRule type="cellIs" dxfId="1695" priority="189" operator="lessThan">
      <formula>0</formula>
    </cfRule>
  </conditionalFormatting>
  <conditionalFormatting sqref="E439">
    <cfRule type="cellIs" dxfId="1694" priority="188" operator="lessThan">
      <formula>0</formula>
    </cfRule>
  </conditionalFormatting>
  <conditionalFormatting sqref="E438">
    <cfRule type="cellIs" dxfId="1693" priority="187" operator="lessThan">
      <formula>0</formula>
    </cfRule>
  </conditionalFormatting>
  <conditionalFormatting sqref="E437">
    <cfRule type="cellIs" dxfId="1692" priority="186" operator="lessThan">
      <formula>0</formula>
    </cfRule>
  </conditionalFormatting>
  <conditionalFormatting sqref="E436">
    <cfRule type="cellIs" dxfId="1691" priority="185" operator="lessThan">
      <formula>0</formula>
    </cfRule>
  </conditionalFormatting>
  <conditionalFormatting sqref="E435">
    <cfRule type="cellIs" dxfId="1690" priority="184" operator="lessThan">
      <formula>0</formula>
    </cfRule>
  </conditionalFormatting>
  <conditionalFormatting sqref="E434">
    <cfRule type="cellIs" dxfId="1689" priority="183" operator="lessThan">
      <formula>0</formula>
    </cfRule>
  </conditionalFormatting>
  <conditionalFormatting sqref="E433">
    <cfRule type="cellIs" dxfId="1688" priority="182" operator="lessThan">
      <formula>0</formula>
    </cfRule>
  </conditionalFormatting>
  <conditionalFormatting sqref="E431:E432">
    <cfRule type="cellIs" dxfId="1687" priority="181" operator="lessThan">
      <formula>0</formula>
    </cfRule>
  </conditionalFormatting>
  <conditionalFormatting sqref="E427">
    <cfRule type="cellIs" dxfId="1686" priority="180" operator="lessThan">
      <formula>0</formula>
    </cfRule>
  </conditionalFormatting>
  <conditionalFormatting sqref="E426">
    <cfRule type="cellIs" dxfId="1685" priority="179" operator="lessThan">
      <formula>0</formula>
    </cfRule>
  </conditionalFormatting>
  <conditionalFormatting sqref="E423:E424">
    <cfRule type="cellIs" dxfId="1684" priority="178" operator="lessThan">
      <formula>0</formula>
    </cfRule>
  </conditionalFormatting>
  <conditionalFormatting sqref="E422">
    <cfRule type="cellIs" dxfId="1683" priority="177" operator="lessThan">
      <formula>0</formula>
    </cfRule>
  </conditionalFormatting>
  <conditionalFormatting sqref="E421">
    <cfRule type="cellIs" dxfId="1682" priority="176" operator="lessThan">
      <formula>0</formula>
    </cfRule>
  </conditionalFormatting>
  <conditionalFormatting sqref="E420">
    <cfRule type="cellIs" dxfId="1681" priority="175" operator="lessThan">
      <formula>0</formula>
    </cfRule>
  </conditionalFormatting>
  <conditionalFormatting sqref="E418">
    <cfRule type="cellIs" dxfId="1680" priority="174" operator="lessThan">
      <formula>0</formula>
    </cfRule>
  </conditionalFormatting>
  <conditionalFormatting sqref="E417">
    <cfRule type="cellIs" dxfId="1679" priority="173" operator="lessThan">
      <formula>0</formula>
    </cfRule>
  </conditionalFormatting>
  <conditionalFormatting sqref="E415">
    <cfRule type="cellIs" dxfId="1678" priority="172" operator="lessThan">
      <formula>0</formula>
    </cfRule>
  </conditionalFormatting>
  <conditionalFormatting sqref="E413:E414">
    <cfRule type="cellIs" dxfId="1677" priority="171" operator="lessThan">
      <formula>0</formula>
    </cfRule>
  </conditionalFormatting>
  <conditionalFormatting sqref="E412">
    <cfRule type="cellIs" dxfId="1676" priority="170" operator="lessThan">
      <formula>0</formula>
    </cfRule>
  </conditionalFormatting>
  <conditionalFormatting sqref="E410">
    <cfRule type="cellIs" dxfId="1675" priority="169" operator="lessThan">
      <formula>0</formula>
    </cfRule>
  </conditionalFormatting>
  <conditionalFormatting sqref="E409">
    <cfRule type="cellIs" dxfId="1674" priority="168" operator="lessThan">
      <formula>0</formula>
    </cfRule>
  </conditionalFormatting>
  <conditionalFormatting sqref="E408">
    <cfRule type="cellIs" dxfId="1673" priority="167" operator="lessThan">
      <formula>0</formula>
    </cfRule>
  </conditionalFormatting>
  <conditionalFormatting sqref="E407">
    <cfRule type="cellIs" dxfId="1672" priority="166" operator="lessThan">
      <formula>0</formula>
    </cfRule>
  </conditionalFormatting>
  <conditionalFormatting sqref="E405:E406">
    <cfRule type="cellIs" dxfId="1671" priority="165" operator="lessThan">
      <formula>0</formula>
    </cfRule>
  </conditionalFormatting>
  <conditionalFormatting sqref="E404">
    <cfRule type="cellIs" dxfId="1670" priority="164" operator="lessThan">
      <formula>0</formula>
    </cfRule>
  </conditionalFormatting>
  <conditionalFormatting sqref="E401">
    <cfRule type="cellIs" dxfId="1669" priority="163" operator="lessThan">
      <formula>0</formula>
    </cfRule>
  </conditionalFormatting>
  <conditionalFormatting sqref="E399">
    <cfRule type="cellIs" dxfId="1668" priority="162" operator="lessThan">
      <formula>0</formula>
    </cfRule>
  </conditionalFormatting>
  <conditionalFormatting sqref="E395">
    <cfRule type="cellIs" dxfId="1667" priority="161" operator="lessThan">
      <formula>0</formula>
    </cfRule>
  </conditionalFormatting>
  <conditionalFormatting sqref="E393:E394">
    <cfRule type="cellIs" dxfId="1666" priority="160" operator="lessThan">
      <formula>0</formula>
    </cfRule>
  </conditionalFormatting>
  <conditionalFormatting sqref="E390">
    <cfRule type="cellIs" dxfId="1665" priority="159" operator="lessThan">
      <formula>0</formula>
    </cfRule>
  </conditionalFormatting>
  <conditionalFormatting sqref="E391:E392">
    <cfRule type="cellIs" dxfId="1664" priority="158" operator="lessThan">
      <formula>0</formula>
    </cfRule>
  </conditionalFormatting>
  <conditionalFormatting sqref="E392">
    <cfRule type="cellIs" dxfId="1663" priority="155" operator="lessThan">
      <formula>0</formula>
    </cfRule>
    <cfRule type="cellIs" dxfId="1662" priority="156" operator="lessThan">
      <formula>0</formula>
    </cfRule>
    <cfRule type="cellIs" dxfId="1661" priority="157" operator="lessThan">
      <formula>0</formula>
    </cfRule>
  </conditionalFormatting>
  <conditionalFormatting sqref="E386">
    <cfRule type="cellIs" dxfId="1660" priority="143" operator="lessThan">
      <formula>0</formula>
    </cfRule>
  </conditionalFormatting>
  <conditionalFormatting sqref="E385">
    <cfRule type="cellIs" dxfId="1659" priority="142" operator="lessThan">
      <formula>0</formula>
    </cfRule>
  </conditionalFormatting>
  <conditionalFormatting sqref="E384">
    <cfRule type="cellIs" dxfId="1658" priority="141" operator="lessThan">
      <formula>0</formula>
    </cfRule>
  </conditionalFormatting>
  <conditionalFormatting sqref="E373">
    <cfRule type="cellIs" dxfId="1657" priority="140" operator="lessThan">
      <formula>0</formula>
    </cfRule>
  </conditionalFormatting>
  <conditionalFormatting sqref="E372">
    <cfRule type="cellIs" dxfId="1656" priority="139" operator="lessThan">
      <formula>0</formula>
    </cfRule>
  </conditionalFormatting>
  <conditionalFormatting sqref="E371">
    <cfRule type="cellIs" dxfId="1655" priority="138" operator="lessThan">
      <formula>0</formula>
    </cfRule>
  </conditionalFormatting>
  <conditionalFormatting sqref="E369">
    <cfRule type="cellIs" dxfId="1654" priority="137" operator="lessThan">
      <formula>0</formula>
    </cfRule>
  </conditionalFormatting>
  <conditionalFormatting sqref="E368">
    <cfRule type="cellIs" dxfId="1653" priority="136" operator="lessThan">
      <formula>0</formula>
    </cfRule>
  </conditionalFormatting>
  <conditionalFormatting sqref="E367">
    <cfRule type="cellIs" dxfId="1652" priority="135" operator="lessThan">
      <formula>0</formula>
    </cfRule>
  </conditionalFormatting>
  <conditionalFormatting sqref="E366">
    <cfRule type="cellIs" dxfId="1651" priority="134" operator="lessThan">
      <formula>0</formula>
    </cfRule>
  </conditionalFormatting>
  <conditionalFormatting sqref="E365">
    <cfRule type="cellIs" dxfId="1650" priority="133" operator="lessThan">
      <formula>0</formula>
    </cfRule>
  </conditionalFormatting>
  <conditionalFormatting sqref="E364">
    <cfRule type="cellIs" dxfId="1649" priority="132" operator="lessThan">
      <formula>0</formula>
    </cfRule>
  </conditionalFormatting>
  <conditionalFormatting sqref="E362">
    <cfRule type="cellIs" dxfId="1648" priority="131" operator="lessThan">
      <formula>0</formula>
    </cfRule>
  </conditionalFormatting>
  <conditionalFormatting sqref="E360">
    <cfRule type="cellIs" dxfId="1647" priority="130" operator="lessThan">
      <formula>0</formula>
    </cfRule>
  </conditionalFormatting>
  <conditionalFormatting sqref="E358">
    <cfRule type="cellIs" dxfId="1646" priority="129" operator="lessThan">
      <formula>0</formula>
    </cfRule>
  </conditionalFormatting>
  <conditionalFormatting sqref="E357">
    <cfRule type="cellIs" dxfId="1645" priority="127" operator="lessThan">
      <formula>0</formula>
    </cfRule>
  </conditionalFormatting>
  <conditionalFormatting sqref="E353">
    <cfRule type="cellIs" dxfId="1644" priority="126" operator="lessThan">
      <formula>0</formula>
    </cfRule>
  </conditionalFormatting>
  <conditionalFormatting sqref="E354:E355">
    <cfRule type="cellIs" dxfId="1643" priority="125" operator="lessThan">
      <formula>0</formula>
    </cfRule>
  </conditionalFormatting>
  <conditionalFormatting sqref="Y17">
    <cfRule type="cellIs" dxfId="1642" priority="122" operator="greaterThan">
      <formula>0</formula>
    </cfRule>
    <cfRule type="cellIs" dxfId="1641" priority="123" operator="lessThan">
      <formula>0</formula>
    </cfRule>
  </conditionalFormatting>
  <conditionalFormatting sqref="E352">
    <cfRule type="cellIs" dxfId="1640" priority="121" operator="lessThan">
      <formula>0</formula>
    </cfRule>
  </conditionalFormatting>
  <conditionalFormatting sqref="E356">
    <cfRule type="cellIs" dxfId="1639" priority="120" operator="lessThan">
      <formula>0</formula>
    </cfRule>
  </conditionalFormatting>
  <conditionalFormatting sqref="E350">
    <cfRule type="cellIs" dxfId="1638" priority="119" operator="lessThan">
      <formula>0</formula>
    </cfRule>
  </conditionalFormatting>
  <conditionalFormatting sqref="E348">
    <cfRule type="cellIs" dxfId="1637" priority="118" operator="lessThan">
      <formula>0</formula>
    </cfRule>
  </conditionalFormatting>
  <conditionalFormatting sqref="E342">
    <cfRule type="cellIs" dxfId="1636" priority="112" operator="lessThan">
      <formula>0</formula>
    </cfRule>
  </conditionalFormatting>
  <conditionalFormatting sqref="E347">
    <cfRule type="cellIs" dxfId="1635" priority="116" operator="lessThan">
      <formula>0</formula>
    </cfRule>
  </conditionalFormatting>
  <conditionalFormatting sqref="E346">
    <cfRule type="cellIs" dxfId="1634" priority="115" operator="lessThan">
      <formula>0</formula>
    </cfRule>
  </conditionalFormatting>
  <conditionalFormatting sqref="E344:E345">
    <cfRule type="cellIs" dxfId="1633" priority="114" operator="lessThan">
      <formula>0</formula>
    </cfRule>
  </conditionalFormatting>
  <conditionalFormatting sqref="E343">
    <cfRule type="cellIs" dxfId="1632" priority="113" operator="lessThan">
      <formula>0</formula>
    </cfRule>
  </conditionalFormatting>
  <conditionalFormatting sqref="E341">
    <cfRule type="cellIs" dxfId="1631" priority="111" operator="lessThan">
      <formula>0</formula>
    </cfRule>
  </conditionalFormatting>
  <conditionalFormatting sqref="E340">
    <cfRule type="cellIs" dxfId="1630" priority="110" operator="lessThan">
      <formula>0</formula>
    </cfRule>
  </conditionalFormatting>
  <conditionalFormatting sqref="E339">
    <cfRule type="cellIs" dxfId="1629" priority="109" operator="lessThan">
      <formula>0</formula>
    </cfRule>
  </conditionalFormatting>
  <conditionalFormatting sqref="E338">
    <cfRule type="cellIs" dxfId="1628" priority="108" operator="lessThan">
      <formula>0</formula>
    </cfRule>
  </conditionalFormatting>
  <conditionalFormatting sqref="E337">
    <cfRule type="cellIs" dxfId="1627" priority="107" operator="lessThan">
      <formula>0</formula>
    </cfRule>
  </conditionalFormatting>
  <conditionalFormatting sqref="E336">
    <cfRule type="cellIs" dxfId="1626" priority="106" operator="lessThan">
      <formula>0</formula>
    </cfRule>
  </conditionalFormatting>
  <conditionalFormatting sqref="E335">
    <cfRule type="cellIs" dxfId="1625" priority="105" operator="lessThan">
      <formula>0</formula>
    </cfRule>
  </conditionalFormatting>
  <conditionalFormatting sqref="E334">
    <cfRule type="cellIs" dxfId="1624" priority="104" operator="lessThan">
      <formula>0</formula>
    </cfRule>
  </conditionalFormatting>
  <conditionalFormatting sqref="E333">
    <cfRule type="cellIs" dxfId="1623" priority="103" operator="lessThan">
      <formula>0</formula>
    </cfRule>
  </conditionalFormatting>
  <conditionalFormatting sqref="E332">
    <cfRule type="cellIs" dxfId="1622" priority="102" operator="lessThan">
      <formula>0</formula>
    </cfRule>
  </conditionalFormatting>
  <conditionalFormatting sqref="E327">
    <cfRule type="cellIs" dxfId="1621" priority="101" operator="lessThan">
      <formula>0</formula>
    </cfRule>
  </conditionalFormatting>
  <conditionalFormatting sqref="E311">
    <cfRule type="cellIs" dxfId="1620" priority="100" operator="lessThan">
      <formula>0</formula>
    </cfRule>
  </conditionalFormatting>
  <conditionalFormatting sqref="E312">
    <cfRule type="cellIs" dxfId="1619" priority="99" operator="lessThan">
      <formula>0</formula>
    </cfRule>
  </conditionalFormatting>
  <conditionalFormatting sqref="E306">
    <cfRule type="cellIs" dxfId="1618" priority="97" operator="lessThan">
      <formula>0</formula>
    </cfRule>
  </conditionalFormatting>
  <conditionalFormatting sqref="E301">
    <cfRule type="cellIs" dxfId="1617" priority="96" operator="lessThan">
      <formula>0</formula>
    </cfRule>
  </conditionalFormatting>
  <conditionalFormatting sqref="E299">
    <cfRule type="cellIs" dxfId="1616" priority="95" operator="lessThan">
      <formula>0</formula>
    </cfRule>
  </conditionalFormatting>
  <conditionalFormatting sqref="E298">
    <cfRule type="cellIs" dxfId="1615" priority="94" operator="lessThan">
      <formula>0</formula>
    </cfRule>
  </conditionalFormatting>
  <conditionalFormatting sqref="E297">
    <cfRule type="cellIs" dxfId="1614" priority="93" operator="lessThan">
      <formula>0</formula>
    </cfRule>
  </conditionalFormatting>
  <conditionalFormatting sqref="E296">
    <cfRule type="cellIs" dxfId="1613" priority="92" operator="lessThan">
      <formula>0</formula>
    </cfRule>
  </conditionalFormatting>
  <conditionalFormatting sqref="E295">
    <cfRule type="cellIs" dxfId="1612" priority="91" operator="lessThan">
      <formula>0</formula>
    </cfRule>
  </conditionalFormatting>
  <conditionalFormatting sqref="E291">
    <cfRule type="cellIs" dxfId="1611" priority="90" operator="lessThan">
      <formula>0</formula>
    </cfRule>
  </conditionalFormatting>
  <conditionalFormatting sqref="E292">
    <cfRule type="cellIs" dxfId="1610" priority="89" operator="lessThan">
      <formula>0</formula>
    </cfRule>
  </conditionalFormatting>
  <conditionalFormatting sqref="E289:E290">
    <cfRule type="cellIs" dxfId="1609" priority="88" operator="lessThan">
      <formula>0</formula>
    </cfRule>
  </conditionalFormatting>
  <conditionalFormatting sqref="E287">
    <cfRule type="cellIs" dxfId="1608" priority="86" operator="lessThan">
      <formula>0</formula>
    </cfRule>
  </conditionalFormatting>
  <conditionalFormatting sqref="E281">
    <cfRule type="cellIs" dxfId="1607" priority="85" operator="lessThan">
      <formula>0</formula>
    </cfRule>
  </conditionalFormatting>
  <conditionalFormatting sqref="E280">
    <cfRule type="cellIs" dxfId="1606" priority="84" operator="lessThan">
      <formula>0</formula>
    </cfRule>
  </conditionalFormatting>
  <conditionalFormatting sqref="E275">
    <cfRule type="cellIs" dxfId="1605" priority="83" operator="lessThan">
      <formula>0</formula>
    </cfRule>
  </conditionalFormatting>
  <conditionalFormatting sqref="E274">
    <cfRule type="cellIs" dxfId="1604" priority="82" operator="lessThan">
      <formula>0</formula>
    </cfRule>
  </conditionalFormatting>
  <conditionalFormatting sqref="E272">
    <cfRule type="cellIs" dxfId="1603" priority="81" operator="lessThan">
      <formula>0</formula>
    </cfRule>
  </conditionalFormatting>
  <conditionalFormatting sqref="E32">
    <cfRule type="cellIs" dxfId="1602" priority="80" operator="lessThan">
      <formula>0</formula>
    </cfRule>
  </conditionalFormatting>
  <conditionalFormatting sqref="E33">
    <cfRule type="cellIs" dxfId="1601" priority="79" operator="lessThan">
      <formula>0</formula>
    </cfRule>
  </conditionalFormatting>
  <conditionalFormatting sqref="E268">
    <cfRule type="cellIs" dxfId="1600" priority="78" operator="lessThan">
      <formula>0</formula>
    </cfRule>
  </conditionalFormatting>
  <conditionalFormatting sqref="E269">
    <cfRule type="cellIs" dxfId="1599" priority="77" operator="lessThan">
      <formula>0</formula>
    </cfRule>
  </conditionalFormatting>
  <conditionalFormatting sqref="E263">
    <cfRule type="cellIs" dxfId="1598" priority="75" operator="lessThan">
      <formula>0</formula>
    </cfRule>
  </conditionalFormatting>
  <conditionalFormatting sqref="E262">
    <cfRule type="cellIs" dxfId="1597" priority="74" operator="lessThan">
      <formula>0</formula>
    </cfRule>
  </conditionalFormatting>
  <conditionalFormatting sqref="E259">
    <cfRule type="cellIs" dxfId="1596" priority="73" operator="lessThan">
      <formula>0</formula>
    </cfRule>
  </conditionalFormatting>
  <conditionalFormatting sqref="E260">
    <cfRule type="cellIs" dxfId="1595" priority="72" operator="lessThan">
      <formula>0</formula>
    </cfRule>
  </conditionalFormatting>
  <conditionalFormatting sqref="E257">
    <cfRule type="cellIs" dxfId="1594" priority="71" operator="lessThan">
      <formula>0</formula>
    </cfRule>
  </conditionalFormatting>
  <conditionalFormatting sqref="E244">
    <cfRule type="cellIs" dxfId="1593" priority="70" operator="lessThan">
      <formula>0</formula>
    </cfRule>
  </conditionalFormatting>
  <conditionalFormatting sqref="E245">
    <cfRule type="cellIs" dxfId="1592" priority="69" operator="lessThan">
      <formula>0</formula>
    </cfRule>
  </conditionalFormatting>
  <conditionalFormatting sqref="E242">
    <cfRule type="cellIs" dxfId="1591" priority="67" operator="lessThan">
      <formula>0</formula>
    </cfRule>
  </conditionalFormatting>
  <conditionalFormatting sqref="E243">
    <cfRule type="cellIs" dxfId="1590" priority="66" operator="lessThan">
      <formula>0</formula>
    </cfRule>
  </conditionalFormatting>
  <conditionalFormatting sqref="E238">
    <cfRule type="cellIs" dxfId="1589" priority="65" operator="lessThan">
      <formula>0</formula>
    </cfRule>
  </conditionalFormatting>
  <conditionalFormatting sqref="E237">
    <cfRule type="cellIs" dxfId="1588" priority="64" operator="lessThan">
      <formula>0</formula>
    </cfRule>
  </conditionalFormatting>
  <conditionalFormatting sqref="E230">
    <cfRule type="cellIs" dxfId="1587" priority="63" operator="lessThan">
      <formula>0</formula>
    </cfRule>
  </conditionalFormatting>
  <conditionalFormatting sqref="E229">
    <cfRule type="cellIs" dxfId="1586" priority="62" operator="lessThan">
      <formula>0</formula>
    </cfRule>
  </conditionalFormatting>
  <conditionalFormatting sqref="E228">
    <cfRule type="cellIs" dxfId="1585" priority="61" operator="lessThan">
      <formula>0</formula>
    </cfRule>
  </conditionalFormatting>
  <conditionalFormatting sqref="E227">
    <cfRule type="cellIs" dxfId="1584" priority="60" operator="lessThan">
      <formula>0</formula>
    </cfRule>
  </conditionalFormatting>
  <conditionalFormatting sqref="E226">
    <cfRule type="cellIs" dxfId="1583" priority="59" operator="lessThan">
      <formula>0</formula>
    </cfRule>
  </conditionalFormatting>
  <conditionalFormatting sqref="E225">
    <cfRule type="cellIs" dxfId="1582" priority="58" operator="lessThan">
      <formula>0</formula>
    </cfRule>
  </conditionalFormatting>
  <conditionalFormatting sqref="E221">
    <cfRule type="cellIs" dxfId="1581" priority="55" operator="lessThan">
      <formula>0</formula>
    </cfRule>
  </conditionalFormatting>
  <conditionalFormatting sqref="E220">
    <cfRule type="cellIs" dxfId="1580" priority="56" operator="lessThan">
      <formula>0</formula>
    </cfRule>
  </conditionalFormatting>
  <conditionalFormatting sqref="E214">
    <cfRule type="cellIs" dxfId="1579" priority="54" operator="lessThan">
      <formula>0</formula>
    </cfRule>
  </conditionalFormatting>
  <conditionalFormatting sqref="E215">
    <cfRule type="cellIs" dxfId="1578" priority="53" operator="lessThan">
      <formula>0</formula>
    </cfRule>
  </conditionalFormatting>
  <conditionalFormatting sqref="Y6:Y16">
    <cfRule type="cellIs" dxfId="1577" priority="39" operator="greaterThan">
      <formula>0</formula>
    </cfRule>
    <cfRule type="cellIs" dxfId="1576" priority="40" operator="lessThan">
      <formula>0</formula>
    </cfRule>
  </conditionalFormatting>
  <conditionalFormatting sqref="E211">
    <cfRule type="cellIs" dxfId="1575" priority="38" operator="lessThan">
      <formula>0</formula>
    </cfRule>
  </conditionalFormatting>
  <conditionalFormatting sqref="E208">
    <cfRule type="cellIs" dxfId="1574" priority="37" operator="lessThan">
      <formula>0</formula>
    </cfRule>
  </conditionalFormatting>
  <conditionalFormatting sqref="E206">
    <cfRule type="cellIs" dxfId="1573" priority="36" operator="lessThan">
      <formula>0</formula>
    </cfRule>
  </conditionalFormatting>
  <conditionalFormatting sqref="E205">
    <cfRule type="cellIs" dxfId="1572" priority="35" operator="lessThan">
      <formula>0</formula>
    </cfRule>
  </conditionalFormatting>
  <conditionalFormatting sqref="E204">
    <cfRule type="cellIs" dxfId="1571" priority="34" operator="lessThan">
      <formula>0</formula>
    </cfRule>
  </conditionalFormatting>
  <conditionalFormatting sqref="E203">
    <cfRule type="cellIs" dxfId="1570" priority="33" operator="lessThan">
      <formula>0</formula>
    </cfRule>
  </conditionalFormatting>
  <conditionalFormatting sqref="E198">
    <cfRule type="cellIs" dxfId="1569" priority="32" operator="lessThan">
      <formula>0</formula>
    </cfRule>
  </conditionalFormatting>
  <conditionalFormatting sqref="E196">
    <cfRule type="cellIs" dxfId="1568" priority="31" operator="lessThan">
      <formula>0</formula>
    </cfRule>
  </conditionalFormatting>
  <conditionalFormatting sqref="E194">
    <cfRule type="cellIs" dxfId="1567" priority="30" operator="lessThan">
      <formula>0</formula>
    </cfRule>
  </conditionalFormatting>
  <conditionalFormatting sqref="E193">
    <cfRule type="cellIs" dxfId="1566" priority="29" operator="lessThan">
      <formula>0</formula>
    </cfRule>
  </conditionalFormatting>
  <conditionalFormatting sqref="E189">
    <cfRule type="cellIs" dxfId="1565" priority="28" operator="lessThan">
      <formula>0</formula>
    </cfRule>
  </conditionalFormatting>
  <conditionalFormatting sqref="E184">
    <cfRule type="cellIs" dxfId="1564" priority="27" operator="lessThan">
      <formula>0</formula>
    </cfRule>
  </conditionalFormatting>
  <conditionalFormatting sqref="E179">
    <cfRule type="cellIs" dxfId="1563" priority="26" operator="lessThan">
      <formula>0</formula>
    </cfRule>
  </conditionalFormatting>
  <conditionalFormatting sqref="E180">
    <cfRule type="cellIs" dxfId="1562" priority="25" operator="lessThan">
      <formula>0</formula>
    </cfRule>
  </conditionalFormatting>
  <conditionalFormatting sqref="E178">
    <cfRule type="cellIs" dxfId="1561" priority="11" operator="lessThan">
      <formula>0</formula>
    </cfRule>
  </conditionalFormatting>
  <conditionalFormatting sqref="E175">
    <cfRule type="cellIs" dxfId="1560" priority="10" operator="lessThan">
      <formula>0</formula>
    </cfRule>
  </conditionalFormatting>
  <conditionalFormatting sqref="E174">
    <cfRule type="cellIs" dxfId="1559" priority="9" operator="lessThan">
      <formula>0</formula>
    </cfRule>
  </conditionalFormatting>
  <conditionalFormatting sqref="E171">
    <cfRule type="cellIs" dxfId="1558" priority="8" operator="lessThan">
      <formula>0</formula>
    </cfRule>
  </conditionalFormatting>
  <conditionalFormatting sqref="E168">
    <cfRule type="cellIs" dxfId="1557" priority="7" operator="lessThan">
      <formula>0</formula>
    </cfRule>
  </conditionalFormatting>
  <conditionalFormatting sqref="E164">
    <cfRule type="cellIs" dxfId="1556" priority="6" operator="lessThan">
      <formula>0</formula>
    </cfRule>
  </conditionalFormatting>
  <conditionalFormatting sqref="E160">
    <cfRule type="cellIs" dxfId="1555" priority="5" operator="lessThan">
      <formula>0</formula>
    </cfRule>
  </conditionalFormatting>
  <conditionalFormatting sqref="E157">
    <cfRule type="cellIs" dxfId="1554" priority="4" operator="lessThan">
      <formula>0</formula>
    </cfRule>
  </conditionalFormatting>
  <conditionalFormatting sqref="E155">
    <cfRule type="cellIs" dxfId="1553" priority="2" operator="lessThan">
      <formula>0</formula>
    </cfRule>
  </conditionalFormatting>
  <conditionalFormatting sqref="E154">
    <cfRule type="cellIs" dxfId="1552" priority="3" operator="lessThan">
      <formula>0</formula>
    </cfRule>
  </conditionalFormatting>
  <conditionalFormatting sqref="E152">
    <cfRule type="cellIs" dxfId="1551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1573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1574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2284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1274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1576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1276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1577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1277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1578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2515</v>
      </c>
      <c r="C8" s="693" t="s">
        <v>123</v>
      </c>
      <c r="D8" s="693"/>
      <c r="E8" s="695">
        <v>99</v>
      </c>
      <c r="F8" s="693" t="s">
        <v>2516</v>
      </c>
      <c r="I8" s="581" t="s">
        <v>1278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1579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1279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2517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2518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2519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2520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1807</v>
      </c>
      <c r="AF18" s="471" t="s">
        <v>1808</v>
      </c>
      <c r="AG18" s="472">
        <v>146746</v>
      </c>
      <c r="AH18" s="473">
        <v>200</v>
      </c>
      <c r="AI18" s="474" t="s">
        <v>1775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116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1038</v>
      </c>
      <c r="AB19" s="642">
        <f>SUM(K14:V14)+(AB14*1)</f>
        <v>70614.840833333335</v>
      </c>
      <c r="AD19" s="470">
        <v>42941</v>
      </c>
      <c r="AE19" s="471" t="s">
        <v>1809</v>
      </c>
      <c r="AF19" s="471" t="s">
        <v>1810</v>
      </c>
      <c r="AG19" s="472">
        <v>146833</v>
      </c>
      <c r="AH19" s="473">
        <v>200</v>
      </c>
      <c r="AI19" s="474" t="s">
        <v>1775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117</v>
      </c>
      <c r="J20" s="584" t="s">
        <v>2521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2522</v>
      </c>
      <c r="AB20" s="443">
        <f>W14+V25</f>
        <v>71563.381428571432</v>
      </c>
      <c r="AD20" s="470">
        <v>42947</v>
      </c>
      <c r="AE20" s="471" t="s">
        <v>1811</v>
      </c>
      <c r="AF20" s="471" t="s">
        <v>1812</v>
      </c>
      <c r="AG20" s="472">
        <v>146978</v>
      </c>
      <c r="AH20" s="473">
        <v>135</v>
      </c>
      <c r="AI20" s="474" t="s">
        <v>1375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118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1813</v>
      </c>
      <c r="AF21" s="471" t="s">
        <v>1814</v>
      </c>
      <c r="AG21" s="472">
        <v>147703</v>
      </c>
      <c r="AH21" s="473">
        <v>200</v>
      </c>
      <c r="AI21" s="474" t="s">
        <v>1775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120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1815</v>
      </c>
      <c r="AF22" s="471" t="s">
        <v>1816</v>
      </c>
      <c r="AG22" s="472">
        <v>147671</v>
      </c>
      <c r="AH22" s="473">
        <v>200</v>
      </c>
      <c r="AI22" s="474" t="s">
        <v>1775</v>
      </c>
    </row>
    <row r="23" spans="1:35" ht="13.9" customHeight="1" x14ac:dyDescent="0.4">
      <c r="I23" s="541" t="s">
        <v>121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1817</v>
      </c>
      <c r="AF23" s="471" t="s">
        <v>1818</v>
      </c>
      <c r="AG23" s="472">
        <v>147844</v>
      </c>
      <c r="AH23" s="473">
        <v>200</v>
      </c>
      <c r="AI23" s="474" t="s">
        <v>1819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1820</v>
      </c>
      <c r="AF24" s="471" t="s">
        <v>1821</v>
      </c>
      <c r="AG24" s="472">
        <v>148062</v>
      </c>
      <c r="AH24" s="473">
        <v>65</v>
      </c>
      <c r="AI24" s="474" t="s">
        <v>1375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123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1039</v>
      </c>
      <c r="AD25" s="470">
        <v>42978</v>
      </c>
      <c r="AE25" s="471" t="s">
        <v>1822</v>
      </c>
      <c r="AF25" s="471" t="s">
        <v>1823</v>
      </c>
      <c r="AG25" s="472">
        <v>148222</v>
      </c>
      <c r="AH25" s="473">
        <v>200</v>
      </c>
      <c r="AI25" s="474" t="s">
        <v>1775</v>
      </c>
    </row>
    <row r="26" spans="1:35" ht="15" customHeight="1" x14ac:dyDescent="0.4">
      <c r="A26" s="463">
        <v>43605</v>
      </c>
      <c r="B26" s="464" t="s">
        <v>2285</v>
      </c>
      <c r="C26" s="464" t="s">
        <v>123</v>
      </c>
      <c r="D26" s="463">
        <v>43605</v>
      </c>
      <c r="E26" s="465">
        <v>250</v>
      </c>
      <c r="F26" s="45" t="s">
        <v>2286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1824</v>
      </c>
      <c r="AF26" s="471" t="s">
        <v>1825</v>
      </c>
      <c r="AG26" s="472">
        <v>148235</v>
      </c>
      <c r="AH26" s="473">
        <v>200</v>
      </c>
      <c r="AI26" s="474" t="s">
        <v>1775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1289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132</v>
      </c>
      <c r="V27" s="796"/>
      <c r="W27" s="688">
        <f>SUM(W17:W23)+W14</f>
        <v>452360.76499999996</v>
      </c>
      <c r="X27" s="454"/>
      <c r="AD27" s="470">
        <v>42978</v>
      </c>
      <c r="AE27" s="471" t="s">
        <v>1826</v>
      </c>
      <c r="AF27" s="471" t="s">
        <v>1827</v>
      </c>
      <c r="AG27" s="472">
        <v>148256</v>
      </c>
      <c r="AH27" s="473">
        <v>41</v>
      </c>
      <c r="AI27" s="474" t="s">
        <v>1375</v>
      </c>
    </row>
    <row r="28" spans="1:35" ht="13.9" customHeight="1" thickBot="1" x14ac:dyDescent="0.4">
      <c r="A28" s="463">
        <v>43772</v>
      </c>
      <c r="B28" s="464" t="s">
        <v>2287</v>
      </c>
      <c r="C28" s="464" t="s">
        <v>123</v>
      </c>
      <c r="D28" s="463"/>
      <c r="E28" s="465">
        <v>500</v>
      </c>
      <c r="F28" s="45" t="s">
        <v>2288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133</v>
      </c>
      <c r="V28" s="796"/>
      <c r="W28" s="558">
        <f>W27/7</f>
        <v>64622.966428571424</v>
      </c>
      <c r="X28" s="454"/>
      <c r="AD28" s="470">
        <v>42982</v>
      </c>
      <c r="AE28" s="471" t="s">
        <v>1828</v>
      </c>
      <c r="AF28" s="471" t="s">
        <v>1829</v>
      </c>
      <c r="AG28" s="472">
        <v>148035</v>
      </c>
      <c r="AH28" s="476">
        <v>200</v>
      </c>
      <c r="AI28" s="474" t="s">
        <v>1775</v>
      </c>
    </row>
    <row r="29" spans="1:35" ht="13.9" customHeight="1" x14ac:dyDescent="0.4">
      <c r="A29" s="463">
        <v>43768</v>
      </c>
      <c r="B29" s="464" t="s">
        <v>2289</v>
      </c>
      <c r="C29" s="464" t="s">
        <v>123</v>
      </c>
      <c r="D29" s="463"/>
      <c r="E29" s="465">
        <v>250</v>
      </c>
      <c r="F29" s="45" t="s">
        <v>1180</v>
      </c>
      <c r="I29" s="455" t="s">
        <v>134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1830</v>
      </c>
      <c r="AF29" s="471" t="s">
        <v>1831</v>
      </c>
      <c r="AG29" s="472" t="s">
        <v>1832</v>
      </c>
      <c r="AH29" s="476">
        <v>200</v>
      </c>
      <c r="AI29" s="49" t="s">
        <v>1775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135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1833</v>
      </c>
      <c r="AF30" s="471" t="s">
        <v>1834</v>
      </c>
      <c r="AG30" s="472" t="s">
        <v>1835</v>
      </c>
      <c r="AH30" s="476">
        <v>200</v>
      </c>
      <c r="AI30" s="474" t="s">
        <v>1836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1837</v>
      </c>
      <c r="AF31" s="474" t="s">
        <v>1838</v>
      </c>
      <c r="AG31" s="477" t="s">
        <v>1839</v>
      </c>
      <c r="AH31" s="476">
        <v>200</v>
      </c>
      <c r="AI31" s="474" t="s">
        <v>1775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1840</v>
      </c>
      <c r="AF32" s="474" t="s">
        <v>1841</v>
      </c>
      <c r="AG32" s="477"/>
      <c r="AH32" s="540">
        <v>200</v>
      </c>
      <c r="AI32" s="474" t="s">
        <v>1775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140</v>
      </c>
      <c r="J33" s="557" t="s">
        <v>2523</v>
      </c>
      <c r="K33" s="577" t="s">
        <v>142</v>
      </c>
      <c r="L33" s="577" t="s">
        <v>143</v>
      </c>
      <c r="M33" s="577" t="s">
        <v>144</v>
      </c>
      <c r="N33" s="577" t="s">
        <v>145</v>
      </c>
      <c r="O33" s="577" t="s">
        <v>146</v>
      </c>
      <c r="P33" s="577" t="s">
        <v>147</v>
      </c>
      <c r="Q33" s="577" t="s">
        <v>148</v>
      </c>
      <c r="R33" s="577" t="s">
        <v>149</v>
      </c>
      <c r="S33" s="577" t="s">
        <v>150</v>
      </c>
      <c r="T33" s="577" t="s">
        <v>151</v>
      </c>
      <c r="U33" s="577" t="s">
        <v>152</v>
      </c>
      <c r="V33" s="577" t="s">
        <v>153</v>
      </c>
      <c r="W33" s="423" t="s">
        <v>19</v>
      </c>
      <c r="Y33" s="579" t="s">
        <v>21</v>
      </c>
      <c r="AD33" s="470">
        <v>43018</v>
      </c>
      <c r="AE33" s="474" t="s">
        <v>1843</v>
      </c>
      <c r="AF33" s="474" t="s">
        <v>1844</v>
      </c>
      <c r="AG33" s="477"/>
      <c r="AH33" s="476">
        <v>200</v>
      </c>
      <c r="AI33" s="474" t="s">
        <v>1775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1845</v>
      </c>
      <c r="AF34" s="474" t="s">
        <v>1846</v>
      </c>
      <c r="AG34" s="477" t="s">
        <v>1847</v>
      </c>
      <c r="AH34" s="476">
        <v>200</v>
      </c>
      <c r="AI34" s="474" t="s">
        <v>1775</v>
      </c>
    </row>
    <row r="35" spans="1:35" x14ac:dyDescent="0.35">
      <c r="G35" s="287"/>
      <c r="I35" s="581" t="s">
        <v>1274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1848</v>
      </c>
      <c r="AF35" s="426" t="s">
        <v>1849</v>
      </c>
      <c r="AG35" s="477" t="s">
        <v>1850</v>
      </c>
      <c r="AH35" s="476">
        <v>200</v>
      </c>
      <c r="AI35" s="474" t="s">
        <v>1775</v>
      </c>
    </row>
    <row r="36" spans="1:35" x14ac:dyDescent="0.35">
      <c r="I36" s="581" t="s">
        <v>1276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1851</v>
      </c>
      <c r="AF36" s="426" t="s">
        <v>1852</v>
      </c>
      <c r="AH36" s="476">
        <v>200</v>
      </c>
      <c r="AI36" s="426" t="s">
        <v>1853</v>
      </c>
    </row>
    <row r="37" spans="1:35" ht="13.5" customHeight="1" x14ac:dyDescent="0.35">
      <c r="A37" s="463">
        <v>43647</v>
      </c>
      <c r="B37" s="464" t="s">
        <v>1805</v>
      </c>
      <c r="C37" s="464" t="s">
        <v>123</v>
      </c>
      <c r="E37" s="465">
        <v>995</v>
      </c>
      <c r="F37" s="49" t="s">
        <v>2524</v>
      </c>
      <c r="I37" s="581" t="s">
        <v>1277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1854</v>
      </c>
      <c r="AF37" s="426" t="s">
        <v>1855</v>
      </c>
      <c r="AG37" s="478" t="s">
        <v>1856</v>
      </c>
      <c r="AH37" s="476">
        <v>150</v>
      </c>
      <c r="AI37" s="474" t="s">
        <v>1775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1278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1279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1857</v>
      </c>
      <c r="AF39" s="45" t="s">
        <v>1858</v>
      </c>
      <c r="AG39" s="48" t="s">
        <v>1859</v>
      </c>
      <c r="AH39" s="476">
        <v>200</v>
      </c>
      <c r="AI39" s="474" t="s">
        <v>1775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2525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1862</v>
      </c>
      <c r="AF40" s="426" t="s">
        <v>1863</v>
      </c>
      <c r="AG40" s="48" t="s">
        <v>1864</v>
      </c>
      <c r="AH40" s="476">
        <v>200</v>
      </c>
      <c r="AI40" s="474" t="s">
        <v>1775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1865</v>
      </c>
      <c r="AF41" s="45" t="s">
        <v>1866</v>
      </c>
      <c r="AG41" s="48" t="s">
        <v>1867</v>
      </c>
      <c r="AH41" s="476">
        <v>135</v>
      </c>
      <c r="AI41" s="45" t="s">
        <v>1141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1868</v>
      </c>
      <c r="AF42" s="426" t="s">
        <v>1869</v>
      </c>
      <c r="AG42" s="48" t="s">
        <v>1870</v>
      </c>
      <c r="AH42" s="476">
        <v>200</v>
      </c>
      <c r="AI42" s="48" t="s">
        <v>1871</v>
      </c>
    </row>
    <row r="43" spans="1:35" ht="15" customHeight="1" x14ac:dyDescent="0.4">
      <c r="A43" s="427">
        <v>43862</v>
      </c>
      <c r="B43" s="427" t="s">
        <v>732</v>
      </c>
      <c r="C43" s="427" t="s">
        <v>65</v>
      </c>
      <c r="E43" s="751">
        <v>795</v>
      </c>
      <c r="F43" s="763" t="s">
        <v>2526</v>
      </c>
      <c r="I43" s="420" t="s">
        <v>140</v>
      </c>
      <c r="J43" s="557" t="s">
        <v>154</v>
      </c>
      <c r="K43" s="577" t="s">
        <v>142</v>
      </c>
      <c r="L43" s="577" t="s">
        <v>143</v>
      </c>
      <c r="M43" s="577" t="s">
        <v>144</v>
      </c>
      <c r="N43" s="577" t="s">
        <v>145</v>
      </c>
      <c r="O43" s="577" t="s">
        <v>146</v>
      </c>
      <c r="P43" s="577" t="s">
        <v>147</v>
      </c>
      <c r="Q43" s="577" t="s">
        <v>148</v>
      </c>
      <c r="R43" s="577" t="s">
        <v>149</v>
      </c>
      <c r="S43" s="577" t="s">
        <v>150</v>
      </c>
      <c r="T43" s="577" t="s">
        <v>151</v>
      </c>
      <c r="U43" s="577" t="s">
        <v>152</v>
      </c>
      <c r="V43" s="577" t="s">
        <v>153</v>
      </c>
      <c r="W43" s="577" t="s">
        <v>19</v>
      </c>
      <c r="AD43" s="470">
        <v>43066</v>
      </c>
      <c r="AE43" s="426" t="s">
        <v>1872</v>
      </c>
      <c r="AF43" s="426" t="s">
        <v>1873</v>
      </c>
      <c r="AG43" s="48" t="s">
        <v>1874</v>
      </c>
      <c r="AH43" s="476">
        <v>150</v>
      </c>
      <c r="AI43" s="45" t="s">
        <v>1875</v>
      </c>
    </row>
    <row r="44" spans="1:35" ht="13.5" customHeight="1" x14ac:dyDescent="0.35">
      <c r="A44" s="427">
        <v>43787</v>
      </c>
      <c r="B44" s="427" t="s">
        <v>2290</v>
      </c>
      <c r="C44" s="427" t="s">
        <v>65</v>
      </c>
      <c r="E44" s="751">
        <v>150</v>
      </c>
      <c r="F44" s="763" t="s">
        <v>2527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1876</v>
      </c>
      <c r="AF44" s="45" t="s">
        <v>1877</v>
      </c>
      <c r="AG44" s="48" t="s">
        <v>1878</v>
      </c>
      <c r="AH44" s="476">
        <v>200</v>
      </c>
      <c r="AI44" s="474" t="s">
        <v>1775</v>
      </c>
    </row>
    <row r="45" spans="1:35" ht="13.5" customHeight="1" x14ac:dyDescent="0.35">
      <c r="A45" s="427">
        <v>43787</v>
      </c>
      <c r="B45" s="427" t="s">
        <v>2290</v>
      </c>
      <c r="C45" s="427" t="s">
        <v>65</v>
      </c>
      <c r="E45" s="751">
        <v>100</v>
      </c>
      <c r="F45" s="763" t="s">
        <v>2291</v>
      </c>
      <c r="G45" s="427"/>
      <c r="I45" s="581" t="s">
        <v>1274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1879</v>
      </c>
      <c r="AF45" s="426" t="s">
        <v>1880</v>
      </c>
      <c r="AG45" s="48" t="s">
        <v>1881</v>
      </c>
      <c r="AH45" s="476">
        <v>200</v>
      </c>
      <c r="AI45" s="45" t="s">
        <v>1775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1276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1277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1882</v>
      </c>
      <c r="AF47" s="426" t="s">
        <v>1883</v>
      </c>
      <c r="AG47" s="48" t="s">
        <v>1884</v>
      </c>
      <c r="AH47" s="476">
        <v>200</v>
      </c>
      <c r="AI47" s="45" t="s">
        <v>1775</v>
      </c>
    </row>
    <row r="48" spans="1:35" ht="13.5" customHeight="1" x14ac:dyDescent="0.35">
      <c r="A48" s="463"/>
      <c r="B48" s="464" t="s">
        <v>2528</v>
      </c>
      <c r="C48" s="464" t="s">
        <v>123</v>
      </c>
      <c r="E48" s="465">
        <f>395+250</f>
        <v>645</v>
      </c>
      <c r="F48" s="462" t="s">
        <v>2529</v>
      </c>
      <c r="I48" s="581" t="s">
        <v>1278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676</v>
      </c>
      <c r="AF48" s="45" t="s">
        <v>1885</v>
      </c>
      <c r="AG48" s="48" t="s">
        <v>1886</v>
      </c>
      <c r="AH48" s="476">
        <v>200</v>
      </c>
      <c r="AI48" s="49" t="s">
        <v>1267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1279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1887</v>
      </c>
      <c r="AF49" s="45" t="s">
        <v>1888</v>
      </c>
      <c r="AG49" s="48" t="s">
        <v>1889</v>
      </c>
      <c r="AH49" s="476">
        <v>50</v>
      </c>
      <c r="AI49" s="49" t="s">
        <v>1141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2525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1681</v>
      </c>
      <c r="AF50" s="45" t="s">
        <v>1890</v>
      </c>
      <c r="AG50" s="48" t="s">
        <v>1891</v>
      </c>
      <c r="AH50" s="476">
        <v>200</v>
      </c>
      <c r="AI50" s="49" t="s">
        <v>496</v>
      </c>
    </row>
    <row r="51" spans="1:35" ht="13.9" customHeight="1" x14ac:dyDescent="0.4">
      <c r="A51" s="463">
        <v>43689</v>
      </c>
      <c r="B51" s="464" t="s">
        <v>2487</v>
      </c>
      <c r="C51" s="464" t="s">
        <v>123</v>
      </c>
      <c r="E51" s="465">
        <v>995</v>
      </c>
      <c r="F51" s="462" t="s">
        <v>2526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1892</v>
      </c>
      <c r="AF51" s="45" t="s">
        <v>1893</v>
      </c>
      <c r="AG51" s="48" t="s">
        <v>1894</v>
      </c>
      <c r="AH51" s="476">
        <v>200</v>
      </c>
      <c r="AI51" s="49" t="s">
        <v>1775</v>
      </c>
    </row>
    <row r="52" spans="1:35" ht="13.5" customHeight="1" x14ac:dyDescent="0.35">
      <c r="A52" s="463">
        <v>43686</v>
      </c>
      <c r="B52" s="464" t="s">
        <v>2530</v>
      </c>
      <c r="C52" s="464" t="s">
        <v>123</v>
      </c>
      <c r="E52" s="465">
        <v>650</v>
      </c>
      <c r="F52" s="462" t="s">
        <v>91</v>
      </c>
      <c r="AD52" s="470">
        <v>43116</v>
      </c>
      <c r="AE52" s="426" t="s">
        <v>1895</v>
      </c>
      <c r="AF52" s="45" t="s">
        <v>1896</v>
      </c>
      <c r="AG52" s="48" t="s">
        <v>1897</v>
      </c>
      <c r="AH52" s="476">
        <v>200</v>
      </c>
      <c r="AI52" s="49" t="s">
        <v>1775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140</v>
      </c>
      <c r="J53" s="557" t="s">
        <v>155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  <c r="AD53" s="470">
        <v>43129</v>
      </c>
      <c r="AE53" s="45" t="s">
        <v>1898</v>
      </c>
      <c r="AF53" s="45" t="s">
        <v>1899</v>
      </c>
      <c r="AG53" s="48" t="s">
        <v>1900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1901</v>
      </c>
      <c r="AF54" s="426" t="s">
        <v>1902</v>
      </c>
      <c r="AG54" s="48" t="s">
        <v>1903</v>
      </c>
      <c r="AH54" s="476">
        <v>200</v>
      </c>
      <c r="AI54" s="45" t="s">
        <v>1267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1274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1904</v>
      </c>
      <c r="AF55" s="426" t="s">
        <v>1905</v>
      </c>
      <c r="AG55" s="48" t="s">
        <v>1906</v>
      </c>
      <c r="AH55" s="476">
        <v>200</v>
      </c>
      <c r="AI55" s="45" t="s">
        <v>1267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1276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1907</v>
      </c>
      <c r="AF56" s="45" t="s">
        <v>1908</v>
      </c>
      <c r="AG56" s="48" t="s">
        <v>1909</v>
      </c>
      <c r="AH56" s="476">
        <v>200</v>
      </c>
      <c r="AI56" s="45" t="s">
        <v>1267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1277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1910</v>
      </c>
      <c r="AF57" s="45" t="s">
        <v>1911</v>
      </c>
      <c r="AG57" s="48" t="s">
        <v>1912</v>
      </c>
      <c r="AH57" s="476">
        <v>200</v>
      </c>
      <c r="AI57" s="45" t="s">
        <v>1775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1278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1913</v>
      </c>
      <c r="AF58" s="426" t="s">
        <v>1914</v>
      </c>
      <c r="AG58" s="48" t="s">
        <v>1915</v>
      </c>
      <c r="AH58" s="476">
        <v>200</v>
      </c>
      <c r="AI58" s="45" t="s">
        <v>1267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1279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1854</v>
      </c>
      <c r="AF59" s="426" t="s">
        <v>1916</v>
      </c>
      <c r="AG59" s="48" t="s">
        <v>1917</v>
      </c>
      <c r="AH59" s="476">
        <v>200</v>
      </c>
      <c r="AI59" s="45" t="s">
        <v>1267</v>
      </c>
    </row>
    <row r="60" spans="1:35" x14ac:dyDescent="0.35">
      <c r="I60" s="582" t="s">
        <v>2525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1918</v>
      </c>
      <c r="AF60" s="426" t="s">
        <v>1919</v>
      </c>
      <c r="AG60" s="48" t="s">
        <v>1920</v>
      </c>
      <c r="AH60" s="476">
        <v>200</v>
      </c>
      <c r="AI60" s="45" t="s">
        <v>1775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1921</v>
      </c>
      <c r="AF61" s="45" t="s">
        <v>1922</v>
      </c>
      <c r="AG61" s="48" t="s">
        <v>1923</v>
      </c>
      <c r="AH61" s="476">
        <v>30</v>
      </c>
      <c r="AI61" s="45" t="s">
        <v>1924</v>
      </c>
    </row>
    <row r="62" spans="1:35" x14ac:dyDescent="0.35">
      <c r="AD62" s="470">
        <v>43190</v>
      </c>
      <c r="AE62" s="45" t="s">
        <v>1925</v>
      </c>
      <c r="AF62" s="45" t="s">
        <v>1926</v>
      </c>
      <c r="AG62" s="48" t="s">
        <v>1927</v>
      </c>
      <c r="AH62" s="476">
        <v>125</v>
      </c>
      <c r="AI62" s="45" t="s">
        <v>1928</v>
      </c>
    </row>
    <row r="63" spans="1:35" x14ac:dyDescent="0.35">
      <c r="AD63" s="470">
        <v>43249</v>
      </c>
      <c r="AE63" s="45" t="s">
        <v>1191</v>
      </c>
      <c r="AF63" s="426" t="s">
        <v>1929</v>
      </c>
      <c r="AG63" s="48" t="s">
        <v>1930</v>
      </c>
      <c r="AH63" s="476">
        <v>200</v>
      </c>
      <c r="AI63" s="45" t="s">
        <v>1931</v>
      </c>
    </row>
    <row r="64" spans="1:35" ht="13.15" customHeight="1" x14ac:dyDescent="0.4">
      <c r="I64" s="420" t="s">
        <v>140</v>
      </c>
      <c r="J64" s="557" t="s">
        <v>1596</v>
      </c>
      <c r="K64" s="577" t="s">
        <v>142</v>
      </c>
      <c r="L64" s="577" t="s">
        <v>143</v>
      </c>
      <c r="M64" s="577" t="s">
        <v>144</v>
      </c>
      <c r="N64" s="577" t="s">
        <v>145</v>
      </c>
      <c r="O64" s="577" t="s">
        <v>146</v>
      </c>
      <c r="P64" s="577" t="s">
        <v>147</v>
      </c>
      <c r="Q64" s="577" t="s">
        <v>148</v>
      </c>
      <c r="R64" s="577" t="s">
        <v>149</v>
      </c>
      <c r="S64" s="577" t="s">
        <v>150</v>
      </c>
      <c r="T64" s="577" t="s">
        <v>151</v>
      </c>
      <c r="U64" s="577" t="s">
        <v>152</v>
      </c>
      <c r="V64" s="577" t="s">
        <v>153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1932</v>
      </c>
      <c r="AF64" s="426" t="s">
        <v>1933</v>
      </c>
      <c r="AG64" s="48" t="s">
        <v>1934</v>
      </c>
      <c r="AH64" s="476">
        <v>200</v>
      </c>
      <c r="AI64" s="45" t="s">
        <v>1531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1935</v>
      </c>
      <c r="AF65" s="426" t="s">
        <v>1936</v>
      </c>
      <c r="AG65" s="48" t="s">
        <v>1937</v>
      </c>
      <c r="AH65" s="476">
        <v>200</v>
      </c>
      <c r="AI65" s="45" t="s">
        <v>1938</v>
      </c>
    </row>
    <row r="66" spans="9:35" x14ac:dyDescent="0.35">
      <c r="I66" s="581" t="s">
        <v>1274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1939</v>
      </c>
      <c r="AF66" s="426" t="s">
        <v>1940</v>
      </c>
      <c r="AG66" s="48" t="s">
        <v>1941</v>
      </c>
      <c r="AH66" s="476">
        <v>250</v>
      </c>
      <c r="AI66" s="45" t="s">
        <v>1942</v>
      </c>
    </row>
    <row r="67" spans="9:35" x14ac:dyDescent="0.35">
      <c r="I67" s="581" t="s">
        <v>1276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1943</v>
      </c>
      <c r="AF67" s="426" t="s">
        <v>1944</v>
      </c>
      <c r="AG67" s="48" t="s">
        <v>1945</v>
      </c>
      <c r="AH67" s="426">
        <v>200</v>
      </c>
      <c r="AI67" s="45" t="s">
        <v>1946</v>
      </c>
    </row>
    <row r="68" spans="9:35" x14ac:dyDescent="0.35">
      <c r="I68" s="581" t="s">
        <v>1277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1947</v>
      </c>
      <c r="AF68" s="45" t="s">
        <v>1948</v>
      </c>
      <c r="AG68" s="48" t="s">
        <v>1949</v>
      </c>
      <c r="AH68" s="476">
        <v>250</v>
      </c>
      <c r="AI68" s="45" t="s">
        <v>1489</v>
      </c>
    </row>
    <row r="69" spans="9:35" x14ac:dyDescent="0.35">
      <c r="I69" s="581" t="s">
        <v>1278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1943</v>
      </c>
      <c r="AF69" s="45" t="s">
        <v>1950</v>
      </c>
      <c r="AG69" s="45" t="s">
        <v>1900</v>
      </c>
      <c r="AH69" s="257">
        <v>-159</v>
      </c>
    </row>
    <row r="70" spans="9:35" x14ac:dyDescent="0.35">
      <c r="I70" s="582" t="s">
        <v>1279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1681</v>
      </c>
      <c r="AF70" s="45" t="s">
        <v>1951</v>
      </c>
      <c r="AG70" s="48" t="s">
        <v>1952</v>
      </c>
      <c r="AH70" s="476">
        <v>75</v>
      </c>
      <c r="AI70" s="45" t="s">
        <v>224</v>
      </c>
    </row>
    <row r="71" spans="9:35" x14ac:dyDescent="0.35">
      <c r="I71" s="582" t="s">
        <v>2525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676</v>
      </c>
      <c r="AF71" s="426" t="s">
        <v>1953</v>
      </c>
      <c r="AG71" s="48" t="s">
        <v>1954</v>
      </c>
      <c r="AH71" s="476">
        <v>100</v>
      </c>
      <c r="AI71" s="45" t="s">
        <v>1141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1955</v>
      </c>
      <c r="AF72" s="45" t="s">
        <v>1956</v>
      </c>
      <c r="AG72" s="48" t="s">
        <v>1957</v>
      </c>
      <c r="AH72" s="476">
        <v>75</v>
      </c>
      <c r="AI72" s="45" t="s">
        <v>1141</v>
      </c>
    </row>
    <row r="73" spans="9:35" x14ac:dyDescent="0.35">
      <c r="AD73" s="470">
        <v>43762</v>
      </c>
      <c r="AE73" s="426" t="s">
        <v>1958</v>
      </c>
      <c r="AF73" s="426" t="s">
        <v>1959</v>
      </c>
      <c r="AG73" s="48" t="s">
        <v>1960</v>
      </c>
      <c r="AH73" s="476">
        <v>250</v>
      </c>
      <c r="AI73" s="45" t="s">
        <v>1141</v>
      </c>
    </row>
    <row r="74" spans="9:35" ht="13.15" customHeight="1" x14ac:dyDescent="0.4">
      <c r="I74" s="566" t="s">
        <v>157</v>
      </c>
      <c r="K74" s="577" t="s">
        <v>142</v>
      </c>
      <c r="L74" s="577" t="s">
        <v>143</v>
      </c>
      <c r="M74" s="577" t="s">
        <v>144</v>
      </c>
      <c r="N74" s="577" t="s">
        <v>145</v>
      </c>
      <c r="O74" s="577" t="s">
        <v>146</v>
      </c>
      <c r="P74" s="577" t="s">
        <v>147</v>
      </c>
      <c r="Q74" s="577" t="s">
        <v>148</v>
      </c>
      <c r="R74" s="577" t="s">
        <v>149</v>
      </c>
      <c r="S74" s="577" t="s">
        <v>150</v>
      </c>
      <c r="T74" s="577" t="s">
        <v>151</v>
      </c>
      <c r="U74" s="577" t="s">
        <v>152</v>
      </c>
      <c r="V74" s="577" t="s">
        <v>153</v>
      </c>
      <c r="W74" s="577" t="s">
        <v>19</v>
      </c>
      <c r="X74" s="423" t="s">
        <v>158</v>
      </c>
      <c r="Y74" s="423" t="s">
        <v>22</v>
      </c>
      <c r="AD74" s="470">
        <v>43769</v>
      </c>
      <c r="AE74" s="45" t="s">
        <v>1961</v>
      </c>
      <c r="AF74" s="426" t="s">
        <v>1962</v>
      </c>
      <c r="AG74" s="48" t="s">
        <v>1963</v>
      </c>
      <c r="AH74" s="476">
        <v>200</v>
      </c>
      <c r="AI74" s="45" t="s">
        <v>142</v>
      </c>
    </row>
    <row r="75" spans="9:35" x14ac:dyDescent="0.35">
      <c r="I75" s="426" t="s">
        <v>159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1964</v>
      </c>
      <c r="AF75" s="45" t="s">
        <v>1965</v>
      </c>
      <c r="AG75" s="48" t="s">
        <v>1966</v>
      </c>
      <c r="AH75" s="426">
        <v>150</v>
      </c>
    </row>
    <row r="76" spans="9:35" x14ac:dyDescent="0.35">
      <c r="I76" s="426" t="s">
        <v>160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161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162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163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164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166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2297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168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1310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170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2297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171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172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173</v>
      </c>
      <c r="K94" s="577" t="s">
        <v>142</v>
      </c>
      <c r="L94" s="577" t="s">
        <v>143</v>
      </c>
      <c r="M94" s="577" t="s">
        <v>144</v>
      </c>
      <c r="N94" s="577" t="s">
        <v>145</v>
      </c>
      <c r="O94" s="577" t="s">
        <v>146</v>
      </c>
      <c r="P94" s="577" t="s">
        <v>147</v>
      </c>
      <c r="Q94" s="577" t="s">
        <v>148</v>
      </c>
      <c r="R94" s="577" t="s">
        <v>149</v>
      </c>
      <c r="S94" s="577" t="s">
        <v>150</v>
      </c>
      <c r="T94" s="577" t="s">
        <v>151</v>
      </c>
      <c r="U94" s="577" t="s">
        <v>152</v>
      </c>
      <c r="V94" s="577" t="s">
        <v>153</v>
      </c>
      <c r="W94" s="577" t="s">
        <v>19</v>
      </c>
      <c r="X94" s="423" t="s">
        <v>158</v>
      </c>
    </row>
    <row r="95" spans="9:25" x14ac:dyDescent="0.35">
      <c r="I95" s="426" t="s">
        <v>174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175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1311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163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177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179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181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182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23" t="s">
        <v>158</v>
      </c>
    </row>
    <row r="105" spans="9:24" ht="13.15" customHeight="1" x14ac:dyDescent="0.4">
      <c r="I105" s="444" t="s">
        <v>183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184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185</v>
      </c>
      <c r="K109" s="577" t="s">
        <v>142</v>
      </c>
      <c r="L109" s="577" t="s">
        <v>143</v>
      </c>
      <c r="M109" s="577" t="s">
        <v>144</v>
      </c>
      <c r="N109" s="577" t="s">
        <v>145</v>
      </c>
      <c r="O109" s="577" t="s">
        <v>146</v>
      </c>
      <c r="P109" s="577" t="s">
        <v>147</v>
      </c>
      <c r="Q109" s="577" t="s">
        <v>148</v>
      </c>
      <c r="R109" s="577" t="s">
        <v>149</v>
      </c>
      <c r="S109" s="577" t="s">
        <v>150</v>
      </c>
      <c r="T109" s="577" t="s">
        <v>151</v>
      </c>
      <c r="U109" s="577" t="s">
        <v>152</v>
      </c>
      <c r="V109" s="577" t="s">
        <v>153</v>
      </c>
      <c r="W109" s="577" t="s">
        <v>19</v>
      </c>
      <c r="X109" s="423" t="s">
        <v>158</v>
      </c>
    </row>
    <row r="110" spans="9:24" ht="13.15" customHeight="1" x14ac:dyDescent="0.4">
      <c r="I110" s="444" t="s">
        <v>183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184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186</v>
      </c>
      <c r="K114" s="577" t="s">
        <v>142</v>
      </c>
      <c r="L114" s="577" t="s">
        <v>143</v>
      </c>
      <c r="M114" s="577" t="s">
        <v>144</v>
      </c>
      <c r="N114" s="577" t="s">
        <v>145</v>
      </c>
      <c r="O114" s="577" t="s">
        <v>146</v>
      </c>
      <c r="P114" s="577" t="s">
        <v>147</v>
      </c>
      <c r="Q114" s="577" t="s">
        <v>148</v>
      </c>
      <c r="R114" s="577" t="s">
        <v>149</v>
      </c>
      <c r="S114" s="577" t="s">
        <v>150</v>
      </c>
      <c r="T114" s="577" t="s">
        <v>151</v>
      </c>
      <c r="U114" s="577" t="s">
        <v>152</v>
      </c>
      <c r="V114" s="577" t="s">
        <v>153</v>
      </c>
      <c r="W114" s="577" t="s">
        <v>19</v>
      </c>
      <c r="X114" s="423" t="s">
        <v>158</v>
      </c>
    </row>
    <row r="115" spans="1:24" ht="13.15" customHeight="1" x14ac:dyDescent="0.4">
      <c r="I115" s="444" t="s">
        <v>183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184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187</v>
      </c>
      <c r="B125" s="459" t="s">
        <v>188</v>
      </c>
      <c r="C125" s="459" t="s">
        <v>189</v>
      </c>
      <c r="D125" s="459" t="s">
        <v>190</v>
      </c>
      <c r="E125" s="483" t="s">
        <v>74</v>
      </c>
      <c r="F125" s="459" t="s">
        <v>75</v>
      </c>
      <c r="G125" s="459" t="s">
        <v>191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2531</v>
      </c>
      <c r="C133" s="426" t="s">
        <v>28</v>
      </c>
      <c r="D133" s="45" t="s">
        <v>159</v>
      </c>
      <c r="E133" s="53">
        <v>30</v>
      </c>
      <c r="F133" s="45" t="s">
        <v>1521</v>
      </c>
      <c r="G133" s="45" t="s">
        <v>174</v>
      </c>
    </row>
    <row r="134" spans="1:7" ht="13.5" customHeight="1" x14ac:dyDescent="0.35">
      <c r="A134" s="47">
        <v>43830</v>
      </c>
      <c r="B134" s="45" t="s">
        <v>89</v>
      </c>
      <c r="C134" s="426" t="s">
        <v>2518</v>
      </c>
      <c r="D134" s="45" t="s">
        <v>160</v>
      </c>
      <c r="E134" s="53">
        <v>228.61</v>
      </c>
      <c r="F134" s="45" t="s">
        <v>1026</v>
      </c>
      <c r="G134" s="45" t="s">
        <v>175</v>
      </c>
    </row>
    <row r="135" spans="1:7" ht="13.5" customHeight="1" x14ac:dyDescent="0.35">
      <c r="A135" s="47">
        <v>43829</v>
      </c>
      <c r="B135" s="45" t="s">
        <v>2532</v>
      </c>
      <c r="C135" s="426" t="s">
        <v>1274</v>
      </c>
      <c r="D135" s="45" t="s">
        <v>159</v>
      </c>
      <c r="E135" s="53">
        <v>20</v>
      </c>
      <c r="F135" s="45" t="s">
        <v>324</v>
      </c>
      <c r="G135" s="45" t="s">
        <v>174</v>
      </c>
    </row>
    <row r="136" spans="1:7" ht="13.5" customHeight="1" x14ac:dyDescent="0.35">
      <c r="A136" s="47">
        <v>43829</v>
      </c>
      <c r="B136" s="45" t="s">
        <v>2494</v>
      </c>
      <c r="C136" s="426" t="s">
        <v>1279</v>
      </c>
      <c r="D136" s="45" t="s">
        <v>159</v>
      </c>
      <c r="E136" s="53">
        <v>120</v>
      </c>
      <c r="F136" s="48" t="s">
        <v>941</v>
      </c>
      <c r="G136" s="45" t="s">
        <v>174</v>
      </c>
    </row>
    <row r="137" spans="1:7" ht="13.5" customHeight="1" x14ac:dyDescent="0.35">
      <c r="A137" s="47">
        <v>43825</v>
      </c>
      <c r="B137" s="45" t="s">
        <v>2399</v>
      </c>
      <c r="C137" s="426" t="s">
        <v>1274</v>
      </c>
      <c r="D137" s="45" t="s">
        <v>159</v>
      </c>
      <c r="E137" s="53">
        <v>10</v>
      </c>
      <c r="F137" s="45" t="s">
        <v>324</v>
      </c>
      <c r="G137" s="45" t="s">
        <v>175</v>
      </c>
    </row>
    <row r="138" spans="1:7" ht="13.5" customHeight="1" x14ac:dyDescent="0.35">
      <c r="A138" s="47">
        <v>43823</v>
      </c>
      <c r="B138" s="45" t="s">
        <v>2285</v>
      </c>
      <c r="C138" s="426" t="s">
        <v>2520</v>
      </c>
      <c r="D138" s="45" t="s">
        <v>160</v>
      </c>
      <c r="E138" s="53">
        <v>0.9</v>
      </c>
      <c r="F138" s="45" t="s">
        <v>1419</v>
      </c>
      <c r="G138" s="45" t="s">
        <v>175</v>
      </c>
    </row>
    <row r="139" spans="1:7" ht="13.5" customHeight="1" x14ac:dyDescent="0.35">
      <c r="A139" s="47">
        <v>43823</v>
      </c>
      <c r="B139" s="45" t="s">
        <v>2533</v>
      </c>
      <c r="C139" s="426" t="s">
        <v>1279</v>
      </c>
      <c r="D139" s="45" t="s">
        <v>160</v>
      </c>
      <c r="E139" s="53">
        <v>65</v>
      </c>
      <c r="F139" s="48" t="s">
        <v>941</v>
      </c>
      <c r="G139" s="45" t="s">
        <v>174</v>
      </c>
    </row>
    <row r="140" spans="1:7" ht="13.5" customHeight="1" x14ac:dyDescent="0.35">
      <c r="A140" s="47">
        <v>43823</v>
      </c>
      <c r="B140" s="45" t="s">
        <v>2528</v>
      </c>
      <c r="C140" s="426" t="s">
        <v>1279</v>
      </c>
      <c r="D140" s="45" t="s">
        <v>159</v>
      </c>
      <c r="E140" s="53">
        <v>100</v>
      </c>
      <c r="F140" s="48" t="s">
        <v>941</v>
      </c>
      <c r="G140" s="45" t="s">
        <v>175</v>
      </c>
    </row>
    <row r="141" spans="1:7" ht="13.5" customHeight="1" x14ac:dyDescent="0.35">
      <c r="A141" s="47">
        <v>43822</v>
      </c>
      <c r="B141" s="45" t="s">
        <v>2534</v>
      </c>
      <c r="C141" s="426" t="s">
        <v>2517</v>
      </c>
      <c r="D141" s="45" t="s">
        <v>160</v>
      </c>
      <c r="E141" s="53">
        <v>200</v>
      </c>
      <c r="F141" s="45" t="s">
        <v>734</v>
      </c>
      <c r="G141" s="45" t="s">
        <v>174</v>
      </c>
    </row>
    <row r="142" spans="1:7" ht="13.5" customHeight="1" x14ac:dyDescent="0.35">
      <c r="A142" s="47">
        <v>43821</v>
      </c>
      <c r="B142" s="45" t="s">
        <v>2535</v>
      </c>
      <c r="C142" s="426" t="s">
        <v>28</v>
      </c>
      <c r="D142" s="45" t="s">
        <v>160</v>
      </c>
      <c r="E142" s="53">
        <v>30</v>
      </c>
      <c r="F142" s="45" t="s">
        <v>1521</v>
      </c>
      <c r="G142" s="45" t="s">
        <v>174</v>
      </c>
    </row>
    <row r="143" spans="1:7" ht="13.5" customHeight="1" x14ac:dyDescent="0.35">
      <c r="A143" s="47">
        <v>43820</v>
      </c>
      <c r="B143" s="45" t="s">
        <v>2536</v>
      </c>
      <c r="C143" s="426" t="s">
        <v>1274</v>
      </c>
      <c r="D143" s="45" t="s">
        <v>159</v>
      </c>
      <c r="E143" s="53">
        <v>99</v>
      </c>
      <c r="F143" s="45" t="s">
        <v>2537</v>
      </c>
      <c r="G143" s="45" t="s">
        <v>174</v>
      </c>
    </row>
    <row r="144" spans="1:7" ht="13.5" customHeight="1" x14ac:dyDescent="0.35">
      <c r="A144" s="47">
        <v>43820</v>
      </c>
      <c r="B144" s="45" t="s">
        <v>2538</v>
      </c>
      <c r="C144" s="426" t="s">
        <v>1274</v>
      </c>
      <c r="D144" s="45" t="s">
        <v>159</v>
      </c>
      <c r="E144" s="53">
        <v>20</v>
      </c>
      <c r="F144" s="45" t="s">
        <v>324</v>
      </c>
      <c r="G144" s="45" t="s">
        <v>175</v>
      </c>
    </row>
    <row r="145" spans="1:7" ht="13.5" customHeight="1" x14ac:dyDescent="0.35">
      <c r="A145" s="47">
        <v>43820</v>
      </c>
      <c r="B145" s="45" t="s">
        <v>2539</v>
      </c>
      <c r="C145" s="426" t="s">
        <v>28</v>
      </c>
      <c r="D145" s="45" t="s">
        <v>159</v>
      </c>
      <c r="E145" s="53">
        <v>250</v>
      </c>
      <c r="F145" s="45" t="s">
        <v>1025</v>
      </c>
      <c r="G145" s="45" t="s">
        <v>174</v>
      </c>
    </row>
    <row r="146" spans="1:7" ht="13.5" customHeight="1" x14ac:dyDescent="0.35">
      <c r="A146" s="47">
        <v>43819</v>
      </c>
      <c r="B146" s="45" t="s">
        <v>2540</v>
      </c>
      <c r="C146" s="426" t="s">
        <v>2518</v>
      </c>
      <c r="D146" s="45" t="s">
        <v>160</v>
      </c>
      <c r="E146" s="53">
        <v>199.68</v>
      </c>
      <c r="F146" s="45" t="s">
        <v>2541</v>
      </c>
      <c r="G146" s="45" t="s">
        <v>175</v>
      </c>
    </row>
    <row r="147" spans="1:7" ht="13.5" customHeight="1" x14ac:dyDescent="0.35">
      <c r="A147" s="47">
        <v>43819</v>
      </c>
      <c r="B147" s="45" t="s">
        <v>2542</v>
      </c>
      <c r="C147" s="426" t="s">
        <v>2517</v>
      </c>
      <c r="D147" s="45" t="s">
        <v>159</v>
      </c>
      <c r="E147" s="53">
        <v>100</v>
      </c>
      <c r="F147" s="45" t="s">
        <v>734</v>
      </c>
      <c r="G147" s="45" t="s">
        <v>174</v>
      </c>
    </row>
    <row r="148" spans="1:7" ht="13.5" customHeight="1" x14ac:dyDescent="0.35">
      <c r="A148" s="47">
        <v>43818</v>
      </c>
      <c r="B148" s="45" t="s">
        <v>2543</v>
      </c>
      <c r="C148" s="426" t="s">
        <v>2517</v>
      </c>
      <c r="D148" s="45" t="s">
        <v>160</v>
      </c>
      <c r="E148" s="53">
        <v>50</v>
      </c>
      <c r="F148" s="45" t="s">
        <v>734</v>
      </c>
      <c r="G148" s="45" t="s">
        <v>174</v>
      </c>
    </row>
    <row r="149" spans="1:7" ht="13.5" customHeight="1" x14ac:dyDescent="0.35">
      <c r="A149" s="47">
        <v>43818</v>
      </c>
      <c r="B149" s="45" t="s">
        <v>2544</v>
      </c>
      <c r="C149" s="426" t="s">
        <v>1279</v>
      </c>
      <c r="D149" s="45" t="s">
        <v>159</v>
      </c>
      <c r="E149" s="53">
        <v>85</v>
      </c>
      <c r="F149" s="48" t="s">
        <v>941</v>
      </c>
      <c r="G149" s="45" t="s">
        <v>175</v>
      </c>
    </row>
    <row r="150" spans="1:7" ht="13.5" customHeight="1" x14ac:dyDescent="0.35">
      <c r="A150" s="47">
        <v>43817</v>
      </c>
      <c r="B150" s="45" t="s">
        <v>2545</v>
      </c>
      <c r="C150" s="426" t="s">
        <v>2517</v>
      </c>
      <c r="D150" s="45" t="s">
        <v>159</v>
      </c>
      <c r="E150" s="53">
        <v>50</v>
      </c>
      <c r="F150" s="45" t="s">
        <v>734</v>
      </c>
      <c r="G150" s="45" t="s">
        <v>174</v>
      </c>
    </row>
    <row r="151" spans="1:7" ht="13.5" customHeight="1" x14ac:dyDescent="0.35">
      <c r="A151" s="47">
        <v>43817</v>
      </c>
      <c r="B151" s="45" t="s">
        <v>2546</v>
      </c>
      <c r="C151" s="426" t="s">
        <v>2517</v>
      </c>
      <c r="D151" s="45" t="s">
        <v>159</v>
      </c>
      <c r="E151" s="53">
        <v>150</v>
      </c>
      <c r="F151" s="45" t="s">
        <v>734</v>
      </c>
      <c r="G151" s="45" t="s">
        <v>174</v>
      </c>
    </row>
    <row r="152" spans="1:7" ht="13.5" customHeight="1" x14ac:dyDescent="0.35">
      <c r="A152" s="47">
        <v>43816</v>
      </c>
      <c r="B152" s="45" t="s">
        <v>2547</v>
      </c>
      <c r="C152" s="426" t="s">
        <v>1274</v>
      </c>
      <c r="D152" s="45" t="s">
        <v>159</v>
      </c>
      <c r="E152" s="53">
        <v>50</v>
      </c>
      <c r="F152" s="45" t="s">
        <v>1291</v>
      </c>
      <c r="G152" s="45" t="s">
        <v>174</v>
      </c>
    </row>
    <row r="153" spans="1:7" ht="13.5" customHeight="1" x14ac:dyDescent="0.35">
      <c r="A153" s="47">
        <v>43816</v>
      </c>
      <c r="B153" s="45" t="s">
        <v>2547</v>
      </c>
      <c r="C153" s="426" t="s">
        <v>28</v>
      </c>
      <c r="D153" s="45" t="s">
        <v>159</v>
      </c>
      <c r="E153" s="53">
        <v>30</v>
      </c>
      <c r="F153" s="45" t="s">
        <v>1521</v>
      </c>
      <c r="G153" s="45" t="s">
        <v>174</v>
      </c>
    </row>
    <row r="154" spans="1:7" ht="13.5" customHeight="1" x14ac:dyDescent="0.35">
      <c r="A154" s="47">
        <v>43816</v>
      </c>
      <c r="B154" s="45" t="s">
        <v>2548</v>
      </c>
      <c r="C154" s="426" t="s">
        <v>2517</v>
      </c>
      <c r="D154" s="45" t="s">
        <v>159</v>
      </c>
      <c r="E154" s="53">
        <v>100</v>
      </c>
      <c r="F154" s="45" t="s">
        <v>734</v>
      </c>
      <c r="G154" s="45" t="s">
        <v>174</v>
      </c>
    </row>
    <row r="155" spans="1:7" ht="13.5" customHeight="1" x14ac:dyDescent="0.35">
      <c r="A155" s="47">
        <v>43816</v>
      </c>
      <c r="B155" s="45" t="s">
        <v>2549</v>
      </c>
      <c r="C155" s="426" t="s">
        <v>2517</v>
      </c>
      <c r="D155" s="45" t="s">
        <v>159</v>
      </c>
      <c r="E155" s="53">
        <v>75</v>
      </c>
      <c r="F155" s="45" t="s">
        <v>734</v>
      </c>
      <c r="G155" s="45" t="s">
        <v>174</v>
      </c>
    </row>
    <row r="156" spans="1:7" ht="13.5" customHeight="1" x14ac:dyDescent="0.35">
      <c r="A156" s="47">
        <v>43816</v>
      </c>
      <c r="B156" s="45" t="s">
        <v>2550</v>
      </c>
      <c r="C156" s="426" t="s">
        <v>1274</v>
      </c>
      <c r="D156" s="45" t="s">
        <v>159</v>
      </c>
      <c r="E156" s="53">
        <v>75</v>
      </c>
      <c r="F156" s="45" t="s">
        <v>2551</v>
      </c>
      <c r="G156" s="45" t="s">
        <v>174</v>
      </c>
    </row>
    <row r="157" spans="1:7" ht="13.5" customHeight="1" x14ac:dyDescent="0.35">
      <c r="A157" s="47">
        <v>43815</v>
      </c>
      <c r="B157" s="45" t="s">
        <v>2552</v>
      </c>
      <c r="C157" s="426" t="s">
        <v>1274</v>
      </c>
      <c r="D157" s="45" t="s">
        <v>159</v>
      </c>
      <c r="E157" s="53">
        <v>99</v>
      </c>
      <c r="F157" s="45" t="s">
        <v>230</v>
      </c>
      <c r="G157" s="45" t="s">
        <v>174</v>
      </c>
    </row>
    <row r="158" spans="1:7" ht="13.5" customHeight="1" x14ac:dyDescent="0.35">
      <c r="A158" s="47">
        <v>43815</v>
      </c>
      <c r="B158" s="45" t="s">
        <v>2552</v>
      </c>
      <c r="C158" s="426" t="s">
        <v>1274</v>
      </c>
      <c r="D158" s="45" t="s">
        <v>159</v>
      </c>
      <c r="E158" s="53">
        <v>99</v>
      </c>
      <c r="F158" s="45" t="s">
        <v>230</v>
      </c>
      <c r="G158" s="45" t="s">
        <v>174</v>
      </c>
    </row>
    <row r="159" spans="1:7" ht="13.5" customHeight="1" x14ac:dyDescent="0.35">
      <c r="A159" s="47">
        <v>43811</v>
      </c>
      <c r="B159" s="45" t="s">
        <v>2153</v>
      </c>
      <c r="C159" s="426" t="s">
        <v>1274</v>
      </c>
      <c r="D159" s="45" t="s">
        <v>166</v>
      </c>
      <c r="E159" s="53">
        <v>50</v>
      </c>
      <c r="F159" s="295" t="s">
        <v>2553</v>
      </c>
      <c r="G159" s="45" t="s">
        <v>175</v>
      </c>
    </row>
    <row r="160" spans="1:7" ht="13.5" customHeight="1" x14ac:dyDescent="0.35">
      <c r="A160" s="47">
        <v>43811</v>
      </c>
      <c r="B160" s="45" t="s">
        <v>2153</v>
      </c>
      <c r="C160" s="426" t="s">
        <v>1277</v>
      </c>
      <c r="D160" s="45" t="s">
        <v>166</v>
      </c>
      <c r="E160" s="53">
        <v>-50</v>
      </c>
      <c r="F160" s="45" t="s">
        <v>2554</v>
      </c>
      <c r="G160" s="45" t="s">
        <v>175</v>
      </c>
    </row>
    <row r="161" spans="1:7" ht="13.5" customHeight="1" x14ac:dyDescent="0.35">
      <c r="A161" s="47">
        <v>43811</v>
      </c>
      <c r="B161" s="45" t="s">
        <v>2153</v>
      </c>
      <c r="C161" s="426" t="s">
        <v>1274</v>
      </c>
      <c r="D161" s="45" t="s">
        <v>166</v>
      </c>
      <c r="E161" s="53">
        <v>67.5</v>
      </c>
      <c r="F161" s="45" t="s">
        <v>2551</v>
      </c>
      <c r="G161" s="45" t="s">
        <v>175</v>
      </c>
    </row>
    <row r="162" spans="1:7" ht="13.5" customHeight="1" x14ac:dyDescent="0.35">
      <c r="A162" s="47">
        <v>43811</v>
      </c>
      <c r="B162" s="45" t="s">
        <v>2153</v>
      </c>
      <c r="C162" s="426" t="s">
        <v>1277</v>
      </c>
      <c r="D162" s="45" t="s">
        <v>166</v>
      </c>
      <c r="E162" s="53">
        <v>-67.5</v>
      </c>
      <c r="F162" s="45" t="s">
        <v>2551</v>
      </c>
      <c r="G162" s="45" t="s">
        <v>175</v>
      </c>
    </row>
    <row r="163" spans="1:7" ht="13.5" customHeight="1" x14ac:dyDescent="0.35">
      <c r="A163" s="47">
        <v>43809</v>
      </c>
      <c r="B163" s="45" t="s">
        <v>2555</v>
      </c>
      <c r="C163" s="45" t="s">
        <v>2517</v>
      </c>
      <c r="D163" s="45" t="s">
        <v>159</v>
      </c>
      <c r="E163" s="53">
        <v>350</v>
      </c>
      <c r="F163" s="45" t="s">
        <v>734</v>
      </c>
      <c r="G163" s="45" t="s">
        <v>174</v>
      </c>
    </row>
    <row r="164" spans="1:7" ht="13.5" customHeight="1" x14ac:dyDescent="0.35">
      <c r="A164" s="47">
        <v>43808</v>
      </c>
      <c r="B164" s="45" t="s">
        <v>2556</v>
      </c>
      <c r="C164" s="45" t="s">
        <v>1274</v>
      </c>
      <c r="D164" s="45" t="s">
        <v>160</v>
      </c>
      <c r="E164" s="53">
        <v>10</v>
      </c>
      <c r="F164" s="45" t="s">
        <v>324</v>
      </c>
      <c r="G164" s="45" t="s">
        <v>175</v>
      </c>
    </row>
    <row r="165" spans="1:7" ht="13.5" customHeight="1" x14ac:dyDescent="0.35">
      <c r="A165" s="47">
        <v>43807</v>
      </c>
      <c r="B165" s="45" t="s">
        <v>2557</v>
      </c>
      <c r="C165" s="45" t="s">
        <v>1274</v>
      </c>
      <c r="D165" s="45" t="s">
        <v>159</v>
      </c>
      <c r="E165" s="53">
        <v>65</v>
      </c>
      <c r="F165" s="45" t="s">
        <v>2558</v>
      </c>
      <c r="G165" s="45" t="s">
        <v>175</v>
      </c>
    </row>
    <row r="166" spans="1:7" ht="13.5" customHeight="1" x14ac:dyDescent="0.35">
      <c r="A166" s="47">
        <v>43805</v>
      </c>
      <c r="B166" s="45" t="s">
        <v>2559</v>
      </c>
      <c r="C166" s="45" t="s">
        <v>1274</v>
      </c>
      <c r="D166" s="45" t="s">
        <v>159</v>
      </c>
      <c r="E166" s="53">
        <v>99</v>
      </c>
      <c r="F166" s="45" t="s">
        <v>2560</v>
      </c>
      <c r="G166" s="45" t="s">
        <v>174</v>
      </c>
    </row>
    <row r="167" spans="1:7" ht="13.5" customHeight="1" x14ac:dyDescent="0.35">
      <c r="A167" s="47">
        <v>43805</v>
      </c>
      <c r="B167" s="45" t="s">
        <v>732</v>
      </c>
      <c r="C167" s="426" t="s">
        <v>1279</v>
      </c>
      <c r="D167" s="45" t="s">
        <v>159</v>
      </c>
      <c r="E167" s="53">
        <v>360</v>
      </c>
      <c r="F167" s="45" t="s">
        <v>1984</v>
      </c>
      <c r="G167" s="45" t="s">
        <v>175</v>
      </c>
    </row>
    <row r="168" spans="1:7" ht="13.5" customHeight="1" x14ac:dyDescent="0.35">
      <c r="A168" s="47">
        <v>43803</v>
      </c>
      <c r="B168" s="45" t="s">
        <v>2561</v>
      </c>
      <c r="C168" s="426" t="s">
        <v>28</v>
      </c>
      <c r="D168" s="45" t="s">
        <v>159</v>
      </c>
      <c r="E168" s="53">
        <v>60</v>
      </c>
      <c r="F168" s="45" t="s">
        <v>1521</v>
      </c>
      <c r="G168" s="45" t="s">
        <v>174</v>
      </c>
    </row>
    <row r="169" spans="1:7" ht="13.5" customHeight="1" x14ac:dyDescent="0.35">
      <c r="A169" s="47">
        <v>43805</v>
      </c>
      <c r="B169" s="45" t="s">
        <v>2399</v>
      </c>
      <c r="C169" s="426" t="s">
        <v>1274</v>
      </c>
      <c r="D169" s="45" t="s">
        <v>162</v>
      </c>
      <c r="E169" s="53">
        <v>95</v>
      </c>
      <c r="F169" s="45" t="s">
        <v>2500</v>
      </c>
      <c r="G169" s="45" t="s">
        <v>175</v>
      </c>
    </row>
    <row r="170" spans="1:7" ht="13.5" customHeight="1" x14ac:dyDescent="0.35">
      <c r="A170" s="47">
        <v>43805</v>
      </c>
      <c r="B170" s="45" t="s">
        <v>784</v>
      </c>
      <c r="C170" s="426" t="s">
        <v>1274</v>
      </c>
      <c r="D170" s="45" t="s">
        <v>162</v>
      </c>
      <c r="E170" s="53">
        <v>120</v>
      </c>
      <c r="F170" s="45" t="s">
        <v>324</v>
      </c>
      <c r="G170" s="45" t="s">
        <v>175</v>
      </c>
    </row>
    <row r="171" spans="1:7" ht="13.5" customHeight="1" x14ac:dyDescent="0.35">
      <c r="A171" s="47">
        <v>43801</v>
      </c>
      <c r="B171" s="45" t="s">
        <v>2235</v>
      </c>
      <c r="C171" s="426" t="s">
        <v>1274</v>
      </c>
      <c r="D171" s="45" t="s">
        <v>162</v>
      </c>
      <c r="E171" s="53">
        <v>195</v>
      </c>
      <c r="F171" s="45" t="s">
        <v>2500</v>
      </c>
      <c r="G171" s="45" t="s">
        <v>175</v>
      </c>
    </row>
    <row r="172" spans="1:7" ht="13.5" customHeight="1" x14ac:dyDescent="0.35">
      <c r="A172" s="47">
        <v>43801</v>
      </c>
      <c r="B172" s="45" t="s">
        <v>732</v>
      </c>
      <c r="C172" s="426" t="s">
        <v>1274</v>
      </c>
      <c r="D172" s="45" t="s">
        <v>162</v>
      </c>
      <c r="E172" s="53">
        <v>10</v>
      </c>
      <c r="F172" s="45" t="s">
        <v>324</v>
      </c>
      <c r="G172" s="45" t="s">
        <v>175</v>
      </c>
    </row>
    <row r="173" spans="1:7" ht="13.5" customHeight="1" x14ac:dyDescent="0.35">
      <c r="A173" s="47">
        <v>43801</v>
      </c>
      <c r="B173" s="45" t="s">
        <v>732</v>
      </c>
      <c r="C173" s="426" t="s">
        <v>1274</v>
      </c>
      <c r="D173" s="45" t="s">
        <v>162</v>
      </c>
      <c r="E173" s="53">
        <v>95</v>
      </c>
      <c r="F173" s="45" t="s">
        <v>2500</v>
      </c>
      <c r="G173" s="45" t="s">
        <v>175</v>
      </c>
    </row>
    <row r="174" spans="1:7" ht="13.5" customHeight="1" x14ac:dyDescent="0.35">
      <c r="A174" s="47">
        <v>43801</v>
      </c>
      <c r="B174" s="45" t="s">
        <v>2502</v>
      </c>
      <c r="C174" s="426" t="s">
        <v>1274</v>
      </c>
      <c r="D174" s="45" t="s">
        <v>162</v>
      </c>
      <c r="E174" s="53">
        <v>695</v>
      </c>
      <c r="F174" s="45" t="s">
        <v>2500</v>
      </c>
      <c r="G174" s="45" t="s">
        <v>175</v>
      </c>
    </row>
    <row r="175" spans="1:7" ht="13.5" customHeight="1" x14ac:dyDescent="0.35">
      <c r="A175" s="47">
        <v>43800</v>
      </c>
      <c r="B175" s="45" t="s">
        <v>2562</v>
      </c>
      <c r="C175" s="426" t="s">
        <v>2519</v>
      </c>
      <c r="D175" s="45" t="s">
        <v>160</v>
      </c>
      <c r="E175" s="53">
        <v>75</v>
      </c>
      <c r="F175" s="45" t="s">
        <v>2563</v>
      </c>
      <c r="G175" s="45" t="s">
        <v>175</v>
      </c>
    </row>
    <row r="176" spans="1:7" ht="13.5" customHeight="1" x14ac:dyDescent="0.35">
      <c r="A176" s="47">
        <v>43800</v>
      </c>
      <c r="B176" s="45" t="s">
        <v>2564</v>
      </c>
      <c r="C176" s="426" t="s">
        <v>1279</v>
      </c>
      <c r="D176" s="45" t="s">
        <v>159</v>
      </c>
      <c r="E176" s="53">
        <v>225</v>
      </c>
      <c r="F176" s="45" t="s">
        <v>1423</v>
      </c>
      <c r="G176" s="45" t="s">
        <v>174</v>
      </c>
    </row>
    <row r="177" spans="1:7" ht="13.5" customHeight="1" x14ac:dyDescent="0.35">
      <c r="A177" s="47">
        <v>43800</v>
      </c>
      <c r="B177" s="45" t="s">
        <v>2565</v>
      </c>
      <c r="C177" s="426" t="s">
        <v>1276</v>
      </c>
      <c r="D177" s="426" t="s">
        <v>161</v>
      </c>
      <c r="E177" s="53">
        <v>571.25</v>
      </c>
      <c r="F177" s="426" t="s">
        <v>1078</v>
      </c>
      <c r="G177" s="45" t="s">
        <v>175</v>
      </c>
    </row>
    <row r="178" spans="1:7" ht="13.5" customHeight="1" x14ac:dyDescent="0.35">
      <c r="A178" s="47">
        <v>43800</v>
      </c>
      <c r="B178" s="45" t="s">
        <v>2566</v>
      </c>
      <c r="C178" s="426" t="s">
        <v>1278</v>
      </c>
      <c r="D178" s="426" t="s">
        <v>161</v>
      </c>
      <c r="E178" s="53">
        <v>60</v>
      </c>
      <c r="F178" s="426" t="s">
        <v>292</v>
      </c>
      <c r="G178" s="45" t="s">
        <v>175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1681</v>
      </c>
      <c r="C180" s="426" t="s">
        <v>1274</v>
      </c>
      <c r="D180" s="45" t="s">
        <v>159</v>
      </c>
      <c r="E180" s="53">
        <v>275</v>
      </c>
      <c r="F180" s="45" t="s">
        <v>495</v>
      </c>
      <c r="G180" s="45" t="s">
        <v>175</v>
      </c>
    </row>
    <row r="181" spans="1:7" ht="13.5" customHeight="1" x14ac:dyDescent="0.35">
      <c r="A181" s="47">
        <v>43799</v>
      </c>
      <c r="B181" s="45" t="s">
        <v>2567</v>
      </c>
      <c r="C181" s="426" t="s">
        <v>1274</v>
      </c>
      <c r="D181" s="45" t="s">
        <v>159</v>
      </c>
      <c r="E181" s="53">
        <v>65</v>
      </c>
      <c r="F181" s="45" t="s">
        <v>2558</v>
      </c>
      <c r="G181" s="45" t="s">
        <v>174</v>
      </c>
    </row>
    <row r="182" spans="1:7" ht="13.5" customHeight="1" x14ac:dyDescent="0.35">
      <c r="A182" s="47">
        <v>43799</v>
      </c>
      <c r="B182" s="45" t="s">
        <v>2568</v>
      </c>
      <c r="C182" s="426" t="s">
        <v>1274</v>
      </c>
      <c r="D182" s="45" t="s">
        <v>159</v>
      </c>
      <c r="E182" s="53">
        <v>675</v>
      </c>
      <c r="F182" s="45" t="s">
        <v>463</v>
      </c>
      <c r="G182" s="45" t="s">
        <v>174</v>
      </c>
    </row>
    <row r="183" spans="1:7" ht="13.5" customHeight="1" x14ac:dyDescent="0.35">
      <c r="A183" s="47">
        <v>43798</v>
      </c>
      <c r="B183" s="45" t="s">
        <v>2479</v>
      </c>
      <c r="C183" s="426" t="s">
        <v>1274</v>
      </c>
      <c r="D183" s="45" t="s">
        <v>159</v>
      </c>
      <c r="E183" s="53">
        <v>425</v>
      </c>
      <c r="F183" s="45" t="s">
        <v>495</v>
      </c>
      <c r="G183" s="45" t="s">
        <v>175</v>
      </c>
    </row>
    <row r="184" spans="1:7" ht="13.5" customHeight="1" x14ac:dyDescent="0.35">
      <c r="A184" s="47">
        <v>43798</v>
      </c>
      <c r="B184" s="45" t="s">
        <v>1935</v>
      </c>
      <c r="C184" s="426" t="s">
        <v>1279</v>
      </c>
      <c r="D184" s="45" t="s">
        <v>160</v>
      </c>
      <c r="E184" s="53">
        <v>110</v>
      </c>
      <c r="F184" s="45" t="s">
        <v>2569</v>
      </c>
      <c r="G184" s="45" t="s">
        <v>175</v>
      </c>
    </row>
    <row r="185" spans="1:7" ht="13.5" customHeight="1" x14ac:dyDescent="0.35">
      <c r="A185" s="47">
        <v>43796</v>
      </c>
      <c r="B185" s="45" t="s">
        <v>2570</v>
      </c>
      <c r="C185" s="426" t="s">
        <v>1274</v>
      </c>
      <c r="D185" s="45" t="s">
        <v>160</v>
      </c>
      <c r="E185" s="53">
        <v>10</v>
      </c>
      <c r="F185" s="45" t="s">
        <v>324</v>
      </c>
      <c r="G185" s="45" t="s">
        <v>174</v>
      </c>
    </row>
    <row r="186" spans="1:7" ht="13.5" customHeight="1" x14ac:dyDescent="0.35">
      <c r="A186" s="47">
        <v>43796</v>
      </c>
      <c r="B186" s="45" t="s">
        <v>2571</v>
      </c>
      <c r="C186" s="426" t="s">
        <v>28</v>
      </c>
      <c r="D186" s="45" t="s">
        <v>160</v>
      </c>
      <c r="E186" s="53">
        <v>250</v>
      </c>
      <c r="F186" s="45" t="s">
        <v>291</v>
      </c>
      <c r="G186" s="45" t="s">
        <v>175</v>
      </c>
    </row>
    <row r="187" spans="1:7" ht="13.5" customHeight="1" x14ac:dyDescent="0.35">
      <c r="A187" s="47">
        <v>43796</v>
      </c>
      <c r="B187" s="45" t="s">
        <v>1126</v>
      </c>
      <c r="C187" s="426" t="s">
        <v>1274</v>
      </c>
      <c r="D187" s="45" t="s">
        <v>159</v>
      </c>
      <c r="E187" s="53">
        <v>675</v>
      </c>
      <c r="F187" s="45" t="s">
        <v>2295</v>
      </c>
      <c r="G187" s="45" t="s">
        <v>175</v>
      </c>
    </row>
    <row r="188" spans="1:7" ht="13.5" customHeight="1" x14ac:dyDescent="0.35">
      <c r="A188" s="47">
        <v>43796</v>
      </c>
      <c r="B188" s="45" t="s">
        <v>2398</v>
      </c>
      <c r="C188" s="426" t="s">
        <v>28</v>
      </c>
      <c r="D188" s="45" t="s">
        <v>166</v>
      </c>
      <c r="E188" s="53">
        <v>225</v>
      </c>
      <c r="F188" s="45" t="s">
        <v>291</v>
      </c>
      <c r="G188" s="45" t="s">
        <v>175</v>
      </c>
    </row>
    <row r="189" spans="1:7" ht="13.5" customHeight="1" x14ac:dyDescent="0.35">
      <c r="A189" s="47">
        <v>43796</v>
      </c>
      <c r="B189" s="45" t="s">
        <v>2398</v>
      </c>
      <c r="C189" s="426" t="s">
        <v>1277</v>
      </c>
      <c r="D189" s="45" t="s">
        <v>166</v>
      </c>
      <c r="E189" s="53">
        <v>-225</v>
      </c>
      <c r="F189" s="45" t="s">
        <v>291</v>
      </c>
      <c r="G189" s="45" t="s">
        <v>175</v>
      </c>
    </row>
    <row r="190" spans="1:7" ht="13.5" customHeight="1" x14ac:dyDescent="0.35">
      <c r="A190" s="47">
        <v>43795</v>
      </c>
      <c r="B190" s="45" t="s">
        <v>2572</v>
      </c>
      <c r="C190" s="426" t="s">
        <v>1274</v>
      </c>
      <c r="D190" s="45" t="s">
        <v>159</v>
      </c>
      <c r="E190" s="53">
        <v>75</v>
      </c>
      <c r="F190" s="45" t="s">
        <v>1467</v>
      </c>
      <c r="G190" s="45" t="s">
        <v>174</v>
      </c>
    </row>
    <row r="191" spans="1:7" ht="13.5" customHeight="1" x14ac:dyDescent="0.35">
      <c r="A191" s="47">
        <v>43795</v>
      </c>
      <c r="B191" s="45" t="s">
        <v>2572</v>
      </c>
      <c r="C191" s="426" t="s">
        <v>1274</v>
      </c>
      <c r="D191" s="45" t="s">
        <v>159</v>
      </c>
      <c r="E191" s="53">
        <v>75</v>
      </c>
      <c r="F191" s="45" t="s">
        <v>1467</v>
      </c>
      <c r="G191" s="45" t="s">
        <v>174</v>
      </c>
    </row>
    <row r="192" spans="1:7" ht="13.5" customHeight="1" x14ac:dyDescent="0.35">
      <c r="A192" s="47">
        <v>43795</v>
      </c>
      <c r="B192" s="45" t="s">
        <v>229</v>
      </c>
      <c r="C192" s="426" t="s">
        <v>1274</v>
      </c>
      <c r="D192" s="45" t="s">
        <v>159</v>
      </c>
      <c r="E192" s="53">
        <v>150</v>
      </c>
      <c r="F192" s="45" t="s">
        <v>1467</v>
      </c>
      <c r="G192" s="45" t="s">
        <v>174</v>
      </c>
    </row>
    <row r="193" spans="1:7" ht="13.5" customHeight="1" x14ac:dyDescent="0.35">
      <c r="A193" s="47">
        <v>43795</v>
      </c>
      <c r="B193" s="45" t="s">
        <v>2137</v>
      </c>
      <c r="C193" s="426" t="s">
        <v>28</v>
      </c>
      <c r="D193" s="45" t="s">
        <v>166</v>
      </c>
      <c r="E193" s="53">
        <v>225</v>
      </c>
      <c r="F193" s="45" t="s">
        <v>291</v>
      </c>
      <c r="G193" s="45" t="s">
        <v>175</v>
      </c>
    </row>
    <row r="194" spans="1:7" ht="13.5" customHeight="1" x14ac:dyDescent="0.35">
      <c r="A194" s="47">
        <v>43795</v>
      </c>
      <c r="B194" s="45" t="s">
        <v>2137</v>
      </c>
      <c r="C194" s="426" t="s">
        <v>1277</v>
      </c>
      <c r="D194" s="45" t="s">
        <v>166</v>
      </c>
      <c r="E194" s="53">
        <v>-225</v>
      </c>
      <c r="F194" s="45" t="s">
        <v>291</v>
      </c>
      <c r="G194" s="45" t="s">
        <v>175</v>
      </c>
    </row>
    <row r="195" spans="1:7" ht="13.5" customHeight="1" x14ac:dyDescent="0.35">
      <c r="A195" s="47">
        <v>43795</v>
      </c>
      <c r="B195" s="45" t="s">
        <v>2137</v>
      </c>
      <c r="C195" s="426" t="s">
        <v>1279</v>
      </c>
      <c r="D195" s="45" t="s">
        <v>166</v>
      </c>
      <c r="E195" s="53">
        <v>58.5</v>
      </c>
      <c r="F195" s="45" t="s">
        <v>621</v>
      </c>
      <c r="G195" s="45" t="s">
        <v>175</v>
      </c>
    </row>
    <row r="196" spans="1:7" ht="13.5" customHeight="1" x14ac:dyDescent="0.35">
      <c r="A196" s="47">
        <v>43795</v>
      </c>
      <c r="B196" s="45" t="s">
        <v>2137</v>
      </c>
      <c r="C196" s="426" t="s">
        <v>1277</v>
      </c>
      <c r="D196" s="45" t="s">
        <v>166</v>
      </c>
      <c r="E196" s="53">
        <v>-58.5</v>
      </c>
      <c r="F196" s="45" t="s">
        <v>621</v>
      </c>
      <c r="G196" s="45" t="s">
        <v>175</v>
      </c>
    </row>
    <row r="197" spans="1:7" ht="13.5" customHeight="1" x14ac:dyDescent="0.35">
      <c r="A197" s="47">
        <v>43788</v>
      </c>
      <c r="B197" s="45" t="s">
        <v>2573</v>
      </c>
      <c r="C197" s="426" t="s">
        <v>1274</v>
      </c>
      <c r="D197" s="45" t="s">
        <v>159</v>
      </c>
      <c r="E197" s="53">
        <v>150</v>
      </c>
      <c r="F197" s="45" t="s">
        <v>2574</v>
      </c>
      <c r="G197" s="45" t="s">
        <v>174</v>
      </c>
    </row>
    <row r="198" spans="1:7" ht="13.5" customHeight="1" x14ac:dyDescent="0.35">
      <c r="A198" s="47">
        <v>43788</v>
      </c>
      <c r="B198" s="45" t="s">
        <v>2575</v>
      </c>
      <c r="C198" s="426" t="s">
        <v>28</v>
      </c>
      <c r="D198" s="45" t="s">
        <v>166</v>
      </c>
      <c r="E198" s="53">
        <v>175.5</v>
      </c>
      <c r="F198" s="45" t="s">
        <v>2576</v>
      </c>
      <c r="G198" s="45" t="s">
        <v>175</v>
      </c>
    </row>
    <row r="199" spans="1:7" ht="13.5" customHeight="1" x14ac:dyDescent="0.35">
      <c r="A199" s="47">
        <v>43788</v>
      </c>
      <c r="B199" s="45" t="s">
        <v>2575</v>
      </c>
      <c r="C199" s="426" t="s">
        <v>1277</v>
      </c>
      <c r="D199" s="45" t="s">
        <v>166</v>
      </c>
      <c r="E199" s="53">
        <v>-175.5</v>
      </c>
      <c r="F199" s="45" t="s">
        <v>2576</v>
      </c>
      <c r="G199" s="45" t="s">
        <v>175</v>
      </c>
    </row>
    <row r="200" spans="1:7" ht="13.5" customHeight="1" x14ac:dyDescent="0.35">
      <c r="A200" s="47">
        <v>43790</v>
      </c>
      <c r="B200" s="45" t="s">
        <v>2577</v>
      </c>
      <c r="C200" s="426" t="s">
        <v>1274</v>
      </c>
      <c r="D200" s="45" t="s">
        <v>159</v>
      </c>
      <c r="E200" s="53">
        <v>10</v>
      </c>
      <c r="F200" s="45" t="s">
        <v>324</v>
      </c>
      <c r="G200" s="45" t="s">
        <v>175</v>
      </c>
    </row>
    <row r="201" spans="1:7" ht="13.5" customHeight="1" x14ac:dyDescent="0.35">
      <c r="A201" s="47">
        <v>43793</v>
      </c>
      <c r="B201" s="45" t="s">
        <v>2578</v>
      </c>
      <c r="C201" s="426" t="s">
        <v>28</v>
      </c>
      <c r="D201" s="45" t="s">
        <v>159</v>
      </c>
      <c r="E201" s="53">
        <v>395</v>
      </c>
      <c r="F201" s="45" t="s">
        <v>1058</v>
      </c>
      <c r="G201" s="45" t="s">
        <v>175</v>
      </c>
    </row>
    <row r="202" spans="1:7" ht="13.5" customHeight="1" x14ac:dyDescent="0.35">
      <c r="A202" s="47">
        <v>43786</v>
      </c>
      <c r="B202" s="45" t="s">
        <v>2579</v>
      </c>
      <c r="C202" s="426" t="s">
        <v>28</v>
      </c>
      <c r="D202" s="45" t="s">
        <v>159</v>
      </c>
      <c r="E202" s="53">
        <v>60</v>
      </c>
      <c r="F202" s="45" t="s">
        <v>1236</v>
      </c>
      <c r="G202" s="45" t="s">
        <v>174</v>
      </c>
    </row>
    <row r="203" spans="1:7" ht="13.5" customHeight="1" x14ac:dyDescent="0.35">
      <c r="A203" s="47">
        <v>43785</v>
      </c>
      <c r="B203" s="45" t="s">
        <v>2145</v>
      </c>
      <c r="C203" s="426" t="s">
        <v>1279</v>
      </c>
      <c r="D203" s="45" t="s">
        <v>160</v>
      </c>
      <c r="E203" s="53">
        <v>210</v>
      </c>
      <c r="F203" s="45" t="s">
        <v>2580</v>
      </c>
      <c r="G203" s="45" t="s">
        <v>175</v>
      </c>
    </row>
    <row r="204" spans="1:7" ht="13.5" customHeight="1" x14ac:dyDescent="0.35">
      <c r="A204" s="47">
        <v>43784</v>
      </c>
      <c r="B204" s="45" t="s">
        <v>2575</v>
      </c>
      <c r="C204" s="426" t="s">
        <v>1276</v>
      </c>
      <c r="D204" s="45" t="s">
        <v>159</v>
      </c>
      <c r="E204" s="53">
        <v>43.75</v>
      </c>
      <c r="F204" s="45" t="s">
        <v>2581</v>
      </c>
      <c r="G204" s="45" t="s">
        <v>175</v>
      </c>
    </row>
    <row r="205" spans="1:7" ht="13.5" customHeight="1" x14ac:dyDescent="0.35">
      <c r="A205" s="47">
        <v>43784</v>
      </c>
      <c r="B205" s="45" t="s">
        <v>2544</v>
      </c>
      <c r="C205" s="426" t="s">
        <v>28</v>
      </c>
      <c r="D205" s="45" t="s">
        <v>159</v>
      </c>
      <c r="E205" s="53">
        <v>195</v>
      </c>
      <c r="F205" s="45" t="s">
        <v>2576</v>
      </c>
      <c r="G205" s="45" t="s">
        <v>175</v>
      </c>
    </row>
    <row r="206" spans="1:7" ht="13.5" customHeight="1" x14ac:dyDescent="0.35">
      <c r="A206" s="47">
        <v>43784</v>
      </c>
      <c r="B206" s="45" t="s">
        <v>2544</v>
      </c>
      <c r="C206" s="426" t="s">
        <v>1274</v>
      </c>
      <c r="D206" s="45" t="s">
        <v>159</v>
      </c>
      <c r="E206" s="53">
        <v>50</v>
      </c>
      <c r="F206" s="45" t="s">
        <v>2582</v>
      </c>
      <c r="G206" s="45" t="s">
        <v>175</v>
      </c>
    </row>
    <row r="207" spans="1:7" ht="13.5" customHeight="1" x14ac:dyDescent="0.35">
      <c r="A207" s="47">
        <v>43784</v>
      </c>
      <c r="B207" s="45" t="s">
        <v>2544</v>
      </c>
      <c r="C207" s="426" t="s">
        <v>1274</v>
      </c>
      <c r="D207" s="45" t="s">
        <v>159</v>
      </c>
      <c r="E207" s="53">
        <v>10</v>
      </c>
      <c r="F207" s="45" t="s">
        <v>324</v>
      </c>
      <c r="G207" s="45" t="s">
        <v>175</v>
      </c>
    </row>
    <row r="208" spans="1:7" ht="13.5" customHeight="1" x14ac:dyDescent="0.35">
      <c r="A208" s="47">
        <v>43783</v>
      </c>
      <c r="B208" s="45" t="s">
        <v>2583</v>
      </c>
      <c r="C208" s="426" t="s">
        <v>1274</v>
      </c>
      <c r="D208" s="45" t="s">
        <v>160</v>
      </c>
      <c r="E208" s="53">
        <v>100</v>
      </c>
      <c r="F208" s="45" t="s">
        <v>2558</v>
      </c>
      <c r="G208" s="45" t="s">
        <v>174</v>
      </c>
    </row>
    <row r="209" spans="1:7" ht="13.5" customHeight="1" x14ac:dyDescent="0.35">
      <c r="A209" s="47">
        <v>43783</v>
      </c>
      <c r="B209" s="45" t="s">
        <v>2584</v>
      </c>
      <c r="C209" s="426" t="s">
        <v>1279</v>
      </c>
      <c r="D209" s="45" t="s">
        <v>162</v>
      </c>
      <c r="E209" s="53">
        <v>250</v>
      </c>
      <c r="F209" s="45" t="s">
        <v>2580</v>
      </c>
      <c r="G209" s="45" t="s">
        <v>1311</v>
      </c>
    </row>
    <row r="210" spans="1:7" ht="13.5" customHeight="1" x14ac:dyDescent="0.35">
      <c r="A210" s="47">
        <v>43783</v>
      </c>
      <c r="B210" s="45" t="s">
        <v>2585</v>
      </c>
      <c r="C210" s="426" t="s">
        <v>28</v>
      </c>
      <c r="D210" s="45" t="s">
        <v>162</v>
      </c>
      <c r="E210" s="53">
        <v>200</v>
      </c>
      <c r="F210" s="45" t="s">
        <v>1775</v>
      </c>
      <c r="G210" s="45" t="s">
        <v>1311</v>
      </c>
    </row>
    <row r="211" spans="1:7" ht="13.5" customHeight="1" x14ac:dyDescent="0.35">
      <c r="A211" s="47">
        <v>43781</v>
      </c>
      <c r="B211" s="45" t="s">
        <v>2586</v>
      </c>
      <c r="C211" s="426" t="s">
        <v>1274</v>
      </c>
      <c r="D211" s="45" t="s">
        <v>159</v>
      </c>
      <c r="E211" s="53">
        <v>50</v>
      </c>
      <c r="F211" s="45" t="s">
        <v>2587</v>
      </c>
      <c r="G211" s="45" t="s">
        <v>174</v>
      </c>
    </row>
    <row r="212" spans="1:7" ht="13.5" customHeight="1" x14ac:dyDescent="0.35">
      <c r="A212" s="47">
        <v>43780</v>
      </c>
      <c r="B212" s="45" t="s">
        <v>2205</v>
      </c>
      <c r="C212" s="426" t="s">
        <v>1274</v>
      </c>
      <c r="D212" s="45" t="s">
        <v>166</v>
      </c>
      <c r="E212" s="53">
        <v>995</v>
      </c>
      <c r="F212" s="295" t="s">
        <v>2588</v>
      </c>
      <c r="G212" s="45" t="s">
        <v>175</v>
      </c>
    </row>
    <row r="213" spans="1:7" ht="13.5" customHeight="1" x14ac:dyDescent="0.35">
      <c r="A213" s="47">
        <v>43780</v>
      </c>
      <c r="B213" s="45" t="s">
        <v>2205</v>
      </c>
      <c r="C213" s="426" t="s">
        <v>1277</v>
      </c>
      <c r="D213" s="45" t="s">
        <v>166</v>
      </c>
      <c r="E213" s="53">
        <v>-995</v>
      </c>
      <c r="F213" s="45" t="s">
        <v>2526</v>
      </c>
      <c r="G213" s="45" t="s">
        <v>175</v>
      </c>
    </row>
    <row r="214" spans="1:7" ht="13.5" customHeight="1" x14ac:dyDescent="0.35">
      <c r="A214" s="47">
        <v>43775</v>
      </c>
      <c r="B214" s="45" t="s">
        <v>345</v>
      </c>
      <c r="C214" s="426" t="s">
        <v>1274</v>
      </c>
      <c r="D214" s="45" t="s">
        <v>160</v>
      </c>
      <c r="E214" s="53">
        <v>10</v>
      </c>
      <c r="F214" s="45" t="s">
        <v>324</v>
      </c>
      <c r="G214" s="45" t="s">
        <v>175</v>
      </c>
    </row>
    <row r="215" spans="1:7" ht="13.5" customHeight="1" x14ac:dyDescent="0.35">
      <c r="A215" s="47">
        <v>43774</v>
      </c>
      <c r="B215" s="45" t="s">
        <v>2134</v>
      </c>
      <c r="C215" s="426" t="s">
        <v>1274</v>
      </c>
      <c r="D215" s="45" t="s">
        <v>159</v>
      </c>
      <c r="E215" s="53">
        <v>50</v>
      </c>
      <c r="F215" s="45" t="s">
        <v>2587</v>
      </c>
      <c r="G215" s="45" t="s">
        <v>175</v>
      </c>
    </row>
    <row r="216" spans="1:7" ht="13.5" customHeight="1" x14ac:dyDescent="0.35">
      <c r="A216" s="47">
        <v>43773</v>
      </c>
      <c r="B216" s="45" t="s">
        <v>2589</v>
      </c>
      <c r="C216" s="426" t="s">
        <v>1274</v>
      </c>
      <c r="D216" s="45" t="s">
        <v>162</v>
      </c>
      <c r="E216" s="53">
        <v>100</v>
      </c>
      <c r="F216" s="45" t="s">
        <v>2590</v>
      </c>
      <c r="G216" s="45" t="s">
        <v>1311</v>
      </c>
    </row>
    <row r="217" spans="1:7" ht="13.5" customHeight="1" x14ac:dyDescent="0.35">
      <c r="A217" s="47">
        <v>43773</v>
      </c>
      <c r="B217" s="45" t="s">
        <v>2591</v>
      </c>
      <c r="C217" s="426" t="s">
        <v>1274</v>
      </c>
      <c r="D217" s="45" t="s">
        <v>162</v>
      </c>
      <c r="E217" s="53">
        <v>75</v>
      </c>
      <c r="F217" s="45" t="s">
        <v>2590</v>
      </c>
      <c r="G217" s="45" t="s">
        <v>1311</v>
      </c>
    </row>
    <row r="218" spans="1:7" ht="13.5" customHeight="1" x14ac:dyDescent="0.35">
      <c r="A218" s="47">
        <v>43773</v>
      </c>
      <c r="B218" s="45" t="s">
        <v>2592</v>
      </c>
      <c r="C218" s="426" t="s">
        <v>2517</v>
      </c>
      <c r="D218" s="45" t="s">
        <v>159</v>
      </c>
      <c r="E218" s="53">
        <v>50</v>
      </c>
      <c r="F218" s="45" t="s">
        <v>734</v>
      </c>
      <c r="G218" s="45" t="s">
        <v>175</v>
      </c>
    </row>
    <row r="219" spans="1:7" ht="13.5" customHeight="1" x14ac:dyDescent="0.35">
      <c r="A219" s="47">
        <v>43773</v>
      </c>
      <c r="B219" s="45" t="s">
        <v>2593</v>
      </c>
      <c r="C219" s="426" t="s">
        <v>28</v>
      </c>
      <c r="D219" s="45" t="s">
        <v>160</v>
      </c>
      <c r="E219" s="53">
        <v>50</v>
      </c>
      <c r="F219" s="45" t="s">
        <v>1775</v>
      </c>
      <c r="G219" s="45" t="s">
        <v>1311</v>
      </c>
    </row>
    <row r="220" spans="1:7" ht="13.5" customHeight="1" x14ac:dyDescent="0.35">
      <c r="A220" s="47">
        <v>43772</v>
      </c>
      <c r="B220" s="45" t="s">
        <v>2594</v>
      </c>
      <c r="C220" s="426" t="s">
        <v>28</v>
      </c>
      <c r="D220" s="45" t="s">
        <v>159</v>
      </c>
      <c r="E220" s="53">
        <v>30</v>
      </c>
      <c r="F220" s="45" t="s">
        <v>1236</v>
      </c>
      <c r="G220" s="45" t="s">
        <v>174</v>
      </c>
    </row>
    <row r="221" spans="1:7" ht="13.5" customHeight="1" x14ac:dyDescent="0.35">
      <c r="A221" s="47">
        <v>43772</v>
      </c>
      <c r="B221" s="45" t="s">
        <v>1187</v>
      </c>
      <c r="C221" s="426" t="s">
        <v>1274</v>
      </c>
      <c r="D221" s="45" t="s">
        <v>164</v>
      </c>
      <c r="E221" s="53">
        <v>10</v>
      </c>
      <c r="F221" s="45" t="s">
        <v>324</v>
      </c>
      <c r="G221" s="45" t="s">
        <v>174</v>
      </c>
    </row>
    <row r="222" spans="1:7" ht="13.5" customHeight="1" x14ac:dyDescent="0.35">
      <c r="A222" s="47">
        <v>43772</v>
      </c>
      <c r="B222" s="45" t="s">
        <v>2231</v>
      </c>
      <c r="C222" s="426" t="s">
        <v>1274</v>
      </c>
      <c r="D222" s="45" t="s">
        <v>159</v>
      </c>
      <c r="E222" s="53">
        <v>10</v>
      </c>
      <c r="F222" s="45" t="s">
        <v>324</v>
      </c>
      <c r="G222" s="45" t="s">
        <v>174</v>
      </c>
    </row>
    <row r="223" spans="1:7" ht="13.5" customHeight="1" x14ac:dyDescent="0.35">
      <c r="A223" s="47">
        <v>43770</v>
      </c>
      <c r="B223" s="45" t="s">
        <v>2556</v>
      </c>
      <c r="C223" s="426" t="s">
        <v>1274</v>
      </c>
      <c r="D223" s="45" t="s">
        <v>160</v>
      </c>
      <c r="E223" s="53">
        <v>10</v>
      </c>
      <c r="F223" s="45" t="s">
        <v>324</v>
      </c>
      <c r="G223" s="45" t="s">
        <v>174</v>
      </c>
    </row>
    <row r="224" spans="1:7" ht="13.5" customHeight="1" x14ac:dyDescent="0.35">
      <c r="A224" s="47">
        <v>43770</v>
      </c>
      <c r="B224" s="45" t="s">
        <v>2595</v>
      </c>
      <c r="C224" s="426" t="s">
        <v>1276</v>
      </c>
      <c r="D224" s="426" t="s">
        <v>161</v>
      </c>
      <c r="E224" s="567">
        <v>1010</v>
      </c>
      <c r="F224" s="426" t="s">
        <v>1078</v>
      </c>
      <c r="G224" s="45" t="s">
        <v>175</v>
      </c>
    </row>
    <row r="225" spans="1:7" ht="13.5" customHeight="1" x14ac:dyDescent="0.35">
      <c r="A225" s="47">
        <v>43770</v>
      </c>
      <c r="B225" s="45" t="s">
        <v>2596</v>
      </c>
      <c r="C225" s="426" t="s">
        <v>1278</v>
      </c>
      <c r="D225" s="426" t="s">
        <v>161</v>
      </c>
      <c r="E225" s="567">
        <v>60</v>
      </c>
      <c r="F225" s="426" t="s">
        <v>292</v>
      </c>
      <c r="G225" s="45" t="s">
        <v>175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2597</v>
      </c>
      <c r="C227" s="426" t="s">
        <v>1274</v>
      </c>
      <c r="D227" s="45" t="s">
        <v>159</v>
      </c>
      <c r="E227" s="53">
        <v>10</v>
      </c>
      <c r="F227" s="45" t="s">
        <v>324</v>
      </c>
      <c r="G227" s="45" t="s">
        <v>174</v>
      </c>
    </row>
    <row r="228" spans="1:7" ht="13.5" customHeight="1" x14ac:dyDescent="0.35">
      <c r="A228" s="47">
        <v>43767</v>
      </c>
      <c r="B228" s="45" t="s">
        <v>2255</v>
      </c>
      <c r="C228" s="426" t="s">
        <v>28</v>
      </c>
      <c r="D228" s="45" t="s">
        <v>159</v>
      </c>
      <c r="E228" s="53">
        <v>99</v>
      </c>
      <c r="F228" s="45" t="s">
        <v>2598</v>
      </c>
      <c r="G228" s="45" t="s">
        <v>174</v>
      </c>
    </row>
    <row r="229" spans="1:7" ht="13.5" customHeight="1" x14ac:dyDescent="0.35">
      <c r="A229" s="47">
        <v>43762</v>
      </c>
      <c r="B229" s="45" t="s">
        <v>1643</v>
      </c>
      <c r="C229" s="426" t="s">
        <v>1278</v>
      </c>
      <c r="D229" s="45" t="s">
        <v>159</v>
      </c>
      <c r="E229" s="53">
        <v>200</v>
      </c>
      <c r="F229" s="45" t="s">
        <v>1134</v>
      </c>
      <c r="G229" s="45" t="s">
        <v>174</v>
      </c>
    </row>
    <row r="230" spans="1:7" ht="13.5" customHeight="1" x14ac:dyDescent="0.35">
      <c r="A230" s="47">
        <v>43757</v>
      </c>
      <c r="B230" s="45" t="s">
        <v>2505</v>
      </c>
      <c r="C230" s="426" t="s">
        <v>28</v>
      </c>
      <c r="D230" s="45" t="s">
        <v>159</v>
      </c>
      <c r="E230" s="53">
        <v>250</v>
      </c>
      <c r="F230" s="45" t="s">
        <v>2599</v>
      </c>
      <c r="G230" s="45" t="s">
        <v>175</v>
      </c>
    </row>
    <row r="231" spans="1:7" ht="13.5" customHeight="1" x14ac:dyDescent="0.35">
      <c r="A231" s="47">
        <v>43757</v>
      </c>
      <c r="B231" s="45" t="s">
        <v>2600</v>
      </c>
      <c r="C231" s="426" t="s">
        <v>28</v>
      </c>
      <c r="D231" s="45" t="s">
        <v>159</v>
      </c>
      <c r="E231" s="53">
        <v>30</v>
      </c>
      <c r="F231" s="45" t="s">
        <v>1236</v>
      </c>
      <c r="G231" s="45" t="s">
        <v>174</v>
      </c>
    </row>
    <row r="232" spans="1:7" ht="13.5" customHeight="1" x14ac:dyDescent="0.35">
      <c r="A232" s="47">
        <v>43755</v>
      </c>
      <c r="B232" s="45" t="s">
        <v>2601</v>
      </c>
      <c r="C232" s="426" t="s">
        <v>1274</v>
      </c>
      <c r="D232" s="45" t="s">
        <v>159</v>
      </c>
      <c r="E232" s="53">
        <v>150</v>
      </c>
      <c r="F232" s="45" t="s">
        <v>2602</v>
      </c>
      <c r="G232" s="45" t="s">
        <v>179</v>
      </c>
    </row>
    <row r="233" spans="1:7" ht="13.5" customHeight="1" x14ac:dyDescent="0.35">
      <c r="A233" s="47">
        <v>43754</v>
      </c>
      <c r="B233" s="45" t="s">
        <v>2603</v>
      </c>
      <c r="C233" s="426" t="s">
        <v>1274</v>
      </c>
      <c r="D233" s="45" t="s">
        <v>160</v>
      </c>
      <c r="E233" s="53">
        <v>100</v>
      </c>
      <c r="F233" s="45" t="s">
        <v>2602</v>
      </c>
      <c r="G233" s="45" t="s">
        <v>175</v>
      </c>
    </row>
    <row r="234" spans="1:7" ht="13.5" customHeight="1" x14ac:dyDescent="0.35">
      <c r="A234" s="47">
        <v>43749</v>
      </c>
      <c r="B234" s="45" t="s">
        <v>2604</v>
      </c>
      <c r="C234" s="426" t="s">
        <v>1274</v>
      </c>
      <c r="D234" s="45" t="s">
        <v>159</v>
      </c>
      <c r="E234" s="53">
        <v>150</v>
      </c>
      <c r="F234" s="45" t="s">
        <v>2602</v>
      </c>
      <c r="G234" s="45" t="s">
        <v>179</v>
      </c>
    </row>
    <row r="235" spans="1:7" ht="13.5" customHeight="1" x14ac:dyDescent="0.35">
      <c r="A235" s="47">
        <v>43749</v>
      </c>
      <c r="B235" s="45" t="s">
        <v>2399</v>
      </c>
      <c r="C235" s="426" t="s">
        <v>1274</v>
      </c>
      <c r="D235" s="45" t="s">
        <v>159</v>
      </c>
      <c r="E235" s="53">
        <v>995</v>
      </c>
      <c r="F235" s="45" t="s">
        <v>2526</v>
      </c>
      <c r="G235" s="45" t="s">
        <v>175</v>
      </c>
    </row>
    <row r="236" spans="1:7" ht="13.5" customHeight="1" x14ac:dyDescent="0.35">
      <c r="A236" s="47">
        <v>43747</v>
      </c>
      <c r="B236" s="45" t="s">
        <v>346</v>
      </c>
      <c r="C236" s="426" t="s">
        <v>1274</v>
      </c>
      <c r="D236" s="45" t="s">
        <v>159</v>
      </c>
      <c r="E236" s="53">
        <v>99</v>
      </c>
      <c r="F236" s="45" t="s">
        <v>2602</v>
      </c>
      <c r="G236" s="45" t="s">
        <v>175</v>
      </c>
    </row>
    <row r="237" spans="1:7" ht="13.5" customHeight="1" x14ac:dyDescent="0.35">
      <c r="A237" s="47">
        <v>43747</v>
      </c>
      <c r="B237" s="45" t="s">
        <v>2605</v>
      </c>
      <c r="C237" s="426" t="s">
        <v>2520</v>
      </c>
      <c r="D237" s="45" t="s">
        <v>159</v>
      </c>
      <c r="E237" s="53">
        <v>4.5</v>
      </c>
      <c r="F237" s="45" t="s">
        <v>1254</v>
      </c>
      <c r="G237" s="45" t="s">
        <v>175</v>
      </c>
    </row>
    <row r="238" spans="1:7" ht="13.5" customHeight="1" x14ac:dyDescent="0.35">
      <c r="A238" s="47">
        <v>43747</v>
      </c>
      <c r="B238" s="45" t="s">
        <v>2137</v>
      </c>
      <c r="C238" s="426" t="s">
        <v>2520</v>
      </c>
      <c r="D238" s="45" t="s">
        <v>159</v>
      </c>
      <c r="E238" s="53">
        <v>2.1</v>
      </c>
      <c r="F238" s="45" t="s">
        <v>1254</v>
      </c>
      <c r="G238" s="45" t="s">
        <v>175</v>
      </c>
    </row>
    <row r="239" spans="1:7" ht="13.5" customHeight="1" x14ac:dyDescent="0.35">
      <c r="A239" s="47">
        <v>43745</v>
      </c>
      <c r="B239" s="45" t="s">
        <v>276</v>
      </c>
      <c r="C239" s="426" t="s">
        <v>1279</v>
      </c>
      <c r="D239" s="45" t="s">
        <v>160</v>
      </c>
      <c r="E239" s="53">
        <v>360</v>
      </c>
      <c r="F239" s="45" t="s">
        <v>1984</v>
      </c>
      <c r="G239" s="45" t="s">
        <v>175</v>
      </c>
    </row>
    <row r="240" spans="1:7" ht="13.5" customHeight="1" x14ac:dyDescent="0.35">
      <c r="A240" s="47">
        <v>43745</v>
      </c>
      <c r="B240" s="45" t="s">
        <v>676</v>
      </c>
      <c r="C240" s="426" t="s">
        <v>1274</v>
      </c>
      <c r="D240" s="45" t="s">
        <v>159</v>
      </c>
      <c r="E240" s="53">
        <v>50</v>
      </c>
      <c r="F240" s="45" t="s">
        <v>2488</v>
      </c>
      <c r="G240" s="45" t="s">
        <v>175</v>
      </c>
    </row>
    <row r="241" spans="1:7" ht="13.5" customHeight="1" x14ac:dyDescent="0.35">
      <c r="A241" s="47">
        <v>43742</v>
      </c>
      <c r="B241" s="45" t="s">
        <v>2606</v>
      </c>
      <c r="C241" s="426" t="s">
        <v>1274</v>
      </c>
      <c r="D241" s="45" t="s">
        <v>159</v>
      </c>
      <c r="E241" s="53">
        <v>150</v>
      </c>
      <c r="F241" s="45" t="s">
        <v>2602</v>
      </c>
      <c r="G241" s="45" t="s">
        <v>179</v>
      </c>
    </row>
    <row r="242" spans="1:7" ht="13.5" customHeight="1" x14ac:dyDescent="0.35">
      <c r="A242" s="47">
        <v>43744</v>
      </c>
      <c r="B242" s="45" t="s">
        <v>2607</v>
      </c>
      <c r="C242" s="426" t="s">
        <v>1274</v>
      </c>
      <c r="D242" s="45" t="s">
        <v>160</v>
      </c>
      <c r="E242" s="53">
        <v>99</v>
      </c>
      <c r="F242" s="45" t="s">
        <v>2602</v>
      </c>
      <c r="G242" s="45" t="s">
        <v>177</v>
      </c>
    </row>
    <row r="243" spans="1:7" ht="13.5" customHeight="1" x14ac:dyDescent="0.35">
      <c r="A243" s="47">
        <v>43742</v>
      </c>
      <c r="B243" s="45" t="s">
        <v>2608</v>
      </c>
      <c r="C243" s="426" t="s">
        <v>2518</v>
      </c>
      <c r="D243" s="45" t="s">
        <v>162</v>
      </c>
      <c r="E243" s="53">
        <v>657.48</v>
      </c>
      <c r="F243" s="45" t="s">
        <v>2609</v>
      </c>
      <c r="G243" s="45" t="s">
        <v>175</v>
      </c>
    </row>
    <row r="244" spans="1:7" ht="13.5" customHeight="1" x14ac:dyDescent="0.35">
      <c r="A244" s="47">
        <v>43740</v>
      </c>
      <c r="B244" s="45" t="s">
        <v>2544</v>
      </c>
      <c r="C244" s="426" t="s">
        <v>28</v>
      </c>
      <c r="D244" s="45" t="s">
        <v>159</v>
      </c>
      <c r="E244" s="53">
        <v>250</v>
      </c>
      <c r="F244" s="45" t="s">
        <v>2599</v>
      </c>
      <c r="G244" s="45" t="s">
        <v>175</v>
      </c>
    </row>
    <row r="245" spans="1:7" ht="13.5" customHeight="1" x14ac:dyDescent="0.35">
      <c r="A245" s="47">
        <v>43740</v>
      </c>
      <c r="B245" s="45" t="s">
        <v>2610</v>
      </c>
      <c r="C245" s="426" t="s">
        <v>1274</v>
      </c>
      <c r="D245" s="45" t="s">
        <v>159</v>
      </c>
      <c r="E245" s="53">
        <v>150</v>
      </c>
      <c r="F245" s="45" t="s">
        <v>2602</v>
      </c>
      <c r="G245" s="45" t="s">
        <v>175</v>
      </c>
    </row>
    <row r="246" spans="1:7" ht="13.5" customHeight="1" x14ac:dyDescent="0.35">
      <c r="A246" s="47">
        <v>43739</v>
      </c>
      <c r="B246" s="45" t="s">
        <v>2611</v>
      </c>
      <c r="C246" s="426" t="s">
        <v>1276</v>
      </c>
      <c r="D246" s="426" t="s">
        <v>161</v>
      </c>
      <c r="E246" s="567">
        <v>707.5</v>
      </c>
      <c r="F246" s="426" t="s">
        <v>1078</v>
      </c>
      <c r="G246" s="45" t="s">
        <v>175</v>
      </c>
    </row>
    <row r="247" spans="1:7" ht="13.5" customHeight="1" x14ac:dyDescent="0.35">
      <c r="A247" s="47">
        <v>43739</v>
      </c>
      <c r="B247" s="45" t="s">
        <v>2612</v>
      </c>
      <c r="C247" s="426" t="s">
        <v>1278</v>
      </c>
      <c r="D247" s="426" t="s">
        <v>161</v>
      </c>
      <c r="E247" s="567">
        <v>60</v>
      </c>
      <c r="F247" s="426" t="s">
        <v>292</v>
      </c>
      <c r="G247" s="45" t="s">
        <v>175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2613</v>
      </c>
      <c r="C250" s="426" t="s">
        <v>28</v>
      </c>
      <c r="D250" s="45" t="s">
        <v>159</v>
      </c>
      <c r="E250" s="53">
        <v>140</v>
      </c>
      <c r="F250" s="45" t="s">
        <v>2614</v>
      </c>
      <c r="G250" s="45" t="s">
        <v>175</v>
      </c>
    </row>
    <row r="251" spans="1:7" ht="13.5" customHeight="1" x14ac:dyDescent="0.35">
      <c r="A251" s="47">
        <v>43738</v>
      </c>
      <c r="B251" s="45" t="s">
        <v>2615</v>
      </c>
      <c r="C251" s="426" t="s">
        <v>1274</v>
      </c>
      <c r="D251" s="45" t="s">
        <v>159</v>
      </c>
      <c r="E251" s="53">
        <v>150</v>
      </c>
      <c r="F251" s="45" t="s">
        <v>2162</v>
      </c>
      <c r="G251" s="45" t="s">
        <v>175</v>
      </c>
    </row>
    <row r="252" spans="1:7" ht="13.5" customHeight="1" x14ac:dyDescent="0.35">
      <c r="A252" s="47">
        <v>43738</v>
      </c>
      <c r="B252" s="45" t="s">
        <v>2616</v>
      </c>
      <c r="C252" s="426" t="s">
        <v>1274</v>
      </c>
      <c r="D252" s="45" t="s">
        <v>159</v>
      </c>
      <c r="E252" s="53">
        <v>425</v>
      </c>
      <c r="F252" s="45" t="s">
        <v>2617</v>
      </c>
      <c r="G252" s="45" t="s">
        <v>175</v>
      </c>
    </row>
    <row r="253" spans="1:7" ht="13.5" customHeight="1" x14ac:dyDescent="0.35">
      <c r="A253" s="47">
        <v>43738</v>
      </c>
      <c r="B253" s="45" t="s">
        <v>2616</v>
      </c>
      <c r="C253" s="426" t="s">
        <v>2517</v>
      </c>
      <c r="D253" s="45" t="s">
        <v>159</v>
      </c>
      <c r="E253" s="53">
        <v>-425</v>
      </c>
      <c r="F253" s="45" t="s">
        <v>2618</v>
      </c>
      <c r="G253" s="45" t="s">
        <v>175</v>
      </c>
    </row>
    <row r="254" spans="1:7" ht="13.5" customHeight="1" x14ac:dyDescent="0.35">
      <c r="A254" s="47">
        <v>43734</v>
      </c>
      <c r="B254" s="45" t="s">
        <v>2619</v>
      </c>
      <c r="C254" s="426" t="s">
        <v>1279</v>
      </c>
      <c r="D254" s="45" t="s">
        <v>164</v>
      </c>
      <c r="E254" s="53">
        <v>200</v>
      </c>
      <c r="F254" s="45" t="s">
        <v>2620</v>
      </c>
      <c r="G254" s="45" t="s">
        <v>175</v>
      </c>
    </row>
    <row r="255" spans="1:7" ht="13.5" customHeight="1" x14ac:dyDescent="0.35">
      <c r="A255" s="47">
        <v>43737</v>
      </c>
      <c r="B255" s="45" t="s">
        <v>2621</v>
      </c>
      <c r="C255" s="426" t="s">
        <v>1279</v>
      </c>
      <c r="D255" s="45" t="s">
        <v>159</v>
      </c>
      <c r="E255" s="53">
        <v>360</v>
      </c>
      <c r="F255" s="45" t="s">
        <v>1984</v>
      </c>
      <c r="G255" s="45" t="s">
        <v>175</v>
      </c>
    </row>
    <row r="256" spans="1:7" ht="13.5" customHeight="1" x14ac:dyDescent="0.35">
      <c r="A256" s="47">
        <v>43734</v>
      </c>
      <c r="B256" s="45" t="s">
        <v>345</v>
      </c>
      <c r="C256" s="426" t="s">
        <v>1274</v>
      </c>
      <c r="D256" s="45" t="s">
        <v>160</v>
      </c>
      <c r="E256" s="53">
        <v>10</v>
      </c>
      <c r="F256" s="45" t="s">
        <v>324</v>
      </c>
      <c r="G256" s="45" t="s">
        <v>175</v>
      </c>
    </row>
    <row r="257" spans="1:7" ht="13.5" customHeight="1" x14ac:dyDescent="0.35">
      <c r="A257" s="47">
        <v>43736</v>
      </c>
      <c r="B257" s="45" t="s">
        <v>2622</v>
      </c>
      <c r="C257" s="426" t="s">
        <v>1274</v>
      </c>
      <c r="D257" s="45" t="s">
        <v>160</v>
      </c>
      <c r="E257" s="53">
        <v>75</v>
      </c>
      <c r="F257" s="45" t="s">
        <v>1020</v>
      </c>
      <c r="G257" s="45" t="s">
        <v>175</v>
      </c>
    </row>
    <row r="258" spans="1:7" ht="13.5" customHeight="1" x14ac:dyDescent="0.35">
      <c r="A258" s="47">
        <v>43736</v>
      </c>
      <c r="B258" s="45" t="s">
        <v>2623</v>
      </c>
      <c r="C258" s="426" t="s">
        <v>1274</v>
      </c>
      <c r="D258" s="45" t="s">
        <v>160</v>
      </c>
      <c r="E258" s="53">
        <v>75</v>
      </c>
      <c r="F258" s="45" t="s">
        <v>1020</v>
      </c>
      <c r="G258" s="45" t="s">
        <v>175</v>
      </c>
    </row>
    <row r="259" spans="1:7" ht="13.5" customHeight="1" x14ac:dyDescent="0.35">
      <c r="A259" s="47">
        <v>43736</v>
      </c>
      <c r="B259" s="45" t="s">
        <v>2624</v>
      </c>
      <c r="C259" s="426" t="s">
        <v>1274</v>
      </c>
      <c r="D259" s="45" t="s">
        <v>160</v>
      </c>
      <c r="E259" s="53">
        <v>75</v>
      </c>
      <c r="F259" s="45" t="s">
        <v>1020</v>
      </c>
      <c r="G259" s="45" t="s">
        <v>175</v>
      </c>
    </row>
    <row r="260" spans="1:7" ht="13.5" customHeight="1" x14ac:dyDescent="0.35">
      <c r="A260" s="47">
        <v>43730</v>
      </c>
      <c r="B260" s="45" t="s">
        <v>89</v>
      </c>
      <c r="C260" s="426" t="s">
        <v>2518</v>
      </c>
      <c r="D260" s="45" t="s">
        <v>160</v>
      </c>
      <c r="E260" s="53">
        <f>133.59+41.3</f>
        <v>174.89</v>
      </c>
      <c r="F260" s="45" t="s">
        <v>1026</v>
      </c>
      <c r="G260" s="45" t="s">
        <v>175</v>
      </c>
    </row>
    <row r="261" spans="1:7" ht="13.5" customHeight="1" x14ac:dyDescent="0.35">
      <c r="A261" s="47">
        <v>43727</v>
      </c>
      <c r="B261" s="45" t="s">
        <v>1187</v>
      </c>
      <c r="C261" s="426" t="s">
        <v>28</v>
      </c>
      <c r="D261" s="45" t="s">
        <v>166</v>
      </c>
      <c r="E261" s="776">
        <v>335.75</v>
      </c>
      <c r="F261" s="295" t="s">
        <v>1058</v>
      </c>
      <c r="G261" s="45" t="s">
        <v>175</v>
      </c>
    </row>
    <row r="262" spans="1:7" ht="13.5" customHeight="1" x14ac:dyDescent="0.35">
      <c r="A262" s="47">
        <v>43727</v>
      </c>
      <c r="B262" s="45" t="s">
        <v>1187</v>
      </c>
      <c r="C262" s="426" t="s">
        <v>1277</v>
      </c>
      <c r="D262" s="45" t="s">
        <v>166</v>
      </c>
      <c r="E262" s="777">
        <v>-335.75</v>
      </c>
      <c r="F262" s="295" t="s">
        <v>1058</v>
      </c>
      <c r="G262" s="45" t="s">
        <v>175</v>
      </c>
    </row>
    <row r="263" spans="1:7" ht="13.5" customHeight="1" x14ac:dyDescent="0.35">
      <c r="A263" s="47">
        <v>43725</v>
      </c>
      <c r="B263" s="45" t="s">
        <v>2625</v>
      </c>
      <c r="C263" s="426" t="s">
        <v>1279</v>
      </c>
      <c r="D263" s="45" t="s">
        <v>159</v>
      </c>
      <c r="E263" s="53">
        <v>360</v>
      </c>
      <c r="F263" s="45" t="s">
        <v>1984</v>
      </c>
      <c r="G263" s="45" t="s">
        <v>174</v>
      </c>
    </row>
    <row r="264" spans="1:7" ht="13.5" customHeight="1" x14ac:dyDescent="0.35">
      <c r="A264" s="47">
        <v>43720</v>
      </c>
      <c r="B264" s="45" t="s">
        <v>732</v>
      </c>
      <c r="C264" s="426" t="s">
        <v>28</v>
      </c>
      <c r="D264" s="45" t="s">
        <v>159</v>
      </c>
      <c r="E264" s="53">
        <v>495</v>
      </c>
      <c r="F264" s="45" t="s">
        <v>2626</v>
      </c>
      <c r="G264" s="45" t="s">
        <v>175</v>
      </c>
    </row>
    <row r="265" spans="1:7" ht="13.5" customHeight="1" x14ac:dyDescent="0.35">
      <c r="A265" s="47">
        <v>43719</v>
      </c>
      <c r="B265" s="45" t="s">
        <v>2627</v>
      </c>
      <c r="C265" s="426" t="s">
        <v>28</v>
      </c>
      <c r="D265" s="45" t="s">
        <v>159</v>
      </c>
      <c r="E265" s="53">
        <v>250</v>
      </c>
      <c r="F265" s="45" t="s">
        <v>1025</v>
      </c>
      <c r="G265" s="45" t="s">
        <v>174</v>
      </c>
    </row>
    <row r="266" spans="1:7" ht="13.5" customHeight="1" x14ac:dyDescent="0.35">
      <c r="A266" s="47">
        <v>43719</v>
      </c>
      <c r="B266" s="45" t="s">
        <v>2628</v>
      </c>
      <c r="C266" s="426" t="s">
        <v>2517</v>
      </c>
      <c r="D266" s="45" t="s">
        <v>159</v>
      </c>
      <c r="E266" s="53">
        <v>250</v>
      </c>
      <c r="F266" s="45" t="s">
        <v>734</v>
      </c>
      <c r="G266" s="45" t="s">
        <v>174</v>
      </c>
    </row>
    <row r="267" spans="1:7" ht="13.5" customHeight="1" x14ac:dyDescent="0.35">
      <c r="A267" s="47">
        <v>43718</v>
      </c>
      <c r="B267" s="45" t="s">
        <v>2153</v>
      </c>
      <c r="C267" s="426" t="s">
        <v>1274</v>
      </c>
      <c r="D267" s="45" t="s">
        <v>166</v>
      </c>
      <c r="E267" s="776">
        <v>150</v>
      </c>
      <c r="F267" s="295" t="s">
        <v>2629</v>
      </c>
      <c r="G267" s="45" t="s">
        <v>175</v>
      </c>
    </row>
    <row r="268" spans="1:7" ht="13.5" customHeight="1" x14ac:dyDescent="0.35">
      <c r="A268" s="47">
        <v>43718</v>
      </c>
      <c r="B268" s="45" t="s">
        <v>2153</v>
      </c>
      <c r="C268" s="426" t="s">
        <v>1277</v>
      </c>
      <c r="D268" s="45" t="s">
        <v>166</v>
      </c>
      <c r="E268" s="777">
        <v>-150</v>
      </c>
      <c r="F268" s="295" t="s">
        <v>2629</v>
      </c>
      <c r="G268" s="45" t="s">
        <v>175</v>
      </c>
    </row>
    <row r="269" spans="1:7" ht="13.5" customHeight="1" x14ac:dyDescent="0.35">
      <c r="A269" s="47">
        <v>43717</v>
      </c>
      <c r="B269" s="45" t="s">
        <v>2433</v>
      </c>
      <c r="C269" s="426" t="s">
        <v>1279</v>
      </c>
      <c r="D269" s="45" t="s">
        <v>159</v>
      </c>
      <c r="E269" s="53">
        <v>310</v>
      </c>
      <c r="F269" s="45" t="s">
        <v>1984</v>
      </c>
      <c r="G269" s="45" t="s">
        <v>174</v>
      </c>
    </row>
    <row r="270" spans="1:7" ht="13.5" customHeight="1" x14ac:dyDescent="0.35">
      <c r="A270" s="47">
        <v>43716</v>
      </c>
      <c r="B270" s="45" t="s">
        <v>2630</v>
      </c>
      <c r="C270" s="426" t="s">
        <v>1274</v>
      </c>
      <c r="D270" s="45" t="s">
        <v>159</v>
      </c>
      <c r="E270" s="53">
        <v>160</v>
      </c>
      <c r="F270" s="45" t="s">
        <v>2631</v>
      </c>
      <c r="G270" s="45" t="s">
        <v>174</v>
      </c>
    </row>
    <row r="271" spans="1:7" ht="13.5" customHeight="1" x14ac:dyDescent="0.35">
      <c r="A271" s="47">
        <v>43716</v>
      </c>
      <c r="B271" s="45" t="s">
        <v>967</v>
      </c>
      <c r="C271" s="426" t="s">
        <v>28</v>
      </c>
      <c r="D271" s="45" t="s">
        <v>159</v>
      </c>
      <c r="E271" s="53">
        <v>120</v>
      </c>
      <c r="F271" s="45" t="s">
        <v>2632</v>
      </c>
      <c r="G271" s="45" t="s">
        <v>175</v>
      </c>
    </row>
    <row r="272" spans="1:7" ht="13.5" customHeight="1" x14ac:dyDescent="0.35">
      <c r="A272" s="47">
        <v>43715</v>
      </c>
      <c r="B272" s="45" t="s">
        <v>2633</v>
      </c>
      <c r="C272" s="426" t="s">
        <v>2517</v>
      </c>
      <c r="D272" s="45" t="s">
        <v>159</v>
      </c>
      <c r="E272" s="53">
        <v>425</v>
      </c>
      <c r="F272" s="45" t="s">
        <v>734</v>
      </c>
      <c r="G272" s="45" t="s">
        <v>174</v>
      </c>
    </row>
    <row r="273" spans="1:7" ht="13.5" customHeight="1" x14ac:dyDescent="0.35">
      <c r="A273" s="47">
        <v>43713</v>
      </c>
      <c r="B273" s="45" t="s">
        <v>2538</v>
      </c>
      <c r="C273" s="426" t="s">
        <v>28</v>
      </c>
      <c r="D273" s="45" t="s">
        <v>159</v>
      </c>
      <c r="E273" s="53">
        <v>200</v>
      </c>
      <c r="F273" s="45" t="s">
        <v>2634</v>
      </c>
      <c r="G273" s="45" t="s">
        <v>174</v>
      </c>
    </row>
    <row r="274" spans="1:7" ht="13.5" customHeight="1" x14ac:dyDescent="0.35">
      <c r="A274" s="47">
        <v>43712</v>
      </c>
      <c r="B274" s="45" t="s">
        <v>2635</v>
      </c>
      <c r="C274" s="426" t="s">
        <v>1274</v>
      </c>
      <c r="D274" s="45" t="s">
        <v>159</v>
      </c>
      <c r="E274" s="53">
        <v>150</v>
      </c>
      <c r="F274" s="45" t="s">
        <v>2629</v>
      </c>
      <c r="G274" s="45" t="s">
        <v>175</v>
      </c>
    </row>
    <row r="275" spans="1:7" ht="13.5" customHeight="1" x14ac:dyDescent="0.35">
      <c r="A275" s="47">
        <v>43710</v>
      </c>
      <c r="B275" s="45" t="s">
        <v>2544</v>
      </c>
      <c r="C275" s="426" t="s">
        <v>28</v>
      </c>
      <c r="D275" s="45" t="s">
        <v>159</v>
      </c>
      <c r="E275" s="53">
        <v>250</v>
      </c>
      <c r="F275" s="45" t="s">
        <v>1025</v>
      </c>
      <c r="G275" s="45" t="s">
        <v>174</v>
      </c>
    </row>
    <row r="276" spans="1:7" ht="13.5" customHeight="1" x14ac:dyDescent="0.35">
      <c r="A276" s="47">
        <v>43709</v>
      </c>
      <c r="B276" s="45" t="s">
        <v>2636</v>
      </c>
      <c r="C276" s="426" t="s">
        <v>1279</v>
      </c>
      <c r="D276" s="45" t="s">
        <v>159</v>
      </c>
      <c r="E276" s="53">
        <v>360</v>
      </c>
      <c r="F276" s="45" t="s">
        <v>1984</v>
      </c>
      <c r="G276" s="45" t="s">
        <v>174</v>
      </c>
    </row>
    <row r="277" spans="1:7" ht="13.5" customHeight="1" x14ac:dyDescent="0.35">
      <c r="A277" s="47">
        <v>43709</v>
      </c>
      <c r="B277" s="45" t="s">
        <v>2235</v>
      </c>
      <c r="C277" s="426" t="s">
        <v>1276</v>
      </c>
      <c r="D277" s="45" t="s">
        <v>162</v>
      </c>
      <c r="E277" s="53">
        <v>697</v>
      </c>
      <c r="F277" s="45" t="s">
        <v>1078</v>
      </c>
      <c r="G277" s="45" t="s">
        <v>175</v>
      </c>
    </row>
    <row r="278" spans="1:7" ht="13.5" customHeight="1" x14ac:dyDescent="0.35">
      <c r="A278" s="47">
        <v>43709</v>
      </c>
      <c r="B278" s="45" t="s">
        <v>2637</v>
      </c>
      <c r="C278" s="426" t="s">
        <v>1276</v>
      </c>
      <c r="D278" s="426" t="s">
        <v>161</v>
      </c>
      <c r="E278" s="567">
        <v>707.5</v>
      </c>
      <c r="F278" s="426" t="s">
        <v>1078</v>
      </c>
      <c r="G278" s="45" t="s">
        <v>175</v>
      </c>
    </row>
    <row r="279" spans="1:7" ht="13.5" customHeight="1" x14ac:dyDescent="0.35">
      <c r="A279" s="47">
        <v>43709</v>
      </c>
      <c r="B279" s="45" t="s">
        <v>2638</v>
      </c>
      <c r="C279" s="426" t="s">
        <v>1278</v>
      </c>
      <c r="D279" s="426" t="s">
        <v>161</v>
      </c>
      <c r="E279" s="567">
        <v>40</v>
      </c>
      <c r="F279" s="426" t="s">
        <v>292</v>
      </c>
      <c r="G279" s="45" t="s">
        <v>175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1009</v>
      </c>
      <c r="C282" s="426" t="s">
        <v>1274</v>
      </c>
      <c r="D282" s="45" t="s">
        <v>166</v>
      </c>
      <c r="E282" s="776">
        <v>616.25</v>
      </c>
      <c r="F282" s="295" t="s">
        <v>2639</v>
      </c>
      <c r="G282" s="45" t="s">
        <v>175</v>
      </c>
    </row>
    <row r="283" spans="1:7" ht="13.5" customHeight="1" x14ac:dyDescent="0.35">
      <c r="A283" s="47">
        <v>43707</v>
      </c>
      <c r="B283" s="45" t="s">
        <v>1009</v>
      </c>
      <c r="C283" s="426" t="s">
        <v>1277</v>
      </c>
      <c r="D283" s="45" t="s">
        <v>166</v>
      </c>
      <c r="E283" s="777">
        <v>-616.25</v>
      </c>
      <c r="F283" s="295" t="s">
        <v>2639</v>
      </c>
      <c r="G283" s="45" t="s">
        <v>175</v>
      </c>
    </row>
    <row r="284" spans="1:7" ht="13.5" customHeight="1" x14ac:dyDescent="0.35">
      <c r="A284" s="47">
        <v>43707</v>
      </c>
      <c r="B284" s="45" t="s">
        <v>2640</v>
      </c>
      <c r="C284" s="426" t="s">
        <v>28</v>
      </c>
      <c r="D284" s="45" t="s">
        <v>160</v>
      </c>
      <c r="E284" s="53">
        <v>200</v>
      </c>
      <c r="F284" s="45" t="s">
        <v>1489</v>
      </c>
      <c r="G284" s="45" t="s">
        <v>175</v>
      </c>
    </row>
    <row r="285" spans="1:7" ht="13.5" customHeight="1" x14ac:dyDescent="0.35">
      <c r="A285" s="47">
        <v>43706</v>
      </c>
      <c r="B285" s="45" t="s">
        <v>2398</v>
      </c>
      <c r="C285" s="426" t="s">
        <v>28</v>
      </c>
      <c r="D285" s="45" t="s">
        <v>159</v>
      </c>
      <c r="E285" s="53">
        <v>250</v>
      </c>
      <c r="F285" s="45" t="s">
        <v>2641</v>
      </c>
      <c r="G285" s="45" t="s">
        <v>174</v>
      </c>
    </row>
    <row r="286" spans="1:7" ht="13.5" customHeight="1" x14ac:dyDescent="0.35">
      <c r="A286" s="47">
        <v>43705</v>
      </c>
      <c r="B286" s="45" t="s">
        <v>2642</v>
      </c>
      <c r="C286" s="426" t="s">
        <v>1279</v>
      </c>
      <c r="D286" s="45" t="s">
        <v>159</v>
      </c>
      <c r="E286" s="53">
        <v>360</v>
      </c>
      <c r="F286" s="45" t="s">
        <v>1984</v>
      </c>
      <c r="G286" s="45" t="s">
        <v>174</v>
      </c>
    </row>
    <row r="287" spans="1:7" ht="13.5" customHeight="1" x14ac:dyDescent="0.35">
      <c r="A287" s="47">
        <v>43703</v>
      </c>
      <c r="B287" s="45" t="s">
        <v>2643</v>
      </c>
      <c r="C287" s="426" t="s">
        <v>1274</v>
      </c>
      <c r="D287" s="45" t="s">
        <v>160</v>
      </c>
      <c r="E287" s="53">
        <v>10</v>
      </c>
      <c r="F287" s="45" t="s">
        <v>2644</v>
      </c>
      <c r="G287" s="45" t="s">
        <v>174</v>
      </c>
    </row>
    <row r="288" spans="1:7" ht="13.5" customHeight="1" x14ac:dyDescent="0.35">
      <c r="A288" s="47">
        <v>43703</v>
      </c>
      <c r="B288" s="45" t="s">
        <v>2645</v>
      </c>
      <c r="C288" s="426" t="s">
        <v>28</v>
      </c>
      <c r="D288" s="45" t="s">
        <v>159</v>
      </c>
      <c r="E288" s="53">
        <v>250</v>
      </c>
      <c r="F288" s="45" t="s">
        <v>2646</v>
      </c>
      <c r="G288" s="45" t="s">
        <v>174</v>
      </c>
    </row>
    <row r="289" spans="1:7" ht="13.5" customHeight="1" x14ac:dyDescent="0.35">
      <c r="A289" s="47">
        <v>43704</v>
      </c>
      <c r="B289" s="45" t="s">
        <v>2647</v>
      </c>
      <c r="C289" s="426" t="s">
        <v>2520</v>
      </c>
      <c r="D289" s="45" t="s">
        <v>160</v>
      </c>
      <c r="E289" s="53">
        <v>4.8899999999999997</v>
      </c>
      <c r="F289" s="45" t="s">
        <v>1419</v>
      </c>
      <c r="G289" s="45" t="s">
        <v>175</v>
      </c>
    </row>
    <row r="290" spans="1:7" ht="13.5" customHeight="1" x14ac:dyDescent="0.35">
      <c r="A290" s="47">
        <v>43702</v>
      </c>
      <c r="B290" s="45" t="s">
        <v>2647</v>
      </c>
      <c r="C290" s="426" t="s">
        <v>1274</v>
      </c>
      <c r="D290" s="45" t="s">
        <v>159</v>
      </c>
      <c r="E290" s="53">
        <v>425</v>
      </c>
      <c r="F290" s="45" t="s">
        <v>357</v>
      </c>
      <c r="G290" s="45" t="s">
        <v>174</v>
      </c>
    </row>
    <row r="291" spans="1:7" ht="13.5" customHeight="1" x14ac:dyDescent="0.35">
      <c r="A291" s="47">
        <v>43698</v>
      </c>
      <c r="B291" s="45" t="s">
        <v>2505</v>
      </c>
      <c r="C291" s="426" t="s">
        <v>28</v>
      </c>
      <c r="D291" s="45" t="s">
        <v>166</v>
      </c>
      <c r="E291" s="776">
        <v>200</v>
      </c>
      <c r="F291" s="295" t="s">
        <v>2648</v>
      </c>
      <c r="G291" s="45" t="s">
        <v>175</v>
      </c>
    </row>
    <row r="292" spans="1:7" ht="13.5" customHeight="1" x14ac:dyDescent="0.35">
      <c r="A292" s="47">
        <v>43698</v>
      </c>
      <c r="B292" s="45" t="s">
        <v>2505</v>
      </c>
      <c r="C292" s="426" t="s">
        <v>1277</v>
      </c>
      <c r="D292" s="45" t="s">
        <v>166</v>
      </c>
      <c r="E292" s="777">
        <v>-200</v>
      </c>
      <c r="F292" s="295" t="s">
        <v>2648</v>
      </c>
      <c r="G292" s="45" t="s">
        <v>175</v>
      </c>
    </row>
    <row r="293" spans="1:7" ht="13.5" customHeight="1" x14ac:dyDescent="0.35">
      <c r="A293" s="47">
        <v>43698</v>
      </c>
      <c r="B293" s="45" t="s">
        <v>2621</v>
      </c>
      <c r="C293" s="426" t="s">
        <v>1274</v>
      </c>
      <c r="D293" s="45" t="s">
        <v>160</v>
      </c>
      <c r="E293" s="53">
        <v>250</v>
      </c>
      <c r="F293" s="45" t="s">
        <v>2162</v>
      </c>
      <c r="G293" s="45" t="s">
        <v>175</v>
      </c>
    </row>
    <row r="294" spans="1:7" ht="13.5" customHeight="1" x14ac:dyDescent="0.35">
      <c r="A294" s="47">
        <v>43698</v>
      </c>
      <c r="B294" s="45" t="s">
        <v>2538</v>
      </c>
      <c r="C294" s="426" t="s">
        <v>28</v>
      </c>
      <c r="D294" s="45" t="s">
        <v>160</v>
      </c>
      <c r="E294" s="53">
        <v>30</v>
      </c>
      <c r="F294" s="45" t="s">
        <v>1236</v>
      </c>
      <c r="G294" s="45" t="s">
        <v>175</v>
      </c>
    </row>
    <row r="295" spans="1:7" ht="14.25" customHeight="1" x14ac:dyDescent="0.35">
      <c r="A295" s="47">
        <v>43697</v>
      </c>
      <c r="B295" s="45" t="s">
        <v>2649</v>
      </c>
      <c r="C295" s="426" t="s">
        <v>1274</v>
      </c>
      <c r="D295" s="45" t="s">
        <v>159</v>
      </c>
      <c r="E295" s="53">
        <v>50</v>
      </c>
      <c r="F295" s="45" t="s">
        <v>2650</v>
      </c>
      <c r="G295" s="45" t="s">
        <v>175</v>
      </c>
    </row>
    <row r="296" spans="1:7" ht="14.25" customHeight="1" x14ac:dyDescent="0.35">
      <c r="A296" s="47">
        <v>43696</v>
      </c>
      <c r="B296" s="45" t="s">
        <v>1667</v>
      </c>
      <c r="C296" s="426" t="s">
        <v>28</v>
      </c>
      <c r="D296" s="45" t="s">
        <v>160</v>
      </c>
      <c r="E296" s="53">
        <v>495</v>
      </c>
      <c r="F296" s="45" t="s">
        <v>2651</v>
      </c>
      <c r="G296" s="45" t="s">
        <v>175</v>
      </c>
    </row>
    <row r="297" spans="1:7" ht="14.25" customHeight="1" x14ac:dyDescent="0.35">
      <c r="A297" s="47">
        <v>43696</v>
      </c>
      <c r="B297" s="45" t="s">
        <v>2228</v>
      </c>
      <c r="C297" s="426" t="s">
        <v>1274</v>
      </c>
      <c r="D297" s="45" t="s">
        <v>159</v>
      </c>
      <c r="E297" s="53">
        <v>725</v>
      </c>
      <c r="F297" s="45" t="s">
        <v>1657</v>
      </c>
      <c r="G297" s="45" t="s">
        <v>175</v>
      </c>
    </row>
    <row r="298" spans="1:7" ht="14.25" customHeight="1" x14ac:dyDescent="0.35">
      <c r="A298" s="47">
        <v>43695</v>
      </c>
      <c r="B298" s="45" t="s">
        <v>2652</v>
      </c>
      <c r="C298" s="426" t="s">
        <v>1274</v>
      </c>
      <c r="D298" s="45" t="s">
        <v>159</v>
      </c>
      <c r="E298" s="53">
        <v>475</v>
      </c>
      <c r="F298" s="45" t="s">
        <v>219</v>
      </c>
      <c r="G298" s="45" t="s">
        <v>174</v>
      </c>
    </row>
    <row r="299" spans="1:7" ht="14.25" customHeight="1" x14ac:dyDescent="0.35">
      <c r="A299" s="47">
        <v>43694</v>
      </c>
      <c r="B299" s="45" t="s">
        <v>2505</v>
      </c>
      <c r="C299" s="426" t="s">
        <v>1276</v>
      </c>
      <c r="D299" s="45" t="s">
        <v>159</v>
      </c>
      <c r="E299" s="53">
        <v>1500</v>
      </c>
      <c r="F299" s="45" t="s">
        <v>2653</v>
      </c>
      <c r="G299" s="45" t="s">
        <v>174</v>
      </c>
    </row>
    <row r="300" spans="1:7" ht="14.25" customHeight="1" x14ac:dyDescent="0.35">
      <c r="A300" s="47">
        <v>43693</v>
      </c>
      <c r="B300" s="45" t="s">
        <v>2654</v>
      </c>
      <c r="C300" s="426" t="s">
        <v>1274</v>
      </c>
      <c r="D300" s="45" t="s">
        <v>159</v>
      </c>
      <c r="E300" s="53">
        <v>50</v>
      </c>
      <c r="F300" s="45" t="s">
        <v>2587</v>
      </c>
      <c r="G300" s="45" t="s">
        <v>175</v>
      </c>
    </row>
    <row r="301" spans="1:7" ht="14.25" customHeight="1" x14ac:dyDescent="0.35">
      <c r="A301" s="47">
        <v>43693</v>
      </c>
      <c r="B301" s="45" t="s">
        <v>2654</v>
      </c>
      <c r="C301" s="426" t="s">
        <v>1274</v>
      </c>
      <c r="D301" s="45" t="s">
        <v>159</v>
      </c>
      <c r="E301" s="53">
        <v>50</v>
      </c>
      <c r="F301" s="45" t="s">
        <v>2655</v>
      </c>
      <c r="G301" s="45" t="s">
        <v>175</v>
      </c>
    </row>
    <row r="302" spans="1:7" ht="14.25" customHeight="1" x14ac:dyDescent="0.35">
      <c r="A302" s="47">
        <v>43690</v>
      </c>
      <c r="B302" s="45" t="s">
        <v>1187</v>
      </c>
      <c r="C302" s="426" t="s">
        <v>1274</v>
      </c>
      <c r="D302" s="45" t="s">
        <v>159</v>
      </c>
      <c r="E302" s="53">
        <v>99</v>
      </c>
      <c r="F302" s="45" t="s">
        <v>1446</v>
      </c>
      <c r="G302" s="45" t="s">
        <v>175</v>
      </c>
    </row>
    <row r="303" spans="1:7" ht="14.25" customHeight="1" x14ac:dyDescent="0.35">
      <c r="A303" s="47">
        <v>43689</v>
      </c>
      <c r="B303" s="45" t="s">
        <v>2656</v>
      </c>
      <c r="C303" s="426" t="s">
        <v>1274</v>
      </c>
      <c r="D303" s="45" t="s">
        <v>160</v>
      </c>
      <c r="E303" s="53">
        <v>50</v>
      </c>
      <c r="F303" s="45" t="s">
        <v>472</v>
      </c>
      <c r="G303" s="45" t="s">
        <v>175</v>
      </c>
    </row>
    <row r="304" spans="1:7" ht="14.25" customHeight="1" x14ac:dyDescent="0.35">
      <c r="A304" s="47">
        <v>43687</v>
      </c>
      <c r="B304" s="45" t="s">
        <v>2657</v>
      </c>
      <c r="C304" s="426" t="s">
        <v>1274</v>
      </c>
      <c r="D304" s="45" t="s">
        <v>159</v>
      </c>
      <c r="E304" s="53">
        <v>100</v>
      </c>
      <c r="F304" s="45" t="s">
        <v>2658</v>
      </c>
      <c r="G304" s="45" t="s">
        <v>177</v>
      </c>
    </row>
    <row r="305" spans="1:7" ht="14.25" customHeight="1" x14ac:dyDescent="0.35">
      <c r="A305" s="47">
        <v>43682</v>
      </c>
      <c r="B305" s="45" t="s">
        <v>2659</v>
      </c>
      <c r="C305" s="426" t="s">
        <v>1279</v>
      </c>
      <c r="D305" s="45" t="s">
        <v>166</v>
      </c>
      <c r="E305" s="53">
        <v>120</v>
      </c>
      <c r="F305" s="48" t="s">
        <v>941</v>
      </c>
      <c r="G305" s="45" t="s">
        <v>175</v>
      </c>
    </row>
    <row r="306" spans="1:7" ht="14.25" customHeight="1" x14ac:dyDescent="0.35">
      <c r="A306" s="47">
        <v>43682</v>
      </c>
      <c r="B306" s="45" t="s">
        <v>2659</v>
      </c>
      <c r="C306" s="45" t="s">
        <v>1277</v>
      </c>
      <c r="D306" s="45" t="s">
        <v>166</v>
      </c>
      <c r="E306" s="53">
        <v>-120</v>
      </c>
      <c r="F306" s="48" t="s">
        <v>941</v>
      </c>
      <c r="G306" s="45" t="s">
        <v>175</v>
      </c>
    </row>
    <row r="307" spans="1:7" ht="14.25" customHeight="1" x14ac:dyDescent="0.35">
      <c r="A307" s="47">
        <v>43681</v>
      </c>
      <c r="B307" s="45" t="s">
        <v>2331</v>
      </c>
      <c r="C307" s="426" t="s">
        <v>28</v>
      </c>
      <c r="D307" s="45" t="s">
        <v>159</v>
      </c>
      <c r="E307" s="53">
        <v>30</v>
      </c>
      <c r="F307" s="45" t="s">
        <v>1236</v>
      </c>
      <c r="G307" s="45" t="s">
        <v>174</v>
      </c>
    </row>
    <row r="308" spans="1:7" ht="14.25" customHeight="1" x14ac:dyDescent="0.35">
      <c r="A308" s="47">
        <v>43681</v>
      </c>
      <c r="B308" s="45" t="s">
        <v>2660</v>
      </c>
      <c r="C308" s="426" t="s">
        <v>1274</v>
      </c>
      <c r="D308" s="45" t="s">
        <v>160</v>
      </c>
      <c r="E308" s="53">
        <v>10</v>
      </c>
      <c r="F308" s="45" t="s">
        <v>2661</v>
      </c>
      <c r="G308" s="45" t="s">
        <v>175</v>
      </c>
    </row>
    <row r="309" spans="1:7" ht="14.25" customHeight="1" x14ac:dyDescent="0.35">
      <c r="A309" s="47">
        <v>43681</v>
      </c>
      <c r="B309" s="45" t="s">
        <v>2657</v>
      </c>
      <c r="C309" s="426" t="s">
        <v>1274</v>
      </c>
      <c r="D309" s="45" t="s">
        <v>159</v>
      </c>
      <c r="E309" s="53">
        <v>100</v>
      </c>
      <c r="F309" s="45" t="s">
        <v>177</v>
      </c>
      <c r="G309" s="45" t="s">
        <v>177</v>
      </c>
    </row>
    <row r="310" spans="1:7" ht="14.25" customHeight="1" x14ac:dyDescent="0.35">
      <c r="A310" s="47">
        <v>43681</v>
      </c>
      <c r="B310" s="45" t="s">
        <v>2621</v>
      </c>
      <c r="C310" s="426" t="s">
        <v>1274</v>
      </c>
      <c r="D310" s="45" t="s">
        <v>160</v>
      </c>
      <c r="E310" s="53">
        <v>700</v>
      </c>
      <c r="F310" s="45" t="s">
        <v>1000</v>
      </c>
      <c r="G310" s="45" t="s">
        <v>175</v>
      </c>
    </row>
    <row r="311" spans="1:7" ht="14.25" customHeight="1" x14ac:dyDescent="0.35">
      <c r="A311" s="47">
        <v>43679</v>
      </c>
      <c r="B311" s="45" t="s">
        <v>1187</v>
      </c>
      <c r="C311" s="426" t="s">
        <v>1274</v>
      </c>
      <c r="D311" s="45" t="s">
        <v>166</v>
      </c>
      <c r="E311" s="53">
        <v>503.75</v>
      </c>
      <c r="F311" s="45" t="s">
        <v>467</v>
      </c>
      <c r="G311" s="45" t="s">
        <v>175</v>
      </c>
    </row>
    <row r="312" spans="1:7" ht="13.5" customHeight="1" x14ac:dyDescent="0.35">
      <c r="A312" s="47">
        <v>43679</v>
      </c>
      <c r="B312" s="45" t="s">
        <v>1187</v>
      </c>
      <c r="C312" s="45" t="s">
        <v>1277</v>
      </c>
      <c r="D312" s="45" t="s">
        <v>166</v>
      </c>
      <c r="E312" s="53">
        <v>-503.75</v>
      </c>
      <c r="F312" s="45" t="s">
        <v>467</v>
      </c>
      <c r="G312" s="45" t="s">
        <v>175</v>
      </c>
    </row>
    <row r="313" spans="1:7" ht="13.5" customHeight="1" x14ac:dyDescent="0.35">
      <c r="A313" s="47">
        <v>43678</v>
      </c>
      <c r="B313" s="45" t="s">
        <v>2662</v>
      </c>
      <c r="C313" s="426" t="s">
        <v>28</v>
      </c>
      <c r="D313" s="45" t="s">
        <v>1619</v>
      </c>
      <c r="E313" s="53">
        <v>0</v>
      </c>
      <c r="F313" s="45" t="s">
        <v>2663</v>
      </c>
      <c r="G313" s="45" t="s">
        <v>174</v>
      </c>
    </row>
    <row r="314" spans="1:7" ht="13.5" customHeight="1" x14ac:dyDescent="0.35">
      <c r="A314" s="47">
        <v>43678</v>
      </c>
      <c r="B314" s="45" t="s">
        <v>2664</v>
      </c>
      <c r="C314" s="426" t="s">
        <v>1276</v>
      </c>
      <c r="D314" s="426" t="s">
        <v>161</v>
      </c>
      <c r="E314" s="567">
        <v>1190</v>
      </c>
      <c r="F314" s="426" t="s">
        <v>1078</v>
      </c>
      <c r="G314" s="426" t="s">
        <v>175</v>
      </c>
    </row>
    <row r="315" spans="1:7" ht="13.5" customHeight="1" x14ac:dyDescent="0.35">
      <c r="A315" s="47">
        <v>43678</v>
      </c>
      <c r="B315" s="45" t="s">
        <v>2665</v>
      </c>
      <c r="C315" s="426" t="s">
        <v>1278</v>
      </c>
      <c r="D315" s="426" t="s">
        <v>161</v>
      </c>
      <c r="E315" s="567">
        <v>60</v>
      </c>
      <c r="F315" s="426" t="s">
        <v>292</v>
      </c>
      <c r="G315" s="426" t="s">
        <v>175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2666</v>
      </c>
      <c r="C318" s="426" t="s">
        <v>28</v>
      </c>
      <c r="D318" s="45" t="s">
        <v>160</v>
      </c>
      <c r="E318" s="53">
        <v>30</v>
      </c>
      <c r="F318" s="45" t="s">
        <v>1924</v>
      </c>
      <c r="G318" s="45" t="s">
        <v>174</v>
      </c>
    </row>
    <row r="319" spans="1:7" ht="13.5" customHeight="1" x14ac:dyDescent="0.35">
      <c r="A319" s="47">
        <v>43677</v>
      </c>
      <c r="B319" s="45" t="s">
        <v>2667</v>
      </c>
      <c r="C319" s="426" t="s">
        <v>28</v>
      </c>
      <c r="D319" s="45" t="s">
        <v>159</v>
      </c>
      <c r="E319" s="53">
        <v>30</v>
      </c>
      <c r="F319" s="45" t="s">
        <v>1924</v>
      </c>
      <c r="G319" s="45" t="s">
        <v>174</v>
      </c>
    </row>
    <row r="320" spans="1:7" ht="13.5" customHeight="1" x14ac:dyDescent="0.35">
      <c r="A320" s="47">
        <v>43675</v>
      </c>
      <c r="B320" s="45" t="s">
        <v>2668</v>
      </c>
      <c r="C320" s="426" t="s">
        <v>1274</v>
      </c>
      <c r="D320" s="45" t="s">
        <v>159</v>
      </c>
      <c r="E320" s="53">
        <v>99</v>
      </c>
      <c r="F320" s="45" t="s">
        <v>2669</v>
      </c>
      <c r="G320" s="45" t="s">
        <v>174</v>
      </c>
    </row>
    <row r="321" spans="1:7" ht="13.5" customHeight="1" x14ac:dyDescent="0.35">
      <c r="A321" s="47">
        <v>43673</v>
      </c>
      <c r="B321" s="45" t="s">
        <v>2670</v>
      </c>
      <c r="C321" s="426" t="s">
        <v>2518</v>
      </c>
      <c r="D321" s="45" t="s">
        <v>160</v>
      </c>
      <c r="E321" s="53">
        <v>122.98</v>
      </c>
      <c r="F321" s="45" t="s">
        <v>2541</v>
      </c>
      <c r="G321" s="45" t="s">
        <v>175</v>
      </c>
    </row>
    <row r="322" spans="1:7" ht="13.5" customHeight="1" x14ac:dyDescent="0.35">
      <c r="A322" s="47">
        <v>43671</v>
      </c>
      <c r="B322" s="45" t="s">
        <v>2671</v>
      </c>
      <c r="C322" s="426" t="s">
        <v>1279</v>
      </c>
      <c r="D322" s="45" t="s">
        <v>159</v>
      </c>
      <c r="E322" s="53">
        <v>395</v>
      </c>
      <c r="F322" s="45" t="s">
        <v>2672</v>
      </c>
      <c r="G322" s="45" t="s">
        <v>174</v>
      </c>
    </row>
    <row r="323" spans="1:7" ht="13.5" customHeight="1" x14ac:dyDescent="0.35">
      <c r="A323" s="47">
        <v>43668</v>
      </c>
      <c r="B323" s="45" t="s">
        <v>2673</v>
      </c>
      <c r="C323" s="426" t="s">
        <v>1279</v>
      </c>
      <c r="D323" s="45" t="s">
        <v>166</v>
      </c>
      <c r="E323" s="53">
        <v>120</v>
      </c>
      <c r="F323" s="45" t="s">
        <v>2672</v>
      </c>
      <c r="G323" s="45" t="s">
        <v>175</v>
      </c>
    </row>
    <row r="324" spans="1:7" ht="13.5" customHeight="1" x14ac:dyDescent="0.35">
      <c r="A324" s="47">
        <v>43668</v>
      </c>
      <c r="B324" s="45" t="s">
        <v>2673</v>
      </c>
      <c r="C324" s="45" t="s">
        <v>1277</v>
      </c>
      <c r="D324" s="45" t="s">
        <v>166</v>
      </c>
      <c r="E324" s="53">
        <v>-120</v>
      </c>
      <c r="F324" s="45" t="s">
        <v>2672</v>
      </c>
      <c r="G324" s="45" t="s">
        <v>175</v>
      </c>
    </row>
    <row r="325" spans="1:7" ht="13.5" customHeight="1" x14ac:dyDescent="0.35">
      <c r="A325" s="47">
        <v>43667</v>
      </c>
      <c r="B325" s="45" t="s">
        <v>2228</v>
      </c>
      <c r="C325" s="426" t="s">
        <v>1274</v>
      </c>
      <c r="D325" s="45" t="s">
        <v>159</v>
      </c>
      <c r="E325" s="53">
        <v>50</v>
      </c>
      <c r="F325" s="45" t="s">
        <v>2655</v>
      </c>
      <c r="G325" s="45" t="s">
        <v>175</v>
      </c>
    </row>
    <row r="326" spans="1:7" ht="13.5" customHeight="1" x14ac:dyDescent="0.35">
      <c r="A326" s="47">
        <v>43665</v>
      </c>
      <c r="B326" s="45" t="s">
        <v>732</v>
      </c>
      <c r="C326" s="426" t="s">
        <v>1274</v>
      </c>
      <c r="D326" s="45" t="s">
        <v>159</v>
      </c>
      <c r="E326" s="53">
        <v>10</v>
      </c>
      <c r="F326" s="45" t="s">
        <v>324</v>
      </c>
      <c r="G326" s="45" t="s">
        <v>175</v>
      </c>
    </row>
    <row r="327" spans="1:7" ht="13.5" customHeight="1" x14ac:dyDescent="0.35">
      <c r="A327" s="47">
        <v>43665</v>
      </c>
      <c r="B327" s="45" t="s">
        <v>2674</v>
      </c>
      <c r="C327" s="426" t="s">
        <v>1279</v>
      </c>
      <c r="D327" s="45" t="s">
        <v>164</v>
      </c>
      <c r="E327" s="53">
        <v>70</v>
      </c>
      <c r="F327" s="48" t="s">
        <v>941</v>
      </c>
      <c r="G327" s="45" t="s">
        <v>174</v>
      </c>
    </row>
    <row r="328" spans="1:7" ht="13.5" customHeight="1" x14ac:dyDescent="0.35">
      <c r="A328" s="47">
        <v>43665</v>
      </c>
      <c r="B328" s="45" t="s">
        <v>2675</v>
      </c>
      <c r="C328" s="426" t="s">
        <v>28</v>
      </c>
      <c r="D328" s="45" t="s">
        <v>166</v>
      </c>
      <c r="E328" s="53">
        <v>420.75</v>
      </c>
      <c r="F328" s="45" t="s">
        <v>2676</v>
      </c>
      <c r="G328" s="45" t="s">
        <v>175</v>
      </c>
    </row>
    <row r="329" spans="1:7" ht="13.5" customHeight="1" x14ac:dyDescent="0.35">
      <c r="A329" s="47">
        <v>43665</v>
      </c>
      <c r="B329" s="45" t="s">
        <v>2675</v>
      </c>
      <c r="C329" s="426" t="s">
        <v>28</v>
      </c>
      <c r="D329" s="45" t="s">
        <v>166</v>
      </c>
      <c r="E329" s="53">
        <v>233.75</v>
      </c>
      <c r="F329" s="45" t="s">
        <v>2677</v>
      </c>
      <c r="G329" s="45" t="s">
        <v>175</v>
      </c>
    </row>
    <row r="330" spans="1:7" ht="13.5" customHeight="1" x14ac:dyDescent="0.35">
      <c r="A330" s="47">
        <v>43665</v>
      </c>
      <c r="B330" s="45" t="s">
        <v>2675</v>
      </c>
      <c r="C330" s="45" t="s">
        <v>1277</v>
      </c>
      <c r="D330" s="45" t="s">
        <v>166</v>
      </c>
      <c r="E330" s="53">
        <v>-420.75</v>
      </c>
      <c r="F330" s="45" t="s">
        <v>2672</v>
      </c>
      <c r="G330" s="45" t="s">
        <v>175</v>
      </c>
    </row>
    <row r="331" spans="1:7" ht="13.5" customHeight="1" x14ac:dyDescent="0.35">
      <c r="A331" s="47">
        <v>43665</v>
      </c>
      <c r="B331" s="45" t="s">
        <v>2675</v>
      </c>
      <c r="C331" s="45" t="s">
        <v>1277</v>
      </c>
      <c r="D331" s="45" t="s">
        <v>166</v>
      </c>
      <c r="E331" s="53">
        <v>-233.75</v>
      </c>
      <c r="F331" s="45" t="s">
        <v>2672</v>
      </c>
      <c r="G331" s="45" t="s">
        <v>175</v>
      </c>
    </row>
    <row r="332" spans="1:7" ht="13.5" customHeight="1" x14ac:dyDescent="0.35">
      <c r="A332" s="47">
        <v>43665</v>
      </c>
      <c r="B332" s="45" t="s">
        <v>2675</v>
      </c>
      <c r="C332" s="426" t="s">
        <v>1276</v>
      </c>
      <c r="D332" s="45" t="s">
        <v>159</v>
      </c>
      <c r="E332" s="53">
        <v>300</v>
      </c>
      <c r="F332" s="45" t="s">
        <v>2678</v>
      </c>
      <c r="G332" s="45" t="s">
        <v>175</v>
      </c>
    </row>
    <row r="333" spans="1:7" ht="13.5" customHeight="1" x14ac:dyDescent="0.35">
      <c r="A333" s="47">
        <v>43664</v>
      </c>
      <c r="B333" s="45" t="s">
        <v>92</v>
      </c>
      <c r="C333" s="426" t="s">
        <v>2518</v>
      </c>
      <c r="D333" s="45" t="s">
        <v>162</v>
      </c>
      <c r="E333" s="53">
        <v>342.47</v>
      </c>
      <c r="F333" s="45" t="s">
        <v>1026</v>
      </c>
      <c r="G333" s="45" t="s">
        <v>175</v>
      </c>
    </row>
    <row r="334" spans="1:7" ht="13.5" customHeight="1" x14ac:dyDescent="0.35">
      <c r="A334" s="47">
        <v>43664</v>
      </c>
      <c r="B334" s="45" t="s">
        <v>89</v>
      </c>
      <c r="C334" s="426" t="s">
        <v>2518</v>
      </c>
      <c r="D334" s="45" t="s">
        <v>162</v>
      </c>
      <c r="E334" s="53">
        <v>658.05</v>
      </c>
      <c r="F334" s="45" t="s">
        <v>1026</v>
      </c>
      <c r="G334" s="45" t="s">
        <v>175</v>
      </c>
    </row>
    <row r="335" spans="1:7" ht="13.5" customHeight="1" x14ac:dyDescent="0.35">
      <c r="A335" s="47">
        <v>43663</v>
      </c>
      <c r="B335" s="45" t="s">
        <v>2679</v>
      </c>
      <c r="C335" s="426" t="s">
        <v>1278</v>
      </c>
      <c r="D335" s="45" t="s">
        <v>159</v>
      </c>
      <c r="E335" s="53">
        <v>20</v>
      </c>
      <c r="F335" s="45" t="s">
        <v>293</v>
      </c>
      <c r="G335" s="45" t="s">
        <v>174</v>
      </c>
    </row>
    <row r="336" spans="1:7" ht="13.5" customHeight="1" x14ac:dyDescent="0.35">
      <c r="A336" s="47">
        <v>43662</v>
      </c>
      <c r="B336" s="45" t="s">
        <v>2674</v>
      </c>
      <c r="C336" s="426" t="s">
        <v>1279</v>
      </c>
      <c r="D336" s="45" t="s">
        <v>160</v>
      </c>
      <c r="E336" s="53">
        <v>50</v>
      </c>
      <c r="F336" s="48" t="s">
        <v>941</v>
      </c>
      <c r="G336" s="45" t="s">
        <v>174</v>
      </c>
    </row>
    <row r="337" spans="1:7" ht="13.5" customHeight="1" x14ac:dyDescent="0.35">
      <c r="A337" s="47">
        <v>43661</v>
      </c>
      <c r="B337" s="45" t="s">
        <v>2134</v>
      </c>
      <c r="C337" s="426" t="s">
        <v>1276</v>
      </c>
      <c r="D337" s="45" t="s">
        <v>162</v>
      </c>
      <c r="E337" s="53">
        <v>25</v>
      </c>
      <c r="F337" s="45" t="s">
        <v>2680</v>
      </c>
      <c r="G337" s="45" t="s">
        <v>175</v>
      </c>
    </row>
    <row r="338" spans="1:7" ht="13.5" customHeight="1" x14ac:dyDescent="0.35">
      <c r="A338" s="47">
        <v>43659</v>
      </c>
      <c r="B338" s="45" t="s">
        <v>2670</v>
      </c>
      <c r="C338" s="426" t="s">
        <v>2518</v>
      </c>
      <c r="D338" s="45" t="s">
        <v>162</v>
      </c>
      <c r="E338" s="53">
        <v>120.9</v>
      </c>
      <c r="F338" s="45" t="s">
        <v>2541</v>
      </c>
      <c r="G338" s="45" t="s">
        <v>175</v>
      </c>
    </row>
    <row r="339" spans="1:7" ht="13.5" customHeight="1" x14ac:dyDescent="0.35">
      <c r="A339" s="47">
        <v>43658</v>
      </c>
      <c r="B339" s="45" t="s">
        <v>2681</v>
      </c>
      <c r="C339" s="426" t="s">
        <v>1274</v>
      </c>
      <c r="D339" s="45" t="s">
        <v>162</v>
      </c>
      <c r="E339" s="53">
        <v>600</v>
      </c>
      <c r="F339" s="45" t="s">
        <v>2682</v>
      </c>
      <c r="G339" s="45" t="s">
        <v>174</v>
      </c>
    </row>
    <row r="340" spans="1:7" ht="13.5" customHeight="1" x14ac:dyDescent="0.35">
      <c r="A340" s="47">
        <v>43655</v>
      </c>
      <c r="B340" s="45" t="s">
        <v>229</v>
      </c>
      <c r="C340" s="426" t="s">
        <v>2520</v>
      </c>
      <c r="D340" s="45" t="s">
        <v>159</v>
      </c>
      <c r="E340" s="53">
        <v>14.07</v>
      </c>
      <c r="F340" s="45" t="s">
        <v>1254</v>
      </c>
      <c r="G340" s="45" t="s">
        <v>174</v>
      </c>
    </row>
    <row r="341" spans="1:7" ht="13.5" customHeight="1" x14ac:dyDescent="0.35">
      <c r="A341" s="47">
        <v>43654</v>
      </c>
      <c r="B341" s="45" t="s">
        <v>2673</v>
      </c>
      <c r="C341" s="426" t="s">
        <v>1279</v>
      </c>
      <c r="D341" s="45" t="s">
        <v>166</v>
      </c>
      <c r="E341" s="53">
        <v>120</v>
      </c>
      <c r="F341" s="45" t="s">
        <v>2672</v>
      </c>
      <c r="G341" s="45" t="s">
        <v>175</v>
      </c>
    </row>
    <row r="342" spans="1:7" ht="13.5" customHeight="1" x14ac:dyDescent="0.35">
      <c r="A342" s="47">
        <v>43654</v>
      </c>
      <c r="B342" s="45" t="s">
        <v>2673</v>
      </c>
      <c r="C342" s="426" t="s">
        <v>1279</v>
      </c>
      <c r="D342" s="45" t="s">
        <v>166</v>
      </c>
      <c r="E342" s="53">
        <v>160</v>
      </c>
      <c r="F342" s="45" t="s">
        <v>2672</v>
      </c>
      <c r="G342" s="45" t="s">
        <v>175</v>
      </c>
    </row>
    <row r="343" spans="1:7" ht="13.5" customHeight="1" x14ac:dyDescent="0.35">
      <c r="A343" s="47">
        <v>43654</v>
      </c>
      <c r="B343" s="45" t="s">
        <v>2673</v>
      </c>
      <c r="C343" s="45" t="s">
        <v>1277</v>
      </c>
      <c r="D343" s="45" t="s">
        <v>166</v>
      </c>
      <c r="E343" s="53">
        <v>-120</v>
      </c>
      <c r="F343" s="45" t="s">
        <v>2672</v>
      </c>
      <c r="G343" s="45" t="s">
        <v>175</v>
      </c>
    </row>
    <row r="344" spans="1:7" ht="13.5" customHeight="1" x14ac:dyDescent="0.35">
      <c r="A344" s="47">
        <v>43654</v>
      </c>
      <c r="B344" s="45" t="s">
        <v>2673</v>
      </c>
      <c r="C344" s="45" t="s">
        <v>1277</v>
      </c>
      <c r="D344" s="45" t="s">
        <v>166</v>
      </c>
      <c r="E344" s="53">
        <v>-160</v>
      </c>
      <c r="F344" s="45" t="s">
        <v>2672</v>
      </c>
      <c r="G344" s="45" t="s">
        <v>175</v>
      </c>
    </row>
    <row r="345" spans="1:7" ht="13.5" customHeight="1" x14ac:dyDescent="0.35">
      <c r="A345" s="47">
        <v>43654</v>
      </c>
      <c r="B345" s="45" t="s">
        <v>2461</v>
      </c>
      <c r="C345" s="426" t="s">
        <v>1279</v>
      </c>
      <c r="D345" s="45" t="s">
        <v>160</v>
      </c>
      <c r="E345" s="53">
        <v>65</v>
      </c>
      <c r="F345" s="45" t="s">
        <v>2683</v>
      </c>
      <c r="G345" s="45" t="s">
        <v>175</v>
      </c>
    </row>
    <row r="346" spans="1:7" ht="13.5" customHeight="1" x14ac:dyDescent="0.35">
      <c r="A346" s="47">
        <v>43653</v>
      </c>
      <c r="B346" s="45" t="s">
        <v>2673</v>
      </c>
      <c r="C346" s="426" t="s">
        <v>1278</v>
      </c>
      <c r="D346" s="45" t="s">
        <v>159</v>
      </c>
      <c r="E346" s="53">
        <v>60</v>
      </c>
      <c r="F346" s="45" t="s">
        <v>2109</v>
      </c>
      <c r="G346" s="45" t="s">
        <v>175</v>
      </c>
    </row>
    <row r="347" spans="1:7" ht="13.5" customHeight="1" x14ac:dyDescent="0.35">
      <c r="A347" s="47">
        <v>43653</v>
      </c>
      <c r="B347" s="45" t="s">
        <v>2673</v>
      </c>
      <c r="C347" s="426" t="s">
        <v>1276</v>
      </c>
      <c r="D347" s="45" t="s">
        <v>159</v>
      </c>
      <c r="E347" s="53">
        <v>120</v>
      </c>
      <c r="F347" s="45" t="s">
        <v>2684</v>
      </c>
      <c r="G347" s="45" t="s">
        <v>175</v>
      </c>
    </row>
    <row r="348" spans="1:7" ht="13.5" customHeight="1" x14ac:dyDescent="0.35">
      <c r="A348" s="47">
        <v>43651</v>
      </c>
      <c r="B348" s="45" t="s">
        <v>732</v>
      </c>
      <c r="C348" s="426" t="s">
        <v>1274</v>
      </c>
      <c r="D348" s="45" t="s">
        <v>162</v>
      </c>
      <c r="E348" s="53">
        <v>200</v>
      </c>
      <c r="F348" s="45" t="s">
        <v>2685</v>
      </c>
      <c r="G348" s="45" t="s">
        <v>175</v>
      </c>
    </row>
    <row r="349" spans="1:7" ht="13.5" customHeight="1" x14ac:dyDescent="0.35">
      <c r="A349" s="47">
        <v>43651</v>
      </c>
      <c r="B349" s="45" t="s">
        <v>2673</v>
      </c>
      <c r="C349" s="426" t="s">
        <v>1279</v>
      </c>
      <c r="D349" s="45" t="s">
        <v>159</v>
      </c>
      <c r="E349" s="53">
        <v>85</v>
      </c>
      <c r="F349" s="48" t="s">
        <v>2686</v>
      </c>
      <c r="G349" s="45" t="s">
        <v>174</v>
      </c>
    </row>
    <row r="350" spans="1:7" ht="13.5" customHeight="1" x14ac:dyDescent="0.35">
      <c r="A350" s="47">
        <v>43650</v>
      </c>
      <c r="B350" s="45" t="s">
        <v>2145</v>
      </c>
      <c r="C350" s="426" t="s">
        <v>28</v>
      </c>
      <c r="D350" s="45" t="s">
        <v>160</v>
      </c>
      <c r="E350" s="53">
        <v>200</v>
      </c>
      <c r="F350" s="45" t="s">
        <v>291</v>
      </c>
      <c r="G350" s="45" t="s">
        <v>175</v>
      </c>
    </row>
    <row r="351" spans="1:7" ht="13.5" customHeight="1" x14ac:dyDescent="0.35">
      <c r="A351" s="47">
        <v>43649</v>
      </c>
      <c r="B351" s="45" t="s">
        <v>2487</v>
      </c>
      <c r="C351" s="426" t="s">
        <v>1274</v>
      </c>
      <c r="D351" s="45" t="s">
        <v>160</v>
      </c>
      <c r="E351" s="53">
        <v>750</v>
      </c>
      <c r="F351" s="45" t="s">
        <v>1010</v>
      </c>
      <c r="G351" s="45" t="s">
        <v>175</v>
      </c>
    </row>
    <row r="352" spans="1:7" ht="13.5" customHeight="1" x14ac:dyDescent="0.35">
      <c r="A352" s="47">
        <v>43649</v>
      </c>
      <c r="B352" s="45" t="s">
        <v>2487</v>
      </c>
      <c r="C352" s="426" t="s">
        <v>1279</v>
      </c>
      <c r="D352" s="45" t="s">
        <v>160</v>
      </c>
      <c r="E352" s="53">
        <v>360</v>
      </c>
      <c r="F352" s="45" t="s">
        <v>2683</v>
      </c>
      <c r="G352" s="45" t="s">
        <v>175</v>
      </c>
    </row>
    <row r="353" spans="1:7" ht="13.5" customHeight="1" x14ac:dyDescent="0.35">
      <c r="A353" s="47">
        <v>43648</v>
      </c>
      <c r="B353" s="45" t="s">
        <v>2461</v>
      </c>
      <c r="C353" s="426" t="s">
        <v>1279</v>
      </c>
      <c r="D353" s="45" t="s">
        <v>160</v>
      </c>
      <c r="E353" s="53">
        <v>120</v>
      </c>
      <c r="F353" s="45" t="s">
        <v>2683</v>
      </c>
      <c r="G353" s="45" t="s">
        <v>175</v>
      </c>
    </row>
    <row r="354" spans="1:7" ht="13.5" customHeight="1" x14ac:dyDescent="0.35">
      <c r="A354" s="47">
        <v>43647</v>
      </c>
      <c r="B354" s="45" t="s">
        <v>2687</v>
      </c>
      <c r="C354" s="426" t="s">
        <v>1276</v>
      </c>
      <c r="D354" s="426" t="s">
        <v>161</v>
      </c>
      <c r="E354" s="567">
        <v>812.5</v>
      </c>
      <c r="F354" s="426" t="s">
        <v>1078</v>
      </c>
      <c r="G354" s="426" t="s">
        <v>175</v>
      </c>
    </row>
    <row r="355" spans="1:7" ht="13.5" customHeight="1" x14ac:dyDescent="0.35">
      <c r="A355" s="47">
        <v>43647</v>
      </c>
      <c r="B355" s="45" t="s">
        <v>2688</v>
      </c>
      <c r="C355" s="426" t="s">
        <v>1278</v>
      </c>
      <c r="D355" s="426" t="s">
        <v>161</v>
      </c>
      <c r="E355" s="567">
        <v>60</v>
      </c>
      <c r="F355" s="426" t="s">
        <v>292</v>
      </c>
      <c r="G355" s="426" t="s">
        <v>175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2497</v>
      </c>
      <c r="C357" s="734" t="s">
        <v>1274</v>
      </c>
      <c r="D357" s="45" t="s">
        <v>159</v>
      </c>
      <c r="E357" s="53">
        <v>60</v>
      </c>
      <c r="F357" s="45" t="s">
        <v>2689</v>
      </c>
      <c r="G357" s="45" t="s">
        <v>175</v>
      </c>
    </row>
    <row r="358" spans="1:7" ht="13.5" customHeight="1" x14ac:dyDescent="0.35">
      <c r="A358" s="764">
        <v>43644</v>
      </c>
      <c r="B358" s="734" t="s">
        <v>2621</v>
      </c>
      <c r="C358" s="734" t="s">
        <v>1274</v>
      </c>
      <c r="D358" s="734" t="s">
        <v>160</v>
      </c>
      <c r="E358" s="765">
        <v>100</v>
      </c>
      <c r="F358" s="734" t="s">
        <v>2690</v>
      </c>
      <c r="G358" s="734" t="s">
        <v>175</v>
      </c>
    </row>
    <row r="359" spans="1:7" ht="13.5" customHeight="1" x14ac:dyDescent="0.35">
      <c r="A359" s="764">
        <v>43644</v>
      </c>
      <c r="B359" s="734" t="s">
        <v>2026</v>
      </c>
      <c r="C359" s="734" t="s">
        <v>28</v>
      </c>
      <c r="D359" s="734" t="s">
        <v>160</v>
      </c>
      <c r="E359" s="765">
        <v>120</v>
      </c>
      <c r="F359" s="766" t="s">
        <v>941</v>
      </c>
      <c r="G359" s="734" t="s">
        <v>175</v>
      </c>
    </row>
    <row r="360" spans="1:7" ht="13.5" customHeight="1" x14ac:dyDescent="0.35">
      <c r="A360" s="764">
        <v>43644</v>
      </c>
      <c r="B360" s="734" t="s">
        <v>2691</v>
      </c>
      <c r="C360" s="734" t="s">
        <v>1274</v>
      </c>
      <c r="D360" s="734" t="s">
        <v>159</v>
      </c>
      <c r="E360" s="765">
        <v>150</v>
      </c>
      <c r="F360" s="734" t="s">
        <v>1228</v>
      </c>
      <c r="G360" s="734" t="s">
        <v>174</v>
      </c>
    </row>
    <row r="361" spans="1:7" ht="13.5" customHeight="1" x14ac:dyDescent="0.35">
      <c r="A361" s="47">
        <v>43640</v>
      </c>
      <c r="B361" s="45" t="s">
        <v>2692</v>
      </c>
      <c r="C361" s="45" t="s">
        <v>1274</v>
      </c>
      <c r="D361" s="45" t="s">
        <v>160</v>
      </c>
      <c r="E361" s="53">
        <v>100</v>
      </c>
      <c r="F361" s="45" t="s">
        <v>2693</v>
      </c>
      <c r="G361" s="45" t="s">
        <v>175</v>
      </c>
    </row>
    <row r="362" spans="1:7" ht="13.5" customHeight="1" x14ac:dyDescent="0.35">
      <c r="A362" s="47">
        <v>43640</v>
      </c>
      <c r="B362" s="45" t="s">
        <v>2694</v>
      </c>
      <c r="C362" s="45" t="s">
        <v>28</v>
      </c>
      <c r="D362" s="45" t="s">
        <v>159</v>
      </c>
      <c r="E362" s="53">
        <v>395</v>
      </c>
      <c r="F362" s="45" t="s">
        <v>1058</v>
      </c>
      <c r="G362" s="45" t="s">
        <v>175</v>
      </c>
    </row>
    <row r="363" spans="1:7" ht="13.5" customHeight="1" x14ac:dyDescent="0.35">
      <c r="A363" s="47">
        <v>43633</v>
      </c>
      <c r="B363" s="45" t="s">
        <v>1009</v>
      </c>
      <c r="C363" s="45" t="s">
        <v>1277</v>
      </c>
      <c r="D363" s="45" t="s">
        <v>166</v>
      </c>
      <c r="E363" s="53">
        <v>-50</v>
      </c>
      <c r="F363" s="45" t="s">
        <v>2695</v>
      </c>
      <c r="G363" s="45" t="s">
        <v>175</v>
      </c>
    </row>
    <row r="364" spans="1:7" ht="13.5" customHeight="1" x14ac:dyDescent="0.35">
      <c r="A364" s="47">
        <v>43633</v>
      </c>
      <c r="B364" s="45" t="s">
        <v>1009</v>
      </c>
      <c r="C364" s="45" t="s">
        <v>1274</v>
      </c>
      <c r="D364" s="45" t="s">
        <v>166</v>
      </c>
      <c r="E364" s="53">
        <v>50</v>
      </c>
      <c r="F364" s="45" t="s">
        <v>2695</v>
      </c>
      <c r="G364" s="45" t="s">
        <v>175</v>
      </c>
    </row>
    <row r="365" spans="1:7" ht="13.5" customHeight="1" x14ac:dyDescent="0.35">
      <c r="A365" s="47">
        <v>43633</v>
      </c>
      <c r="B365" s="45" t="s">
        <v>1009</v>
      </c>
      <c r="C365" s="45" t="s">
        <v>1277</v>
      </c>
      <c r="D365" s="45" t="s">
        <v>166</v>
      </c>
      <c r="E365" s="53">
        <v>-99</v>
      </c>
      <c r="F365" s="45" t="s">
        <v>2696</v>
      </c>
      <c r="G365" s="45" t="s">
        <v>175</v>
      </c>
    </row>
    <row r="366" spans="1:7" ht="13.5" customHeight="1" x14ac:dyDescent="0.35">
      <c r="A366" s="47">
        <v>43633</v>
      </c>
      <c r="B366" s="45" t="s">
        <v>1009</v>
      </c>
      <c r="C366" s="45" t="s">
        <v>1274</v>
      </c>
      <c r="D366" s="45" t="s">
        <v>166</v>
      </c>
      <c r="E366" s="53">
        <v>99</v>
      </c>
      <c r="F366" s="45" t="s">
        <v>2696</v>
      </c>
      <c r="G366" s="45" t="s">
        <v>175</v>
      </c>
    </row>
    <row r="367" spans="1:7" ht="13.5" customHeight="1" x14ac:dyDescent="0.35">
      <c r="A367" s="47">
        <v>43633</v>
      </c>
      <c r="B367" s="45" t="s">
        <v>1009</v>
      </c>
      <c r="C367" s="45" t="s">
        <v>1277</v>
      </c>
      <c r="D367" s="45" t="s">
        <v>166</v>
      </c>
      <c r="E367" s="53">
        <v>-175</v>
      </c>
      <c r="F367" s="45" t="s">
        <v>2697</v>
      </c>
      <c r="G367" s="45" t="s">
        <v>175</v>
      </c>
    </row>
    <row r="368" spans="1:7" ht="13.5" customHeight="1" x14ac:dyDescent="0.35">
      <c r="A368" s="47">
        <v>43633</v>
      </c>
      <c r="B368" s="45" t="s">
        <v>1009</v>
      </c>
      <c r="C368" s="45" t="s">
        <v>1274</v>
      </c>
      <c r="D368" s="45" t="s">
        <v>166</v>
      </c>
      <c r="E368" s="53">
        <v>175</v>
      </c>
      <c r="F368" s="45" t="s">
        <v>2697</v>
      </c>
      <c r="G368" s="45" t="s">
        <v>175</v>
      </c>
    </row>
    <row r="369" spans="1:7" ht="13.5" customHeight="1" x14ac:dyDescent="0.35">
      <c r="A369" s="47">
        <v>43630</v>
      </c>
      <c r="B369" s="45" t="s">
        <v>2698</v>
      </c>
      <c r="C369" s="45" t="s">
        <v>1279</v>
      </c>
      <c r="D369" s="45" t="s">
        <v>159</v>
      </c>
      <c r="E369" s="53">
        <v>130</v>
      </c>
      <c r="F369" s="48" t="s">
        <v>2699</v>
      </c>
      <c r="G369" s="45" t="s">
        <v>174</v>
      </c>
    </row>
    <row r="370" spans="1:7" ht="13.5" customHeight="1" x14ac:dyDescent="0.35">
      <c r="A370" s="47">
        <v>43630</v>
      </c>
      <c r="B370" s="45" t="s">
        <v>2026</v>
      </c>
      <c r="C370" s="45" t="s">
        <v>1279</v>
      </c>
      <c r="D370" s="45" t="s">
        <v>160</v>
      </c>
      <c r="E370" s="53">
        <v>195</v>
      </c>
      <c r="F370" s="48" t="s">
        <v>2699</v>
      </c>
      <c r="G370" s="45" t="s">
        <v>174</v>
      </c>
    </row>
    <row r="371" spans="1:7" ht="13.5" customHeight="1" x14ac:dyDescent="0.35">
      <c r="A371" s="47">
        <v>43630</v>
      </c>
      <c r="B371" s="426" t="s">
        <v>2621</v>
      </c>
      <c r="C371" s="45" t="s">
        <v>1274</v>
      </c>
      <c r="D371" s="45" t="s">
        <v>159</v>
      </c>
      <c r="E371" s="435">
        <v>950</v>
      </c>
      <c r="F371" s="45" t="s">
        <v>2700</v>
      </c>
      <c r="G371" s="45" t="s">
        <v>175</v>
      </c>
    </row>
    <row r="372" spans="1:7" ht="13.5" customHeight="1" x14ac:dyDescent="0.35">
      <c r="A372" s="47">
        <v>43630</v>
      </c>
      <c r="B372" s="426" t="s">
        <v>2621</v>
      </c>
      <c r="C372" s="45" t="s">
        <v>1274</v>
      </c>
      <c r="D372" s="45" t="s">
        <v>159</v>
      </c>
      <c r="E372" s="435">
        <v>150</v>
      </c>
      <c r="F372" s="45" t="s">
        <v>2701</v>
      </c>
      <c r="G372" s="45" t="s">
        <v>175</v>
      </c>
    </row>
    <row r="373" spans="1:7" ht="13.5" customHeight="1" x14ac:dyDescent="0.35">
      <c r="A373" s="47">
        <v>43629</v>
      </c>
      <c r="B373" s="45" t="s">
        <v>2702</v>
      </c>
      <c r="C373" s="45" t="s">
        <v>2518</v>
      </c>
      <c r="D373" s="45" t="s">
        <v>160</v>
      </c>
      <c r="E373" s="53">
        <v>26.34</v>
      </c>
      <c r="F373" s="45" t="s">
        <v>2703</v>
      </c>
      <c r="G373" s="45" t="s">
        <v>175</v>
      </c>
    </row>
    <row r="374" spans="1:7" ht="13.5" customHeight="1" x14ac:dyDescent="0.35">
      <c r="A374" s="47">
        <v>43629</v>
      </c>
      <c r="B374" s="45" t="s">
        <v>2704</v>
      </c>
      <c r="C374" s="45" t="s">
        <v>1278</v>
      </c>
      <c r="D374" s="45" t="s">
        <v>159</v>
      </c>
      <c r="E374" s="53">
        <v>60</v>
      </c>
      <c r="F374" s="45" t="s">
        <v>2109</v>
      </c>
      <c r="G374" s="45" t="s">
        <v>175</v>
      </c>
    </row>
    <row r="375" spans="1:7" ht="13.5" customHeight="1" x14ac:dyDescent="0.35">
      <c r="A375" s="47">
        <v>43627</v>
      </c>
      <c r="B375" s="45" t="s">
        <v>2692</v>
      </c>
      <c r="C375" s="45" t="s">
        <v>1274</v>
      </c>
      <c r="D375" s="45" t="s">
        <v>162</v>
      </c>
      <c r="E375" s="53">
        <v>75</v>
      </c>
      <c r="F375" s="45" t="s">
        <v>224</v>
      </c>
      <c r="G375" s="45" t="s">
        <v>175</v>
      </c>
    </row>
    <row r="376" spans="1:7" ht="13.5" customHeight="1" x14ac:dyDescent="0.35">
      <c r="A376" s="47">
        <v>43623</v>
      </c>
      <c r="B376" s="45" t="s">
        <v>2705</v>
      </c>
      <c r="C376" s="45" t="s">
        <v>1279</v>
      </c>
      <c r="D376" s="45" t="s">
        <v>164</v>
      </c>
      <c r="E376" s="53">
        <v>400</v>
      </c>
      <c r="F376" s="45" t="s">
        <v>2257</v>
      </c>
      <c r="G376" s="45" t="s">
        <v>175</v>
      </c>
    </row>
    <row r="377" spans="1:7" ht="13.5" customHeight="1" x14ac:dyDescent="0.35">
      <c r="A377" s="47">
        <v>43622</v>
      </c>
      <c r="B377" s="45" t="s">
        <v>2097</v>
      </c>
      <c r="C377" s="45" t="s">
        <v>1274</v>
      </c>
      <c r="D377" s="45" t="s">
        <v>160</v>
      </c>
      <c r="E377" s="53">
        <v>150</v>
      </c>
      <c r="F377" s="45" t="s">
        <v>1467</v>
      </c>
      <c r="G377" s="45" t="s">
        <v>174</v>
      </c>
    </row>
    <row r="378" spans="1:7" ht="13.5" customHeight="1" x14ac:dyDescent="0.35">
      <c r="A378" s="47">
        <v>43622</v>
      </c>
      <c r="B378" s="45" t="s">
        <v>2706</v>
      </c>
      <c r="C378" s="45" t="s">
        <v>1274</v>
      </c>
      <c r="D378" s="45" t="s">
        <v>160</v>
      </c>
      <c r="E378" s="53">
        <v>75</v>
      </c>
      <c r="F378" s="45" t="s">
        <v>1467</v>
      </c>
      <c r="G378" s="45" t="s">
        <v>175</v>
      </c>
    </row>
    <row r="379" spans="1:7" ht="13.5" customHeight="1" x14ac:dyDescent="0.35">
      <c r="A379" s="47">
        <v>43622</v>
      </c>
      <c r="B379" s="45" t="s">
        <v>2707</v>
      </c>
      <c r="C379" s="45" t="s">
        <v>2519</v>
      </c>
      <c r="D379" s="45" t="s">
        <v>159</v>
      </c>
      <c r="E379" s="53">
        <v>50</v>
      </c>
      <c r="F379" s="45" t="s">
        <v>937</v>
      </c>
      <c r="G379" s="45" t="s">
        <v>174</v>
      </c>
    </row>
    <row r="380" spans="1:7" ht="13.5" customHeight="1" x14ac:dyDescent="0.35">
      <c r="A380" s="47">
        <v>43621</v>
      </c>
      <c r="B380" s="45" t="s">
        <v>2145</v>
      </c>
      <c r="C380" s="45" t="s">
        <v>28</v>
      </c>
      <c r="D380" s="45" t="s">
        <v>159</v>
      </c>
      <c r="E380" s="53">
        <v>200</v>
      </c>
      <c r="F380" s="45" t="s">
        <v>2708</v>
      </c>
      <c r="G380" s="45" t="s">
        <v>175</v>
      </c>
    </row>
    <row r="381" spans="1:7" ht="13.5" customHeight="1" x14ac:dyDescent="0.35">
      <c r="A381" s="47">
        <v>43621</v>
      </c>
      <c r="B381" s="45" t="s">
        <v>2134</v>
      </c>
      <c r="C381" s="45" t="s">
        <v>1274</v>
      </c>
      <c r="D381" s="45" t="s">
        <v>159</v>
      </c>
      <c r="E381" s="53">
        <v>75</v>
      </c>
      <c r="F381" s="45" t="s">
        <v>1467</v>
      </c>
      <c r="G381" s="45" t="s">
        <v>175</v>
      </c>
    </row>
    <row r="382" spans="1:7" ht="13.5" customHeight="1" x14ac:dyDescent="0.35">
      <c r="A382" s="47">
        <v>43619</v>
      </c>
      <c r="B382" s="45" t="s">
        <v>2709</v>
      </c>
      <c r="C382" s="45" t="s">
        <v>28</v>
      </c>
      <c r="D382" s="45" t="s">
        <v>159</v>
      </c>
      <c r="E382" s="53">
        <v>75</v>
      </c>
      <c r="F382" s="45" t="s">
        <v>2710</v>
      </c>
      <c r="G382" s="45" t="s">
        <v>175</v>
      </c>
    </row>
    <row r="383" spans="1:7" ht="13.5" customHeight="1" x14ac:dyDescent="0.35">
      <c r="A383" s="47">
        <v>43618</v>
      </c>
      <c r="B383" s="45" t="s">
        <v>2711</v>
      </c>
      <c r="C383" s="45" t="s">
        <v>1274</v>
      </c>
      <c r="D383" s="45" t="s">
        <v>160</v>
      </c>
      <c r="E383" s="53">
        <v>99</v>
      </c>
      <c r="F383" s="45" t="s">
        <v>1228</v>
      </c>
      <c r="G383" s="45" t="s">
        <v>174</v>
      </c>
    </row>
    <row r="384" spans="1:7" ht="13.5" customHeight="1" x14ac:dyDescent="0.35">
      <c r="A384" s="47">
        <v>43618</v>
      </c>
      <c r="B384" s="45" t="s">
        <v>1801</v>
      </c>
      <c r="C384" s="45" t="s">
        <v>1274</v>
      </c>
      <c r="D384" s="45" t="s">
        <v>159</v>
      </c>
      <c r="E384" s="53">
        <v>75</v>
      </c>
      <c r="F384" s="45" t="s">
        <v>1467</v>
      </c>
      <c r="G384" s="45" t="s">
        <v>179</v>
      </c>
    </row>
    <row r="385" spans="1:7" ht="13.5" customHeight="1" x14ac:dyDescent="0.35">
      <c r="A385" s="47">
        <v>43618</v>
      </c>
      <c r="B385" s="45" t="s">
        <v>2712</v>
      </c>
      <c r="C385" s="45" t="s">
        <v>1274</v>
      </c>
      <c r="D385" s="45" t="s">
        <v>160</v>
      </c>
      <c r="E385" s="53">
        <v>75</v>
      </c>
      <c r="F385" s="45" t="s">
        <v>1467</v>
      </c>
      <c r="G385" s="45" t="s">
        <v>179</v>
      </c>
    </row>
    <row r="386" spans="1:7" ht="13.5" customHeight="1" x14ac:dyDescent="0.35">
      <c r="A386" s="47">
        <v>43617</v>
      </c>
      <c r="B386" s="45" t="s">
        <v>2713</v>
      </c>
      <c r="C386" s="426" t="s">
        <v>1276</v>
      </c>
      <c r="D386" s="426" t="s">
        <v>161</v>
      </c>
      <c r="E386" s="567">
        <v>1030</v>
      </c>
      <c r="F386" s="426" t="s">
        <v>1078</v>
      </c>
      <c r="G386" s="426" t="s">
        <v>175</v>
      </c>
    </row>
    <row r="387" spans="1:7" ht="13.5" customHeight="1" x14ac:dyDescent="0.35">
      <c r="A387" s="47">
        <v>43617</v>
      </c>
      <c r="B387" s="45" t="s">
        <v>2714</v>
      </c>
      <c r="C387" s="426" t="s">
        <v>1278</v>
      </c>
      <c r="D387" s="426" t="s">
        <v>161</v>
      </c>
      <c r="E387" s="567">
        <v>60</v>
      </c>
      <c r="F387" s="426" t="s">
        <v>292</v>
      </c>
      <c r="G387" s="426" t="s">
        <v>175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2145</v>
      </c>
      <c r="C389" s="45" t="s">
        <v>28</v>
      </c>
      <c r="D389" s="45" t="s">
        <v>160</v>
      </c>
      <c r="E389" s="53">
        <v>20</v>
      </c>
      <c r="F389" s="45" t="s">
        <v>1236</v>
      </c>
      <c r="G389" s="45" t="s">
        <v>174</v>
      </c>
    </row>
    <row r="390" spans="1:7" ht="13.5" customHeight="1" x14ac:dyDescent="0.35">
      <c r="A390" s="47">
        <v>43614</v>
      </c>
      <c r="B390" s="45" t="s">
        <v>2715</v>
      </c>
      <c r="C390" s="45" t="s">
        <v>1274</v>
      </c>
      <c r="D390" s="45" t="s">
        <v>160</v>
      </c>
      <c r="E390" s="53">
        <v>75</v>
      </c>
      <c r="F390" s="45" t="s">
        <v>1467</v>
      </c>
      <c r="G390" s="45" t="s">
        <v>175</v>
      </c>
    </row>
    <row r="391" spans="1:7" ht="13.5" customHeight="1" x14ac:dyDescent="0.35">
      <c r="A391" s="47">
        <v>43613</v>
      </c>
      <c r="B391" s="45" t="s">
        <v>2716</v>
      </c>
      <c r="C391" s="45" t="s">
        <v>1274</v>
      </c>
      <c r="D391" s="45" t="s">
        <v>159</v>
      </c>
      <c r="E391" s="53">
        <v>10</v>
      </c>
      <c r="F391" s="45" t="s">
        <v>324</v>
      </c>
      <c r="G391" s="45" t="s">
        <v>175</v>
      </c>
    </row>
    <row r="392" spans="1:7" ht="13.5" customHeight="1" x14ac:dyDescent="0.35">
      <c r="A392" s="47">
        <v>43614</v>
      </c>
      <c r="B392" s="45" t="s">
        <v>2717</v>
      </c>
      <c r="C392" s="45" t="s">
        <v>28</v>
      </c>
      <c r="D392" s="45" t="s">
        <v>160</v>
      </c>
      <c r="E392" s="53">
        <v>395</v>
      </c>
      <c r="F392" s="45" t="s">
        <v>1058</v>
      </c>
      <c r="G392" s="45" t="s">
        <v>174</v>
      </c>
    </row>
    <row r="393" spans="1:7" ht="13.5" customHeight="1" x14ac:dyDescent="0.35">
      <c r="A393" s="47">
        <v>43613</v>
      </c>
      <c r="B393" s="45" t="s">
        <v>732</v>
      </c>
      <c r="C393" s="45" t="s">
        <v>1274</v>
      </c>
      <c r="D393" s="45" t="s">
        <v>159</v>
      </c>
      <c r="E393" s="53">
        <v>10</v>
      </c>
      <c r="F393" s="45" t="s">
        <v>324</v>
      </c>
      <c r="G393" s="45" t="s">
        <v>175</v>
      </c>
    </row>
    <row r="394" spans="1:7" ht="13.5" customHeight="1" x14ac:dyDescent="0.35">
      <c r="A394" s="47">
        <v>43612</v>
      </c>
      <c r="B394" s="45" t="s">
        <v>2649</v>
      </c>
      <c r="C394" s="45" t="s">
        <v>1274</v>
      </c>
      <c r="D394" s="45" t="s">
        <v>159</v>
      </c>
      <c r="E394" s="53">
        <v>75</v>
      </c>
      <c r="F394" s="45" t="s">
        <v>501</v>
      </c>
      <c r="G394" s="45" t="s">
        <v>174</v>
      </c>
    </row>
    <row r="395" spans="1:7" ht="13.5" customHeight="1" x14ac:dyDescent="0.35">
      <c r="A395" s="47">
        <v>43612</v>
      </c>
      <c r="B395" s="45" t="s">
        <v>2489</v>
      </c>
      <c r="C395" s="45" t="s">
        <v>1274</v>
      </c>
      <c r="D395" s="45" t="s">
        <v>160</v>
      </c>
      <c r="E395" s="53">
        <v>75</v>
      </c>
      <c r="F395" s="45" t="s">
        <v>501</v>
      </c>
      <c r="G395" s="45" t="s">
        <v>175</v>
      </c>
    </row>
    <row r="396" spans="1:7" ht="13.5" customHeight="1" x14ac:dyDescent="0.35">
      <c r="A396" s="47">
        <v>43611</v>
      </c>
      <c r="B396" s="45" t="s">
        <v>2718</v>
      </c>
      <c r="C396" s="45" t="s">
        <v>1274</v>
      </c>
      <c r="D396" s="45" t="s">
        <v>159</v>
      </c>
      <c r="E396" s="53">
        <v>75</v>
      </c>
      <c r="F396" s="45" t="s">
        <v>501</v>
      </c>
      <c r="G396" s="45" t="s">
        <v>179</v>
      </c>
    </row>
    <row r="397" spans="1:7" ht="13.5" customHeight="1" x14ac:dyDescent="0.35">
      <c r="A397" s="47">
        <v>43608</v>
      </c>
      <c r="B397" s="45" t="s">
        <v>2659</v>
      </c>
      <c r="C397" s="45" t="s">
        <v>1274</v>
      </c>
      <c r="D397" s="45" t="s">
        <v>166</v>
      </c>
      <c r="E397" s="53">
        <v>119</v>
      </c>
      <c r="F397" s="45" t="s">
        <v>161</v>
      </c>
      <c r="G397" s="45" t="s">
        <v>175</v>
      </c>
    </row>
    <row r="398" spans="1:7" ht="13.5" customHeight="1" x14ac:dyDescent="0.35">
      <c r="A398" s="47">
        <v>43608</v>
      </c>
      <c r="B398" s="45" t="s">
        <v>2659</v>
      </c>
      <c r="C398" s="45" t="s">
        <v>1277</v>
      </c>
      <c r="D398" s="45" t="s">
        <v>166</v>
      </c>
      <c r="E398" s="53">
        <v>-119</v>
      </c>
      <c r="F398" s="45" t="s">
        <v>161</v>
      </c>
      <c r="G398" s="45" t="s">
        <v>175</v>
      </c>
    </row>
    <row r="399" spans="1:7" ht="13.5" customHeight="1" x14ac:dyDescent="0.35">
      <c r="A399" s="47">
        <v>43607</v>
      </c>
      <c r="B399" s="45" t="s">
        <v>2719</v>
      </c>
      <c r="C399" s="45" t="s">
        <v>1279</v>
      </c>
      <c r="D399" s="45" t="s">
        <v>159</v>
      </c>
      <c r="E399" s="53">
        <v>100</v>
      </c>
      <c r="F399" s="48" t="s">
        <v>941</v>
      </c>
      <c r="G399" s="45" t="s">
        <v>174</v>
      </c>
    </row>
    <row r="400" spans="1:7" ht="13.5" customHeight="1" x14ac:dyDescent="0.35">
      <c r="A400" s="47">
        <v>43607</v>
      </c>
      <c r="B400" s="45" t="s">
        <v>2720</v>
      </c>
      <c r="C400" s="45" t="s">
        <v>2517</v>
      </c>
      <c r="D400" s="45" t="s">
        <v>159</v>
      </c>
      <c r="E400" s="53">
        <v>30</v>
      </c>
      <c r="F400" s="45" t="s">
        <v>734</v>
      </c>
      <c r="G400" s="45" t="s">
        <v>174</v>
      </c>
    </row>
    <row r="401" spans="1:7" ht="13.5" customHeight="1" x14ac:dyDescent="0.35">
      <c r="A401" s="47">
        <v>43605</v>
      </c>
      <c r="B401" s="45" t="s">
        <v>2721</v>
      </c>
      <c r="C401" s="45" t="s">
        <v>1274</v>
      </c>
      <c r="D401" s="45" t="s">
        <v>160</v>
      </c>
      <c r="E401" s="53">
        <v>75</v>
      </c>
      <c r="F401" s="45" t="s">
        <v>1467</v>
      </c>
      <c r="G401" s="45" t="s">
        <v>174</v>
      </c>
    </row>
    <row r="402" spans="1:7" ht="13.5" customHeight="1" x14ac:dyDescent="0.35">
      <c r="A402" s="47">
        <v>43605</v>
      </c>
      <c r="B402" s="45" t="s">
        <v>2235</v>
      </c>
      <c r="C402" s="45" t="s">
        <v>1274</v>
      </c>
      <c r="D402" s="45" t="s">
        <v>166</v>
      </c>
      <c r="E402" s="53">
        <v>960</v>
      </c>
      <c r="F402" s="45" t="s">
        <v>2685</v>
      </c>
      <c r="G402" s="45" t="s">
        <v>175</v>
      </c>
    </row>
    <row r="403" spans="1:7" ht="13.5" customHeight="1" x14ac:dyDescent="0.35">
      <c r="A403" s="47">
        <v>43605</v>
      </c>
      <c r="B403" s="45" t="s">
        <v>2235</v>
      </c>
      <c r="C403" s="45" t="s">
        <v>1277</v>
      </c>
      <c r="D403" s="45" t="s">
        <v>166</v>
      </c>
      <c r="E403" s="53">
        <v>-960</v>
      </c>
      <c r="F403" s="45" t="s">
        <v>2685</v>
      </c>
      <c r="G403" s="45" t="s">
        <v>175</v>
      </c>
    </row>
    <row r="404" spans="1:7" ht="13.5" customHeight="1" x14ac:dyDescent="0.35">
      <c r="A404" s="47">
        <v>43604</v>
      </c>
      <c r="B404" s="45" t="s">
        <v>2722</v>
      </c>
      <c r="C404" s="45" t="s">
        <v>1274</v>
      </c>
      <c r="D404" s="45" t="s">
        <v>159</v>
      </c>
      <c r="E404" s="53">
        <v>475</v>
      </c>
      <c r="F404" s="45" t="s">
        <v>496</v>
      </c>
      <c r="G404" s="45" t="s">
        <v>175</v>
      </c>
    </row>
    <row r="405" spans="1:7" ht="13.5" customHeight="1" x14ac:dyDescent="0.35">
      <c r="A405" s="47">
        <v>43602</v>
      </c>
      <c r="B405" s="45" t="s">
        <v>2096</v>
      </c>
      <c r="C405" s="45" t="s">
        <v>1274</v>
      </c>
      <c r="D405" s="45" t="s">
        <v>159</v>
      </c>
      <c r="E405" s="53">
        <v>725</v>
      </c>
      <c r="F405" s="45" t="s">
        <v>504</v>
      </c>
      <c r="G405" s="45" t="s">
        <v>174</v>
      </c>
    </row>
    <row r="406" spans="1:7" ht="13.5" customHeight="1" x14ac:dyDescent="0.35">
      <c r="A406" s="47">
        <v>43602</v>
      </c>
      <c r="B406" s="45" t="s">
        <v>2202</v>
      </c>
      <c r="C406" s="45" t="s">
        <v>1274</v>
      </c>
      <c r="D406" s="45" t="s">
        <v>160</v>
      </c>
      <c r="E406" s="53">
        <v>75</v>
      </c>
      <c r="F406" s="45" t="s">
        <v>1467</v>
      </c>
      <c r="G406" s="45" t="s">
        <v>179</v>
      </c>
    </row>
    <row r="407" spans="1:7" ht="13.5" customHeight="1" x14ac:dyDescent="0.35">
      <c r="A407" s="47">
        <v>43602</v>
      </c>
      <c r="B407" s="45" t="s">
        <v>1675</v>
      </c>
      <c r="C407" s="45" t="s">
        <v>1274</v>
      </c>
      <c r="D407" s="45" t="s">
        <v>159</v>
      </c>
      <c r="E407" s="53">
        <v>725</v>
      </c>
      <c r="F407" s="45" t="s">
        <v>504</v>
      </c>
      <c r="G407" s="45" t="s">
        <v>175</v>
      </c>
    </row>
    <row r="408" spans="1:7" ht="13.5" customHeight="1" x14ac:dyDescent="0.35">
      <c r="A408" s="47">
        <v>43602</v>
      </c>
      <c r="B408" s="45" t="s">
        <v>2723</v>
      </c>
      <c r="C408" s="45" t="s">
        <v>28</v>
      </c>
      <c r="D408" s="45" t="s">
        <v>159</v>
      </c>
      <c r="E408" s="53">
        <v>20</v>
      </c>
      <c r="F408" s="45" t="s">
        <v>1236</v>
      </c>
      <c r="G408" s="45" t="s">
        <v>174</v>
      </c>
    </row>
    <row r="409" spans="1:7" ht="13.5" customHeight="1" x14ac:dyDescent="0.35">
      <c r="A409" s="47">
        <v>43601</v>
      </c>
      <c r="B409" s="45" t="s">
        <v>2724</v>
      </c>
      <c r="C409" s="45" t="s">
        <v>1274</v>
      </c>
      <c r="D409" s="45" t="s">
        <v>159</v>
      </c>
      <c r="E409" s="53">
        <v>10</v>
      </c>
      <c r="F409" s="45" t="s">
        <v>324</v>
      </c>
      <c r="G409" s="45" t="s">
        <v>175</v>
      </c>
    </row>
    <row r="410" spans="1:7" ht="13.5" customHeight="1" x14ac:dyDescent="0.35">
      <c r="A410" s="47">
        <v>43599</v>
      </c>
      <c r="B410" s="45" t="s">
        <v>732</v>
      </c>
      <c r="C410" s="45" t="s">
        <v>1279</v>
      </c>
      <c r="D410" s="45" t="s">
        <v>162</v>
      </c>
      <c r="E410" s="53">
        <v>235</v>
      </c>
      <c r="F410" s="48" t="s">
        <v>2725</v>
      </c>
      <c r="G410" s="45" t="s">
        <v>175</v>
      </c>
    </row>
    <row r="411" spans="1:7" ht="13.5" customHeight="1" x14ac:dyDescent="0.35">
      <c r="A411" s="47">
        <v>43599</v>
      </c>
      <c r="B411" s="45" t="s">
        <v>2095</v>
      </c>
      <c r="C411" s="45" t="s">
        <v>1274</v>
      </c>
      <c r="D411" s="45" t="s">
        <v>160</v>
      </c>
      <c r="E411" s="53">
        <v>675</v>
      </c>
      <c r="F411" s="45" t="s">
        <v>504</v>
      </c>
      <c r="G411" s="45" t="s">
        <v>175</v>
      </c>
    </row>
    <row r="412" spans="1:7" ht="13.5" customHeight="1" x14ac:dyDescent="0.35">
      <c r="A412" s="47">
        <v>43599</v>
      </c>
      <c r="B412" s="45" t="s">
        <v>2097</v>
      </c>
      <c r="C412" s="45" t="s">
        <v>1274</v>
      </c>
      <c r="D412" s="45" t="s">
        <v>160</v>
      </c>
      <c r="E412" s="53">
        <v>675</v>
      </c>
      <c r="F412" s="45" t="s">
        <v>504</v>
      </c>
      <c r="G412" s="45" t="s">
        <v>174</v>
      </c>
    </row>
    <row r="413" spans="1:7" ht="13.5" customHeight="1" x14ac:dyDescent="0.35">
      <c r="A413" s="47">
        <v>43593</v>
      </c>
      <c r="B413" s="45" t="s">
        <v>2726</v>
      </c>
      <c r="C413" s="45" t="s">
        <v>1274</v>
      </c>
      <c r="D413" s="45" t="s">
        <v>159</v>
      </c>
      <c r="E413" s="53">
        <v>75</v>
      </c>
      <c r="F413" s="45" t="s">
        <v>501</v>
      </c>
      <c r="G413" s="45" t="s">
        <v>174</v>
      </c>
    </row>
    <row r="414" spans="1:7" ht="13.5" customHeight="1" x14ac:dyDescent="0.35">
      <c r="A414" s="47">
        <v>43592</v>
      </c>
      <c r="B414" s="45" t="s">
        <v>2727</v>
      </c>
      <c r="C414" s="45" t="s">
        <v>1274</v>
      </c>
      <c r="D414" s="45" t="s">
        <v>160</v>
      </c>
      <c r="E414" s="53">
        <v>99</v>
      </c>
      <c r="F414" s="45" t="s">
        <v>2728</v>
      </c>
      <c r="G414" s="45" t="s">
        <v>174</v>
      </c>
    </row>
    <row r="415" spans="1:7" ht="13.5" customHeight="1" x14ac:dyDescent="0.35">
      <c r="A415" s="47">
        <v>43590</v>
      </c>
      <c r="B415" s="45" t="s">
        <v>2729</v>
      </c>
      <c r="C415" s="45" t="s">
        <v>28</v>
      </c>
      <c r="D415" s="45" t="s">
        <v>160</v>
      </c>
      <c r="E415" s="53">
        <v>20</v>
      </c>
      <c r="F415" s="45" t="s">
        <v>1236</v>
      </c>
      <c r="G415" s="45" t="s">
        <v>174</v>
      </c>
    </row>
    <row r="416" spans="1:7" ht="13.5" customHeight="1" x14ac:dyDescent="0.35">
      <c r="A416" s="47">
        <v>43588</v>
      </c>
      <c r="B416" s="45" t="s">
        <v>2705</v>
      </c>
      <c r="C416" s="45" t="s">
        <v>1279</v>
      </c>
      <c r="D416" s="45" t="s">
        <v>159</v>
      </c>
      <c r="E416" s="53">
        <v>360</v>
      </c>
      <c r="F416" s="45" t="s">
        <v>2730</v>
      </c>
      <c r="G416" s="45" t="s">
        <v>175</v>
      </c>
    </row>
    <row r="417" spans="1:7" ht="13.5" customHeight="1" x14ac:dyDescent="0.35">
      <c r="A417" s="47">
        <v>43588</v>
      </c>
      <c r="B417" s="45" t="s">
        <v>2621</v>
      </c>
      <c r="C417" s="45" t="s">
        <v>28</v>
      </c>
      <c r="D417" s="45" t="s">
        <v>159</v>
      </c>
      <c r="E417" s="53">
        <v>400</v>
      </c>
      <c r="F417" s="45" t="s">
        <v>2731</v>
      </c>
      <c r="G417" s="45" t="s">
        <v>175</v>
      </c>
    </row>
    <row r="418" spans="1:7" ht="13.5" customHeight="1" x14ac:dyDescent="0.35">
      <c r="A418" s="47">
        <v>38386</v>
      </c>
      <c r="B418" s="45" t="s">
        <v>2732</v>
      </c>
      <c r="C418" s="45" t="s">
        <v>1274</v>
      </c>
      <c r="D418" s="45" t="s">
        <v>159</v>
      </c>
      <c r="E418" s="53">
        <v>99</v>
      </c>
      <c r="F418" s="45" t="s">
        <v>2669</v>
      </c>
      <c r="G418" s="45" t="s">
        <v>177</v>
      </c>
    </row>
    <row r="419" spans="1:7" ht="13.5" customHeight="1" x14ac:dyDescent="0.35">
      <c r="A419" s="47">
        <v>43587</v>
      </c>
      <c r="B419" s="45" t="s">
        <v>1187</v>
      </c>
      <c r="C419" s="45" t="s">
        <v>1274</v>
      </c>
      <c r="D419" s="45" t="s">
        <v>162</v>
      </c>
      <c r="E419" s="53">
        <v>10</v>
      </c>
      <c r="F419" s="45" t="s">
        <v>324</v>
      </c>
      <c r="G419" s="45" t="s">
        <v>175</v>
      </c>
    </row>
    <row r="420" spans="1:7" ht="13.5" customHeight="1" x14ac:dyDescent="0.35">
      <c r="A420" s="47">
        <v>43587</v>
      </c>
      <c r="B420" s="45" t="s">
        <v>2733</v>
      </c>
      <c r="C420" s="45" t="s">
        <v>1274</v>
      </c>
      <c r="D420" s="45" t="s">
        <v>160</v>
      </c>
      <c r="E420" s="53">
        <v>75</v>
      </c>
      <c r="F420" s="45" t="s">
        <v>1467</v>
      </c>
      <c r="G420" s="45" t="s">
        <v>174</v>
      </c>
    </row>
    <row r="421" spans="1:7" ht="13.5" customHeight="1" x14ac:dyDescent="0.35">
      <c r="A421" s="47">
        <v>43586</v>
      </c>
      <c r="B421" s="45" t="s">
        <v>2734</v>
      </c>
      <c r="C421" s="426" t="s">
        <v>1276</v>
      </c>
      <c r="D421" s="426" t="s">
        <v>161</v>
      </c>
      <c r="E421" s="567">
        <v>1105</v>
      </c>
      <c r="F421" s="426" t="s">
        <v>1078</v>
      </c>
      <c r="G421" s="426" t="s">
        <v>175</v>
      </c>
    </row>
    <row r="422" spans="1:7" ht="13.5" customHeight="1" x14ac:dyDescent="0.35">
      <c r="A422" s="47">
        <v>43586</v>
      </c>
      <c r="B422" s="45" t="s">
        <v>2735</v>
      </c>
      <c r="C422" s="426" t="s">
        <v>1278</v>
      </c>
      <c r="D422" s="426" t="s">
        <v>161</v>
      </c>
      <c r="E422" s="567">
        <v>80</v>
      </c>
      <c r="F422" s="426" t="s">
        <v>292</v>
      </c>
      <c r="G422" s="426" t="s">
        <v>175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2621</v>
      </c>
      <c r="C425" s="45" t="s">
        <v>1279</v>
      </c>
      <c r="D425" s="45" t="s">
        <v>160</v>
      </c>
      <c r="E425" s="53">
        <v>195</v>
      </c>
      <c r="F425" s="48" t="s">
        <v>941</v>
      </c>
      <c r="G425" s="45" t="s">
        <v>179</v>
      </c>
    </row>
    <row r="426" spans="1:7" ht="13.5" customHeight="1" x14ac:dyDescent="0.35">
      <c r="A426" s="47">
        <v>43585</v>
      </c>
      <c r="B426" s="45" t="s">
        <v>2736</v>
      </c>
      <c r="C426" s="45" t="s">
        <v>28</v>
      </c>
      <c r="D426" s="45" t="s">
        <v>166</v>
      </c>
      <c r="E426" s="53">
        <v>250</v>
      </c>
      <c r="F426" s="45" t="s">
        <v>2737</v>
      </c>
      <c r="G426" s="45" t="s">
        <v>175</v>
      </c>
    </row>
    <row r="427" spans="1:7" ht="13.5" customHeight="1" x14ac:dyDescent="0.35">
      <c r="A427" s="47">
        <v>43585</v>
      </c>
      <c r="B427" s="45" t="s">
        <v>2736</v>
      </c>
      <c r="C427" s="45" t="s">
        <v>1277</v>
      </c>
      <c r="D427" s="45" t="s">
        <v>166</v>
      </c>
      <c r="E427" s="53">
        <v>-250</v>
      </c>
      <c r="F427" s="45" t="s">
        <v>2737</v>
      </c>
      <c r="G427" s="45" t="s">
        <v>175</v>
      </c>
    </row>
    <row r="428" spans="1:7" ht="13.5" customHeight="1" x14ac:dyDescent="0.35">
      <c r="A428" s="47">
        <v>43585</v>
      </c>
      <c r="B428" s="45" t="s">
        <v>2738</v>
      </c>
      <c r="C428" s="45" t="s">
        <v>1279</v>
      </c>
      <c r="D428" s="45" t="s">
        <v>159</v>
      </c>
      <c r="E428" s="53">
        <v>65</v>
      </c>
      <c r="F428" s="48" t="s">
        <v>941</v>
      </c>
      <c r="G428" s="45" t="s">
        <v>175</v>
      </c>
    </row>
    <row r="429" spans="1:7" ht="13.5" customHeight="1" x14ac:dyDescent="0.35">
      <c r="A429" s="47">
        <v>43585</v>
      </c>
      <c r="B429" s="45" t="s">
        <v>2738</v>
      </c>
      <c r="C429" s="45" t="s">
        <v>1274</v>
      </c>
      <c r="D429" s="45" t="s">
        <v>159</v>
      </c>
      <c r="E429" s="53">
        <v>75</v>
      </c>
      <c r="F429" s="45" t="s">
        <v>1467</v>
      </c>
      <c r="G429" s="45" t="s">
        <v>175</v>
      </c>
    </row>
    <row r="430" spans="1:7" ht="13.5" customHeight="1" x14ac:dyDescent="0.35">
      <c r="A430" s="47">
        <v>43584</v>
      </c>
      <c r="B430" s="45" t="s">
        <v>2394</v>
      </c>
      <c r="C430" s="45" t="s">
        <v>1274</v>
      </c>
      <c r="D430" s="45" t="s">
        <v>159</v>
      </c>
      <c r="E430" s="53">
        <v>20</v>
      </c>
      <c r="F430" s="45" t="s">
        <v>324</v>
      </c>
      <c r="G430" s="45" t="s">
        <v>175</v>
      </c>
    </row>
    <row r="431" spans="1:7" ht="13.5" customHeight="1" x14ac:dyDescent="0.35">
      <c r="A431" s="47">
        <v>43584</v>
      </c>
      <c r="B431" s="45" t="s">
        <v>2739</v>
      </c>
      <c r="C431" s="45" t="s">
        <v>2517</v>
      </c>
      <c r="D431" s="45" t="s">
        <v>159</v>
      </c>
      <c r="E431" s="53">
        <v>30</v>
      </c>
      <c r="F431" s="45" t="s">
        <v>734</v>
      </c>
      <c r="G431" s="45" t="s">
        <v>174</v>
      </c>
    </row>
    <row r="432" spans="1:7" ht="13.5" customHeight="1" x14ac:dyDescent="0.35">
      <c r="A432" s="47">
        <v>43583</v>
      </c>
      <c r="B432" s="45" t="s">
        <v>2740</v>
      </c>
      <c r="C432" s="45" t="s">
        <v>28</v>
      </c>
      <c r="D432" s="45" t="s">
        <v>160</v>
      </c>
      <c r="E432" s="53">
        <v>250</v>
      </c>
      <c r="F432" s="45" t="s">
        <v>2741</v>
      </c>
      <c r="G432" s="45" t="s">
        <v>175</v>
      </c>
    </row>
    <row r="433" spans="1:7" ht="13.5" customHeight="1" x14ac:dyDescent="0.35">
      <c r="A433" s="47">
        <v>43581</v>
      </c>
      <c r="B433" s="45" t="s">
        <v>2742</v>
      </c>
      <c r="C433" s="45" t="s">
        <v>28</v>
      </c>
      <c r="D433" s="45" t="s">
        <v>159</v>
      </c>
      <c r="E433" s="53">
        <v>250</v>
      </c>
      <c r="F433" s="45" t="s">
        <v>2743</v>
      </c>
      <c r="G433" s="45" t="s">
        <v>175</v>
      </c>
    </row>
    <row r="434" spans="1:7" ht="13.5" customHeight="1" x14ac:dyDescent="0.35">
      <c r="A434" s="47">
        <v>43580</v>
      </c>
      <c r="B434" s="45" t="s">
        <v>276</v>
      </c>
      <c r="C434" s="45" t="s">
        <v>1274</v>
      </c>
      <c r="D434" s="45" t="s">
        <v>160</v>
      </c>
      <c r="E434" s="53">
        <v>99</v>
      </c>
      <c r="F434" s="45" t="s">
        <v>230</v>
      </c>
      <c r="G434" s="45" t="s">
        <v>175</v>
      </c>
    </row>
    <row r="435" spans="1:7" ht="13.5" customHeight="1" x14ac:dyDescent="0.35">
      <c r="A435" s="47">
        <v>43580</v>
      </c>
      <c r="B435" s="45" t="s">
        <v>1187</v>
      </c>
      <c r="C435" s="45" t="s">
        <v>1274</v>
      </c>
      <c r="D435" s="45" t="s">
        <v>162</v>
      </c>
      <c r="E435" s="53">
        <v>99</v>
      </c>
      <c r="F435" s="45" t="s">
        <v>230</v>
      </c>
      <c r="G435" s="45" t="s">
        <v>175</v>
      </c>
    </row>
    <row r="436" spans="1:7" ht="13.5" customHeight="1" x14ac:dyDescent="0.35">
      <c r="A436" s="47">
        <v>43580</v>
      </c>
      <c r="B436" s="45" t="s">
        <v>2744</v>
      </c>
      <c r="C436" s="45" t="s">
        <v>1274</v>
      </c>
      <c r="D436" s="45" t="s">
        <v>159</v>
      </c>
      <c r="E436" s="53">
        <v>198</v>
      </c>
      <c r="F436" s="45" t="s">
        <v>2745</v>
      </c>
      <c r="G436" s="45" t="s">
        <v>174</v>
      </c>
    </row>
    <row r="437" spans="1:7" ht="13.5" customHeight="1" x14ac:dyDescent="0.35">
      <c r="A437" s="47">
        <v>43579</v>
      </c>
      <c r="B437" s="45" t="s">
        <v>2746</v>
      </c>
      <c r="C437" s="45" t="s">
        <v>1274</v>
      </c>
      <c r="D437" s="45" t="s">
        <v>166</v>
      </c>
      <c r="E437" s="53">
        <v>63.75</v>
      </c>
      <c r="F437" s="45" t="s">
        <v>2743</v>
      </c>
      <c r="G437" s="45" t="s">
        <v>175</v>
      </c>
    </row>
    <row r="438" spans="1:7" ht="13.5" customHeight="1" x14ac:dyDescent="0.35">
      <c r="A438" s="47">
        <v>43579</v>
      </c>
      <c r="B438" s="45" t="s">
        <v>2746</v>
      </c>
      <c r="C438" s="45" t="s">
        <v>1277</v>
      </c>
      <c r="D438" s="45" t="s">
        <v>166</v>
      </c>
      <c r="E438" s="53">
        <v>-63.75</v>
      </c>
      <c r="F438" s="45" t="s">
        <v>2743</v>
      </c>
      <c r="G438" s="45" t="s">
        <v>175</v>
      </c>
    </row>
    <row r="439" spans="1:7" ht="13.5" customHeight="1" x14ac:dyDescent="0.35">
      <c r="A439" s="47">
        <v>43579</v>
      </c>
      <c r="B439" s="45" t="s">
        <v>2746</v>
      </c>
      <c r="C439" s="45" t="s">
        <v>28</v>
      </c>
      <c r="D439" s="45" t="s">
        <v>166</v>
      </c>
      <c r="E439" s="53">
        <v>212.5</v>
      </c>
      <c r="F439" s="45" t="s">
        <v>2743</v>
      </c>
      <c r="G439" s="45" t="s">
        <v>175</v>
      </c>
    </row>
    <row r="440" spans="1:7" ht="13.5" customHeight="1" x14ac:dyDescent="0.35">
      <c r="A440" s="47">
        <v>43579</v>
      </c>
      <c r="B440" s="45" t="s">
        <v>2746</v>
      </c>
      <c r="C440" s="45" t="s">
        <v>1277</v>
      </c>
      <c r="D440" s="45" t="s">
        <v>166</v>
      </c>
      <c r="E440" s="53">
        <v>-212.5</v>
      </c>
      <c r="F440" s="45" t="s">
        <v>2743</v>
      </c>
      <c r="G440" s="45" t="s">
        <v>175</v>
      </c>
    </row>
    <row r="441" spans="1:7" ht="13.5" customHeight="1" x14ac:dyDescent="0.35">
      <c r="A441" s="47">
        <v>43578</v>
      </c>
      <c r="B441" s="45" t="s">
        <v>2746</v>
      </c>
      <c r="C441" s="45" t="s">
        <v>1276</v>
      </c>
      <c r="D441" s="45" t="s">
        <v>159</v>
      </c>
      <c r="E441" s="53">
        <v>187.5</v>
      </c>
      <c r="F441" s="45" t="s">
        <v>2747</v>
      </c>
      <c r="G441" s="45" t="s">
        <v>175</v>
      </c>
    </row>
    <row r="442" spans="1:7" ht="13.5" customHeight="1" x14ac:dyDescent="0.35">
      <c r="A442" s="47">
        <v>43577</v>
      </c>
      <c r="B442" s="45" t="s">
        <v>2748</v>
      </c>
      <c r="C442" s="45" t="s">
        <v>28</v>
      </c>
      <c r="D442" s="45" t="s">
        <v>160</v>
      </c>
      <c r="E442" s="53">
        <v>250</v>
      </c>
      <c r="F442" s="45" t="s">
        <v>2741</v>
      </c>
      <c r="G442" s="45" t="s">
        <v>174</v>
      </c>
    </row>
    <row r="443" spans="1:7" ht="13.5" customHeight="1" x14ac:dyDescent="0.35">
      <c r="A443" s="47">
        <v>43574</v>
      </c>
      <c r="B443" s="45" t="s">
        <v>2749</v>
      </c>
      <c r="C443" s="45" t="s">
        <v>28</v>
      </c>
      <c r="D443" s="45" t="s">
        <v>159</v>
      </c>
      <c r="E443" s="53">
        <v>250</v>
      </c>
      <c r="F443" s="45" t="s">
        <v>2741</v>
      </c>
      <c r="G443" s="45" t="s">
        <v>174</v>
      </c>
    </row>
    <row r="444" spans="1:7" ht="13.5" customHeight="1" x14ac:dyDescent="0.35">
      <c r="A444" s="47">
        <v>43573</v>
      </c>
      <c r="B444" s="45" t="s">
        <v>1187</v>
      </c>
      <c r="C444" s="45" t="s">
        <v>1274</v>
      </c>
      <c r="D444" s="45" t="s">
        <v>166</v>
      </c>
      <c r="E444" s="53">
        <v>403.75</v>
      </c>
      <c r="F444" s="45" t="s">
        <v>219</v>
      </c>
      <c r="G444" s="45" t="s">
        <v>175</v>
      </c>
    </row>
    <row r="445" spans="1:7" ht="13.5" customHeight="1" x14ac:dyDescent="0.35">
      <c r="A445" s="47">
        <v>43573</v>
      </c>
      <c r="B445" s="45" t="s">
        <v>1187</v>
      </c>
      <c r="C445" s="45" t="s">
        <v>1277</v>
      </c>
      <c r="D445" s="45" t="s">
        <v>166</v>
      </c>
      <c r="E445" s="53">
        <v>-403.75</v>
      </c>
      <c r="F445" s="45" t="s">
        <v>219</v>
      </c>
      <c r="G445" s="45" t="s">
        <v>175</v>
      </c>
    </row>
    <row r="446" spans="1:7" ht="13.5" customHeight="1" x14ac:dyDescent="0.35">
      <c r="A446" s="47">
        <v>43572</v>
      </c>
      <c r="B446" s="45" t="s">
        <v>2750</v>
      </c>
      <c r="C446" s="45" t="s">
        <v>28</v>
      </c>
      <c r="D446" s="45" t="s">
        <v>159</v>
      </c>
      <c r="E446" s="53">
        <v>250</v>
      </c>
      <c r="F446" s="45" t="s">
        <v>2751</v>
      </c>
      <c r="G446" s="45" t="s">
        <v>177</v>
      </c>
    </row>
    <row r="447" spans="1:7" ht="13.5" customHeight="1" x14ac:dyDescent="0.35">
      <c r="A447" s="47">
        <v>43572</v>
      </c>
      <c r="B447" s="45" t="s">
        <v>2752</v>
      </c>
      <c r="C447" s="45" t="s">
        <v>28</v>
      </c>
      <c r="D447" s="45" t="s">
        <v>159</v>
      </c>
      <c r="E447" s="53">
        <v>250</v>
      </c>
      <c r="F447" s="45" t="s">
        <v>2195</v>
      </c>
      <c r="G447" s="45" t="s">
        <v>175</v>
      </c>
    </row>
    <row r="448" spans="1:7" ht="13.5" customHeight="1" x14ac:dyDescent="0.35">
      <c r="A448" s="47">
        <v>43571</v>
      </c>
      <c r="B448" s="45" t="s">
        <v>2753</v>
      </c>
      <c r="C448" s="45" t="s">
        <v>1274</v>
      </c>
      <c r="D448" s="45" t="s">
        <v>159</v>
      </c>
      <c r="E448" s="53">
        <v>100</v>
      </c>
      <c r="F448" s="45" t="s">
        <v>230</v>
      </c>
      <c r="G448" s="45" t="s">
        <v>175</v>
      </c>
    </row>
    <row r="449" spans="1:7" ht="13.5" customHeight="1" x14ac:dyDescent="0.35">
      <c r="A449" s="47">
        <v>43571</v>
      </c>
      <c r="B449" s="45" t="s">
        <v>2754</v>
      </c>
      <c r="C449" s="45" t="s">
        <v>1274</v>
      </c>
      <c r="D449" s="45" t="s">
        <v>164</v>
      </c>
      <c r="E449" s="53">
        <v>99</v>
      </c>
      <c r="F449" s="45" t="s">
        <v>230</v>
      </c>
      <c r="G449" s="45" t="s">
        <v>175</v>
      </c>
    </row>
    <row r="450" spans="1:7" ht="13.5" customHeight="1" x14ac:dyDescent="0.35">
      <c r="A450" s="47">
        <v>43571</v>
      </c>
      <c r="B450" s="45" t="s">
        <v>2754</v>
      </c>
      <c r="C450" s="45" t="s">
        <v>1279</v>
      </c>
      <c r="D450" s="45" t="s">
        <v>166</v>
      </c>
      <c r="E450" s="53">
        <v>360</v>
      </c>
      <c r="F450" s="45" t="s">
        <v>2755</v>
      </c>
      <c r="G450" s="45" t="s">
        <v>175</v>
      </c>
    </row>
    <row r="451" spans="1:7" ht="13.5" customHeight="1" x14ac:dyDescent="0.35">
      <c r="A451" s="47">
        <v>43571</v>
      </c>
      <c r="B451" s="45" t="s">
        <v>2754</v>
      </c>
      <c r="C451" s="45" t="s">
        <v>1277</v>
      </c>
      <c r="D451" s="45" t="s">
        <v>166</v>
      </c>
      <c r="E451" s="53">
        <v>-360</v>
      </c>
      <c r="F451" s="45" t="s">
        <v>2755</v>
      </c>
      <c r="G451" s="45" t="s">
        <v>175</v>
      </c>
    </row>
    <row r="452" spans="1:7" ht="13.5" customHeight="1" x14ac:dyDescent="0.35">
      <c r="A452" s="47">
        <v>43570</v>
      </c>
      <c r="B452" s="45" t="s">
        <v>2528</v>
      </c>
      <c r="C452" s="45" t="s">
        <v>1279</v>
      </c>
      <c r="D452" s="45" t="s">
        <v>159</v>
      </c>
      <c r="E452" s="53">
        <v>360</v>
      </c>
      <c r="F452" s="45" t="s">
        <v>2755</v>
      </c>
      <c r="G452" s="45" t="s">
        <v>174</v>
      </c>
    </row>
    <row r="453" spans="1:7" ht="13.5" customHeight="1" x14ac:dyDescent="0.35">
      <c r="A453" s="47">
        <v>43568</v>
      </c>
      <c r="B453" s="45" t="s">
        <v>2756</v>
      </c>
      <c r="C453" s="45" t="s">
        <v>1274</v>
      </c>
      <c r="D453" s="45" t="s">
        <v>159</v>
      </c>
      <c r="E453" s="53">
        <v>10</v>
      </c>
      <c r="F453" s="45" t="s">
        <v>324</v>
      </c>
      <c r="G453" s="45" t="s">
        <v>174</v>
      </c>
    </row>
    <row r="454" spans="1:7" ht="13.5" customHeight="1" x14ac:dyDescent="0.35">
      <c r="A454" s="47">
        <v>43568</v>
      </c>
      <c r="B454" s="45" t="s">
        <v>2757</v>
      </c>
      <c r="C454" s="45" t="s">
        <v>1274</v>
      </c>
      <c r="D454" s="45" t="s">
        <v>160</v>
      </c>
      <c r="E454" s="53">
        <v>20</v>
      </c>
      <c r="F454" s="45" t="s">
        <v>324</v>
      </c>
      <c r="G454" s="45" t="s">
        <v>175</v>
      </c>
    </row>
    <row r="455" spans="1:7" ht="13.5" customHeight="1" x14ac:dyDescent="0.35">
      <c r="A455" s="47">
        <v>43568</v>
      </c>
      <c r="B455" s="426" t="s">
        <v>2758</v>
      </c>
      <c r="C455" s="45" t="s">
        <v>1278</v>
      </c>
      <c r="D455" s="45" t="s">
        <v>159</v>
      </c>
      <c r="E455" s="435">
        <v>20</v>
      </c>
      <c r="F455" s="45" t="s">
        <v>293</v>
      </c>
      <c r="G455" s="45" t="s">
        <v>174</v>
      </c>
    </row>
    <row r="456" spans="1:7" ht="13.5" customHeight="1" x14ac:dyDescent="0.35">
      <c r="A456" s="47">
        <v>43567</v>
      </c>
      <c r="B456" s="45" t="s">
        <v>2738</v>
      </c>
      <c r="C456" s="45" t="s">
        <v>1274</v>
      </c>
      <c r="D456" s="45" t="s">
        <v>159</v>
      </c>
      <c r="E456" s="53">
        <v>99</v>
      </c>
      <c r="F456" s="45" t="s">
        <v>230</v>
      </c>
      <c r="G456" s="45" t="s">
        <v>175</v>
      </c>
    </row>
    <row r="457" spans="1:7" ht="13.5" customHeight="1" x14ac:dyDescent="0.35">
      <c r="A457" s="47">
        <v>43566</v>
      </c>
      <c r="B457" s="45" t="s">
        <v>2753</v>
      </c>
      <c r="C457" s="45" t="s">
        <v>1274</v>
      </c>
      <c r="D457" s="45" t="s">
        <v>159</v>
      </c>
      <c r="E457" s="53">
        <v>50</v>
      </c>
      <c r="F457" s="45" t="s">
        <v>2759</v>
      </c>
      <c r="G457" s="45" t="s">
        <v>175</v>
      </c>
    </row>
    <row r="458" spans="1:7" ht="13.5" customHeight="1" x14ac:dyDescent="0.35">
      <c r="A458" s="47">
        <v>43566</v>
      </c>
      <c r="B458" s="45" t="s">
        <v>2754</v>
      </c>
      <c r="C458" s="45" t="s">
        <v>1274</v>
      </c>
      <c r="D458" s="45" t="s">
        <v>166</v>
      </c>
      <c r="E458" s="53">
        <v>67.5</v>
      </c>
      <c r="F458" s="45" t="s">
        <v>2759</v>
      </c>
      <c r="G458" s="45" t="s">
        <v>175</v>
      </c>
    </row>
    <row r="459" spans="1:7" ht="13.5" customHeight="1" x14ac:dyDescent="0.35">
      <c r="A459" s="47">
        <v>43566</v>
      </c>
      <c r="B459" s="45" t="s">
        <v>2754</v>
      </c>
      <c r="C459" s="45" t="s">
        <v>1277</v>
      </c>
      <c r="D459" s="45" t="s">
        <v>166</v>
      </c>
      <c r="E459" s="53">
        <v>-67.5</v>
      </c>
      <c r="F459" s="45" t="s">
        <v>2759</v>
      </c>
      <c r="G459" s="45" t="s">
        <v>175</v>
      </c>
    </row>
    <row r="460" spans="1:7" ht="13.5" customHeight="1" x14ac:dyDescent="0.35">
      <c r="A460" s="47">
        <v>43565</v>
      </c>
      <c r="B460" s="45" t="s">
        <v>2760</v>
      </c>
      <c r="C460" s="45" t="s">
        <v>2517</v>
      </c>
      <c r="D460" s="45" t="s">
        <v>159</v>
      </c>
      <c r="E460" s="53">
        <v>100</v>
      </c>
      <c r="F460" s="45" t="s">
        <v>734</v>
      </c>
      <c r="G460" s="45" t="s">
        <v>174</v>
      </c>
    </row>
    <row r="461" spans="1:7" ht="13.5" customHeight="1" x14ac:dyDescent="0.35">
      <c r="A461" s="47">
        <v>43564</v>
      </c>
      <c r="B461" s="45" t="s">
        <v>2761</v>
      </c>
      <c r="C461" s="45" t="s">
        <v>1274</v>
      </c>
      <c r="D461" s="45" t="s">
        <v>159</v>
      </c>
      <c r="E461" s="53">
        <v>99</v>
      </c>
      <c r="F461" s="45" t="s">
        <v>2762</v>
      </c>
      <c r="G461" s="45" t="s">
        <v>174</v>
      </c>
    </row>
    <row r="462" spans="1:7" ht="13.5" customHeight="1" x14ac:dyDescent="0.35">
      <c r="A462" s="47">
        <v>43563</v>
      </c>
      <c r="B462" s="45" t="s">
        <v>2571</v>
      </c>
      <c r="C462" s="45" t="s">
        <v>28</v>
      </c>
      <c r="D462" s="45" t="s">
        <v>160</v>
      </c>
      <c r="E462" s="53">
        <v>50</v>
      </c>
      <c r="F462" s="45" t="s">
        <v>2763</v>
      </c>
      <c r="G462" s="45" t="s">
        <v>174</v>
      </c>
    </row>
    <row r="463" spans="1:7" ht="13.5" customHeight="1" x14ac:dyDescent="0.35">
      <c r="A463" s="47">
        <v>43561</v>
      </c>
      <c r="B463" s="45" t="s">
        <v>2694</v>
      </c>
      <c r="C463" s="45" t="s">
        <v>1274</v>
      </c>
      <c r="D463" s="45" t="s">
        <v>159</v>
      </c>
      <c r="E463" s="53">
        <v>99</v>
      </c>
      <c r="F463" s="45" t="s">
        <v>230</v>
      </c>
      <c r="G463" s="45" t="s">
        <v>175</v>
      </c>
    </row>
    <row r="464" spans="1:7" ht="13.5" customHeight="1" x14ac:dyDescent="0.35">
      <c r="A464" s="47">
        <v>43561</v>
      </c>
      <c r="B464" s="45" t="s">
        <v>2764</v>
      </c>
      <c r="C464" s="45" t="s">
        <v>28</v>
      </c>
      <c r="D464" s="45" t="s">
        <v>166</v>
      </c>
      <c r="E464" s="53">
        <v>45</v>
      </c>
      <c r="F464" s="45" t="s">
        <v>2763</v>
      </c>
      <c r="G464" s="45" t="s">
        <v>175</v>
      </c>
    </row>
    <row r="465" spans="1:7" ht="13.5" customHeight="1" x14ac:dyDescent="0.35">
      <c r="A465" s="47">
        <v>43561</v>
      </c>
      <c r="B465" s="45" t="s">
        <v>2764</v>
      </c>
      <c r="C465" s="45" t="s">
        <v>1277</v>
      </c>
      <c r="D465" s="45" t="s">
        <v>166</v>
      </c>
      <c r="E465" s="53">
        <v>-45</v>
      </c>
      <c r="F465" s="45" t="s">
        <v>2763</v>
      </c>
      <c r="G465" s="45" t="s">
        <v>175</v>
      </c>
    </row>
    <row r="466" spans="1:7" ht="13.5" customHeight="1" x14ac:dyDescent="0.35">
      <c r="A466" s="47">
        <v>43561</v>
      </c>
      <c r="B466" s="45" t="s">
        <v>2765</v>
      </c>
      <c r="C466" s="45" t="s">
        <v>28</v>
      </c>
      <c r="D466" s="45" t="s">
        <v>159</v>
      </c>
      <c r="E466" s="53">
        <v>80</v>
      </c>
      <c r="F466" s="45" t="s">
        <v>2763</v>
      </c>
      <c r="G466" s="45" t="s">
        <v>175</v>
      </c>
    </row>
    <row r="467" spans="1:7" ht="13.5" customHeight="1" x14ac:dyDescent="0.35">
      <c r="A467" s="47">
        <v>43560</v>
      </c>
      <c r="B467" s="45" t="s">
        <v>2766</v>
      </c>
      <c r="C467" s="45" t="s">
        <v>1274</v>
      </c>
      <c r="D467" s="45" t="s">
        <v>166</v>
      </c>
      <c r="E467" s="53">
        <v>112.5</v>
      </c>
      <c r="F467" s="45" t="s">
        <v>230</v>
      </c>
      <c r="G467" s="45" t="s">
        <v>175</v>
      </c>
    </row>
    <row r="468" spans="1:7" ht="13.5" customHeight="1" x14ac:dyDescent="0.35">
      <c r="A468" s="47">
        <v>43560</v>
      </c>
      <c r="B468" s="45" t="s">
        <v>2766</v>
      </c>
      <c r="C468" s="45" t="s">
        <v>1277</v>
      </c>
      <c r="D468" s="45" t="s">
        <v>166</v>
      </c>
      <c r="E468" s="53">
        <v>-112.5</v>
      </c>
      <c r="F468" s="45" t="s">
        <v>230</v>
      </c>
      <c r="G468" s="45" t="s">
        <v>175</v>
      </c>
    </row>
    <row r="469" spans="1:7" ht="13.5" customHeight="1" x14ac:dyDescent="0.35">
      <c r="A469" s="47">
        <v>43560</v>
      </c>
      <c r="B469" s="45" t="s">
        <v>2767</v>
      </c>
      <c r="C469" s="45" t="s">
        <v>1274</v>
      </c>
      <c r="D469" s="45" t="s">
        <v>160</v>
      </c>
      <c r="E469" s="53">
        <v>125</v>
      </c>
      <c r="F469" s="45" t="s">
        <v>230</v>
      </c>
      <c r="G469" s="45" t="s">
        <v>179</v>
      </c>
    </row>
    <row r="470" spans="1:7" ht="13.5" customHeight="1" x14ac:dyDescent="0.35">
      <c r="A470" s="47">
        <v>43559</v>
      </c>
      <c r="B470" s="45" t="s">
        <v>2460</v>
      </c>
      <c r="C470" s="45" t="s">
        <v>28</v>
      </c>
      <c r="D470" s="45" t="s">
        <v>160</v>
      </c>
      <c r="E470" s="53">
        <v>50</v>
      </c>
      <c r="F470" s="45" t="s">
        <v>2737</v>
      </c>
      <c r="G470" s="45" t="s">
        <v>175</v>
      </c>
    </row>
    <row r="471" spans="1:7" ht="13.5" customHeight="1" x14ac:dyDescent="0.35">
      <c r="A471" s="47">
        <v>43559</v>
      </c>
      <c r="B471" s="45" t="s">
        <v>2231</v>
      </c>
      <c r="C471" s="45" t="s">
        <v>2520</v>
      </c>
      <c r="D471" s="45" t="s">
        <v>159</v>
      </c>
      <c r="E471" s="53">
        <v>35</v>
      </c>
      <c r="F471" s="45" t="s">
        <v>753</v>
      </c>
      <c r="G471" s="45" t="s">
        <v>175</v>
      </c>
    </row>
    <row r="472" spans="1:7" ht="13.5" customHeight="1" x14ac:dyDescent="0.35">
      <c r="A472" s="47">
        <v>43559</v>
      </c>
      <c r="B472" s="45" t="s">
        <v>2754</v>
      </c>
      <c r="C472" s="45" t="s">
        <v>28</v>
      </c>
      <c r="D472" s="45" t="s">
        <v>166</v>
      </c>
      <c r="E472" s="53">
        <v>355.5</v>
      </c>
      <c r="F472" s="45" t="s">
        <v>1058</v>
      </c>
      <c r="G472" s="45" t="s">
        <v>175</v>
      </c>
    </row>
    <row r="473" spans="1:7" ht="13.5" customHeight="1" x14ac:dyDescent="0.35">
      <c r="A473" s="47">
        <v>43559</v>
      </c>
      <c r="B473" s="45" t="s">
        <v>2754</v>
      </c>
      <c r="C473" s="45" t="s">
        <v>1277</v>
      </c>
      <c r="D473" s="45" t="s">
        <v>166</v>
      </c>
      <c r="E473" s="53">
        <v>-355.5</v>
      </c>
      <c r="F473" s="45" t="s">
        <v>1058</v>
      </c>
      <c r="G473" s="45" t="s">
        <v>175</v>
      </c>
    </row>
    <row r="474" spans="1:7" ht="13.5" customHeight="1" x14ac:dyDescent="0.35">
      <c r="A474" s="47">
        <v>43558</v>
      </c>
      <c r="B474" s="45" t="s">
        <v>2768</v>
      </c>
      <c r="C474" s="45" t="s">
        <v>1274</v>
      </c>
      <c r="D474" s="45" t="s">
        <v>159</v>
      </c>
      <c r="E474" s="53">
        <v>99</v>
      </c>
      <c r="F474" s="45" t="s">
        <v>2762</v>
      </c>
      <c r="G474" s="45" t="s">
        <v>174</v>
      </c>
    </row>
    <row r="475" spans="1:7" ht="13.5" customHeight="1" x14ac:dyDescent="0.35">
      <c r="A475" s="47">
        <v>43558</v>
      </c>
      <c r="B475" s="45" t="s">
        <v>2216</v>
      </c>
      <c r="C475" s="45" t="s">
        <v>2517</v>
      </c>
      <c r="D475" s="45" t="s">
        <v>160</v>
      </c>
      <c r="E475" s="53">
        <v>50</v>
      </c>
      <c r="F475" s="45" t="s">
        <v>734</v>
      </c>
      <c r="G475" s="45" t="s">
        <v>174</v>
      </c>
    </row>
    <row r="476" spans="1:7" ht="13.5" customHeight="1" x14ac:dyDescent="0.35">
      <c r="A476" s="47">
        <v>43557</v>
      </c>
      <c r="B476" s="45" t="s">
        <v>2769</v>
      </c>
      <c r="C476" s="45" t="s">
        <v>1274</v>
      </c>
      <c r="D476" s="45" t="s">
        <v>159</v>
      </c>
      <c r="E476" s="53">
        <v>99</v>
      </c>
      <c r="F476" s="45" t="s">
        <v>230</v>
      </c>
      <c r="G476" s="45" t="s">
        <v>175</v>
      </c>
    </row>
    <row r="477" spans="1:7" ht="13.5" customHeight="1" x14ac:dyDescent="0.35">
      <c r="A477" s="47">
        <v>43557</v>
      </c>
      <c r="B477" s="45" t="s">
        <v>2694</v>
      </c>
      <c r="C477" s="426" t="s">
        <v>1278</v>
      </c>
      <c r="D477" s="45" t="s">
        <v>159</v>
      </c>
      <c r="E477" s="53">
        <v>20</v>
      </c>
      <c r="F477" s="45" t="s">
        <v>293</v>
      </c>
      <c r="G477" s="45" t="s">
        <v>174</v>
      </c>
    </row>
    <row r="478" spans="1:7" ht="13.5" customHeight="1" x14ac:dyDescent="0.35">
      <c r="A478" s="47">
        <v>43557</v>
      </c>
      <c r="B478" s="45" t="s">
        <v>2754</v>
      </c>
      <c r="C478" s="426" t="s">
        <v>1276</v>
      </c>
      <c r="D478" s="45" t="s">
        <v>159</v>
      </c>
      <c r="E478" s="53">
        <v>75</v>
      </c>
      <c r="F478" s="45" t="s">
        <v>2770</v>
      </c>
      <c r="G478" s="45" t="s">
        <v>175</v>
      </c>
    </row>
    <row r="479" spans="1:7" ht="13.5" customHeight="1" x14ac:dyDescent="0.35">
      <c r="A479" s="47">
        <v>43556</v>
      </c>
      <c r="B479" s="45" t="s">
        <v>784</v>
      </c>
      <c r="C479" s="45" t="s">
        <v>1274</v>
      </c>
      <c r="D479" s="45" t="s">
        <v>162</v>
      </c>
      <c r="E479" s="53">
        <v>225</v>
      </c>
      <c r="F479" s="45" t="s">
        <v>467</v>
      </c>
      <c r="G479" s="45" t="s">
        <v>175</v>
      </c>
    </row>
    <row r="480" spans="1:7" ht="13.5" customHeight="1" x14ac:dyDescent="0.35">
      <c r="A480" s="47">
        <v>43556</v>
      </c>
      <c r="B480" s="45" t="s">
        <v>2738</v>
      </c>
      <c r="C480" s="45" t="s">
        <v>1279</v>
      </c>
      <c r="D480" s="45" t="s">
        <v>159</v>
      </c>
      <c r="E480" s="53">
        <v>65</v>
      </c>
      <c r="F480" s="48" t="s">
        <v>941</v>
      </c>
      <c r="G480" s="45" t="s">
        <v>175</v>
      </c>
    </row>
    <row r="481" spans="1:7" ht="13.5" customHeight="1" x14ac:dyDescent="0.35">
      <c r="A481" s="47">
        <v>43556</v>
      </c>
      <c r="B481" s="45" t="s">
        <v>2394</v>
      </c>
      <c r="C481" s="45" t="s">
        <v>1274</v>
      </c>
      <c r="D481" s="45" t="s">
        <v>164</v>
      </c>
      <c r="E481" s="53">
        <v>10</v>
      </c>
      <c r="F481" s="45" t="s">
        <v>324</v>
      </c>
      <c r="G481" s="45" t="s">
        <v>175</v>
      </c>
    </row>
    <row r="482" spans="1:7" ht="13.5" customHeight="1" x14ac:dyDescent="0.35">
      <c r="A482" s="47">
        <v>43556</v>
      </c>
      <c r="B482" s="45" t="s">
        <v>2771</v>
      </c>
      <c r="C482" s="426" t="s">
        <v>1276</v>
      </c>
      <c r="D482" s="426" t="s">
        <v>161</v>
      </c>
      <c r="E482" s="567">
        <v>580</v>
      </c>
      <c r="F482" s="426" t="s">
        <v>1078</v>
      </c>
      <c r="G482" s="426" t="s">
        <v>175</v>
      </c>
    </row>
    <row r="483" spans="1:7" ht="13.5" customHeight="1" x14ac:dyDescent="0.35">
      <c r="A483" s="47">
        <v>43556</v>
      </c>
      <c r="B483" s="45" t="s">
        <v>2772</v>
      </c>
      <c r="C483" s="426" t="s">
        <v>1278</v>
      </c>
      <c r="D483" s="426" t="s">
        <v>161</v>
      </c>
      <c r="E483" s="567">
        <v>60</v>
      </c>
      <c r="F483" s="426" t="s">
        <v>292</v>
      </c>
      <c r="G483" s="426" t="s">
        <v>175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2773</v>
      </c>
      <c r="C486" s="45" t="s">
        <v>1274</v>
      </c>
      <c r="D486" s="45" t="s">
        <v>159</v>
      </c>
      <c r="E486" s="53">
        <v>99</v>
      </c>
      <c r="F486" s="45" t="s">
        <v>230</v>
      </c>
      <c r="G486" s="45" t="s">
        <v>175</v>
      </c>
    </row>
    <row r="487" spans="1:7" ht="13.5" customHeight="1" x14ac:dyDescent="0.35">
      <c r="A487" s="47">
        <v>43554</v>
      </c>
      <c r="B487" s="45" t="s">
        <v>2774</v>
      </c>
      <c r="C487" s="45" t="s">
        <v>1274</v>
      </c>
      <c r="D487" s="45" t="s">
        <v>159</v>
      </c>
      <c r="E487" s="53">
        <v>50</v>
      </c>
      <c r="F487" s="45" t="s">
        <v>2775</v>
      </c>
      <c r="G487" s="45" t="s">
        <v>179</v>
      </c>
    </row>
    <row r="488" spans="1:7" ht="13.5" customHeight="1" x14ac:dyDescent="0.35">
      <c r="A488" s="47">
        <v>43554</v>
      </c>
      <c r="B488" s="45" t="s">
        <v>2774</v>
      </c>
      <c r="C488" s="45" t="s">
        <v>1274</v>
      </c>
      <c r="D488" s="45" t="s">
        <v>159</v>
      </c>
      <c r="E488" s="53">
        <v>99</v>
      </c>
      <c r="F488" s="45" t="s">
        <v>230</v>
      </c>
      <c r="G488" s="45" t="s">
        <v>179</v>
      </c>
    </row>
    <row r="489" spans="1:7" ht="13.5" customHeight="1" x14ac:dyDescent="0.35">
      <c r="A489" s="47">
        <v>43549</v>
      </c>
      <c r="B489" s="45" t="s">
        <v>2153</v>
      </c>
      <c r="C489" s="45" t="s">
        <v>1274</v>
      </c>
      <c r="D489" s="45" t="s">
        <v>166</v>
      </c>
      <c r="E489" s="53">
        <v>112.5</v>
      </c>
      <c r="F489" s="45" t="s">
        <v>224</v>
      </c>
      <c r="G489" s="45" t="s">
        <v>175</v>
      </c>
    </row>
    <row r="490" spans="1:7" ht="13.5" customHeight="1" x14ac:dyDescent="0.35">
      <c r="A490" s="47">
        <v>43549</v>
      </c>
      <c r="B490" s="45" t="s">
        <v>2153</v>
      </c>
      <c r="C490" s="45" t="s">
        <v>1277</v>
      </c>
      <c r="D490" s="45" t="s">
        <v>166</v>
      </c>
      <c r="E490" s="53">
        <v>-112.5</v>
      </c>
      <c r="F490" s="45" t="s">
        <v>224</v>
      </c>
      <c r="G490" s="45" t="s">
        <v>175</v>
      </c>
    </row>
    <row r="491" spans="1:7" ht="13.5" customHeight="1" x14ac:dyDescent="0.35">
      <c r="A491" s="47">
        <v>43549</v>
      </c>
      <c r="B491" s="45" t="s">
        <v>2153</v>
      </c>
      <c r="C491" s="45" t="s">
        <v>1274</v>
      </c>
      <c r="D491" s="45" t="s">
        <v>166</v>
      </c>
      <c r="E491" s="53">
        <v>427.5</v>
      </c>
      <c r="F491" s="45" t="s">
        <v>219</v>
      </c>
      <c r="G491" s="45" t="s">
        <v>175</v>
      </c>
    </row>
    <row r="492" spans="1:7" ht="13.5" customHeight="1" x14ac:dyDescent="0.35">
      <c r="A492" s="47">
        <v>43549</v>
      </c>
      <c r="B492" s="45" t="s">
        <v>2153</v>
      </c>
      <c r="C492" s="45" t="s">
        <v>1277</v>
      </c>
      <c r="D492" s="45" t="s">
        <v>166</v>
      </c>
      <c r="E492" s="53">
        <v>-427.5</v>
      </c>
      <c r="F492" s="45" t="s">
        <v>219</v>
      </c>
      <c r="G492" s="45" t="s">
        <v>175</v>
      </c>
    </row>
    <row r="493" spans="1:7" ht="13.5" customHeight="1" x14ac:dyDescent="0.35">
      <c r="A493" s="47">
        <v>43547</v>
      </c>
      <c r="B493" s="45" t="s">
        <v>2776</v>
      </c>
      <c r="C493" s="45" t="s">
        <v>1274</v>
      </c>
      <c r="D493" s="45" t="s">
        <v>159</v>
      </c>
      <c r="E493" s="53">
        <v>99</v>
      </c>
      <c r="F493" s="45" t="s">
        <v>230</v>
      </c>
      <c r="G493" s="45" t="s">
        <v>179</v>
      </c>
    </row>
    <row r="494" spans="1:7" ht="13.5" customHeight="1" x14ac:dyDescent="0.35">
      <c r="A494" s="47">
        <v>43546</v>
      </c>
      <c r="B494" s="45" t="s">
        <v>2357</v>
      </c>
      <c r="C494" s="45" t="s">
        <v>28</v>
      </c>
      <c r="D494" s="45" t="s">
        <v>159</v>
      </c>
      <c r="E494" s="53">
        <v>30</v>
      </c>
      <c r="F494" s="45" t="s">
        <v>1521</v>
      </c>
      <c r="G494" s="45" t="s">
        <v>174</v>
      </c>
    </row>
    <row r="495" spans="1:7" ht="13.5" customHeight="1" x14ac:dyDescent="0.35">
      <c r="A495" s="47">
        <v>43546</v>
      </c>
      <c r="B495" s="45" t="s">
        <v>2777</v>
      </c>
      <c r="C495" s="45" t="s">
        <v>1274</v>
      </c>
      <c r="D495" s="45" t="s">
        <v>160</v>
      </c>
      <c r="E495" s="53">
        <v>50</v>
      </c>
      <c r="F495" s="45" t="s">
        <v>2778</v>
      </c>
      <c r="G495" s="45" t="s">
        <v>175</v>
      </c>
    </row>
    <row r="496" spans="1:7" ht="13.5" customHeight="1" x14ac:dyDescent="0.35">
      <c r="A496" s="47">
        <v>43545</v>
      </c>
      <c r="B496" s="45" t="s">
        <v>2752</v>
      </c>
      <c r="C496" s="45" t="s">
        <v>28</v>
      </c>
      <c r="D496" s="45" t="s">
        <v>159</v>
      </c>
      <c r="E496" s="53">
        <v>230</v>
      </c>
      <c r="F496" s="45" t="s">
        <v>2779</v>
      </c>
      <c r="G496" s="45" t="s">
        <v>175</v>
      </c>
    </row>
    <row r="497" spans="1:7" ht="13.5" customHeight="1" x14ac:dyDescent="0.35">
      <c r="A497" s="47">
        <v>43545</v>
      </c>
      <c r="B497" s="45" t="s">
        <v>2780</v>
      </c>
      <c r="C497" s="45" t="s">
        <v>1274</v>
      </c>
      <c r="D497" s="45" t="s">
        <v>159</v>
      </c>
      <c r="E497" s="53">
        <v>125</v>
      </c>
      <c r="F497" s="45" t="s">
        <v>219</v>
      </c>
      <c r="G497" s="45" t="s">
        <v>174</v>
      </c>
    </row>
    <row r="498" spans="1:7" ht="13.5" customHeight="1" x14ac:dyDescent="0.35">
      <c r="A498" s="47">
        <v>43545</v>
      </c>
      <c r="B498" s="45" t="s">
        <v>2781</v>
      </c>
      <c r="C498" s="45" t="s">
        <v>1279</v>
      </c>
      <c r="D498" s="45" t="s">
        <v>159</v>
      </c>
      <c r="E498" s="53">
        <v>360</v>
      </c>
      <c r="F498" s="48" t="s">
        <v>2782</v>
      </c>
      <c r="G498" s="45" t="s">
        <v>175</v>
      </c>
    </row>
    <row r="499" spans="1:7" ht="13.5" customHeight="1" x14ac:dyDescent="0.35">
      <c r="A499" s="47">
        <v>43545</v>
      </c>
      <c r="B499" s="45" t="s">
        <v>1947</v>
      </c>
      <c r="C499" s="45" t="s">
        <v>28</v>
      </c>
      <c r="D499" s="45" t="s">
        <v>162</v>
      </c>
      <c r="E499" s="53">
        <v>250</v>
      </c>
      <c r="F499" s="45" t="s">
        <v>2779</v>
      </c>
      <c r="G499" s="45" t="s">
        <v>1311</v>
      </c>
    </row>
    <row r="500" spans="1:7" ht="13.5" customHeight="1" x14ac:dyDescent="0.35">
      <c r="A500" s="47">
        <v>43543</v>
      </c>
      <c r="B500" s="426" t="s">
        <v>2742</v>
      </c>
      <c r="C500" s="45" t="s">
        <v>28</v>
      </c>
      <c r="D500" s="45" t="s">
        <v>159</v>
      </c>
      <c r="E500" s="53">
        <v>250</v>
      </c>
      <c r="F500" s="45" t="s">
        <v>2779</v>
      </c>
      <c r="G500" s="45" t="s">
        <v>175</v>
      </c>
    </row>
    <row r="501" spans="1:7" ht="13.5" customHeight="1" x14ac:dyDescent="0.35">
      <c r="A501" s="47">
        <v>43543</v>
      </c>
      <c r="B501" s="45" t="s">
        <v>2783</v>
      </c>
      <c r="C501" s="45" t="s">
        <v>1274</v>
      </c>
      <c r="D501" s="45" t="s">
        <v>160</v>
      </c>
      <c r="E501" s="53">
        <v>75</v>
      </c>
      <c r="F501" s="45" t="s">
        <v>230</v>
      </c>
      <c r="G501" s="45" t="s">
        <v>179</v>
      </c>
    </row>
    <row r="502" spans="1:7" ht="13.5" customHeight="1" x14ac:dyDescent="0.35">
      <c r="A502" s="47">
        <v>43543</v>
      </c>
      <c r="B502" s="45" t="s">
        <v>2752</v>
      </c>
      <c r="C502" s="45" t="s">
        <v>28</v>
      </c>
      <c r="D502" s="45" t="s">
        <v>164</v>
      </c>
      <c r="E502" s="53">
        <v>20</v>
      </c>
      <c r="F502" s="45" t="s">
        <v>2779</v>
      </c>
      <c r="G502" s="45" t="s">
        <v>175</v>
      </c>
    </row>
    <row r="503" spans="1:7" ht="13.5" customHeight="1" x14ac:dyDescent="0.35">
      <c r="A503" s="47">
        <v>43543</v>
      </c>
      <c r="B503" s="45" t="s">
        <v>2746</v>
      </c>
      <c r="C503" s="45" t="s">
        <v>28</v>
      </c>
      <c r="D503" s="45" t="s">
        <v>159</v>
      </c>
      <c r="E503" s="53">
        <v>250</v>
      </c>
      <c r="F503" s="45" t="s">
        <v>2779</v>
      </c>
      <c r="G503" s="45" t="s">
        <v>175</v>
      </c>
    </row>
    <row r="504" spans="1:7" ht="13.5" customHeight="1" x14ac:dyDescent="0.35">
      <c r="A504" s="47">
        <v>43542</v>
      </c>
      <c r="B504" s="45" t="s">
        <v>2231</v>
      </c>
      <c r="C504" s="45" t="s">
        <v>1274</v>
      </c>
      <c r="D504" s="45" t="s">
        <v>159</v>
      </c>
      <c r="E504" s="53">
        <v>50</v>
      </c>
      <c r="F504" s="45" t="s">
        <v>2778</v>
      </c>
      <c r="G504" s="45" t="s">
        <v>175</v>
      </c>
    </row>
    <row r="505" spans="1:7" ht="13.5" customHeight="1" x14ac:dyDescent="0.35">
      <c r="A505" s="47">
        <v>43541</v>
      </c>
      <c r="B505" s="45" t="s">
        <v>2784</v>
      </c>
      <c r="C505" s="45" t="s">
        <v>1274</v>
      </c>
      <c r="D505" s="45" t="s">
        <v>159</v>
      </c>
      <c r="E505" s="53">
        <v>75</v>
      </c>
      <c r="F505" s="45" t="s">
        <v>230</v>
      </c>
      <c r="G505" s="45" t="s">
        <v>179</v>
      </c>
    </row>
    <row r="506" spans="1:7" ht="13.5" customHeight="1" x14ac:dyDescent="0.35">
      <c r="A506" s="47">
        <v>43541</v>
      </c>
      <c r="B506" s="45" t="s">
        <v>2649</v>
      </c>
      <c r="C506" s="45" t="s">
        <v>1274</v>
      </c>
      <c r="D506" s="45" t="s">
        <v>160</v>
      </c>
      <c r="E506" s="53">
        <v>62.5</v>
      </c>
      <c r="F506" s="45" t="s">
        <v>230</v>
      </c>
      <c r="G506" s="45" t="s">
        <v>179</v>
      </c>
    </row>
    <row r="507" spans="1:7" ht="13.5" customHeight="1" x14ac:dyDescent="0.35">
      <c r="A507" s="47">
        <v>43540</v>
      </c>
      <c r="B507" s="45" t="s">
        <v>2754</v>
      </c>
      <c r="C507" s="45" t="s">
        <v>1274</v>
      </c>
      <c r="D507" s="45" t="s">
        <v>159</v>
      </c>
      <c r="E507" s="53">
        <v>50</v>
      </c>
      <c r="F507" s="45" t="s">
        <v>2778</v>
      </c>
      <c r="G507" s="45" t="s">
        <v>175</v>
      </c>
    </row>
    <row r="508" spans="1:7" ht="13.5" customHeight="1" x14ac:dyDescent="0.35">
      <c r="A508" s="47">
        <v>43539</v>
      </c>
      <c r="B508" s="45" t="s">
        <v>1943</v>
      </c>
      <c r="C508" s="45" t="s">
        <v>28</v>
      </c>
      <c r="D508" s="45" t="s">
        <v>162</v>
      </c>
      <c r="E508" s="53">
        <v>200</v>
      </c>
      <c r="F508" s="45" t="s">
        <v>2779</v>
      </c>
      <c r="G508" s="45" t="s">
        <v>1311</v>
      </c>
    </row>
    <row r="509" spans="1:7" ht="13.5" customHeight="1" x14ac:dyDescent="0.35">
      <c r="A509" s="47">
        <v>43539</v>
      </c>
      <c r="B509" s="45" t="s">
        <v>2785</v>
      </c>
      <c r="C509" s="45" t="s">
        <v>1274</v>
      </c>
      <c r="D509" s="45" t="s">
        <v>159</v>
      </c>
      <c r="E509" s="53">
        <v>62.5</v>
      </c>
      <c r="F509" s="45" t="s">
        <v>230</v>
      </c>
      <c r="G509" s="45" t="s">
        <v>179</v>
      </c>
    </row>
    <row r="510" spans="1:7" ht="13.5" customHeight="1" x14ac:dyDescent="0.35">
      <c r="A510" s="47">
        <v>43539</v>
      </c>
      <c r="B510" s="45" t="s">
        <v>1186</v>
      </c>
      <c r="C510" s="45" t="s">
        <v>1274</v>
      </c>
      <c r="D510" s="45" t="s">
        <v>160</v>
      </c>
      <c r="E510" s="53">
        <v>62.5</v>
      </c>
      <c r="F510" s="45" t="s">
        <v>230</v>
      </c>
      <c r="G510" s="45" t="s">
        <v>175</v>
      </c>
    </row>
    <row r="511" spans="1:7" ht="13.5" customHeight="1" x14ac:dyDescent="0.35">
      <c r="A511" s="47">
        <v>43539</v>
      </c>
      <c r="B511" s="45" t="s">
        <v>1126</v>
      </c>
      <c r="C511" s="45" t="s">
        <v>1274</v>
      </c>
      <c r="D511" s="45" t="s">
        <v>159</v>
      </c>
      <c r="E511" s="53">
        <v>62.5</v>
      </c>
      <c r="F511" s="45" t="s">
        <v>230</v>
      </c>
      <c r="G511" s="45" t="s">
        <v>175</v>
      </c>
    </row>
    <row r="512" spans="1:7" ht="13.5" customHeight="1" x14ac:dyDescent="0.35">
      <c r="A512" s="47">
        <v>43538</v>
      </c>
      <c r="B512" s="45" t="s">
        <v>1667</v>
      </c>
      <c r="C512" s="45" t="s">
        <v>1274</v>
      </c>
      <c r="D512" s="45" t="s">
        <v>160</v>
      </c>
      <c r="E512" s="53">
        <v>50</v>
      </c>
      <c r="F512" s="45" t="s">
        <v>2778</v>
      </c>
      <c r="G512" s="45" t="s">
        <v>175</v>
      </c>
    </row>
    <row r="513" spans="1:7" ht="13.5" customHeight="1" x14ac:dyDescent="0.35">
      <c r="A513" s="47">
        <v>43538</v>
      </c>
      <c r="B513" s="45" t="s">
        <v>2223</v>
      </c>
      <c r="C513" s="45" t="s">
        <v>1274</v>
      </c>
      <c r="D513" s="45" t="s">
        <v>159</v>
      </c>
      <c r="E513" s="53">
        <v>10</v>
      </c>
      <c r="F513" s="45" t="s">
        <v>2786</v>
      </c>
      <c r="G513" s="45" t="s">
        <v>174</v>
      </c>
    </row>
    <row r="514" spans="1:7" ht="13.5" customHeight="1" x14ac:dyDescent="0.35">
      <c r="A514" s="47">
        <v>43538</v>
      </c>
      <c r="B514" s="45" t="s">
        <v>2231</v>
      </c>
      <c r="C514" s="45" t="s">
        <v>1274</v>
      </c>
      <c r="D514" s="45" t="s">
        <v>159</v>
      </c>
      <c r="E514" s="53">
        <v>50</v>
      </c>
      <c r="F514" s="45" t="s">
        <v>2787</v>
      </c>
      <c r="G514" s="45" t="s">
        <v>175</v>
      </c>
    </row>
    <row r="515" spans="1:7" ht="13.5" customHeight="1" x14ac:dyDescent="0.35">
      <c r="A515" s="47">
        <v>43538</v>
      </c>
      <c r="B515" s="45" t="s">
        <v>2231</v>
      </c>
      <c r="C515" s="45" t="s">
        <v>1274</v>
      </c>
      <c r="D515" s="45" t="s">
        <v>159</v>
      </c>
      <c r="E515" s="53">
        <v>62.5</v>
      </c>
      <c r="F515" s="45" t="s">
        <v>230</v>
      </c>
      <c r="G515" s="45" t="s">
        <v>175</v>
      </c>
    </row>
    <row r="516" spans="1:7" ht="13.5" customHeight="1" x14ac:dyDescent="0.35">
      <c r="A516" s="47">
        <v>43537</v>
      </c>
      <c r="B516" s="45" t="s">
        <v>2788</v>
      </c>
      <c r="C516" s="45" t="s">
        <v>1279</v>
      </c>
      <c r="D516" s="45" t="s">
        <v>162</v>
      </c>
      <c r="E516" s="53">
        <v>220</v>
      </c>
      <c r="F516" s="48" t="s">
        <v>2789</v>
      </c>
      <c r="G516" s="45" t="s">
        <v>175</v>
      </c>
    </row>
    <row r="517" spans="1:7" ht="13.5" customHeight="1" x14ac:dyDescent="0.35">
      <c r="A517" s="47">
        <v>43537</v>
      </c>
      <c r="B517" s="45" t="s">
        <v>2790</v>
      </c>
      <c r="C517" s="45" t="s">
        <v>2519</v>
      </c>
      <c r="D517" s="45" t="s">
        <v>162</v>
      </c>
      <c r="E517" s="53">
        <v>300</v>
      </c>
      <c r="F517" s="45" t="s">
        <v>2045</v>
      </c>
      <c r="G517" s="45" t="s">
        <v>174</v>
      </c>
    </row>
    <row r="518" spans="1:7" ht="13.5" customHeight="1" x14ac:dyDescent="0.35">
      <c r="A518" s="47">
        <v>43537</v>
      </c>
      <c r="B518" s="45" t="s">
        <v>2446</v>
      </c>
      <c r="C518" s="45" t="s">
        <v>1274</v>
      </c>
      <c r="D518" s="45" t="s">
        <v>159</v>
      </c>
      <c r="E518" s="53">
        <v>62.5</v>
      </c>
      <c r="F518" s="45" t="s">
        <v>230</v>
      </c>
      <c r="G518" s="45" t="s">
        <v>175</v>
      </c>
    </row>
    <row r="519" spans="1:7" ht="13.5" customHeight="1" x14ac:dyDescent="0.35">
      <c r="A519" s="47">
        <v>43536</v>
      </c>
      <c r="B519" s="45" t="s">
        <v>2791</v>
      </c>
      <c r="C519" s="45" t="s">
        <v>28</v>
      </c>
      <c r="D519" s="45" t="s">
        <v>160</v>
      </c>
      <c r="E519" s="53">
        <v>30</v>
      </c>
      <c r="F519" s="45" t="s">
        <v>2792</v>
      </c>
      <c r="G519" s="45" t="s">
        <v>174</v>
      </c>
    </row>
    <row r="520" spans="1:7" ht="13.5" customHeight="1" x14ac:dyDescent="0.35">
      <c r="A520" s="47">
        <v>43535</v>
      </c>
      <c r="B520" s="45" t="s">
        <v>2742</v>
      </c>
      <c r="C520" s="45" t="s">
        <v>28</v>
      </c>
      <c r="D520" s="45" t="s">
        <v>159</v>
      </c>
      <c r="E520" s="53">
        <v>30</v>
      </c>
      <c r="F520" s="45" t="s">
        <v>2792</v>
      </c>
      <c r="G520" s="45" t="s">
        <v>174</v>
      </c>
    </row>
    <row r="521" spans="1:7" ht="13.5" customHeight="1" x14ac:dyDescent="0.35">
      <c r="A521" s="47">
        <v>43535</v>
      </c>
      <c r="B521" s="45" t="s">
        <v>345</v>
      </c>
      <c r="C521" s="45" t="s">
        <v>28</v>
      </c>
      <c r="D521" s="45" t="s">
        <v>159</v>
      </c>
      <c r="E521" s="53">
        <v>60</v>
      </c>
      <c r="F521" s="45" t="s">
        <v>2792</v>
      </c>
      <c r="G521" s="45" t="s">
        <v>175</v>
      </c>
    </row>
    <row r="522" spans="1:7" ht="13.5" customHeight="1" x14ac:dyDescent="0.35">
      <c r="A522" s="47">
        <v>43534</v>
      </c>
      <c r="B522" s="45" t="s">
        <v>2793</v>
      </c>
      <c r="C522" s="45" t="s">
        <v>1278</v>
      </c>
      <c r="D522" s="45" t="s">
        <v>159</v>
      </c>
      <c r="E522" s="53">
        <v>20</v>
      </c>
      <c r="F522" s="45" t="s">
        <v>293</v>
      </c>
      <c r="G522" s="45" t="s">
        <v>174</v>
      </c>
    </row>
    <row r="523" spans="1:7" ht="13.5" customHeight="1" x14ac:dyDescent="0.35">
      <c r="A523" s="47">
        <v>43533</v>
      </c>
      <c r="B523" s="45" t="s">
        <v>2794</v>
      </c>
      <c r="C523" s="45" t="s">
        <v>28</v>
      </c>
      <c r="D523" s="45" t="s">
        <v>160</v>
      </c>
      <c r="E523" s="53">
        <v>30</v>
      </c>
      <c r="F523" s="45" t="s">
        <v>2792</v>
      </c>
      <c r="G523" s="45" t="s">
        <v>174</v>
      </c>
    </row>
    <row r="524" spans="1:7" ht="13.5" customHeight="1" x14ac:dyDescent="0.35">
      <c r="A524" s="47">
        <v>43530</v>
      </c>
      <c r="B524" s="45" t="s">
        <v>2752</v>
      </c>
      <c r="C524" s="45" t="s">
        <v>28</v>
      </c>
      <c r="D524" s="45" t="s">
        <v>159</v>
      </c>
      <c r="E524" s="53">
        <v>30</v>
      </c>
      <c r="F524" s="45" t="s">
        <v>2792</v>
      </c>
      <c r="G524" s="45" t="s">
        <v>174</v>
      </c>
    </row>
    <row r="525" spans="1:7" ht="13.5" customHeight="1" x14ac:dyDescent="0.35">
      <c r="A525" s="47">
        <v>43528</v>
      </c>
      <c r="B525" s="45" t="s">
        <v>2446</v>
      </c>
      <c r="C525" s="45" t="s">
        <v>1278</v>
      </c>
      <c r="D525" s="45" t="s">
        <v>159</v>
      </c>
      <c r="E525" s="53">
        <v>20</v>
      </c>
      <c r="F525" s="45" t="s">
        <v>293</v>
      </c>
      <c r="G525" s="45" t="s">
        <v>175</v>
      </c>
    </row>
    <row r="526" spans="1:7" ht="13.5" customHeight="1" x14ac:dyDescent="0.35">
      <c r="A526" s="47">
        <v>43528</v>
      </c>
      <c r="B526" s="45" t="s">
        <v>2766</v>
      </c>
      <c r="C526" s="45" t="s">
        <v>28</v>
      </c>
      <c r="D526" s="45" t="s">
        <v>166</v>
      </c>
      <c r="E526" s="53">
        <v>225</v>
      </c>
      <c r="F526" s="45" t="s">
        <v>2795</v>
      </c>
      <c r="G526" s="45" t="s">
        <v>175</v>
      </c>
    </row>
    <row r="527" spans="1:7" ht="13.5" customHeight="1" x14ac:dyDescent="0.35">
      <c r="A527" s="47">
        <v>43528</v>
      </c>
      <c r="B527" s="45" t="s">
        <v>2766</v>
      </c>
      <c r="C527" s="45" t="s">
        <v>1277</v>
      </c>
      <c r="D527" s="45" t="s">
        <v>166</v>
      </c>
      <c r="E527" s="53">
        <v>-225</v>
      </c>
      <c r="F527" s="45" t="s">
        <v>2795</v>
      </c>
      <c r="G527" s="45" t="s">
        <v>175</v>
      </c>
    </row>
    <row r="528" spans="1:7" ht="13.5" customHeight="1" x14ac:dyDescent="0.35">
      <c r="A528" s="47">
        <v>43528</v>
      </c>
      <c r="B528" s="45" t="s">
        <v>2766</v>
      </c>
      <c r="C528" s="45" t="s">
        <v>1274</v>
      </c>
      <c r="D528" s="45" t="s">
        <v>166</v>
      </c>
      <c r="E528" s="53">
        <v>67.5</v>
      </c>
      <c r="F528" s="45" t="s">
        <v>2786</v>
      </c>
      <c r="G528" s="45" t="s">
        <v>175</v>
      </c>
    </row>
    <row r="529" spans="1:7" ht="13.5" customHeight="1" x14ac:dyDescent="0.35">
      <c r="A529" s="47">
        <v>43528</v>
      </c>
      <c r="B529" s="45" t="s">
        <v>2766</v>
      </c>
      <c r="C529" s="45" t="s">
        <v>1277</v>
      </c>
      <c r="D529" s="45" t="s">
        <v>166</v>
      </c>
      <c r="E529" s="53">
        <v>-67.5</v>
      </c>
      <c r="F529" s="45" t="s">
        <v>2786</v>
      </c>
      <c r="G529" s="45" t="s">
        <v>175</v>
      </c>
    </row>
    <row r="530" spans="1:7" ht="13.5" customHeight="1" x14ac:dyDescent="0.35">
      <c r="A530" s="47">
        <v>43528</v>
      </c>
      <c r="B530" s="45" t="s">
        <v>2766</v>
      </c>
      <c r="C530" s="45" t="s">
        <v>1274</v>
      </c>
      <c r="D530" s="45" t="s">
        <v>166</v>
      </c>
      <c r="E530" s="53">
        <v>67.5</v>
      </c>
      <c r="F530" s="45" t="s">
        <v>2787</v>
      </c>
      <c r="G530" s="45" t="s">
        <v>175</v>
      </c>
    </row>
    <row r="531" spans="1:7" ht="13.5" customHeight="1" x14ac:dyDescent="0.35">
      <c r="A531" s="47">
        <v>43528</v>
      </c>
      <c r="B531" s="45" t="s">
        <v>2766</v>
      </c>
      <c r="C531" s="45" t="s">
        <v>1277</v>
      </c>
      <c r="D531" s="45" t="s">
        <v>166</v>
      </c>
      <c r="E531" s="53">
        <v>-67.5</v>
      </c>
      <c r="F531" s="45" t="s">
        <v>2787</v>
      </c>
      <c r="G531" s="45" t="s">
        <v>175</v>
      </c>
    </row>
    <row r="532" spans="1:7" ht="13.5" customHeight="1" x14ac:dyDescent="0.35">
      <c r="A532" s="47">
        <v>43525</v>
      </c>
      <c r="B532" s="45" t="s">
        <v>2796</v>
      </c>
      <c r="C532" s="426" t="s">
        <v>1276</v>
      </c>
      <c r="D532" s="426" t="s">
        <v>161</v>
      </c>
      <c r="E532" s="567">
        <f>995-187.5</f>
        <v>807.5</v>
      </c>
      <c r="F532" s="426" t="s">
        <v>1078</v>
      </c>
      <c r="G532" s="426" t="s">
        <v>175</v>
      </c>
    </row>
    <row r="533" spans="1:7" ht="13.5" customHeight="1" x14ac:dyDescent="0.35">
      <c r="A533" s="47">
        <v>43525</v>
      </c>
      <c r="B533" s="45" t="s">
        <v>2797</v>
      </c>
      <c r="C533" s="426" t="s">
        <v>1278</v>
      </c>
      <c r="D533" s="426" t="s">
        <v>161</v>
      </c>
      <c r="E533" s="567">
        <v>20</v>
      </c>
      <c r="F533" s="426" t="s">
        <v>292</v>
      </c>
      <c r="G533" s="426" t="s">
        <v>175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1009</v>
      </c>
      <c r="C536" s="426" t="s">
        <v>1276</v>
      </c>
      <c r="D536" s="45" t="s">
        <v>162</v>
      </c>
      <c r="E536" s="53">
        <v>187.5</v>
      </c>
      <c r="F536" s="45" t="s">
        <v>2798</v>
      </c>
      <c r="G536" s="45" t="s">
        <v>175</v>
      </c>
    </row>
    <row r="537" spans="1:7" ht="13.5" customHeight="1" x14ac:dyDescent="0.35">
      <c r="A537" s="47">
        <v>43524</v>
      </c>
      <c r="B537" s="426" t="s">
        <v>2799</v>
      </c>
      <c r="C537" s="45" t="s">
        <v>1274</v>
      </c>
      <c r="D537" s="45" t="s">
        <v>159</v>
      </c>
      <c r="E537" s="435">
        <v>99</v>
      </c>
      <c r="F537" s="48" t="s">
        <v>230</v>
      </c>
      <c r="G537" s="45" t="s">
        <v>175</v>
      </c>
    </row>
    <row r="538" spans="1:7" ht="13.5" customHeight="1" x14ac:dyDescent="0.35">
      <c r="A538" s="47">
        <v>43523</v>
      </c>
      <c r="B538" s="45" t="s">
        <v>2675</v>
      </c>
      <c r="C538" s="45" t="s">
        <v>1274</v>
      </c>
      <c r="D538" s="45" t="s">
        <v>160</v>
      </c>
      <c r="E538" s="53">
        <v>69</v>
      </c>
      <c r="F538" s="48" t="s">
        <v>230</v>
      </c>
      <c r="G538" s="45" t="s">
        <v>175</v>
      </c>
    </row>
    <row r="539" spans="1:7" ht="13.5" customHeight="1" x14ac:dyDescent="0.35">
      <c r="A539" s="47">
        <v>43522</v>
      </c>
      <c r="B539" s="45" t="s">
        <v>2137</v>
      </c>
      <c r="C539" s="45" t="s">
        <v>28</v>
      </c>
      <c r="D539" s="45" t="s">
        <v>166</v>
      </c>
      <c r="E539" s="53">
        <v>45</v>
      </c>
      <c r="F539" s="48" t="s">
        <v>2800</v>
      </c>
      <c r="G539" s="45" t="s">
        <v>175</v>
      </c>
    </row>
    <row r="540" spans="1:7" ht="13.5" customHeight="1" x14ac:dyDescent="0.35">
      <c r="A540" s="47">
        <v>43522</v>
      </c>
      <c r="B540" s="45" t="s">
        <v>2137</v>
      </c>
      <c r="C540" s="45" t="s">
        <v>1277</v>
      </c>
      <c r="D540" s="45" t="s">
        <v>166</v>
      </c>
      <c r="E540" s="53">
        <v>-45</v>
      </c>
      <c r="F540" s="48" t="s">
        <v>2800</v>
      </c>
      <c r="G540" s="45" t="s">
        <v>175</v>
      </c>
    </row>
    <row r="541" spans="1:7" ht="13.5" customHeight="1" x14ac:dyDescent="0.35">
      <c r="A541" s="47">
        <v>43522</v>
      </c>
      <c r="B541" s="45" t="s">
        <v>732</v>
      </c>
      <c r="C541" s="45" t="s">
        <v>1274</v>
      </c>
      <c r="D541" s="45" t="s">
        <v>166</v>
      </c>
      <c r="E541" s="53">
        <v>15</v>
      </c>
      <c r="F541" s="48" t="s">
        <v>2801</v>
      </c>
      <c r="G541" s="45" t="s">
        <v>175</v>
      </c>
    </row>
    <row r="542" spans="1:7" ht="13.5" customHeight="1" x14ac:dyDescent="0.35">
      <c r="A542" s="47">
        <v>43522</v>
      </c>
      <c r="B542" s="45" t="s">
        <v>732</v>
      </c>
      <c r="C542" s="45" t="s">
        <v>1277</v>
      </c>
      <c r="D542" s="45" t="s">
        <v>166</v>
      </c>
      <c r="E542" s="53">
        <v>-15</v>
      </c>
      <c r="F542" s="48" t="s">
        <v>2801</v>
      </c>
      <c r="G542" s="45" t="s">
        <v>175</v>
      </c>
    </row>
    <row r="543" spans="1:7" ht="13.5" customHeight="1" x14ac:dyDescent="0.35">
      <c r="A543" s="47">
        <v>43522</v>
      </c>
      <c r="B543" s="45" t="s">
        <v>2137</v>
      </c>
      <c r="C543" s="45" t="s">
        <v>1274</v>
      </c>
      <c r="D543" s="45" t="s">
        <v>166</v>
      </c>
      <c r="E543" s="53">
        <v>89.1</v>
      </c>
      <c r="F543" s="48" t="s">
        <v>2801</v>
      </c>
      <c r="G543" s="45" t="s">
        <v>175</v>
      </c>
    </row>
    <row r="544" spans="1:7" ht="13.5" customHeight="1" x14ac:dyDescent="0.35">
      <c r="A544" s="47">
        <v>43522</v>
      </c>
      <c r="B544" s="45" t="s">
        <v>2137</v>
      </c>
      <c r="C544" s="45" t="s">
        <v>1277</v>
      </c>
      <c r="D544" s="45" t="s">
        <v>166</v>
      </c>
      <c r="E544" s="53">
        <v>-89.1</v>
      </c>
      <c r="F544" s="48" t="s">
        <v>2801</v>
      </c>
      <c r="G544" s="45" t="s">
        <v>175</v>
      </c>
    </row>
    <row r="545" spans="1:7" ht="13.5" customHeight="1" x14ac:dyDescent="0.35">
      <c r="A545" s="47">
        <v>43521</v>
      </c>
      <c r="B545" s="45" t="s">
        <v>2802</v>
      </c>
      <c r="C545" s="45" t="s">
        <v>2520</v>
      </c>
      <c r="D545" s="45" t="s">
        <v>159</v>
      </c>
      <c r="E545" s="53">
        <v>35</v>
      </c>
      <c r="F545" s="45" t="s">
        <v>753</v>
      </c>
      <c r="G545" s="45" t="s">
        <v>175</v>
      </c>
    </row>
    <row r="546" spans="1:7" ht="13.5" customHeight="1" x14ac:dyDescent="0.35">
      <c r="A546" s="47">
        <v>43521</v>
      </c>
      <c r="B546" s="45" t="s">
        <v>2803</v>
      </c>
      <c r="C546" s="45" t="s">
        <v>1274</v>
      </c>
      <c r="D546" s="45" t="s">
        <v>159</v>
      </c>
      <c r="E546" s="53">
        <v>50</v>
      </c>
      <c r="F546" s="45" t="s">
        <v>2804</v>
      </c>
      <c r="G546" s="45" t="s">
        <v>175</v>
      </c>
    </row>
    <row r="547" spans="1:7" ht="13.5" customHeight="1" x14ac:dyDescent="0.35">
      <c r="A547" s="47">
        <v>43520</v>
      </c>
      <c r="B547" s="45" t="s">
        <v>784</v>
      </c>
      <c r="C547" s="45" t="s">
        <v>1274</v>
      </c>
      <c r="D547" s="45" t="s">
        <v>159</v>
      </c>
      <c r="E547" s="53">
        <v>100</v>
      </c>
      <c r="F547" s="45" t="s">
        <v>2805</v>
      </c>
      <c r="G547" s="45" t="s">
        <v>175</v>
      </c>
    </row>
    <row r="548" spans="1:7" ht="13.5" customHeight="1" x14ac:dyDescent="0.35">
      <c r="A548" s="47">
        <v>43520</v>
      </c>
      <c r="B548" s="45" t="s">
        <v>2803</v>
      </c>
      <c r="C548" s="45" t="s">
        <v>1274</v>
      </c>
      <c r="D548" s="45" t="s">
        <v>159</v>
      </c>
      <c r="E548" s="53">
        <v>99</v>
      </c>
      <c r="F548" s="45" t="s">
        <v>2804</v>
      </c>
      <c r="G548" s="45" t="s">
        <v>175</v>
      </c>
    </row>
    <row r="549" spans="1:7" ht="13.5" customHeight="1" x14ac:dyDescent="0.35">
      <c r="A549" s="47">
        <v>43520</v>
      </c>
      <c r="B549" s="45" t="s">
        <v>967</v>
      </c>
      <c r="C549" s="45" t="s">
        <v>28</v>
      </c>
      <c r="D549" s="45" t="s">
        <v>159</v>
      </c>
      <c r="E549" s="53">
        <v>175</v>
      </c>
      <c r="F549" s="45" t="s">
        <v>2128</v>
      </c>
      <c r="G549" s="45" t="s">
        <v>175</v>
      </c>
    </row>
    <row r="550" spans="1:7" ht="13.5" customHeight="1" x14ac:dyDescent="0.35">
      <c r="A550" s="47">
        <v>43516</v>
      </c>
      <c r="B550" s="45" t="s">
        <v>2659</v>
      </c>
      <c r="C550" s="45" t="s">
        <v>1274</v>
      </c>
      <c r="D550" s="45" t="s">
        <v>166</v>
      </c>
      <c r="E550" s="53">
        <v>112.5</v>
      </c>
      <c r="F550" s="45" t="s">
        <v>2806</v>
      </c>
      <c r="G550" s="45" t="s">
        <v>175</v>
      </c>
    </row>
    <row r="551" spans="1:7" ht="13.5" customHeight="1" x14ac:dyDescent="0.35">
      <c r="A551" s="47">
        <v>43516</v>
      </c>
      <c r="B551" s="45" t="s">
        <v>2659</v>
      </c>
      <c r="C551" s="45" t="s">
        <v>1277</v>
      </c>
      <c r="D551" s="45" t="s">
        <v>166</v>
      </c>
      <c r="E551" s="53">
        <v>-112.5</v>
      </c>
      <c r="F551" s="45" t="s">
        <v>2806</v>
      </c>
      <c r="G551" s="45" t="s">
        <v>175</v>
      </c>
    </row>
    <row r="552" spans="1:7" ht="13.5" customHeight="1" x14ac:dyDescent="0.35">
      <c r="A552" s="47">
        <v>43516</v>
      </c>
      <c r="B552" s="45" t="s">
        <v>2659</v>
      </c>
      <c r="C552" s="45" t="s">
        <v>28</v>
      </c>
      <c r="D552" s="45" t="s">
        <v>166</v>
      </c>
      <c r="E552" s="53">
        <v>225</v>
      </c>
      <c r="F552" s="45" t="s">
        <v>2807</v>
      </c>
      <c r="G552" s="45" t="s">
        <v>175</v>
      </c>
    </row>
    <row r="553" spans="1:7" ht="13.5" customHeight="1" x14ac:dyDescent="0.35">
      <c r="A553" s="47">
        <v>43516</v>
      </c>
      <c r="B553" s="45" t="s">
        <v>2659</v>
      </c>
      <c r="C553" s="45" t="s">
        <v>1277</v>
      </c>
      <c r="D553" s="45" t="s">
        <v>166</v>
      </c>
      <c r="E553" s="53">
        <v>-225</v>
      </c>
      <c r="F553" s="45" t="s">
        <v>2807</v>
      </c>
      <c r="G553" s="45" t="s">
        <v>175</v>
      </c>
    </row>
    <row r="554" spans="1:7" ht="13.5" customHeight="1" x14ac:dyDescent="0.35">
      <c r="A554" s="47">
        <v>43518</v>
      </c>
      <c r="B554" s="45" t="s">
        <v>2137</v>
      </c>
      <c r="C554" s="45" t="s">
        <v>1279</v>
      </c>
      <c r="D554" s="45" t="s">
        <v>166</v>
      </c>
      <c r="E554" s="53">
        <v>65</v>
      </c>
      <c r="F554" s="48" t="s">
        <v>941</v>
      </c>
      <c r="G554" s="45" t="s">
        <v>175</v>
      </c>
    </row>
    <row r="555" spans="1:7" ht="13.5" customHeight="1" x14ac:dyDescent="0.35">
      <c r="A555" s="47">
        <v>43518</v>
      </c>
      <c r="B555" s="45" t="s">
        <v>2137</v>
      </c>
      <c r="C555" s="45" t="s">
        <v>1277</v>
      </c>
      <c r="D555" s="45" t="s">
        <v>166</v>
      </c>
      <c r="E555" s="53">
        <v>-65</v>
      </c>
      <c r="F555" s="48" t="s">
        <v>941</v>
      </c>
      <c r="G555" s="45" t="s">
        <v>175</v>
      </c>
    </row>
    <row r="556" spans="1:7" ht="13.5" customHeight="1" x14ac:dyDescent="0.35">
      <c r="A556" s="47">
        <v>43518</v>
      </c>
      <c r="B556" s="45" t="s">
        <v>1429</v>
      </c>
      <c r="C556" s="45" t="s">
        <v>28</v>
      </c>
      <c r="D556" s="45" t="s">
        <v>162</v>
      </c>
      <c r="E556" s="53">
        <v>150</v>
      </c>
      <c r="F556" s="45" t="s">
        <v>2128</v>
      </c>
      <c r="G556" s="45" t="s">
        <v>175</v>
      </c>
    </row>
    <row r="557" spans="1:7" ht="13.5" customHeight="1" x14ac:dyDescent="0.35">
      <c r="A557" s="47">
        <v>43514</v>
      </c>
      <c r="B557" s="45" t="s">
        <v>345</v>
      </c>
      <c r="C557" s="45" t="s">
        <v>28</v>
      </c>
      <c r="D557" s="45" t="s">
        <v>160</v>
      </c>
      <c r="E557" s="53">
        <v>150</v>
      </c>
      <c r="F557" s="45" t="s">
        <v>2808</v>
      </c>
      <c r="G557" s="45" t="s">
        <v>174</v>
      </c>
    </row>
    <row r="558" spans="1:7" ht="13.5" customHeight="1" x14ac:dyDescent="0.35">
      <c r="A558" s="47">
        <v>43514</v>
      </c>
      <c r="B558" s="45" t="s">
        <v>2809</v>
      </c>
      <c r="C558" s="45" t="s">
        <v>1274</v>
      </c>
      <c r="D558" s="45" t="s">
        <v>160</v>
      </c>
      <c r="E558" s="53">
        <v>75</v>
      </c>
      <c r="F558" s="45" t="s">
        <v>2810</v>
      </c>
      <c r="G558" s="45" t="s">
        <v>174</v>
      </c>
    </row>
    <row r="559" spans="1:7" ht="13.5" customHeight="1" x14ac:dyDescent="0.35">
      <c r="A559" s="47">
        <v>43513</v>
      </c>
      <c r="B559" s="45" t="s">
        <v>1235</v>
      </c>
      <c r="C559" s="45" t="s">
        <v>28</v>
      </c>
      <c r="D559" s="45" t="s">
        <v>159</v>
      </c>
      <c r="E559" s="53">
        <v>30</v>
      </c>
      <c r="F559" s="45" t="s">
        <v>2811</v>
      </c>
      <c r="G559" s="45" t="s">
        <v>174</v>
      </c>
    </row>
    <row r="560" spans="1:7" ht="13.5" customHeight="1" x14ac:dyDescent="0.35">
      <c r="A560" s="47">
        <v>43510</v>
      </c>
      <c r="B560" s="45" t="s">
        <v>732</v>
      </c>
      <c r="C560" s="45" t="s">
        <v>28</v>
      </c>
      <c r="D560" s="45" t="s">
        <v>166</v>
      </c>
      <c r="E560" s="53">
        <v>150</v>
      </c>
      <c r="F560" s="45" t="s">
        <v>2128</v>
      </c>
      <c r="G560" s="45" t="s">
        <v>175</v>
      </c>
    </row>
    <row r="561" spans="1:7" ht="13.5" customHeight="1" x14ac:dyDescent="0.35">
      <c r="A561" s="47">
        <v>43510</v>
      </c>
      <c r="B561" s="45" t="s">
        <v>732</v>
      </c>
      <c r="C561" s="45" t="s">
        <v>1277</v>
      </c>
      <c r="D561" s="45" t="s">
        <v>166</v>
      </c>
      <c r="E561" s="53">
        <v>-150</v>
      </c>
      <c r="F561" s="45" t="s">
        <v>2128</v>
      </c>
      <c r="G561" s="45" t="s">
        <v>175</v>
      </c>
    </row>
    <row r="562" spans="1:7" ht="13.5" customHeight="1" x14ac:dyDescent="0.35">
      <c r="A562" s="47">
        <v>43510</v>
      </c>
      <c r="B562" s="45" t="s">
        <v>732</v>
      </c>
      <c r="C562" s="45" t="s">
        <v>1274</v>
      </c>
      <c r="D562" s="45" t="s">
        <v>166</v>
      </c>
      <c r="E562" s="53">
        <v>510</v>
      </c>
      <c r="F562" s="45" t="s">
        <v>1793</v>
      </c>
      <c r="G562" s="45" t="s">
        <v>175</v>
      </c>
    </row>
    <row r="563" spans="1:7" ht="13.5" customHeight="1" x14ac:dyDescent="0.35">
      <c r="A563" s="47">
        <v>43510</v>
      </c>
      <c r="B563" s="45" t="s">
        <v>732</v>
      </c>
      <c r="C563" s="45" t="s">
        <v>1277</v>
      </c>
      <c r="D563" s="45" t="s">
        <v>166</v>
      </c>
      <c r="E563" s="53">
        <v>-510</v>
      </c>
      <c r="F563" s="45" t="s">
        <v>1793</v>
      </c>
      <c r="G563" s="45" t="s">
        <v>175</v>
      </c>
    </row>
    <row r="564" spans="1:7" ht="13.5" customHeight="1" x14ac:dyDescent="0.35">
      <c r="A564" s="47">
        <v>43510</v>
      </c>
      <c r="B564" s="45" t="s">
        <v>732</v>
      </c>
      <c r="C564" s="426" t="s">
        <v>1276</v>
      </c>
      <c r="D564" s="45" t="s">
        <v>162</v>
      </c>
      <c r="E564" s="53">
        <v>200</v>
      </c>
      <c r="F564" s="45" t="s">
        <v>2812</v>
      </c>
      <c r="G564" s="45" t="s">
        <v>175</v>
      </c>
    </row>
    <row r="565" spans="1:7" ht="13.5" customHeight="1" x14ac:dyDescent="0.35">
      <c r="A565" s="47">
        <v>43509</v>
      </c>
      <c r="B565" s="45" t="s">
        <v>2813</v>
      </c>
      <c r="C565" s="45" t="s">
        <v>28</v>
      </c>
      <c r="D565" s="45" t="s">
        <v>159</v>
      </c>
      <c r="E565" s="53">
        <v>30</v>
      </c>
      <c r="F565" s="45" t="s">
        <v>2811</v>
      </c>
      <c r="G565" s="45" t="s">
        <v>174</v>
      </c>
    </row>
    <row r="566" spans="1:7" ht="13.5" customHeight="1" x14ac:dyDescent="0.35">
      <c r="A566" s="47">
        <v>43509</v>
      </c>
      <c r="B566" s="45" t="s">
        <v>2814</v>
      </c>
      <c r="C566" s="45" t="s">
        <v>1278</v>
      </c>
      <c r="D566" s="45" t="s">
        <v>160</v>
      </c>
      <c r="E566" s="53">
        <v>200</v>
      </c>
      <c r="F566" s="45" t="s">
        <v>2815</v>
      </c>
      <c r="G566" s="45" t="s">
        <v>175</v>
      </c>
    </row>
    <row r="567" spans="1:7" ht="13.5" customHeight="1" x14ac:dyDescent="0.35">
      <c r="A567" s="47">
        <v>43508</v>
      </c>
      <c r="B567" s="45" t="s">
        <v>2736</v>
      </c>
      <c r="C567" s="45" t="s">
        <v>28</v>
      </c>
      <c r="D567" s="45" t="s">
        <v>166</v>
      </c>
      <c r="E567" s="53">
        <v>250</v>
      </c>
      <c r="F567" s="45" t="s">
        <v>291</v>
      </c>
      <c r="G567" s="45" t="s">
        <v>175</v>
      </c>
    </row>
    <row r="568" spans="1:7" ht="13.5" customHeight="1" x14ac:dyDescent="0.35">
      <c r="A568" s="47">
        <v>43508</v>
      </c>
      <c r="B568" s="45" t="s">
        <v>2736</v>
      </c>
      <c r="C568" s="45" t="s">
        <v>1277</v>
      </c>
      <c r="D568" s="45" t="s">
        <v>166</v>
      </c>
      <c r="E568" s="53">
        <v>-250</v>
      </c>
      <c r="F568" s="45" t="s">
        <v>291</v>
      </c>
      <c r="G568" s="45" t="s">
        <v>175</v>
      </c>
    </row>
    <row r="569" spans="1:7" ht="13.5" customHeight="1" x14ac:dyDescent="0.35">
      <c r="A569" s="47">
        <v>43508</v>
      </c>
      <c r="B569" s="45" t="s">
        <v>2285</v>
      </c>
      <c r="C569" s="45" t="s">
        <v>28</v>
      </c>
      <c r="D569" s="45" t="s">
        <v>159</v>
      </c>
      <c r="E569" s="53">
        <v>150</v>
      </c>
      <c r="F569" s="45" t="s">
        <v>2816</v>
      </c>
      <c r="G569" s="45" t="s">
        <v>175</v>
      </c>
    </row>
    <row r="570" spans="1:7" ht="13.5" customHeight="1" x14ac:dyDescent="0.35">
      <c r="A570" s="47">
        <v>43508</v>
      </c>
      <c r="B570" s="45" t="s">
        <v>2499</v>
      </c>
      <c r="C570" s="45" t="s">
        <v>1274</v>
      </c>
      <c r="D570" s="45" t="s">
        <v>159</v>
      </c>
      <c r="E570" s="53">
        <v>10</v>
      </c>
      <c r="F570" s="45" t="s">
        <v>324</v>
      </c>
      <c r="G570" s="45" t="s">
        <v>174</v>
      </c>
    </row>
    <row r="571" spans="1:7" ht="13.5" customHeight="1" x14ac:dyDescent="0.35">
      <c r="A571" s="47">
        <v>43508</v>
      </c>
      <c r="B571" s="45" t="s">
        <v>1766</v>
      </c>
      <c r="C571" s="45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43506</v>
      </c>
      <c r="B572" s="45" t="s">
        <v>732</v>
      </c>
      <c r="C572" s="45" t="s">
        <v>1274</v>
      </c>
      <c r="D572" s="45" t="s">
        <v>159</v>
      </c>
      <c r="E572" s="53">
        <v>10</v>
      </c>
      <c r="F572" s="45" t="s">
        <v>324</v>
      </c>
      <c r="G572" s="45" t="s">
        <v>175</v>
      </c>
    </row>
    <row r="573" spans="1:7" ht="13.5" customHeight="1" x14ac:dyDescent="0.35">
      <c r="A573" s="47">
        <v>43500</v>
      </c>
      <c r="B573" s="45" t="s">
        <v>2446</v>
      </c>
      <c r="C573" s="45" t="s">
        <v>1278</v>
      </c>
      <c r="D573" s="45" t="s">
        <v>159</v>
      </c>
      <c r="E573" s="53">
        <v>20</v>
      </c>
      <c r="F573" s="45" t="s">
        <v>293</v>
      </c>
      <c r="G573" s="45" t="s">
        <v>175</v>
      </c>
    </row>
    <row r="574" spans="1:7" ht="13.5" customHeight="1" x14ac:dyDescent="0.35">
      <c r="A574" s="47">
        <v>43499</v>
      </c>
      <c r="B574" s="45" t="s">
        <v>2236</v>
      </c>
      <c r="C574" s="45" t="s">
        <v>1274</v>
      </c>
      <c r="D574" s="45" t="s">
        <v>160</v>
      </c>
      <c r="E574" s="53">
        <v>20</v>
      </c>
      <c r="F574" s="45" t="s">
        <v>324</v>
      </c>
      <c r="G574" s="45" t="s">
        <v>174</v>
      </c>
    </row>
    <row r="575" spans="1:7" ht="13.5" customHeight="1" x14ac:dyDescent="0.35">
      <c r="A575" s="47">
        <v>43499</v>
      </c>
      <c r="B575" s="45" t="s">
        <v>2736</v>
      </c>
      <c r="C575" s="45" t="s">
        <v>1274</v>
      </c>
      <c r="D575" s="45" t="s">
        <v>166</v>
      </c>
      <c r="E575" s="53">
        <v>10</v>
      </c>
      <c r="F575" s="45" t="s">
        <v>324</v>
      </c>
      <c r="G575" s="45" t="s">
        <v>175</v>
      </c>
    </row>
    <row r="576" spans="1:7" ht="13.5" customHeight="1" x14ac:dyDescent="0.35">
      <c r="A576" s="47">
        <v>43499</v>
      </c>
      <c r="B576" s="45" t="s">
        <v>2736</v>
      </c>
      <c r="C576" s="45" t="s">
        <v>1277</v>
      </c>
      <c r="D576" s="45" t="s">
        <v>166</v>
      </c>
      <c r="E576" s="53">
        <v>-10</v>
      </c>
      <c r="F576" s="45" t="s">
        <v>324</v>
      </c>
      <c r="G576" s="45" t="s">
        <v>175</v>
      </c>
    </row>
    <row r="577" spans="1:7" ht="13.5" customHeight="1" x14ac:dyDescent="0.35">
      <c r="A577" s="47">
        <v>43499</v>
      </c>
      <c r="B577" s="45" t="s">
        <v>1766</v>
      </c>
      <c r="C577" s="45" t="s">
        <v>1274</v>
      </c>
      <c r="D577" s="45" t="s">
        <v>159</v>
      </c>
      <c r="E577" s="53">
        <v>10</v>
      </c>
      <c r="F577" s="45" t="s">
        <v>324</v>
      </c>
      <c r="G577" s="45" t="s">
        <v>175</v>
      </c>
    </row>
    <row r="578" spans="1:7" ht="13.5" customHeight="1" x14ac:dyDescent="0.35">
      <c r="A578" s="47">
        <v>43498</v>
      </c>
      <c r="B578" s="45" t="s">
        <v>784</v>
      </c>
      <c r="C578" s="45" t="s">
        <v>1274</v>
      </c>
      <c r="D578" s="45" t="s">
        <v>159</v>
      </c>
      <c r="E578" s="53">
        <v>10</v>
      </c>
      <c r="F578" s="45" t="s">
        <v>324</v>
      </c>
      <c r="G578" s="45" t="s">
        <v>175</v>
      </c>
    </row>
    <row r="579" spans="1:7" ht="13.5" customHeight="1" x14ac:dyDescent="0.35">
      <c r="A579" s="47">
        <v>43497</v>
      </c>
      <c r="B579" s="45" t="s">
        <v>2736</v>
      </c>
      <c r="C579" s="426" t="s">
        <v>1276</v>
      </c>
      <c r="D579" s="45" t="s">
        <v>162</v>
      </c>
      <c r="E579" s="53">
        <v>250</v>
      </c>
      <c r="F579" s="45" t="s">
        <v>2812</v>
      </c>
      <c r="G579" s="45" t="s">
        <v>175</v>
      </c>
    </row>
    <row r="580" spans="1:7" ht="13.5" customHeight="1" x14ac:dyDescent="0.35">
      <c r="A580" s="47">
        <v>43497</v>
      </c>
      <c r="B580" s="45" t="s">
        <v>2481</v>
      </c>
      <c r="C580" s="426" t="s">
        <v>1276</v>
      </c>
      <c r="D580" s="426" t="s">
        <v>161</v>
      </c>
      <c r="E580" s="567">
        <f>830-250</f>
        <v>580</v>
      </c>
      <c r="F580" s="426" t="s">
        <v>1078</v>
      </c>
      <c r="G580" s="426" t="s">
        <v>175</v>
      </c>
    </row>
    <row r="581" spans="1:7" ht="13.5" customHeight="1" x14ac:dyDescent="0.35">
      <c r="A581" s="47">
        <v>43497</v>
      </c>
      <c r="B581" s="45" t="s">
        <v>2482</v>
      </c>
      <c r="C581" s="426" t="s">
        <v>1278</v>
      </c>
      <c r="D581" s="426" t="s">
        <v>161</v>
      </c>
      <c r="E581" s="567">
        <v>20</v>
      </c>
      <c r="F581" s="426" t="s">
        <v>292</v>
      </c>
      <c r="G581" s="426" t="s">
        <v>175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2817</v>
      </c>
      <c r="C583" s="45" t="s">
        <v>1274</v>
      </c>
      <c r="D583" s="45" t="s">
        <v>160</v>
      </c>
      <c r="E583" s="53">
        <v>10</v>
      </c>
      <c r="F583" s="45" t="s">
        <v>324</v>
      </c>
      <c r="G583" s="45" t="s">
        <v>175</v>
      </c>
    </row>
    <row r="584" spans="1:7" ht="13.5" customHeight="1" x14ac:dyDescent="0.35">
      <c r="A584" s="47">
        <v>43495</v>
      </c>
      <c r="B584" s="45" t="s">
        <v>2818</v>
      </c>
      <c r="C584" s="426" t="s">
        <v>28</v>
      </c>
      <c r="D584" s="45" t="s">
        <v>161</v>
      </c>
      <c r="E584" s="53">
        <v>0</v>
      </c>
      <c r="F584" s="45" t="s">
        <v>2819</v>
      </c>
      <c r="G584" s="45" t="s">
        <v>174</v>
      </c>
    </row>
    <row r="585" spans="1:7" ht="13.5" customHeight="1" x14ac:dyDescent="0.35">
      <c r="A585" s="47">
        <v>43495</v>
      </c>
      <c r="B585" s="45" t="s">
        <v>2820</v>
      </c>
      <c r="C585" s="45" t="s">
        <v>1274</v>
      </c>
      <c r="D585" s="45" t="s">
        <v>162</v>
      </c>
      <c r="E585" s="53">
        <v>595</v>
      </c>
      <c r="F585" s="45" t="s">
        <v>496</v>
      </c>
      <c r="G585" s="45" t="s">
        <v>175</v>
      </c>
    </row>
    <row r="586" spans="1:7" ht="13.5" customHeight="1" x14ac:dyDescent="0.35">
      <c r="A586" s="47">
        <v>43495</v>
      </c>
      <c r="B586" s="45" t="s">
        <v>2821</v>
      </c>
      <c r="C586" s="45" t="s">
        <v>1274</v>
      </c>
      <c r="D586" s="45" t="s">
        <v>162</v>
      </c>
      <c r="E586" s="53">
        <v>515</v>
      </c>
      <c r="F586" s="45" t="s">
        <v>2822</v>
      </c>
      <c r="G586" s="45" t="s">
        <v>175</v>
      </c>
    </row>
    <row r="587" spans="1:7" ht="13.5" customHeight="1" x14ac:dyDescent="0.35">
      <c r="A587" s="47">
        <v>43494</v>
      </c>
      <c r="B587" s="45" t="s">
        <v>1187</v>
      </c>
      <c r="C587" s="45" t="s">
        <v>1274</v>
      </c>
      <c r="D587" s="45" t="s">
        <v>166</v>
      </c>
      <c r="E587" s="53">
        <v>400</v>
      </c>
      <c r="F587" s="45" t="s">
        <v>2822</v>
      </c>
      <c r="G587" s="45" t="s">
        <v>175</v>
      </c>
    </row>
    <row r="588" spans="1:7" ht="13.5" customHeight="1" x14ac:dyDescent="0.35">
      <c r="A588" s="47">
        <v>43494</v>
      </c>
      <c r="B588" s="45" t="s">
        <v>1187</v>
      </c>
      <c r="C588" s="45" t="s">
        <v>1277</v>
      </c>
      <c r="D588" s="45" t="s">
        <v>166</v>
      </c>
      <c r="E588" s="53">
        <v>-400</v>
      </c>
      <c r="F588" s="45" t="s">
        <v>2822</v>
      </c>
      <c r="G588" s="45" t="s">
        <v>175</v>
      </c>
    </row>
    <row r="589" spans="1:7" ht="13.5" customHeight="1" x14ac:dyDescent="0.35">
      <c r="A589" s="47">
        <v>43493</v>
      </c>
      <c r="B589" s="45" t="s">
        <v>2446</v>
      </c>
      <c r="C589" s="426" t="s">
        <v>28</v>
      </c>
      <c r="D589" s="45" t="s">
        <v>159</v>
      </c>
      <c r="E589" s="53">
        <v>50</v>
      </c>
      <c r="F589" s="45" t="s">
        <v>2823</v>
      </c>
      <c r="G589" s="45" t="s">
        <v>175</v>
      </c>
    </row>
    <row r="590" spans="1:7" ht="13.5" customHeight="1" x14ac:dyDescent="0.35">
      <c r="A590" s="47">
        <v>43492</v>
      </c>
      <c r="B590" s="45" t="s">
        <v>2824</v>
      </c>
      <c r="C590" s="45" t="s">
        <v>1274</v>
      </c>
      <c r="D590" s="45" t="s">
        <v>159</v>
      </c>
      <c r="E590" s="53">
        <v>70</v>
      </c>
      <c r="F590" s="45" t="s">
        <v>2825</v>
      </c>
      <c r="G590" s="45" t="s">
        <v>175</v>
      </c>
    </row>
    <row r="591" spans="1:7" ht="13.5" customHeight="1" x14ac:dyDescent="0.35">
      <c r="A591" s="47">
        <v>43490</v>
      </c>
      <c r="B591" s="45" t="s">
        <v>2659</v>
      </c>
      <c r="C591" s="45" t="s">
        <v>1274</v>
      </c>
      <c r="D591" s="45" t="s">
        <v>166</v>
      </c>
      <c r="E591" s="53">
        <v>10</v>
      </c>
      <c r="F591" s="45" t="s">
        <v>324</v>
      </c>
      <c r="G591" s="45" t="s">
        <v>175</v>
      </c>
    </row>
    <row r="592" spans="1:7" ht="13.5" customHeight="1" x14ac:dyDescent="0.35">
      <c r="A592" s="47">
        <v>43490</v>
      </c>
      <c r="B592" s="45" t="s">
        <v>2659</v>
      </c>
      <c r="C592" s="45" t="s">
        <v>1277</v>
      </c>
      <c r="D592" s="45" t="s">
        <v>166</v>
      </c>
      <c r="E592" s="53">
        <v>-10</v>
      </c>
      <c r="F592" s="45" t="s">
        <v>324</v>
      </c>
      <c r="G592" s="45" t="s">
        <v>175</v>
      </c>
    </row>
    <row r="593" spans="1:7" ht="13.5" customHeight="1" x14ac:dyDescent="0.35">
      <c r="A593" s="47">
        <v>43490</v>
      </c>
      <c r="B593" s="45" t="s">
        <v>2659</v>
      </c>
      <c r="C593" s="45" t="s">
        <v>1274</v>
      </c>
      <c r="D593" s="45" t="s">
        <v>166</v>
      </c>
      <c r="E593" s="53">
        <v>99</v>
      </c>
      <c r="F593" s="45" t="s">
        <v>2801</v>
      </c>
      <c r="G593" s="45" t="s">
        <v>175</v>
      </c>
    </row>
    <row r="594" spans="1:7" ht="13.5" customHeight="1" x14ac:dyDescent="0.35">
      <c r="A594" s="47">
        <v>43490</v>
      </c>
      <c r="B594" s="45" t="s">
        <v>2659</v>
      </c>
      <c r="C594" s="45" t="s">
        <v>1277</v>
      </c>
      <c r="D594" s="45" t="s">
        <v>166</v>
      </c>
      <c r="E594" s="53">
        <v>-99</v>
      </c>
      <c r="F594" s="45" t="s">
        <v>2801</v>
      </c>
      <c r="G594" s="45" t="s">
        <v>175</v>
      </c>
    </row>
    <row r="595" spans="1:7" ht="13.5" customHeight="1" x14ac:dyDescent="0.35">
      <c r="A595" s="47">
        <v>43490</v>
      </c>
      <c r="B595" s="45" t="s">
        <v>2826</v>
      </c>
      <c r="C595" s="426" t="s">
        <v>28</v>
      </c>
      <c r="D595" s="45" t="s">
        <v>159</v>
      </c>
      <c r="E595" s="53">
        <v>30</v>
      </c>
      <c r="F595" s="45" t="s">
        <v>1924</v>
      </c>
      <c r="G595" s="45" t="s">
        <v>174</v>
      </c>
    </row>
    <row r="596" spans="1:7" ht="13.5" customHeight="1" x14ac:dyDescent="0.35">
      <c r="A596" s="47">
        <v>43490</v>
      </c>
      <c r="B596" s="45" t="s">
        <v>2827</v>
      </c>
      <c r="C596" s="426" t="s">
        <v>1274</v>
      </c>
      <c r="D596" s="45" t="s">
        <v>160</v>
      </c>
      <c r="E596" s="53">
        <v>475</v>
      </c>
      <c r="F596" s="45" t="s">
        <v>2828</v>
      </c>
      <c r="G596" s="45" t="s">
        <v>174</v>
      </c>
    </row>
    <row r="597" spans="1:7" ht="13.5" customHeight="1" x14ac:dyDescent="0.35">
      <c r="A597" s="47">
        <v>43490</v>
      </c>
      <c r="B597" s="45" t="s">
        <v>2137</v>
      </c>
      <c r="C597" s="45" t="s">
        <v>1276</v>
      </c>
      <c r="D597" s="45" t="s">
        <v>164</v>
      </c>
      <c r="E597" s="53">
        <v>525</v>
      </c>
      <c r="F597" s="45" t="s">
        <v>2747</v>
      </c>
      <c r="G597" s="45" t="s">
        <v>175</v>
      </c>
    </row>
    <row r="598" spans="1:7" ht="13.5" customHeight="1" x14ac:dyDescent="0.35">
      <c r="A598" s="47">
        <v>43489</v>
      </c>
      <c r="B598" s="45" t="s">
        <v>2821</v>
      </c>
      <c r="C598" s="426" t="s">
        <v>1274</v>
      </c>
      <c r="D598" s="45" t="s">
        <v>162</v>
      </c>
      <c r="E598" s="53">
        <v>755</v>
      </c>
      <c r="F598" s="45" t="s">
        <v>496</v>
      </c>
      <c r="G598" s="45" t="s">
        <v>174</v>
      </c>
    </row>
    <row r="599" spans="1:7" ht="13.5" customHeight="1" x14ac:dyDescent="0.35">
      <c r="A599" s="47">
        <v>43489</v>
      </c>
      <c r="B599" s="45" t="s">
        <v>2829</v>
      </c>
      <c r="C599" s="426" t="s">
        <v>28</v>
      </c>
      <c r="D599" s="45" t="s">
        <v>162</v>
      </c>
      <c r="E599" s="53">
        <v>250</v>
      </c>
      <c r="F599" s="45" t="s">
        <v>1180</v>
      </c>
      <c r="G599" s="45" t="s">
        <v>175</v>
      </c>
    </row>
    <row r="600" spans="1:7" ht="13.5" customHeight="1" x14ac:dyDescent="0.35">
      <c r="A600" s="47">
        <v>43482</v>
      </c>
      <c r="B600" s="45" t="s">
        <v>1766</v>
      </c>
      <c r="C600" s="426" t="s">
        <v>1279</v>
      </c>
      <c r="D600" s="45" t="s">
        <v>162</v>
      </c>
      <c r="E600" s="53">
        <v>250</v>
      </c>
      <c r="F600" s="45" t="s">
        <v>2830</v>
      </c>
      <c r="G600" s="45" t="s">
        <v>1311</v>
      </c>
    </row>
    <row r="601" spans="1:7" ht="13.5" customHeight="1" x14ac:dyDescent="0.35">
      <c r="A601" s="47">
        <v>43477</v>
      </c>
      <c r="B601" s="45" t="s">
        <v>2460</v>
      </c>
      <c r="C601" s="426" t="s">
        <v>1274</v>
      </c>
      <c r="D601" s="45" t="s">
        <v>160</v>
      </c>
      <c r="E601" s="53">
        <v>10</v>
      </c>
      <c r="F601" s="45" t="s">
        <v>324</v>
      </c>
      <c r="G601" s="45" t="s">
        <v>175</v>
      </c>
    </row>
    <row r="602" spans="1:7" ht="13.5" customHeight="1" x14ac:dyDescent="0.35">
      <c r="A602" s="47">
        <v>43476</v>
      </c>
      <c r="B602" s="45" t="s">
        <v>2736</v>
      </c>
      <c r="C602" s="426" t="s">
        <v>28</v>
      </c>
      <c r="D602" s="45" t="s">
        <v>160</v>
      </c>
      <c r="E602" s="53">
        <v>250</v>
      </c>
      <c r="F602" s="45" t="s">
        <v>1489</v>
      </c>
      <c r="G602" s="45" t="s">
        <v>174</v>
      </c>
    </row>
    <row r="603" spans="1:7" ht="13.5" customHeight="1" x14ac:dyDescent="0.35">
      <c r="A603" s="47">
        <v>43474</v>
      </c>
      <c r="B603" s="45" t="s">
        <v>2153</v>
      </c>
      <c r="C603" s="45" t="s">
        <v>1277</v>
      </c>
      <c r="D603" s="45" t="s">
        <v>166</v>
      </c>
      <c r="E603" s="53">
        <v>-427.5</v>
      </c>
      <c r="F603" s="45" t="s">
        <v>288</v>
      </c>
      <c r="G603" s="45" t="s">
        <v>175</v>
      </c>
    </row>
    <row r="604" spans="1:7" ht="13.5" customHeight="1" x14ac:dyDescent="0.35">
      <c r="A604" s="47">
        <v>43474</v>
      </c>
      <c r="B604" s="45" t="s">
        <v>2153</v>
      </c>
      <c r="C604" s="426" t="s">
        <v>1274</v>
      </c>
      <c r="D604" s="45" t="s">
        <v>166</v>
      </c>
      <c r="E604" s="53">
        <v>427.5</v>
      </c>
      <c r="F604" s="45" t="s">
        <v>288</v>
      </c>
      <c r="G604" s="45" t="s">
        <v>175</v>
      </c>
    </row>
    <row r="605" spans="1:7" ht="13.5" customHeight="1" x14ac:dyDescent="0.35">
      <c r="A605" s="47">
        <v>43474</v>
      </c>
      <c r="B605" s="45" t="s">
        <v>2831</v>
      </c>
      <c r="C605" s="426" t="s">
        <v>28</v>
      </c>
      <c r="D605" s="45" t="s">
        <v>159</v>
      </c>
      <c r="E605" s="53">
        <v>250</v>
      </c>
      <c r="F605" s="45" t="s">
        <v>1489</v>
      </c>
      <c r="G605" s="45" t="s">
        <v>175</v>
      </c>
    </row>
    <row r="606" spans="1:7" ht="13.5" customHeight="1" x14ac:dyDescent="0.35">
      <c r="A606" s="47">
        <v>43474</v>
      </c>
      <c r="B606" s="45" t="s">
        <v>2285</v>
      </c>
      <c r="C606" s="426" t="s">
        <v>28</v>
      </c>
      <c r="D606" s="45" t="s">
        <v>159</v>
      </c>
      <c r="E606" s="53">
        <v>100</v>
      </c>
      <c r="F606" s="45" t="s">
        <v>1489</v>
      </c>
      <c r="G606" s="45" t="s">
        <v>175</v>
      </c>
    </row>
    <row r="607" spans="1:7" ht="13.5" customHeight="1" x14ac:dyDescent="0.35">
      <c r="A607" s="47">
        <v>43474</v>
      </c>
      <c r="B607" s="45" t="s">
        <v>2820</v>
      </c>
      <c r="C607" s="426" t="s">
        <v>28</v>
      </c>
      <c r="D607" s="45" t="s">
        <v>159</v>
      </c>
      <c r="E607" s="53">
        <v>395</v>
      </c>
      <c r="F607" s="45" t="s">
        <v>2832</v>
      </c>
      <c r="G607" s="45" t="s">
        <v>174</v>
      </c>
    </row>
    <row r="608" spans="1:7" ht="13.5" customHeight="1" x14ac:dyDescent="0.35">
      <c r="A608" s="47">
        <v>43473</v>
      </c>
      <c r="B608" s="45" t="s">
        <v>2831</v>
      </c>
      <c r="C608" s="426" t="s">
        <v>28</v>
      </c>
      <c r="D608" s="45" t="s">
        <v>159</v>
      </c>
      <c r="E608" s="53">
        <v>30</v>
      </c>
      <c r="F608" s="45" t="s">
        <v>1924</v>
      </c>
      <c r="G608" s="45" t="s">
        <v>174</v>
      </c>
    </row>
    <row r="609" spans="1:7" ht="13.5" customHeight="1" x14ac:dyDescent="0.35">
      <c r="A609" s="47">
        <v>43473</v>
      </c>
      <c r="B609" s="45" t="s">
        <v>2833</v>
      </c>
      <c r="C609" s="426" t="s">
        <v>1274</v>
      </c>
      <c r="D609" s="45" t="s">
        <v>159</v>
      </c>
      <c r="E609" s="53">
        <v>10</v>
      </c>
      <c r="F609" s="45" t="s">
        <v>324</v>
      </c>
      <c r="G609" s="45" t="s">
        <v>175</v>
      </c>
    </row>
    <row r="610" spans="1:7" ht="13.5" customHeight="1" x14ac:dyDescent="0.35">
      <c r="A610" s="47">
        <v>43472</v>
      </c>
      <c r="B610" s="45" t="s">
        <v>2394</v>
      </c>
      <c r="C610" s="426" t="s">
        <v>1274</v>
      </c>
      <c r="D610" s="45" t="s">
        <v>164</v>
      </c>
      <c r="E610" s="53">
        <v>10</v>
      </c>
      <c r="F610" s="45" t="s">
        <v>324</v>
      </c>
      <c r="G610" s="45" t="s">
        <v>175</v>
      </c>
    </row>
    <row r="611" spans="1:7" ht="13.5" customHeight="1" x14ac:dyDescent="0.35">
      <c r="A611" s="47">
        <v>43472</v>
      </c>
      <c r="B611" s="45" t="s">
        <v>2834</v>
      </c>
      <c r="C611" s="426" t="s">
        <v>1279</v>
      </c>
      <c r="D611" s="45" t="s">
        <v>159</v>
      </c>
      <c r="E611" s="53">
        <v>395</v>
      </c>
      <c r="F611" s="45" t="s">
        <v>2835</v>
      </c>
      <c r="G611" s="45" t="s">
        <v>174</v>
      </c>
    </row>
    <row r="612" spans="1:7" ht="13.5" customHeight="1" x14ac:dyDescent="0.35">
      <c r="A612" s="47">
        <v>43472</v>
      </c>
      <c r="B612" s="45" t="s">
        <v>2836</v>
      </c>
      <c r="C612" s="426" t="s">
        <v>28</v>
      </c>
      <c r="D612" s="45" t="s">
        <v>159</v>
      </c>
      <c r="E612" s="53">
        <v>30</v>
      </c>
      <c r="F612" s="45" t="s">
        <v>1924</v>
      </c>
      <c r="G612" s="45" t="s">
        <v>174</v>
      </c>
    </row>
    <row r="613" spans="1:7" ht="13.5" customHeight="1" x14ac:dyDescent="0.35">
      <c r="A613" s="47">
        <v>43472</v>
      </c>
      <c r="B613" s="45" t="s">
        <v>2837</v>
      </c>
      <c r="C613" s="426" t="s">
        <v>1274</v>
      </c>
      <c r="D613" s="45" t="s">
        <v>159</v>
      </c>
      <c r="E613" s="53">
        <v>150</v>
      </c>
      <c r="F613" s="45" t="s">
        <v>2838</v>
      </c>
      <c r="G613" s="45" t="s">
        <v>175</v>
      </c>
    </row>
    <row r="614" spans="1:7" ht="13.5" customHeight="1" x14ac:dyDescent="0.35">
      <c r="A614" s="47">
        <v>43472</v>
      </c>
      <c r="B614" s="45" t="s">
        <v>1766</v>
      </c>
      <c r="C614" s="426" t="s">
        <v>1274</v>
      </c>
      <c r="D614" s="45" t="s">
        <v>159</v>
      </c>
      <c r="E614" s="53">
        <v>20</v>
      </c>
      <c r="F614" s="45" t="s">
        <v>324</v>
      </c>
      <c r="G614" s="45" t="s">
        <v>175</v>
      </c>
    </row>
    <row r="615" spans="1:7" ht="13.5" customHeight="1" x14ac:dyDescent="0.35">
      <c r="A615" s="47">
        <v>43472</v>
      </c>
      <c r="B615" s="45" t="s">
        <v>2839</v>
      </c>
      <c r="C615" s="426" t="s">
        <v>1274</v>
      </c>
      <c r="D615" s="45" t="s">
        <v>159</v>
      </c>
      <c r="E615" s="53">
        <v>20</v>
      </c>
      <c r="F615" s="45" t="s">
        <v>324</v>
      </c>
      <c r="G615" s="45" t="s">
        <v>174</v>
      </c>
    </row>
    <row r="616" spans="1:7" ht="13.5" customHeight="1" x14ac:dyDescent="0.35">
      <c r="A616" s="47">
        <v>43471</v>
      </c>
      <c r="B616" s="45" t="s">
        <v>2817</v>
      </c>
      <c r="C616" s="426" t="s">
        <v>1274</v>
      </c>
      <c r="D616" s="45" t="s">
        <v>160</v>
      </c>
      <c r="E616" s="53">
        <v>10</v>
      </c>
      <c r="F616" s="45" t="s">
        <v>324</v>
      </c>
      <c r="G616" s="45" t="s">
        <v>175</v>
      </c>
    </row>
    <row r="617" spans="1:7" ht="13.5" customHeight="1" x14ac:dyDescent="0.35">
      <c r="A617" s="47">
        <v>43469</v>
      </c>
      <c r="B617" s="45" t="s">
        <v>732</v>
      </c>
      <c r="C617" s="426" t="s">
        <v>1274</v>
      </c>
      <c r="D617" s="45" t="s">
        <v>159</v>
      </c>
      <c r="E617" s="53">
        <v>10</v>
      </c>
      <c r="F617" s="45" t="s">
        <v>324</v>
      </c>
      <c r="G617" s="45" t="s">
        <v>175</v>
      </c>
    </row>
    <row r="618" spans="1:7" ht="13.5" customHeight="1" x14ac:dyDescent="0.35">
      <c r="A618" s="47">
        <v>43468</v>
      </c>
      <c r="B618" s="45" t="s">
        <v>2840</v>
      </c>
      <c r="C618" s="426" t="s">
        <v>28</v>
      </c>
      <c r="D618" s="45" t="s">
        <v>161</v>
      </c>
      <c r="E618" s="53">
        <v>0</v>
      </c>
      <c r="F618" s="45" t="s">
        <v>2819</v>
      </c>
      <c r="G618" s="45" t="s">
        <v>174</v>
      </c>
    </row>
    <row r="619" spans="1:7" ht="13.5" customHeight="1" x14ac:dyDescent="0.35">
      <c r="A619" s="47">
        <v>43467</v>
      </c>
      <c r="B619" s="45" t="s">
        <v>2781</v>
      </c>
      <c r="C619" s="426" t="s">
        <v>1274</v>
      </c>
      <c r="D619" s="45" t="s">
        <v>159</v>
      </c>
      <c r="E619" s="53">
        <v>10</v>
      </c>
      <c r="F619" s="45" t="s">
        <v>324</v>
      </c>
      <c r="G619" s="45" t="s">
        <v>175</v>
      </c>
    </row>
    <row r="620" spans="1:7" ht="13.5" customHeight="1" x14ac:dyDescent="0.35">
      <c r="A620" s="47">
        <v>43466</v>
      </c>
      <c r="B620" s="45" t="s">
        <v>2511</v>
      </c>
      <c r="C620" s="426" t="s">
        <v>1276</v>
      </c>
      <c r="D620" s="426" t="s">
        <v>161</v>
      </c>
      <c r="E620" s="567">
        <v>626.07000000000005</v>
      </c>
      <c r="F620" s="426" t="s">
        <v>1078</v>
      </c>
      <c r="G620" s="426" t="s">
        <v>175</v>
      </c>
    </row>
    <row r="621" spans="1:7" ht="13.5" customHeight="1" x14ac:dyDescent="0.35">
      <c r="A621" s="47">
        <v>43466</v>
      </c>
      <c r="B621" s="45" t="s">
        <v>2512</v>
      </c>
      <c r="C621" s="426" t="s">
        <v>1278</v>
      </c>
      <c r="D621" s="426" t="s">
        <v>161</v>
      </c>
      <c r="E621" s="567">
        <v>40</v>
      </c>
      <c r="F621" s="426" t="s">
        <v>292</v>
      </c>
      <c r="G621" s="426" t="s">
        <v>175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1550" priority="345" operator="lessThan">
      <formula>0</formula>
    </cfRule>
  </conditionalFormatting>
  <conditionalFormatting sqref="X25">
    <cfRule type="cellIs" dxfId="1549" priority="344" operator="lessThan">
      <formula>0</formula>
    </cfRule>
  </conditionalFormatting>
  <conditionalFormatting sqref="X4:X14">
    <cfRule type="cellIs" dxfId="1548" priority="217" operator="lessThan">
      <formula>0</formula>
    </cfRule>
    <cfRule type="cellIs" dxfId="1547" priority="218" operator="lessThan">
      <formula>0</formula>
    </cfRule>
    <cfRule type="cellIs" dxfId="1546" priority="219" operator="lessThan">
      <formula>0</formula>
    </cfRule>
    <cfRule type="cellIs" dxfId="1545" priority="220" operator="lessThan">
      <formula>0</formula>
    </cfRule>
    <cfRule type="cellIs" dxfId="1544" priority="221" operator="lessThan">
      <formula>0</formula>
    </cfRule>
    <cfRule type="cellIs" dxfId="1543" priority="222" operator="lessThan">
      <formula>0</formula>
    </cfRule>
    <cfRule type="cellIs" dxfId="1542" priority="223" operator="lessThan">
      <formula>0</formula>
    </cfRule>
    <cfRule type="cellIs" dxfId="1541" priority="224" operator="lessThan">
      <formula>0</formula>
    </cfRule>
    <cfRule type="cellIs" dxfId="1540" priority="225" operator="lessThan">
      <formula>0</formula>
    </cfRule>
    <cfRule type="cellIs" dxfId="1539" priority="226" operator="lessThan">
      <formula>0</formula>
    </cfRule>
    <cfRule type="cellIs" dxfId="1538" priority="227" operator="lessThan">
      <formula>0</formula>
    </cfRule>
    <cfRule type="cellIs" dxfId="1537" priority="228" operator="lessThan">
      <formula>0</formula>
    </cfRule>
    <cfRule type="cellIs" dxfId="1536" priority="229" operator="lessThan">
      <formula>0</formula>
    </cfRule>
    <cfRule type="cellIs" dxfId="1535" priority="230" operator="lessThan">
      <formula>0</formula>
    </cfRule>
    <cfRule type="cellIs" dxfId="1534" priority="231" operator="lessThan">
      <formula>0</formula>
    </cfRule>
    <cfRule type="cellIs" dxfId="1533" priority="232" operator="lessThan">
      <formula>0</formula>
    </cfRule>
    <cfRule type="cellIs" dxfId="1532" priority="233" operator="lessThan">
      <formula>0</formula>
    </cfRule>
    <cfRule type="cellIs" dxfId="1531" priority="237" operator="lessThan">
      <formula>0</formula>
    </cfRule>
    <cfRule type="cellIs" dxfId="1530" priority="296" operator="lessThan">
      <formula>0</formula>
    </cfRule>
    <cfRule type="cellIs" dxfId="1529" priority="298" operator="lessThan">
      <formula>0</formula>
    </cfRule>
    <cfRule type="cellIs" dxfId="1528" priority="307" operator="lessThan">
      <formula>0</formula>
    </cfRule>
    <cfRule type="cellIs" dxfId="1527" priority="317" operator="lessThan">
      <formula>0</formula>
    </cfRule>
    <cfRule type="cellIs" dxfId="1526" priority="323" operator="lessThan">
      <formula>0</formula>
    </cfRule>
    <cfRule type="cellIs" dxfId="1525" priority="328" operator="lessThan">
      <formula>0</formula>
    </cfRule>
    <cfRule type="cellIs" dxfId="1524" priority="329" operator="lessThan">
      <formula>0</formula>
    </cfRule>
    <cfRule type="cellIs" dxfId="1523" priority="332" operator="lessThan">
      <formula>0</formula>
    </cfRule>
    <cfRule type="cellIs" dxfId="1522" priority="339" operator="lessThan">
      <formula>0</formula>
    </cfRule>
    <cfRule type="cellIs" dxfId="1521" priority="340" operator="greaterThan">
      <formula>0</formula>
    </cfRule>
    <cfRule type="cellIs" dxfId="1520" priority="342" operator="lessThan">
      <formula>0</formula>
    </cfRule>
  </conditionalFormatting>
  <conditionalFormatting sqref="X26">
    <cfRule type="cellIs" dxfId="1519" priority="343" operator="lessThan">
      <formula>0</formula>
    </cfRule>
  </conditionalFormatting>
  <conditionalFormatting sqref="X14">
    <cfRule type="cellIs" dxfId="1518" priority="45" operator="lessThan">
      <formula>0</formula>
    </cfRule>
    <cfRule type="cellIs" dxfId="1517" priority="46" operator="lessThan">
      <formula>0</formula>
    </cfRule>
    <cfRule type="cellIs" dxfId="1516" priority="47" operator="lessThan">
      <formula>0</formula>
    </cfRule>
    <cfRule type="cellIs" dxfId="1515" priority="48" operator="lessThan">
      <formula>0</formula>
    </cfRule>
    <cfRule type="cellIs" dxfId="1514" priority="49" operator="lessThan">
      <formula>0</formula>
    </cfRule>
    <cfRule type="cellIs" dxfId="1513" priority="116" operator="lessThan">
      <formula>0</formula>
    </cfRule>
    <cfRule type="cellIs" dxfId="1512" priority="117" operator="lessThan">
      <formula>0</formula>
    </cfRule>
    <cfRule type="cellIs" dxfId="1511" priority="118" operator="lessThan">
      <formula>0</formula>
    </cfRule>
    <cfRule type="cellIs" dxfId="1510" priority="119" operator="lessThan">
      <formula>0</formula>
    </cfRule>
    <cfRule type="cellIs" dxfId="1509" priority="142" operator="lessThan">
      <formula>0</formula>
    </cfRule>
    <cfRule type="cellIs" dxfId="1508" priority="170" operator="lessThan">
      <formula>0</formula>
    </cfRule>
    <cfRule type="cellIs" dxfId="1507" priority="171" operator="lessThan">
      <formula>0</formula>
    </cfRule>
    <cfRule type="cellIs" dxfId="1506" priority="297" operator="lessThan">
      <formula>0</formula>
    </cfRule>
    <cfRule type="cellIs" dxfId="1505" priority="301" operator="lessThan">
      <formula>0</formula>
    </cfRule>
    <cfRule type="cellIs" dxfId="1504" priority="302" operator="lessThan">
      <formula>0</formula>
    </cfRule>
    <cfRule type="cellIs" dxfId="1503" priority="303" operator="lessThan">
      <formula>0</formula>
    </cfRule>
    <cfRule type="cellIs" dxfId="1502" priority="304" operator="lessThan">
      <formula>0</formula>
    </cfRule>
    <cfRule type="cellIs" dxfId="1501" priority="305" operator="lessThan">
      <formula>0</formula>
    </cfRule>
    <cfRule type="cellIs" dxfId="1500" priority="306" operator="lessThan">
      <formula>0</formula>
    </cfRule>
    <cfRule type="cellIs" dxfId="1499" priority="318" operator="lessThan">
      <formula>0</formula>
    </cfRule>
    <cfRule type="cellIs" dxfId="1498" priority="319" operator="lessThan">
      <formula>0</formula>
    </cfRule>
    <cfRule type="cellIs" dxfId="1497" priority="320" operator="lessThan">
      <formula>0</formula>
    </cfRule>
    <cfRule type="cellIs" dxfId="1496" priority="321" operator="lessThan">
      <formula>0</formula>
    </cfRule>
    <cfRule type="cellIs" dxfId="1495" priority="322" operator="lessThan">
      <formula>0</formula>
    </cfRule>
    <cfRule type="cellIs" dxfId="1494" priority="324" operator="lessThan">
      <formula>0</formula>
    </cfRule>
    <cfRule type="cellIs" dxfId="1493" priority="325" operator="lessThan">
      <formula>0</formula>
    </cfRule>
    <cfRule type="cellIs" dxfId="1492" priority="326" operator="lessThan">
      <formula>0</formula>
    </cfRule>
    <cfRule type="cellIs" dxfId="1491" priority="327" operator="lessThan">
      <formula>0</formula>
    </cfRule>
    <cfRule type="cellIs" dxfId="1490" priority="341" operator="lessThan">
      <formula>0</formula>
    </cfRule>
  </conditionalFormatting>
  <conditionalFormatting sqref="J30">
    <cfRule type="cellIs" dxfId="1489" priority="337" operator="greaterThan">
      <formula>0</formula>
    </cfRule>
    <cfRule type="cellIs" dxfId="1488" priority="338" operator="lessThan">
      <formula>0</formula>
    </cfRule>
  </conditionalFormatting>
  <conditionalFormatting sqref="Y4">
    <cfRule type="cellIs" dxfId="1487" priority="335" operator="greaterThan">
      <formula>0</formula>
    </cfRule>
    <cfRule type="cellIs" dxfId="1486" priority="336" operator="lessThan">
      <formula>0</formula>
    </cfRule>
  </conditionalFormatting>
  <conditionalFormatting sqref="Z4">
    <cfRule type="cellIs" dxfId="1485" priority="333" operator="greaterThan">
      <formula>0</formula>
    </cfRule>
    <cfRule type="cellIs" dxfId="1484" priority="334" operator="lessThan">
      <formula>0</formula>
    </cfRule>
  </conditionalFormatting>
  <conditionalFormatting sqref="AB4:AB14">
    <cfRule type="cellIs" dxfId="1483" priority="330" operator="lessThan">
      <formula>0</formula>
    </cfRule>
    <cfRule type="cellIs" dxfId="1482" priority="331" operator="greaterThan">
      <formula>0</formula>
    </cfRule>
  </conditionalFormatting>
  <conditionalFormatting sqref="Y14">
    <cfRule type="cellIs" dxfId="1481" priority="315" operator="greaterThan">
      <formula>0</formula>
    </cfRule>
    <cfRule type="cellIs" dxfId="1480" priority="316" operator="lessThan">
      <formula>0</formula>
    </cfRule>
  </conditionalFormatting>
  <conditionalFormatting sqref="W15">
    <cfRule type="cellIs" dxfId="1479" priority="312" operator="greaterThan">
      <formula>0.8</formula>
    </cfRule>
    <cfRule type="cellIs" dxfId="1478" priority="313" operator="between">
      <formula>0.51</formula>
      <formula>0.8</formula>
    </cfRule>
    <cfRule type="cellIs" dxfId="1477" priority="314" operator="lessThan">
      <formula>0.5</formula>
    </cfRule>
  </conditionalFormatting>
  <conditionalFormatting sqref="X95">
    <cfRule type="cellIs" dxfId="1476" priority="311" operator="lessThan">
      <formula>0</formula>
    </cfRule>
  </conditionalFormatting>
  <conditionalFormatting sqref="X105:X107">
    <cfRule type="cellIs" dxfId="1475" priority="310" operator="lessThan">
      <formula>0</formula>
    </cfRule>
  </conditionalFormatting>
  <conditionalFormatting sqref="Y5 Y7:Y13">
    <cfRule type="cellIs" dxfId="1474" priority="308" operator="greaterThan">
      <formula>0</formula>
    </cfRule>
    <cfRule type="cellIs" dxfId="1473" priority="309" operator="lessThan">
      <formula>0</formula>
    </cfRule>
  </conditionalFormatting>
  <conditionalFormatting sqref="Y22">
    <cfRule type="cellIs" dxfId="1472" priority="299" operator="greaterThan">
      <formula>0</formula>
    </cfRule>
    <cfRule type="cellIs" dxfId="1471" priority="300" operator="lessThan">
      <formula>0</formula>
    </cfRule>
  </conditionalFormatting>
  <conditionalFormatting sqref="X22">
    <cfRule type="cellIs" dxfId="1470" priority="289" operator="lessThan">
      <formula>0</formula>
    </cfRule>
    <cfRule type="cellIs" dxfId="1469" priority="290" operator="lessThan">
      <formula>0</formula>
    </cfRule>
    <cfRule type="cellIs" dxfId="1468" priority="291" operator="lessThan">
      <formula>0</formula>
    </cfRule>
    <cfRule type="cellIs" dxfId="1467" priority="292" operator="lessThan">
      <formula>0</formula>
    </cfRule>
    <cfRule type="cellIs" dxfId="1466" priority="293" operator="lessThan">
      <formula>0</formula>
    </cfRule>
    <cfRule type="cellIs" dxfId="1465" priority="294" operator="greaterThan">
      <formula>0</formula>
    </cfRule>
    <cfRule type="cellIs" dxfId="1464" priority="295" operator="lessThan">
      <formula>0</formula>
    </cfRule>
  </conditionalFormatting>
  <conditionalFormatting sqref="Z65:Z72">
    <cfRule type="cellIs" dxfId="1463" priority="287" operator="lessThan">
      <formula>0</formula>
    </cfRule>
    <cfRule type="cellIs" dxfId="1462" priority="288" operator="greaterThan">
      <formula>0</formula>
    </cfRule>
  </conditionalFormatting>
  <conditionalFormatting sqref="X110:X111">
    <cfRule type="cellIs" dxfId="1461" priority="286" operator="lessThan">
      <formula>0</formula>
    </cfRule>
  </conditionalFormatting>
  <conditionalFormatting sqref="X112:X113">
    <cfRule type="cellIs" dxfId="1460" priority="285" operator="lessThan">
      <formula>0</formula>
    </cfRule>
  </conditionalFormatting>
  <conditionalFormatting sqref="X115:X116">
    <cfRule type="cellIs" dxfId="1459" priority="284" operator="lessThan">
      <formula>0</formula>
    </cfRule>
  </conditionalFormatting>
  <conditionalFormatting sqref="X15:X16">
    <cfRule type="cellIs" dxfId="1458" priority="268" operator="lessThan">
      <formula>0</formula>
    </cfRule>
    <cfRule type="cellIs" dxfId="1457" priority="269" operator="lessThan">
      <formula>0</formula>
    </cfRule>
    <cfRule type="cellIs" dxfId="1456" priority="270" operator="lessThan">
      <formula>0</formula>
    </cfRule>
    <cfRule type="cellIs" dxfId="1455" priority="271" operator="lessThan">
      <formula>0</formula>
    </cfRule>
    <cfRule type="cellIs" dxfId="1454" priority="272" operator="lessThan">
      <formula>0</formula>
    </cfRule>
    <cfRule type="cellIs" dxfId="1453" priority="273" operator="greaterThan">
      <formula>0</formula>
    </cfRule>
    <cfRule type="cellIs" dxfId="1452" priority="274" operator="lessThan">
      <formula>0</formula>
    </cfRule>
  </conditionalFormatting>
  <conditionalFormatting sqref="Y15:Y16">
    <cfRule type="cellIs" dxfId="1451" priority="266" operator="greaterThan">
      <formula>0</formula>
    </cfRule>
    <cfRule type="cellIs" dxfId="1450" priority="267" operator="lessThan">
      <formula>0</formula>
    </cfRule>
  </conditionalFormatting>
  <conditionalFormatting sqref="X19:X21">
    <cfRule type="cellIs" dxfId="1449" priority="277" operator="lessThan">
      <formula>0</formula>
    </cfRule>
    <cfRule type="cellIs" dxfId="1448" priority="278" operator="lessThan">
      <formula>0</formula>
    </cfRule>
    <cfRule type="cellIs" dxfId="1447" priority="279" operator="lessThan">
      <formula>0</formula>
    </cfRule>
    <cfRule type="cellIs" dxfId="1446" priority="280" operator="lessThan">
      <formula>0</formula>
    </cfRule>
    <cfRule type="cellIs" dxfId="1445" priority="281" operator="lessThan">
      <formula>0</formula>
    </cfRule>
    <cfRule type="cellIs" dxfId="1444" priority="282" operator="greaterThan">
      <formula>0</formula>
    </cfRule>
    <cfRule type="cellIs" dxfId="1443" priority="283" operator="lessThan">
      <formula>0</formula>
    </cfRule>
  </conditionalFormatting>
  <conditionalFormatting sqref="Y19:Y21">
    <cfRule type="cellIs" dxfId="1442" priority="275" operator="greaterThan">
      <formula>0</formula>
    </cfRule>
    <cfRule type="cellIs" dxfId="1441" priority="276" operator="lessThan">
      <formula>0</formula>
    </cfRule>
  </conditionalFormatting>
  <conditionalFormatting sqref="K34:V40">
    <cfRule type="cellIs" dxfId="1440" priority="264" operator="lessThan">
      <formula>0</formula>
    </cfRule>
    <cfRule type="cellIs" dxfId="1439" priority="265" operator="greaterThan">
      <formula>0.1</formula>
    </cfRule>
  </conditionalFormatting>
  <conditionalFormatting sqref="K41">
    <cfRule type="cellIs" dxfId="1438" priority="262" operator="lessThan">
      <formula>0</formula>
    </cfRule>
    <cfRule type="cellIs" dxfId="1437" priority="263" operator="greaterThan">
      <formula>0.1</formula>
    </cfRule>
  </conditionalFormatting>
  <conditionalFormatting sqref="W34:W40">
    <cfRule type="cellIs" dxfId="1436" priority="260" operator="lessThan">
      <formula>0</formula>
    </cfRule>
    <cfRule type="cellIs" dxfId="1435" priority="261" operator="greaterThan">
      <formula>0.1</formula>
    </cfRule>
  </conditionalFormatting>
  <conditionalFormatting sqref="E1125 E1130 E1134 E1136:E1137 E1139:E1147 E1150:E1185">
    <cfRule type="cellIs" dxfId="1434" priority="259" operator="lessThan">
      <formula>0</formula>
    </cfRule>
  </conditionalFormatting>
  <conditionalFormatting sqref="L34:V36 L38:V40">
    <cfRule type="cellIs" dxfId="1433" priority="257" operator="lessThan">
      <formula>0</formula>
    </cfRule>
    <cfRule type="cellIs" dxfId="1432" priority="258" operator="greaterThan">
      <formula>0.1</formula>
    </cfRule>
  </conditionalFormatting>
  <conditionalFormatting sqref="K37">
    <cfRule type="cellIs" dxfId="1431" priority="253" operator="lessThan">
      <formula>0</formula>
    </cfRule>
    <cfRule type="cellIs" dxfId="1430" priority="254" operator="greaterThan">
      <formula>0.1</formula>
    </cfRule>
    <cfRule type="cellIs" dxfId="1429" priority="255" operator="lessThan">
      <formula>0</formula>
    </cfRule>
    <cfRule type="cellIs" dxfId="1428" priority="256" operator="greaterThan">
      <formula>0.1</formula>
    </cfRule>
  </conditionalFormatting>
  <conditionalFormatting sqref="L37:V37">
    <cfRule type="cellIs" dxfId="1427" priority="249" operator="lessThan">
      <formula>0</formula>
    </cfRule>
    <cfRule type="cellIs" dxfId="1426" priority="250" operator="greaterThan">
      <formula>0.1</formula>
    </cfRule>
    <cfRule type="cellIs" dxfId="1425" priority="251" operator="lessThan">
      <formula>0</formula>
    </cfRule>
    <cfRule type="cellIs" dxfId="1424" priority="252" operator="greaterThan">
      <formula>0.1</formula>
    </cfRule>
  </conditionalFormatting>
  <conditionalFormatting sqref="L41:W41">
    <cfRule type="cellIs" dxfId="1423" priority="247" operator="lessThan">
      <formula>0</formula>
    </cfRule>
    <cfRule type="cellIs" dxfId="1422" priority="248" operator="greaterThan">
      <formula>0.1</formula>
    </cfRule>
  </conditionalFormatting>
  <conditionalFormatting sqref="E1148">
    <cfRule type="cellIs" dxfId="1421" priority="246" operator="lessThan">
      <formula>0</formula>
    </cfRule>
  </conditionalFormatting>
  <conditionalFormatting sqref="Y6">
    <cfRule type="cellIs" dxfId="1420" priority="244" operator="greaterThan">
      <formula>0</formula>
    </cfRule>
    <cfRule type="cellIs" dxfId="1419" priority="245" operator="lessThan">
      <formula>0</formula>
    </cfRule>
  </conditionalFormatting>
  <conditionalFormatting sqref="E1138">
    <cfRule type="cellIs" dxfId="1418" priority="243" operator="lessThan">
      <formula>0</formula>
    </cfRule>
  </conditionalFormatting>
  <conditionalFormatting sqref="E1135">
    <cfRule type="cellIs" dxfId="1417" priority="242" operator="lessThan">
      <formula>0</formula>
    </cfRule>
  </conditionalFormatting>
  <conditionalFormatting sqref="E1126:E1129">
    <cfRule type="cellIs" dxfId="1416" priority="241" operator="lessThan">
      <formula>0</formula>
    </cfRule>
  </conditionalFormatting>
  <conditionalFormatting sqref="E1131:E1133">
    <cfRule type="cellIs" dxfId="1415" priority="240" operator="lessThan">
      <formula>0</formula>
    </cfRule>
  </conditionalFormatting>
  <conditionalFormatting sqref="E1099">
    <cfRule type="cellIs" dxfId="1414" priority="239" operator="lessThan">
      <formula>0</formula>
    </cfRule>
  </conditionalFormatting>
  <conditionalFormatting sqref="E1092:E1093">
    <cfRule type="cellIs" dxfId="1413" priority="238" operator="lessThan">
      <formula>0</formula>
    </cfRule>
  </conditionalFormatting>
  <conditionalFormatting sqref="E1037:E1256">
    <cfRule type="cellIs" dxfId="1412" priority="236" operator="lessThan">
      <formula>0</formula>
    </cfRule>
  </conditionalFormatting>
  <conditionalFormatting sqref="E1018:E1019">
    <cfRule type="cellIs" dxfId="1411" priority="234" operator="lessThan">
      <formula>0</formula>
    </cfRule>
    <cfRule type="cellIs" dxfId="1410" priority="235" operator="lessThan">
      <formula>0</formula>
    </cfRule>
  </conditionalFormatting>
  <conditionalFormatting sqref="E1005">
    <cfRule type="cellIs" dxfId="1409" priority="216" operator="lessThan">
      <formula>0</formula>
    </cfRule>
  </conditionalFormatting>
  <conditionalFormatting sqref="E1004">
    <cfRule type="cellIs" dxfId="1408" priority="215" operator="lessThan">
      <formula>0</formula>
    </cfRule>
  </conditionalFormatting>
  <conditionalFormatting sqref="E1001">
    <cfRule type="cellIs" dxfId="1407" priority="213" operator="lessThan">
      <formula>0</formula>
    </cfRule>
    <cfRule type="cellIs" dxfId="1406" priority="214" operator="lessThan">
      <formula>0</formula>
    </cfRule>
  </conditionalFormatting>
  <conditionalFormatting sqref="E994">
    <cfRule type="cellIs" dxfId="1405" priority="212" operator="lessThan">
      <formula>0</formula>
    </cfRule>
  </conditionalFormatting>
  <conditionalFormatting sqref="Y34:Y41">
    <cfRule type="cellIs" dxfId="1404" priority="210" operator="greaterThan">
      <formula>0</formula>
    </cfRule>
    <cfRule type="cellIs" dxfId="1403" priority="211" operator="lessThan">
      <formula>0</formula>
    </cfRule>
  </conditionalFormatting>
  <conditionalFormatting sqref="E984">
    <cfRule type="cellIs" dxfId="1402" priority="208" operator="lessThan">
      <formula>0</formula>
    </cfRule>
    <cfRule type="cellIs" dxfId="1401" priority="209" operator="lessThan">
      <formula>0</formula>
    </cfRule>
  </conditionalFormatting>
  <conditionalFormatting sqref="E981:E983">
    <cfRule type="cellIs" dxfId="1400" priority="206" operator="lessThan">
      <formula>0</formula>
    </cfRule>
    <cfRule type="cellIs" dxfId="1399" priority="207" operator="lessThan">
      <formula>0</formula>
    </cfRule>
  </conditionalFormatting>
  <conditionalFormatting sqref="E968">
    <cfRule type="cellIs" dxfId="1398" priority="205" operator="lessThan">
      <formula>0</formula>
    </cfRule>
  </conditionalFormatting>
  <conditionalFormatting sqref="E961">
    <cfRule type="cellIs" dxfId="1397" priority="203" operator="lessThan">
      <formula>0</formula>
    </cfRule>
    <cfRule type="cellIs" dxfId="1396" priority="204" operator="lessThan">
      <formula>0</formula>
    </cfRule>
  </conditionalFormatting>
  <conditionalFormatting sqref="Z24">
    <cfRule type="cellIs" dxfId="1395" priority="201" operator="greaterThan">
      <formula>0</formula>
    </cfRule>
    <cfRule type="cellIs" dxfId="1394" priority="202" operator="lessThan">
      <formula>0</formula>
    </cfRule>
  </conditionalFormatting>
  <conditionalFormatting sqref="E954:E955">
    <cfRule type="cellIs" dxfId="1393" priority="199" operator="lessThan">
      <formula>0</formula>
    </cfRule>
    <cfRule type="cellIs" dxfId="1392" priority="200" operator="lessThan">
      <formula>0</formula>
    </cfRule>
  </conditionalFormatting>
  <conditionalFormatting sqref="X5:X14">
    <cfRule type="cellIs" dxfId="1391" priority="33" operator="lessThan">
      <formula>0</formula>
    </cfRule>
    <cfRule type="cellIs" dxfId="1390" priority="38" operator="lessThan">
      <formula>0</formula>
    </cfRule>
    <cfRule type="cellIs" dxfId="1389" priority="62" operator="lessThan">
      <formula>0</formula>
    </cfRule>
    <cfRule type="cellIs" dxfId="1388" priority="77" operator="lessThan">
      <formula>0</formula>
    </cfRule>
    <cfRule type="cellIs" dxfId="1387" priority="86" operator="lessThan">
      <formula>0</formula>
    </cfRule>
    <cfRule type="cellIs" dxfId="1386" priority="99" operator="lessThan">
      <formula>0</formula>
    </cfRule>
    <cfRule type="cellIs" dxfId="1385" priority="106" operator="lessThan">
      <formula>0</formula>
    </cfRule>
    <cfRule type="cellIs" dxfId="1384" priority="109" operator="lessThan">
      <formula>0</formula>
    </cfRule>
    <cfRule type="cellIs" dxfId="1383" priority="121" operator="lessThan">
      <formula>0</formula>
    </cfRule>
    <cfRule type="cellIs" dxfId="1382" priority="135" operator="lessThan">
      <formula>0</formula>
    </cfRule>
    <cfRule type="cellIs" dxfId="1381" priority="137" operator="lessThan">
      <formula>0</formula>
    </cfRule>
    <cfRule type="cellIs" dxfId="1380" priority="144" operator="lessThan">
      <formula>0</formula>
    </cfRule>
    <cfRule type="cellIs" dxfId="1379" priority="147" operator="lessThan">
      <formula>0</formula>
    </cfRule>
    <cfRule type="cellIs" dxfId="1378" priority="153" operator="lessThan">
      <formula>0</formula>
    </cfRule>
    <cfRule type="cellIs" dxfId="1377" priority="188" operator="lessThan">
      <formula>0</formula>
    </cfRule>
    <cfRule type="cellIs" dxfId="1376" priority="198" operator="lessThan">
      <formula>0</formula>
    </cfRule>
  </conditionalFormatting>
  <conditionalFormatting sqref="E948">
    <cfRule type="cellIs" dxfId="1375" priority="197" operator="lessThan">
      <formula>0</formula>
    </cfRule>
  </conditionalFormatting>
  <conditionalFormatting sqref="E949">
    <cfRule type="cellIs" dxfId="1374" priority="196" operator="lessThan">
      <formula>0</formula>
    </cfRule>
  </conditionalFormatting>
  <conditionalFormatting sqref="E941">
    <cfRule type="cellIs" dxfId="1373" priority="195" operator="lessThan">
      <formula>0</formula>
    </cfRule>
  </conditionalFormatting>
  <conditionalFormatting sqref="E877:E879 E881:E887 E893:E897 E900 E903:E908 E916:E919 E922:E928 E930:E936 E939:E940 I875">
    <cfRule type="cellIs" dxfId="1372" priority="194" operator="lessThan">
      <formula>0</formula>
    </cfRule>
  </conditionalFormatting>
  <conditionalFormatting sqref="E938">
    <cfRule type="cellIs" dxfId="1371" priority="193" operator="lessThan">
      <formula>0</formula>
    </cfRule>
  </conditionalFormatting>
  <conditionalFormatting sqref="E937">
    <cfRule type="cellIs" dxfId="1370" priority="192" operator="lessThan">
      <formula>0</formula>
    </cfRule>
  </conditionalFormatting>
  <conditionalFormatting sqref="E929">
    <cfRule type="cellIs" dxfId="1369" priority="191" operator="lessThan">
      <formula>0</formula>
    </cfRule>
  </conditionalFormatting>
  <conditionalFormatting sqref="E921">
    <cfRule type="cellIs" dxfId="1368" priority="190" operator="lessThan">
      <formula>0</formula>
    </cfRule>
  </conditionalFormatting>
  <conditionalFormatting sqref="E920">
    <cfRule type="cellIs" dxfId="1367" priority="189" operator="lessThan">
      <formula>0</formula>
    </cfRule>
  </conditionalFormatting>
  <conditionalFormatting sqref="J914:J915">
    <cfRule type="cellIs" dxfId="1366" priority="185" operator="lessThan">
      <formula>0</formula>
    </cfRule>
    <cfRule type="cellIs" dxfId="1365" priority="186" operator="lessThan">
      <formula>0</formula>
    </cfRule>
  </conditionalFormatting>
  <conditionalFormatting sqref="J909:J913">
    <cfRule type="cellIs" dxfId="1364" priority="187" operator="lessThan">
      <formula>0</formula>
    </cfRule>
  </conditionalFormatting>
  <conditionalFormatting sqref="E909:E913">
    <cfRule type="cellIs" dxfId="1363" priority="184" operator="lessThan">
      <formula>0</formula>
    </cfRule>
  </conditionalFormatting>
  <conditionalFormatting sqref="E914:E915">
    <cfRule type="cellIs" dxfId="1362" priority="182" operator="lessThan">
      <formula>0</formula>
    </cfRule>
    <cfRule type="cellIs" dxfId="1361" priority="183" operator="lessThan">
      <formula>0</formula>
    </cfRule>
  </conditionalFormatting>
  <conditionalFormatting sqref="E901">
    <cfRule type="cellIs" dxfId="1360" priority="181" operator="lessThan">
      <formula>0</formula>
    </cfRule>
  </conditionalFormatting>
  <conditionalFormatting sqref="E899">
    <cfRule type="cellIs" dxfId="1359" priority="180" operator="lessThan">
      <formula>0</formula>
    </cfRule>
  </conditionalFormatting>
  <conditionalFormatting sqref="E898">
    <cfRule type="cellIs" dxfId="1358" priority="179" operator="lessThan">
      <formula>0</formula>
    </cfRule>
  </conditionalFormatting>
  <conditionalFormatting sqref="E892">
    <cfRule type="cellIs" dxfId="1357" priority="178" operator="lessThan">
      <formula>0</formula>
    </cfRule>
  </conditionalFormatting>
  <conditionalFormatting sqref="E891">
    <cfRule type="cellIs" dxfId="1356" priority="177" operator="lessThan">
      <formula>0</formula>
    </cfRule>
  </conditionalFormatting>
  <conditionalFormatting sqref="E890">
    <cfRule type="cellIs" dxfId="1355" priority="176" operator="lessThan">
      <formula>0</formula>
    </cfRule>
  </conditionalFormatting>
  <conditionalFormatting sqref="E888:E889">
    <cfRule type="cellIs" dxfId="1354" priority="175" operator="lessThan">
      <formula>0</formula>
    </cfRule>
  </conditionalFormatting>
  <conditionalFormatting sqref="E880">
    <cfRule type="cellIs" dxfId="1353" priority="174" operator="lessThan">
      <formula>0</formula>
    </cfRule>
  </conditionalFormatting>
  <conditionalFormatting sqref="X5:X13">
    <cfRule type="cellIs" dxfId="1352" priority="50" operator="lessThan">
      <formula>0</formula>
    </cfRule>
    <cfRule type="cellIs" dxfId="1351" priority="120" operator="lessThan">
      <formula>0</formula>
    </cfRule>
    <cfRule type="cellIs" dxfId="1350" priority="143" operator="lessThan">
      <formula>0</formula>
    </cfRule>
    <cfRule type="cellIs" dxfId="1349" priority="173" operator="lessThan">
      <formula>0</formula>
    </cfRule>
  </conditionalFormatting>
  <conditionalFormatting sqref="X13">
    <cfRule type="cellIs" dxfId="1348" priority="172" operator="lessThan">
      <formula>0</formula>
    </cfRule>
  </conditionalFormatting>
  <conditionalFormatting sqref="I876:I877">
    <cfRule type="cellIs" dxfId="1347" priority="168" operator="lessThan">
      <formula>0</formula>
    </cfRule>
    <cfRule type="cellIs" dxfId="1346" priority="169" operator="lessThan">
      <formula>0</formula>
    </cfRule>
  </conditionalFormatting>
  <conditionalFormatting sqref="E874">
    <cfRule type="cellIs" dxfId="1345" priority="167" operator="lessThan">
      <formula>0</formula>
    </cfRule>
  </conditionalFormatting>
  <conditionalFormatting sqref="E875:E876">
    <cfRule type="cellIs" dxfId="1344" priority="165" operator="lessThan">
      <formula>0</formula>
    </cfRule>
    <cfRule type="cellIs" dxfId="1343" priority="166" operator="lessThan">
      <formula>0</formula>
    </cfRule>
  </conditionalFormatting>
  <conditionalFormatting sqref="E865:E866">
    <cfRule type="cellIs" dxfId="1342" priority="164" operator="lessThan">
      <formula>0</formula>
    </cfRule>
  </conditionalFormatting>
  <conditionalFormatting sqref="K15:V15">
    <cfRule type="cellIs" dxfId="1341" priority="161" operator="greaterThan">
      <formula>0.81</formula>
    </cfRule>
    <cfRule type="cellIs" dxfId="1340" priority="162" operator="between">
      <formula>0.301</formula>
      <formula>0.8</formula>
    </cfRule>
    <cfRule type="cellIs" dxfId="1339" priority="163" operator="lessThan">
      <formula>0.3</formula>
    </cfRule>
  </conditionalFormatting>
  <conditionalFormatting sqref="K24:W24">
    <cfRule type="cellIs" dxfId="1338" priority="159" operator="lessThan">
      <formula>0</formula>
    </cfRule>
    <cfRule type="cellIs" dxfId="1337" priority="160" operator="greaterThan">
      <formula>0.0001</formula>
    </cfRule>
  </conditionalFormatting>
  <conditionalFormatting sqref="Q15">
    <cfRule type="cellIs" dxfId="1336" priority="156" operator="greaterThan">
      <formula>0.75</formula>
    </cfRule>
    <cfRule type="cellIs" dxfId="1335" priority="157" operator="between">
      <formula>0.301</formula>
      <formula>0.7499</formula>
    </cfRule>
    <cfRule type="cellIs" dxfId="1334" priority="158" operator="lessThan">
      <formula>0.3</formula>
    </cfRule>
  </conditionalFormatting>
  <conditionalFormatting sqref="E846:E847">
    <cfRule type="cellIs" dxfId="1333" priority="154" operator="lessThan">
      <formula>0</formula>
    </cfRule>
    <cfRule type="cellIs" dxfId="1332" priority="155" operator="lessThan">
      <formula>0</formula>
    </cfRule>
  </conditionalFormatting>
  <conditionalFormatting sqref="Y24">
    <cfRule type="cellIs" dxfId="1331" priority="151" operator="lessThan">
      <formula>0</formula>
    </cfRule>
    <cfRule type="cellIs" dxfId="1330" priority="152" operator="greaterThan">
      <formula>0</formula>
    </cfRule>
  </conditionalFormatting>
  <conditionalFormatting sqref="E834">
    <cfRule type="cellIs" dxfId="1329" priority="150" operator="lessThan">
      <formula>0</formula>
    </cfRule>
  </conditionalFormatting>
  <conditionalFormatting sqref="E817:E818">
    <cfRule type="cellIs" dxfId="1328" priority="148" operator="lessThan">
      <formula>0</formula>
    </cfRule>
    <cfRule type="cellIs" dxfId="1327" priority="149" operator="lessThan">
      <formula>0</formula>
    </cfRule>
  </conditionalFormatting>
  <conditionalFormatting sqref="E782:E783">
    <cfRule type="cellIs" dxfId="1326" priority="145" operator="lessThan">
      <formula>0</formula>
    </cfRule>
    <cfRule type="cellIs" dxfId="1325" priority="146" operator="lessThan">
      <formula>0</formula>
    </cfRule>
  </conditionalFormatting>
  <conditionalFormatting sqref="E742:E743">
    <cfRule type="cellIs" dxfId="1324" priority="140" operator="lessThan">
      <formula>0</formula>
    </cfRule>
    <cfRule type="cellIs" dxfId="1323" priority="141" operator="lessThan">
      <formula>0</formula>
    </cfRule>
  </conditionalFormatting>
  <conditionalFormatting sqref="E705:E706">
    <cfRule type="cellIs" dxfId="1322" priority="138" operator="lessThan">
      <formula>0</formula>
    </cfRule>
    <cfRule type="cellIs" dxfId="1321" priority="139" operator="lessThan">
      <formula>0</formula>
    </cfRule>
  </conditionalFormatting>
  <conditionalFormatting sqref="X96:X102">
    <cfRule type="cellIs" dxfId="1320" priority="136" operator="lessThan">
      <formula>0</formula>
    </cfRule>
  </conditionalFormatting>
  <conditionalFormatting sqref="E658:E659">
    <cfRule type="cellIs" dxfId="1319" priority="133" operator="lessThan">
      <formula>0</formula>
    </cfRule>
    <cfRule type="cellIs" dxfId="1318" priority="134" operator="lessThan">
      <formula>0</formula>
    </cfRule>
  </conditionalFormatting>
  <conditionalFormatting sqref="E620:E621">
    <cfRule type="cellIs" dxfId="1317" priority="131" operator="lessThan">
      <formula>0</formula>
    </cfRule>
    <cfRule type="cellIs" dxfId="1316" priority="132" operator="lessThan">
      <formula>0</formula>
    </cfRule>
  </conditionalFormatting>
  <conditionalFormatting sqref="X18">
    <cfRule type="cellIs" dxfId="1315" priority="124" operator="lessThan">
      <formula>0</formula>
    </cfRule>
    <cfRule type="cellIs" dxfId="1314" priority="125" operator="lessThan">
      <formula>0</formula>
    </cfRule>
    <cfRule type="cellIs" dxfId="1313" priority="126" operator="lessThan">
      <formula>0</formula>
    </cfRule>
    <cfRule type="cellIs" dxfId="1312" priority="127" operator="lessThan">
      <formula>0</formula>
    </cfRule>
    <cfRule type="cellIs" dxfId="1311" priority="128" operator="lessThan">
      <formula>0</formula>
    </cfRule>
    <cfRule type="cellIs" dxfId="1310" priority="129" operator="greaterThan">
      <formula>0</formula>
    </cfRule>
    <cfRule type="cellIs" dxfId="1309" priority="130" operator="lessThan">
      <formula>0</formula>
    </cfRule>
  </conditionalFormatting>
  <conditionalFormatting sqref="Y18">
    <cfRule type="cellIs" dxfId="1308" priority="122" operator="greaterThan">
      <formula>0</formula>
    </cfRule>
    <cfRule type="cellIs" dxfId="1307" priority="123" operator="lessThan">
      <formula>0</formula>
    </cfRule>
  </conditionalFormatting>
  <conditionalFormatting sqref="E580:E581">
    <cfRule type="cellIs" dxfId="1306" priority="114" operator="lessThan">
      <formula>0</formula>
    </cfRule>
    <cfRule type="cellIs" dxfId="1305" priority="115" operator="lessThan">
      <formula>0</formula>
    </cfRule>
  </conditionalFormatting>
  <conditionalFormatting sqref="X76:X82">
    <cfRule type="cellIs" dxfId="1304" priority="113" operator="lessThan">
      <formula>0</formula>
    </cfRule>
  </conditionalFormatting>
  <conditionalFormatting sqref="K4:V14">
    <cfRule type="cellIs" dxfId="1303" priority="112" operator="lessThan">
      <formula>0</formula>
    </cfRule>
  </conditionalFormatting>
  <conditionalFormatting sqref="E532:E533">
    <cfRule type="cellIs" dxfId="1302" priority="110" operator="lessThan">
      <formula>0</formula>
    </cfRule>
    <cfRule type="cellIs" dxfId="1301" priority="111" operator="lessThan">
      <formula>0</formula>
    </cfRule>
  </conditionalFormatting>
  <conditionalFormatting sqref="Z5:Z14">
    <cfRule type="cellIs" dxfId="1300" priority="107" operator="greaterThan">
      <formula>0</formula>
    </cfRule>
    <cfRule type="cellIs" dxfId="1299" priority="108" operator="lessThan">
      <formula>0</formula>
    </cfRule>
  </conditionalFormatting>
  <conditionalFormatting sqref="E482:E483">
    <cfRule type="cellIs" dxfId="1298" priority="104" operator="lessThan">
      <formula>0</formula>
    </cfRule>
    <cfRule type="cellIs" dxfId="1297" priority="105" operator="lessThan">
      <formula>0</formula>
    </cfRule>
  </conditionalFormatting>
  <conditionalFormatting sqref="E47 E49 E399:E404 E406:E409 E412:E420 E423:E1048576">
    <cfRule type="cellIs" dxfId="1296" priority="103" operator="lessThan">
      <formula>0</formula>
    </cfRule>
  </conditionalFormatting>
  <conditionalFormatting sqref="E421:E422">
    <cfRule type="cellIs" dxfId="1295" priority="100" operator="lessThan">
      <formula>0</formula>
    </cfRule>
    <cfRule type="cellIs" dxfId="1294" priority="101" operator="lessThan">
      <formula>0</formula>
    </cfRule>
    <cfRule type="cellIs" dxfId="1293" priority="102" operator="lessThan">
      <formula>0</formula>
    </cfRule>
  </conditionalFormatting>
  <conditionalFormatting sqref="K18:V23">
    <cfRule type="aboveAverage" dxfId="1292" priority="98"/>
  </conditionalFormatting>
  <conditionalFormatting sqref="E411">
    <cfRule type="cellIs" dxfId="1291" priority="97" operator="lessThan">
      <formula>0</formula>
    </cfRule>
  </conditionalFormatting>
  <conditionalFormatting sqref="E410">
    <cfRule type="cellIs" dxfId="1290" priority="96" operator="lessThan">
      <formula>0</formula>
    </cfRule>
  </conditionalFormatting>
  <conditionalFormatting sqref="E405">
    <cfRule type="cellIs" dxfId="1289" priority="95" operator="lessThan">
      <formula>0</formula>
    </cfRule>
  </conditionalFormatting>
  <conditionalFormatting sqref="E397:E398">
    <cfRule type="cellIs" dxfId="1288" priority="94" operator="lessThan">
      <formula>0</formula>
    </cfRule>
  </conditionalFormatting>
  <conditionalFormatting sqref="E379:E383 E388:E389 E392:E394 E396">
    <cfRule type="cellIs" dxfId="1287" priority="93" operator="lessThan">
      <formula>0</formula>
    </cfRule>
  </conditionalFormatting>
  <conditionalFormatting sqref="E395">
    <cfRule type="cellIs" dxfId="1286" priority="92" operator="lessThan">
      <formula>0</formula>
    </cfRule>
  </conditionalFormatting>
  <conditionalFormatting sqref="E391">
    <cfRule type="cellIs" dxfId="1285" priority="91" operator="lessThan">
      <formula>0</formula>
    </cfRule>
  </conditionalFormatting>
  <conditionalFormatting sqref="E390">
    <cfRule type="cellIs" dxfId="1284" priority="90" operator="lessThan">
      <formula>0</formula>
    </cfRule>
  </conditionalFormatting>
  <conditionalFormatting sqref="E386:E387">
    <cfRule type="cellIs" dxfId="1283" priority="87" operator="lessThan">
      <formula>0</formula>
    </cfRule>
    <cfRule type="cellIs" dxfId="1282" priority="88" operator="lessThan">
      <formula>0</formula>
    </cfRule>
    <cfRule type="cellIs" dxfId="1281" priority="89" operator="lessThan">
      <formula>0</formula>
    </cfRule>
  </conditionalFormatting>
  <conditionalFormatting sqref="E385">
    <cfRule type="cellIs" dxfId="1280" priority="85" operator="lessThan">
      <formula>0</formula>
    </cfRule>
  </conditionalFormatting>
  <conditionalFormatting sqref="E384">
    <cfRule type="cellIs" dxfId="1279" priority="84" operator="lessThan">
      <formula>0</formula>
    </cfRule>
  </conditionalFormatting>
  <conditionalFormatting sqref="E378">
    <cfRule type="cellIs" dxfId="1278" priority="83" operator="lessThan">
      <formula>0</formula>
    </cfRule>
  </conditionalFormatting>
  <conditionalFormatting sqref="E365:E366">
    <cfRule type="cellIs" dxfId="1277" priority="82" operator="lessThan">
      <formula>0</formula>
    </cfRule>
  </conditionalFormatting>
  <conditionalFormatting sqref="E363:E364">
    <cfRule type="cellIs" dxfId="1276" priority="81" operator="lessThan">
      <formula>0</formula>
    </cfRule>
  </conditionalFormatting>
  <conditionalFormatting sqref="E354:E355">
    <cfRule type="cellIs" dxfId="1275" priority="78" operator="lessThan">
      <formula>0</formula>
    </cfRule>
    <cfRule type="cellIs" dxfId="1274" priority="79" operator="lessThan">
      <formula>0</formula>
    </cfRule>
    <cfRule type="cellIs" dxfId="1273" priority="80" operator="lessThan">
      <formula>0</formula>
    </cfRule>
  </conditionalFormatting>
  <conditionalFormatting sqref="E38">
    <cfRule type="cellIs" dxfId="1272" priority="76" operator="lessThan">
      <formula>0</formula>
    </cfRule>
  </conditionalFormatting>
  <conditionalFormatting sqref="E48">
    <cfRule type="cellIs" dxfId="1271" priority="75" operator="lessThan">
      <formula>0</formula>
    </cfRule>
  </conditionalFormatting>
  <conditionalFormatting sqref="E345">
    <cfRule type="cellIs" dxfId="1270" priority="74" operator="lessThan">
      <formula>0</formula>
    </cfRule>
  </conditionalFormatting>
  <conditionalFormatting sqref="E344">
    <cfRule type="cellIs" dxfId="1269" priority="73" operator="lessThan">
      <formula>0</formula>
    </cfRule>
  </conditionalFormatting>
  <conditionalFormatting sqref="E343">
    <cfRule type="cellIs" dxfId="1268" priority="72" operator="lessThan">
      <formula>0</formula>
    </cfRule>
  </conditionalFormatting>
  <conditionalFormatting sqref="E331">
    <cfRule type="cellIs" dxfId="1267" priority="71" operator="lessThan">
      <formula>0</formula>
    </cfRule>
  </conditionalFormatting>
  <conditionalFormatting sqref="E330">
    <cfRule type="cellIs" dxfId="1266" priority="70" operator="lessThan">
      <formula>0</formula>
    </cfRule>
  </conditionalFormatting>
  <conditionalFormatting sqref="E323">
    <cfRule type="cellIs" dxfId="1265" priority="69" operator="lessThan">
      <formula>0</formula>
    </cfRule>
  </conditionalFormatting>
  <conditionalFormatting sqref="E324">
    <cfRule type="cellIs" dxfId="1264" priority="68" operator="lessThan">
      <formula>0</formula>
    </cfRule>
  </conditionalFormatting>
  <conditionalFormatting sqref="E321">
    <cfRule type="cellIs" dxfId="1263" priority="67" operator="lessThan">
      <formula>0</formula>
    </cfRule>
  </conditionalFormatting>
  <conditionalFormatting sqref="E318">
    <cfRule type="cellIs" dxfId="1262" priority="66" operator="lessThan">
      <formula>0</formula>
    </cfRule>
  </conditionalFormatting>
  <conditionalFormatting sqref="E314:E315">
    <cfRule type="cellIs" dxfId="1261" priority="63" operator="lessThan">
      <formula>0</formula>
    </cfRule>
    <cfRule type="cellIs" dxfId="1260" priority="64" operator="lessThan">
      <formula>0</formula>
    </cfRule>
    <cfRule type="cellIs" dxfId="1259" priority="65" operator="lessThan">
      <formula>0</formula>
    </cfRule>
  </conditionalFormatting>
  <conditionalFormatting sqref="E327">
    <cfRule type="cellIs" dxfId="1258" priority="61" operator="lessThan">
      <formula>0</formula>
    </cfRule>
  </conditionalFormatting>
  <conditionalFormatting sqref="E311">
    <cfRule type="cellIs" dxfId="1257" priority="60" operator="lessThan">
      <formula>0</formula>
    </cfRule>
  </conditionalFormatting>
  <conditionalFormatting sqref="E312">
    <cfRule type="cellIs" dxfId="1256" priority="59" operator="lessThan">
      <formula>0</formula>
    </cfRule>
  </conditionalFormatting>
  <conditionalFormatting sqref="E305">
    <cfRule type="cellIs" dxfId="1255" priority="58" operator="lessThan">
      <formula>0</formula>
    </cfRule>
  </conditionalFormatting>
  <conditionalFormatting sqref="E306">
    <cfRule type="cellIs" dxfId="1254" priority="57" operator="lessThan">
      <formula>0</formula>
    </cfRule>
  </conditionalFormatting>
  <conditionalFormatting sqref="E55">
    <cfRule type="cellIs" dxfId="1253" priority="56" operator="lessThan">
      <formula>0</formula>
    </cfRule>
  </conditionalFormatting>
  <conditionalFormatting sqref="E300">
    <cfRule type="cellIs" dxfId="1252" priority="55" operator="lessThan">
      <formula>0</formula>
    </cfRule>
  </conditionalFormatting>
  <conditionalFormatting sqref="E56">
    <cfRule type="cellIs" dxfId="1251" priority="54" operator="lessThan">
      <formula>0</formula>
    </cfRule>
  </conditionalFormatting>
  <conditionalFormatting sqref="E278:E280">
    <cfRule type="cellIs" dxfId="1250" priority="51" operator="lessThan">
      <formula>0</formula>
    </cfRule>
    <cfRule type="cellIs" dxfId="1249" priority="52" operator="lessThan">
      <formula>0</formula>
    </cfRule>
    <cfRule type="cellIs" dxfId="1248" priority="53" operator="lessThan">
      <formula>0</formula>
    </cfRule>
  </conditionalFormatting>
  <conditionalFormatting sqref="E284">
    <cfRule type="cellIs" dxfId="1247" priority="44" operator="lessThan">
      <formula>0</formula>
    </cfRule>
  </conditionalFormatting>
  <conditionalFormatting sqref="E167:E171 E173:E187 E192 E195:E204 E207:E222 E226:E236 E238:E245 E248:E251 E253:E260 E263:E266 E269:E275">
    <cfRule type="cellIs" dxfId="1246" priority="43" operator="lessThan">
      <formula>0</formula>
    </cfRule>
  </conditionalFormatting>
  <conditionalFormatting sqref="E252">
    <cfRule type="cellIs" dxfId="1245" priority="42" operator="lessThan">
      <formula>0</formula>
    </cfRule>
  </conditionalFormatting>
  <conditionalFormatting sqref="E246:E247">
    <cfRule type="cellIs" dxfId="1244" priority="39" operator="lessThan">
      <formula>0</formula>
    </cfRule>
    <cfRule type="cellIs" dxfId="1243" priority="40" operator="lessThan">
      <formula>0</formula>
    </cfRule>
    <cfRule type="cellIs" dxfId="1242" priority="41" operator="lessThan">
      <formula>0</formula>
    </cfRule>
  </conditionalFormatting>
  <conditionalFormatting sqref="E237">
    <cfRule type="cellIs" dxfId="1241" priority="37" operator="lessThan">
      <formula>0</formula>
    </cfRule>
  </conditionalFormatting>
  <conditionalFormatting sqref="E224:E225">
    <cfRule type="cellIs" dxfId="1240" priority="34" operator="lessThan">
      <formula>0</formula>
    </cfRule>
    <cfRule type="cellIs" dxfId="1239" priority="35" operator="lessThan">
      <formula>0</formula>
    </cfRule>
    <cfRule type="cellIs" dxfId="1238" priority="36" operator="lessThan">
      <formula>0</formula>
    </cfRule>
  </conditionalFormatting>
  <conditionalFormatting sqref="X34:X41">
    <cfRule type="cellIs" dxfId="1237" priority="30" operator="greaterThan">
      <formula>0</formula>
    </cfRule>
    <cfRule type="cellIs" dxfId="1236" priority="31" operator="greaterThan">
      <formula>0</formula>
    </cfRule>
    <cfRule type="cellIs" dxfId="1235" priority="32" operator="lessThan">
      <formula>0</formula>
    </cfRule>
  </conditionalFormatting>
  <conditionalFormatting sqref="E223">
    <cfRule type="cellIs" dxfId="1234" priority="29" operator="lessThan">
      <formula>0</formula>
    </cfRule>
  </conditionalFormatting>
  <conditionalFormatting sqref="E206">
    <cfRule type="cellIs" dxfId="1233" priority="28" operator="lessThan">
      <formula>0</formula>
    </cfRule>
  </conditionalFormatting>
  <conditionalFormatting sqref="E205">
    <cfRule type="cellIs" dxfId="1232" priority="27" operator="lessThan">
      <formula>0</formula>
    </cfRule>
  </conditionalFormatting>
  <conditionalFormatting sqref="E193:E194">
    <cfRule type="cellIs" dxfId="1231" priority="26" operator="lessThan">
      <formula>0</formula>
    </cfRule>
  </conditionalFormatting>
  <conditionalFormatting sqref="E190:E191">
    <cfRule type="cellIs" dxfId="1230" priority="25" operator="lessThan">
      <formula>0</formula>
    </cfRule>
  </conditionalFormatting>
  <conditionalFormatting sqref="E188:E189">
    <cfRule type="cellIs" dxfId="1229" priority="24" operator="lessThan">
      <formula>0</formula>
    </cfRule>
  </conditionalFormatting>
  <conditionalFormatting sqref="E172">
    <cfRule type="cellIs" dxfId="1228" priority="23" operator="lessThan">
      <formula>0</formula>
    </cfRule>
  </conditionalFormatting>
  <conditionalFormatting sqref="E161:E162">
    <cfRule type="cellIs" dxfId="1227" priority="22" operator="lessThan">
      <formula>0</formula>
    </cfRule>
  </conditionalFormatting>
  <conditionalFormatting sqref="E159:E160">
    <cfRule type="cellIs" dxfId="1226" priority="21" operator="lessThan">
      <formula>0</formula>
    </cfRule>
  </conditionalFormatting>
  <conditionalFormatting sqref="E156">
    <cfRule type="cellIs" dxfId="1225" priority="20" operator="lessThan">
      <formula>0</formula>
    </cfRule>
  </conditionalFormatting>
  <conditionalFormatting sqref="E154">
    <cfRule type="cellIs" dxfId="1224" priority="19" operator="lessThan">
      <formula>0</formula>
    </cfRule>
  </conditionalFormatting>
  <conditionalFormatting sqref="E152">
    <cfRule type="cellIs" dxfId="1223" priority="18" operator="lessThan">
      <formula>0</formula>
    </cfRule>
  </conditionalFormatting>
  <conditionalFormatting sqref="E151">
    <cfRule type="cellIs" dxfId="1222" priority="17" operator="lessThan">
      <formula>0</formula>
    </cfRule>
  </conditionalFormatting>
  <conditionalFormatting sqref="E150">
    <cfRule type="cellIs" dxfId="1221" priority="16" operator="lessThan">
      <formula>0</formula>
    </cfRule>
  </conditionalFormatting>
  <conditionalFormatting sqref="E148">
    <cfRule type="cellIs" dxfId="1220" priority="15" operator="lessThan">
      <formula>0</formula>
    </cfRule>
  </conditionalFormatting>
  <conditionalFormatting sqref="E147">
    <cfRule type="cellIs" dxfId="1219" priority="14" operator="lessThan">
      <formula>0</formula>
    </cfRule>
  </conditionalFormatting>
  <conditionalFormatting sqref="E146">
    <cfRule type="cellIs" dxfId="1218" priority="13" operator="lessThan">
      <formula>0</formula>
    </cfRule>
  </conditionalFormatting>
  <conditionalFormatting sqref="E143">
    <cfRule type="cellIs" dxfId="1217" priority="12" operator="lessThan">
      <formula>0</formula>
    </cfRule>
  </conditionalFormatting>
  <conditionalFormatting sqref="K17:V17">
    <cfRule type="aboveAverage" dxfId="1216" priority="10"/>
  </conditionalFormatting>
  <conditionalFormatting sqref="X17">
    <cfRule type="cellIs" dxfId="1215" priority="3" operator="lessThan">
      <formula>0</formula>
    </cfRule>
    <cfRule type="cellIs" dxfId="1214" priority="4" operator="lessThan">
      <formula>0</formula>
    </cfRule>
    <cfRule type="cellIs" dxfId="1213" priority="5" operator="lessThan">
      <formula>0</formula>
    </cfRule>
    <cfRule type="cellIs" dxfId="1212" priority="6" operator="lessThan">
      <formula>0</formula>
    </cfRule>
    <cfRule type="cellIs" dxfId="1211" priority="7" operator="lessThan">
      <formula>0</formula>
    </cfRule>
    <cfRule type="cellIs" dxfId="1210" priority="8" operator="greaterThan">
      <formula>0</formula>
    </cfRule>
    <cfRule type="cellIs" dxfId="1209" priority="9" operator="lessThan">
      <formula>0</formula>
    </cfRule>
  </conditionalFormatting>
  <conditionalFormatting sqref="Y17">
    <cfRule type="cellIs" dxfId="1208" priority="1" operator="greaterThan">
      <formula>0</formula>
    </cfRule>
    <cfRule type="cellIs" dxfId="1207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73" t="s">
        <v>2841</v>
      </c>
      <c r="B3" s="573" t="s">
        <v>2842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2843</v>
      </c>
      <c r="B4" s="572" t="s">
        <v>2844</v>
      </c>
      <c r="C4" s="575" t="s">
        <v>142</v>
      </c>
      <c r="D4" s="575" t="s">
        <v>143</v>
      </c>
      <c r="E4" s="575" t="s">
        <v>144</v>
      </c>
      <c r="F4" s="575" t="s">
        <v>145</v>
      </c>
      <c r="G4" s="575" t="s">
        <v>146</v>
      </c>
      <c r="H4" s="575" t="s">
        <v>147</v>
      </c>
      <c r="I4" s="575" t="s">
        <v>148</v>
      </c>
      <c r="J4" s="575" t="s">
        <v>149</v>
      </c>
      <c r="K4" s="575" t="s">
        <v>150</v>
      </c>
      <c r="L4" s="575" t="s">
        <v>151</v>
      </c>
      <c r="M4" s="575" t="s">
        <v>152</v>
      </c>
      <c r="N4" s="575" t="s">
        <v>153</v>
      </c>
      <c r="O4" s="575" t="s">
        <v>2845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1274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1276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1277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1278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1279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2525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2846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2845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2847</v>
      </c>
      <c r="B16" s="573" t="s">
        <v>2842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2843</v>
      </c>
      <c r="B17" s="572" t="s">
        <v>2844</v>
      </c>
      <c r="C17" s="575" t="s">
        <v>142</v>
      </c>
      <c r="D17" s="575" t="s">
        <v>143</v>
      </c>
      <c r="E17" s="575" t="s">
        <v>144</v>
      </c>
      <c r="F17" s="575" t="s">
        <v>145</v>
      </c>
      <c r="G17" s="575" t="s">
        <v>146</v>
      </c>
      <c r="H17" s="575" t="s">
        <v>147</v>
      </c>
      <c r="I17" s="575" t="s">
        <v>148</v>
      </c>
      <c r="J17" s="575" t="s">
        <v>149</v>
      </c>
      <c r="K17" s="575" t="s">
        <v>150</v>
      </c>
      <c r="L17" s="575" t="s">
        <v>151</v>
      </c>
      <c r="M17" s="575" t="s">
        <v>152</v>
      </c>
      <c r="N17" s="575" t="s">
        <v>153</v>
      </c>
      <c r="O17" s="575" t="s">
        <v>2845</v>
      </c>
    </row>
    <row r="18" spans="1:31" x14ac:dyDescent="0.35">
      <c r="A18" s="574" t="s">
        <v>175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174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1311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181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179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142</v>
      </c>
      <c r="U22" s="685" t="s">
        <v>143</v>
      </c>
      <c r="V22" s="685" t="s">
        <v>144</v>
      </c>
      <c r="W22" s="685" t="s">
        <v>145</v>
      </c>
      <c r="X22" s="685" t="s">
        <v>146</v>
      </c>
      <c r="Y22" s="685" t="s">
        <v>147</v>
      </c>
      <c r="Z22" s="685" t="s">
        <v>148</v>
      </c>
      <c r="AA22" s="685" t="s">
        <v>149</v>
      </c>
      <c r="AB22" s="685" t="s">
        <v>150</v>
      </c>
      <c r="AC22" s="685" t="s">
        <v>151</v>
      </c>
      <c r="AD22" s="685" t="s">
        <v>152</v>
      </c>
      <c r="AE22" s="685" t="s">
        <v>153</v>
      </c>
    </row>
    <row r="23" spans="1:31" x14ac:dyDescent="0.35">
      <c r="A23" s="574" t="s">
        <v>163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177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2846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116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2845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117</v>
      </c>
      <c r="S26" s="568" t="s">
        <v>2521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118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120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121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2843</v>
      </c>
      <c r="B32" s="572" t="s">
        <v>2844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159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162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2442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161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163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2297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164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2846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166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2845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2844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1274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1276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1277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1278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1279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2525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2846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2845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1574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2284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1576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1274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1577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1766</v>
      </c>
      <c r="C6" s="427" t="s">
        <v>65</v>
      </c>
      <c r="D6" s="427" t="s">
        <v>1311</v>
      </c>
      <c r="E6" s="695">
        <v>250</v>
      </c>
      <c r="F6" s="427" t="s">
        <v>2854</v>
      </c>
      <c r="I6" s="581" t="s">
        <v>1276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1578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1277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1579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1943</v>
      </c>
      <c r="C8" s="427" t="s">
        <v>65</v>
      </c>
      <c r="D8" s="427" t="s">
        <v>1311</v>
      </c>
      <c r="E8" s="435">
        <v>200</v>
      </c>
      <c r="F8" s="427" t="s">
        <v>2854</v>
      </c>
      <c r="I8" s="581" t="s">
        <v>1278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1943</v>
      </c>
      <c r="C9" s="427" t="s">
        <v>65</v>
      </c>
      <c r="D9" s="427" t="s">
        <v>1311</v>
      </c>
      <c r="E9" s="435">
        <v>75</v>
      </c>
      <c r="F9" s="427" t="s">
        <v>2854</v>
      </c>
      <c r="I9" s="582" t="s">
        <v>1279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2525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2855</v>
      </c>
      <c r="C11" s="464" t="s">
        <v>123</v>
      </c>
      <c r="D11" s="49"/>
      <c r="E11" s="695">
        <v>395</v>
      </c>
      <c r="F11" s="49" t="s">
        <v>2832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2856</v>
      </c>
      <c r="C12" s="464" t="s">
        <v>123</v>
      </c>
      <c r="D12" s="49"/>
      <c r="E12" s="695">
        <v>395</v>
      </c>
      <c r="F12" s="49" t="s">
        <v>2832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2857</v>
      </c>
      <c r="C13" s="693" t="s">
        <v>123</v>
      </c>
      <c r="D13" s="49"/>
      <c r="E13" s="695">
        <v>395</v>
      </c>
      <c r="F13" s="49" t="s">
        <v>2832</v>
      </c>
      <c r="I13" s="440" t="s">
        <v>116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1038</v>
      </c>
      <c r="AB13" s="642">
        <f>SUM(K11:U11)+AB11*1</f>
        <v>69676.296249999999</v>
      </c>
      <c r="AD13" s="470">
        <v>42937</v>
      </c>
      <c r="AE13" s="471" t="s">
        <v>1807</v>
      </c>
      <c r="AF13" s="471" t="s">
        <v>1808</v>
      </c>
      <c r="AG13" s="472">
        <v>146746</v>
      </c>
      <c r="AH13" s="473">
        <v>200</v>
      </c>
      <c r="AI13" s="474" t="s">
        <v>1775</v>
      </c>
    </row>
    <row r="14" spans="1:35" ht="13.9" customHeight="1" x14ac:dyDescent="0.4">
      <c r="A14" s="693">
        <v>43390</v>
      </c>
      <c r="B14" s="693" t="s">
        <v>2738</v>
      </c>
      <c r="C14" s="693" t="s">
        <v>123</v>
      </c>
      <c r="D14" s="694" t="s">
        <v>1291</v>
      </c>
      <c r="E14" s="697">
        <v>725</v>
      </c>
      <c r="F14" s="49"/>
      <c r="I14" s="440" t="s">
        <v>117</v>
      </c>
      <c r="J14" s="584" t="s">
        <v>2521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1809</v>
      </c>
      <c r="AF14" s="471" t="s">
        <v>1810</v>
      </c>
      <c r="AG14" s="472">
        <v>146833</v>
      </c>
      <c r="AH14" s="473">
        <v>200</v>
      </c>
      <c r="AI14" s="474" t="s">
        <v>1775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118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1811</v>
      </c>
      <c r="AF15" s="471" t="s">
        <v>1812</v>
      </c>
      <c r="AG15" s="472">
        <v>146978</v>
      </c>
      <c r="AH15" s="473">
        <v>135</v>
      </c>
      <c r="AI15" s="474" t="s">
        <v>1375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120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1813</v>
      </c>
      <c r="AF16" s="471" t="s">
        <v>1814</v>
      </c>
      <c r="AG16" s="472">
        <v>147703</v>
      </c>
      <c r="AH16" s="473">
        <v>200</v>
      </c>
      <c r="AI16" s="474" t="s">
        <v>1775</v>
      </c>
    </row>
    <row r="17" spans="1:35" ht="13.9" customHeight="1" x14ac:dyDescent="0.4">
      <c r="I17" s="541" t="s">
        <v>121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1815</v>
      </c>
      <c r="AF17" s="471" t="s">
        <v>1816</v>
      </c>
      <c r="AG17" s="472">
        <v>147671</v>
      </c>
      <c r="AH17" s="473">
        <v>200</v>
      </c>
      <c r="AI17" s="474" t="s">
        <v>1775</v>
      </c>
    </row>
    <row r="18" spans="1:35" ht="13.9" customHeight="1" x14ac:dyDescent="0.4">
      <c r="A18" s="693">
        <v>43406</v>
      </c>
      <c r="B18" s="693" t="s">
        <v>2858</v>
      </c>
      <c r="C18" s="693" t="s">
        <v>123</v>
      </c>
      <c r="D18" s="49" t="s">
        <v>2859</v>
      </c>
      <c r="E18" s="695">
        <v>60</v>
      </c>
      <c r="F18" s="49" t="s">
        <v>2860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1817</v>
      </c>
      <c r="AF18" s="471" t="s">
        <v>1818</v>
      </c>
      <c r="AG18" s="472">
        <v>147844</v>
      </c>
      <c r="AH18" s="473">
        <v>200</v>
      </c>
      <c r="AI18" s="474" t="s">
        <v>1819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123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1039</v>
      </c>
      <c r="AD19" s="470">
        <v>42976</v>
      </c>
      <c r="AE19" s="471" t="s">
        <v>1820</v>
      </c>
      <c r="AF19" s="471" t="s">
        <v>1821</v>
      </c>
      <c r="AG19" s="472">
        <v>148062</v>
      </c>
      <c r="AH19" s="473">
        <v>65</v>
      </c>
      <c r="AI19" s="474" t="s">
        <v>1375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1822</v>
      </c>
      <c r="AF20" s="471" t="s">
        <v>1823</v>
      </c>
      <c r="AG20" s="472">
        <v>148222</v>
      </c>
      <c r="AH20" s="473">
        <v>200</v>
      </c>
      <c r="AI20" s="474" t="s">
        <v>1775</v>
      </c>
    </row>
    <row r="21" spans="1:35" ht="15.4" customHeight="1" thickBot="1" x14ac:dyDescent="0.45">
      <c r="A21" s="693">
        <v>43434</v>
      </c>
      <c r="B21" s="693" t="s">
        <v>2861</v>
      </c>
      <c r="C21" s="464" t="s">
        <v>123</v>
      </c>
      <c r="D21" s="49" t="s">
        <v>2862</v>
      </c>
      <c r="E21" s="695">
        <v>43</v>
      </c>
      <c r="F21" s="49" t="s">
        <v>2812</v>
      </c>
      <c r="I21" s="452" t="s">
        <v>1289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27" t="s">
        <v>132</v>
      </c>
      <c r="V21" s="1226"/>
      <c r="W21" s="688">
        <f>SUM(W13:W17)+W11</f>
        <v>321994.90499999997</v>
      </c>
      <c r="X21" s="454"/>
      <c r="AD21" s="470">
        <v>42978</v>
      </c>
      <c r="AE21" s="471" t="s">
        <v>1824</v>
      </c>
      <c r="AF21" s="471" t="s">
        <v>1825</v>
      </c>
      <c r="AG21" s="472">
        <v>148235</v>
      </c>
      <c r="AH21" s="473">
        <v>200</v>
      </c>
      <c r="AI21" s="474" t="s">
        <v>1775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27" t="s">
        <v>133</v>
      </c>
      <c r="V22" s="1226"/>
      <c r="W22" s="558">
        <f>W21/5</f>
        <v>64398.980999999992</v>
      </c>
      <c r="X22" s="454"/>
      <c r="AD22" s="470">
        <v>42978</v>
      </c>
      <c r="AE22" s="471" t="s">
        <v>1826</v>
      </c>
      <c r="AF22" s="471" t="s">
        <v>1827</v>
      </c>
      <c r="AG22" s="472">
        <v>148256</v>
      </c>
      <c r="AH22" s="473">
        <v>41</v>
      </c>
      <c r="AI22" s="474" t="s">
        <v>1375</v>
      </c>
    </row>
    <row r="23" spans="1:35" ht="13.9" customHeight="1" x14ac:dyDescent="0.4">
      <c r="A23" s="463">
        <v>43417</v>
      </c>
      <c r="B23" s="464" t="s">
        <v>2863</v>
      </c>
      <c r="C23" s="464" t="s">
        <v>123</v>
      </c>
      <c r="D23" s="45" t="s">
        <v>2862</v>
      </c>
      <c r="E23" s="435">
        <v>2000</v>
      </c>
      <c r="F23" s="49"/>
      <c r="I23" s="455" t="s">
        <v>134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1828</v>
      </c>
      <c r="AF23" s="471" t="s">
        <v>1829</v>
      </c>
      <c r="AG23" s="472">
        <v>148035</v>
      </c>
      <c r="AH23" s="476">
        <v>200</v>
      </c>
      <c r="AI23" s="474" t="s">
        <v>1775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135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1830</v>
      </c>
      <c r="AF24" s="471" t="s">
        <v>1831</v>
      </c>
      <c r="AG24" s="472" t="s">
        <v>1832</v>
      </c>
      <c r="AH24" s="476">
        <v>200</v>
      </c>
      <c r="AI24" s="49" t="s">
        <v>1775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1833</v>
      </c>
      <c r="AF25" s="471" t="s">
        <v>1834</v>
      </c>
      <c r="AG25" s="472" t="s">
        <v>1835</v>
      </c>
      <c r="AH25" s="476">
        <v>200</v>
      </c>
      <c r="AI25" s="474" t="s">
        <v>1836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1837</v>
      </c>
      <c r="AF26" s="474" t="s">
        <v>1838</v>
      </c>
      <c r="AG26" s="477" t="s">
        <v>1839</v>
      </c>
      <c r="AH26" s="476">
        <v>200</v>
      </c>
      <c r="AI26" s="474" t="s">
        <v>1775</v>
      </c>
    </row>
    <row r="27" spans="1:35" ht="13.15" customHeight="1" x14ac:dyDescent="0.4">
      <c r="B27" s="464"/>
      <c r="D27" s="56"/>
      <c r="E27" s="705"/>
      <c r="F27" s="49"/>
      <c r="I27" s="420" t="s">
        <v>140</v>
      </c>
      <c r="J27" s="557" t="s">
        <v>2864</v>
      </c>
      <c r="K27" s="577" t="s">
        <v>142</v>
      </c>
      <c r="L27" s="577" t="s">
        <v>143</v>
      </c>
      <c r="M27" s="577" t="s">
        <v>144</v>
      </c>
      <c r="N27" s="577" t="s">
        <v>145</v>
      </c>
      <c r="O27" s="577" t="s">
        <v>146</v>
      </c>
      <c r="P27" s="577" t="s">
        <v>147</v>
      </c>
      <c r="Q27" s="577" t="s">
        <v>148</v>
      </c>
      <c r="R27" s="577" t="s">
        <v>149</v>
      </c>
      <c r="S27" s="577" t="s">
        <v>150</v>
      </c>
      <c r="T27" s="577" t="s">
        <v>151</v>
      </c>
      <c r="U27" s="577" t="s">
        <v>152</v>
      </c>
      <c r="V27" s="577" t="s">
        <v>153</v>
      </c>
      <c r="W27" s="423" t="s">
        <v>19</v>
      </c>
      <c r="Y27" s="579" t="s">
        <v>21</v>
      </c>
      <c r="AD27" s="470">
        <v>43018</v>
      </c>
      <c r="AE27" s="474" t="s">
        <v>1840</v>
      </c>
      <c r="AF27" s="474" t="s">
        <v>1841</v>
      </c>
      <c r="AG27" s="477"/>
      <c r="AH27" s="540">
        <v>200</v>
      </c>
      <c r="AI27" s="474" t="s">
        <v>1775</v>
      </c>
    </row>
    <row r="28" spans="1:35" ht="13.5" customHeight="1" x14ac:dyDescent="0.35">
      <c r="A28" s="463">
        <v>43429</v>
      </c>
      <c r="B28" s="464" t="s">
        <v>2865</v>
      </c>
      <c r="C28" s="464" t="s">
        <v>123</v>
      </c>
      <c r="D28" s="49">
        <v>480</v>
      </c>
      <c r="E28" s="695">
        <v>360</v>
      </c>
      <c r="F28" s="49" t="s">
        <v>2866</v>
      </c>
      <c r="G28" s="287" t="s">
        <v>2867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1843</v>
      </c>
      <c r="AF28" s="474" t="s">
        <v>1844</v>
      </c>
      <c r="AG28" s="477"/>
      <c r="AH28" s="476">
        <v>200</v>
      </c>
      <c r="AI28" s="474" t="s">
        <v>1775</v>
      </c>
    </row>
    <row r="29" spans="1:35" ht="13.5" customHeight="1" x14ac:dyDescent="0.35">
      <c r="A29" s="463">
        <v>43429</v>
      </c>
      <c r="B29" s="464" t="s">
        <v>2865</v>
      </c>
      <c r="C29" s="464" t="s">
        <v>123</v>
      </c>
      <c r="D29" s="49">
        <v>395</v>
      </c>
      <c r="E29" s="695">
        <v>296.25</v>
      </c>
      <c r="F29" s="49" t="s">
        <v>747</v>
      </c>
      <c r="G29" s="287" t="s">
        <v>2868</v>
      </c>
      <c r="I29" s="581" t="s">
        <v>1274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1845</v>
      </c>
      <c r="AF29" s="474" t="s">
        <v>1846</v>
      </c>
      <c r="AG29" s="477" t="s">
        <v>1847</v>
      </c>
      <c r="AH29" s="476">
        <v>200</v>
      </c>
      <c r="AI29" s="474" t="s">
        <v>1775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1276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1848</v>
      </c>
      <c r="AF30" s="426" t="s">
        <v>1849</v>
      </c>
      <c r="AG30" s="477" t="s">
        <v>1850</v>
      </c>
      <c r="AH30" s="476">
        <v>200</v>
      </c>
      <c r="AI30" s="474" t="s">
        <v>1775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1277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1851</v>
      </c>
      <c r="AF31" s="426" t="s">
        <v>1852</v>
      </c>
      <c r="AH31" s="476">
        <v>200</v>
      </c>
      <c r="AI31" s="426" t="s">
        <v>1853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1278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1854</v>
      </c>
      <c r="AF32" s="426" t="s">
        <v>1855</v>
      </c>
      <c r="AG32" s="478" t="s">
        <v>1856</v>
      </c>
      <c r="AH32" s="476">
        <v>150</v>
      </c>
      <c r="AI32" s="474" t="s">
        <v>1775</v>
      </c>
    </row>
    <row r="33" spans="1:35" ht="13.5" customHeight="1" x14ac:dyDescent="0.35">
      <c r="A33" s="463">
        <v>43429</v>
      </c>
      <c r="B33" s="464" t="s">
        <v>2624</v>
      </c>
      <c r="C33" s="464" t="s">
        <v>123</v>
      </c>
      <c r="D33" s="49"/>
      <c r="E33" s="695">
        <v>360</v>
      </c>
      <c r="F33" s="49" t="s">
        <v>2869</v>
      </c>
      <c r="I33" s="582" t="s">
        <v>1279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2525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1857</v>
      </c>
      <c r="AF34" s="45" t="s">
        <v>1858</v>
      </c>
      <c r="AG34" s="48" t="s">
        <v>1859</v>
      </c>
      <c r="AH34" s="476">
        <v>200</v>
      </c>
      <c r="AI34" s="474" t="s">
        <v>1775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1862</v>
      </c>
      <c r="AF35" s="426" t="s">
        <v>1863</v>
      </c>
      <c r="AG35" s="48" t="s">
        <v>1864</v>
      </c>
      <c r="AH35" s="476">
        <v>200</v>
      </c>
      <c r="AI35" s="474" t="s">
        <v>1775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1865</v>
      </c>
      <c r="AF36" s="45" t="s">
        <v>1866</v>
      </c>
      <c r="AG36" s="48" t="s">
        <v>1867</v>
      </c>
      <c r="AH36" s="476">
        <v>135</v>
      </c>
      <c r="AI36" s="45" t="s">
        <v>1141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140</v>
      </c>
      <c r="J37" s="557" t="s">
        <v>154</v>
      </c>
      <c r="K37" s="577" t="s">
        <v>142</v>
      </c>
      <c r="L37" s="577" t="s">
        <v>143</v>
      </c>
      <c r="M37" s="577" t="s">
        <v>144</v>
      </c>
      <c r="N37" s="577" t="s">
        <v>145</v>
      </c>
      <c r="O37" s="577" t="s">
        <v>146</v>
      </c>
      <c r="P37" s="577" t="s">
        <v>147</v>
      </c>
      <c r="Q37" s="577" t="s">
        <v>148</v>
      </c>
      <c r="R37" s="577" t="s">
        <v>149</v>
      </c>
      <c r="S37" s="577" t="s">
        <v>150</v>
      </c>
      <c r="T37" s="577" t="s">
        <v>151</v>
      </c>
      <c r="U37" s="577" t="s">
        <v>152</v>
      </c>
      <c r="V37" s="577" t="s">
        <v>153</v>
      </c>
      <c r="W37" s="577" t="s">
        <v>19</v>
      </c>
      <c r="AD37" s="470">
        <v>43066</v>
      </c>
      <c r="AE37" s="426" t="s">
        <v>1868</v>
      </c>
      <c r="AF37" s="426" t="s">
        <v>1869</v>
      </c>
      <c r="AG37" s="48" t="s">
        <v>1870</v>
      </c>
      <c r="AH37" s="476">
        <v>200</v>
      </c>
      <c r="AI37" s="48" t="s">
        <v>1871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1872</v>
      </c>
      <c r="AF38" s="426" t="s">
        <v>1873</v>
      </c>
      <c r="AG38" s="48" t="s">
        <v>1874</v>
      </c>
      <c r="AH38" s="476">
        <v>150</v>
      </c>
      <c r="AI38" s="45" t="s">
        <v>1875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1274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1876</v>
      </c>
      <c r="AF39" s="45" t="s">
        <v>1877</v>
      </c>
      <c r="AG39" s="48" t="s">
        <v>1878</v>
      </c>
      <c r="AH39" s="476">
        <v>200</v>
      </c>
      <c r="AI39" s="474" t="s">
        <v>1775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1276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1879</v>
      </c>
      <c r="AF40" s="426" t="s">
        <v>1880</v>
      </c>
      <c r="AG40" s="48" t="s">
        <v>1881</v>
      </c>
      <c r="AH40" s="476">
        <v>200</v>
      </c>
      <c r="AI40" s="45" t="s">
        <v>1775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1277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1278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1882</v>
      </c>
      <c r="AF42" s="426" t="s">
        <v>1883</v>
      </c>
      <c r="AG42" s="48" t="s">
        <v>1884</v>
      </c>
      <c r="AH42" s="476">
        <v>200</v>
      </c>
      <c r="AI42" s="45" t="s">
        <v>1775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1279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676</v>
      </c>
      <c r="AF43" s="45" t="s">
        <v>1885</v>
      </c>
      <c r="AG43" s="48" t="s">
        <v>1886</v>
      </c>
      <c r="AH43" s="476">
        <v>200</v>
      </c>
      <c r="AI43" s="49" t="s">
        <v>1267</v>
      </c>
    </row>
    <row r="44" spans="1:35" x14ac:dyDescent="0.35">
      <c r="B44" s="464"/>
      <c r="C44" s="464"/>
      <c r="E44" s="465"/>
      <c r="F44" s="464"/>
      <c r="I44" s="582" t="s">
        <v>2525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1887</v>
      </c>
      <c r="AF44" s="45" t="s">
        <v>1888</v>
      </c>
      <c r="AG44" s="48" t="s">
        <v>1889</v>
      </c>
      <c r="AH44" s="476">
        <v>50</v>
      </c>
      <c r="AI44" s="49" t="s">
        <v>1141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1681</v>
      </c>
      <c r="AF45" s="45" t="s">
        <v>1890</v>
      </c>
      <c r="AG45" s="48" t="s">
        <v>1891</v>
      </c>
      <c r="AH45" s="476">
        <v>200</v>
      </c>
      <c r="AI45" s="49" t="s">
        <v>496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1892</v>
      </c>
      <c r="AF46" s="45" t="s">
        <v>1893</v>
      </c>
      <c r="AG46" s="48" t="s">
        <v>1894</v>
      </c>
      <c r="AH46" s="476">
        <v>200</v>
      </c>
      <c r="AI46" s="49" t="s">
        <v>1775</v>
      </c>
    </row>
    <row r="47" spans="1:35" ht="13.15" customHeight="1" x14ac:dyDescent="0.4">
      <c r="I47" s="420" t="s">
        <v>140</v>
      </c>
      <c r="J47" s="557" t="s">
        <v>155</v>
      </c>
      <c r="K47" s="577" t="s">
        <v>142</v>
      </c>
      <c r="L47" s="577" t="s">
        <v>143</v>
      </c>
      <c r="M47" s="577" t="s">
        <v>144</v>
      </c>
      <c r="N47" s="577" t="s">
        <v>145</v>
      </c>
      <c r="O47" s="577" t="s">
        <v>146</v>
      </c>
      <c r="P47" s="577" t="s">
        <v>147</v>
      </c>
      <c r="Q47" s="577" t="s">
        <v>148</v>
      </c>
      <c r="R47" s="577" t="s">
        <v>149</v>
      </c>
      <c r="S47" s="577" t="s">
        <v>150</v>
      </c>
      <c r="T47" s="577" t="s">
        <v>151</v>
      </c>
      <c r="U47" s="577" t="s">
        <v>152</v>
      </c>
      <c r="V47" s="577" t="s">
        <v>153</v>
      </c>
      <c r="W47" s="577" t="s">
        <v>19</v>
      </c>
      <c r="AD47" s="470">
        <v>43116</v>
      </c>
      <c r="AE47" s="426" t="s">
        <v>1895</v>
      </c>
      <c r="AF47" s="45" t="s">
        <v>1896</v>
      </c>
      <c r="AG47" s="48" t="s">
        <v>1897</v>
      </c>
      <c r="AH47" s="476">
        <v>200</v>
      </c>
      <c r="AI47" s="49" t="s">
        <v>1775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1898</v>
      </c>
      <c r="AF48" s="45" t="s">
        <v>1899</v>
      </c>
      <c r="AG48" s="48" t="s">
        <v>1900</v>
      </c>
      <c r="AH48" s="257">
        <v>-159</v>
      </c>
      <c r="AI48" s="474"/>
    </row>
    <row r="49" spans="9:35" x14ac:dyDescent="0.35">
      <c r="I49" s="581" t="s">
        <v>1274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1901</v>
      </c>
      <c r="AF49" s="426" t="s">
        <v>1902</v>
      </c>
      <c r="AG49" s="48" t="s">
        <v>1903</v>
      </c>
      <c r="AH49" s="476">
        <v>200</v>
      </c>
      <c r="AI49" s="45" t="s">
        <v>1267</v>
      </c>
    </row>
    <row r="50" spans="9:35" x14ac:dyDescent="0.35">
      <c r="I50" s="581" t="s">
        <v>1276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1904</v>
      </c>
      <c r="AF50" s="426" t="s">
        <v>1905</v>
      </c>
      <c r="AG50" s="48" t="s">
        <v>1906</v>
      </c>
      <c r="AH50" s="476">
        <v>200</v>
      </c>
      <c r="AI50" s="45" t="s">
        <v>1267</v>
      </c>
    </row>
    <row r="51" spans="9:35" x14ac:dyDescent="0.35">
      <c r="I51" s="581" t="s">
        <v>1277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1907</v>
      </c>
      <c r="AF51" s="45" t="s">
        <v>1908</v>
      </c>
      <c r="AG51" s="48" t="s">
        <v>1909</v>
      </c>
      <c r="AH51" s="476">
        <v>200</v>
      </c>
      <c r="AI51" s="45" t="s">
        <v>1267</v>
      </c>
    </row>
    <row r="52" spans="9:35" x14ac:dyDescent="0.35">
      <c r="I52" s="581" t="s">
        <v>1278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1910</v>
      </c>
      <c r="AF52" s="45" t="s">
        <v>1911</v>
      </c>
      <c r="AG52" s="48" t="s">
        <v>1912</v>
      </c>
      <c r="AH52" s="476">
        <v>200</v>
      </c>
      <c r="AI52" s="45" t="s">
        <v>1775</v>
      </c>
    </row>
    <row r="53" spans="9:35" x14ac:dyDescent="0.35">
      <c r="I53" s="582" t="s">
        <v>1279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1913</v>
      </c>
      <c r="AF53" s="426" t="s">
        <v>1914</v>
      </c>
      <c r="AG53" s="48" t="s">
        <v>1915</v>
      </c>
      <c r="AH53" s="476">
        <v>200</v>
      </c>
      <c r="AI53" s="45" t="s">
        <v>1267</v>
      </c>
    </row>
    <row r="54" spans="9:35" x14ac:dyDescent="0.35">
      <c r="I54" s="582" t="s">
        <v>2525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1854</v>
      </c>
      <c r="AF54" s="426" t="s">
        <v>1916</v>
      </c>
      <c r="AG54" s="48" t="s">
        <v>1917</v>
      </c>
      <c r="AH54" s="476">
        <v>200</v>
      </c>
      <c r="AI54" s="45" t="s">
        <v>1267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1918</v>
      </c>
      <c r="AF55" s="426" t="s">
        <v>1919</v>
      </c>
      <c r="AG55" s="48" t="s">
        <v>1920</v>
      </c>
      <c r="AH55" s="476">
        <v>200</v>
      </c>
      <c r="AI55" s="45" t="s">
        <v>1775</v>
      </c>
    </row>
    <row r="56" spans="9:35" x14ac:dyDescent="0.35">
      <c r="AD56" s="470">
        <v>43167</v>
      </c>
      <c r="AE56" s="426" t="s">
        <v>1921</v>
      </c>
      <c r="AF56" s="45" t="s">
        <v>1922</v>
      </c>
      <c r="AG56" s="48" t="s">
        <v>1923</v>
      </c>
      <c r="AH56" s="476">
        <v>30</v>
      </c>
      <c r="AI56" s="45" t="s">
        <v>1924</v>
      </c>
    </row>
    <row r="57" spans="9:35" x14ac:dyDescent="0.35">
      <c r="AD57" s="470">
        <v>43190</v>
      </c>
      <c r="AE57" s="45" t="s">
        <v>1925</v>
      </c>
      <c r="AF57" s="45" t="s">
        <v>1926</v>
      </c>
      <c r="AG57" s="48" t="s">
        <v>1927</v>
      </c>
      <c r="AH57" s="476">
        <v>125</v>
      </c>
      <c r="AI57" s="45" t="s">
        <v>1928</v>
      </c>
    </row>
    <row r="58" spans="9:35" ht="13.15" customHeight="1" x14ac:dyDescent="0.4">
      <c r="I58" s="420" t="s">
        <v>140</v>
      </c>
      <c r="J58" s="557" t="s">
        <v>1596</v>
      </c>
      <c r="K58" s="577" t="s">
        <v>142</v>
      </c>
      <c r="L58" s="577" t="s">
        <v>143</v>
      </c>
      <c r="M58" s="577" t="s">
        <v>144</v>
      </c>
      <c r="N58" s="577" t="s">
        <v>145</v>
      </c>
      <c r="O58" s="577" t="s">
        <v>146</v>
      </c>
      <c r="P58" s="577" t="s">
        <v>147</v>
      </c>
      <c r="Q58" s="577" t="s">
        <v>148</v>
      </c>
      <c r="R58" s="577" t="s">
        <v>149</v>
      </c>
      <c r="S58" s="577" t="s">
        <v>150</v>
      </c>
      <c r="T58" s="577" t="s">
        <v>151</v>
      </c>
      <c r="U58" s="577" t="s">
        <v>152</v>
      </c>
      <c r="V58" s="577" t="s">
        <v>153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1191</v>
      </c>
      <c r="AF58" s="426" t="s">
        <v>1929</v>
      </c>
      <c r="AG58" s="48" t="s">
        <v>1930</v>
      </c>
      <c r="AH58" s="476">
        <v>200</v>
      </c>
      <c r="AI58" s="45" t="s">
        <v>1931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1932</v>
      </c>
      <c r="AF59" s="426" t="s">
        <v>1933</v>
      </c>
      <c r="AG59" s="48" t="s">
        <v>1934</v>
      </c>
      <c r="AH59" s="476">
        <v>200</v>
      </c>
      <c r="AI59" s="45" t="s">
        <v>1531</v>
      </c>
    </row>
    <row r="60" spans="9:35" x14ac:dyDescent="0.35">
      <c r="I60" s="581" t="s">
        <v>1274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1935</v>
      </c>
      <c r="AF60" s="426" t="s">
        <v>1936</v>
      </c>
      <c r="AG60" s="48" t="s">
        <v>1937</v>
      </c>
      <c r="AH60" s="476">
        <v>200</v>
      </c>
      <c r="AI60" s="45" t="s">
        <v>1938</v>
      </c>
    </row>
    <row r="61" spans="9:35" x14ac:dyDescent="0.35">
      <c r="I61" s="581" t="s">
        <v>1276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1939</v>
      </c>
      <c r="AF61" s="426" t="s">
        <v>1940</v>
      </c>
      <c r="AG61" s="48" t="s">
        <v>1941</v>
      </c>
      <c r="AH61" s="426">
        <v>250</v>
      </c>
      <c r="AI61" s="45" t="s">
        <v>1942</v>
      </c>
    </row>
    <row r="62" spans="9:35" x14ac:dyDescent="0.35">
      <c r="I62" s="581" t="s">
        <v>1277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1943</v>
      </c>
      <c r="AF62" s="426" t="s">
        <v>1944</v>
      </c>
      <c r="AG62" s="48" t="s">
        <v>1945</v>
      </c>
      <c r="AH62" s="426">
        <v>200</v>
      </c>
      <c r="AI62" s="45" t="s">
        <v>1946</v>
      </c>
    </row>
    <row r="63" spans="9:35" x14ac:dyDescent="0.35">
      <c r="I63" s="581" t="s">
        <v>1278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1279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2525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157</v>
      </c>
      <c r="K68" s="577" t="s">
        <v>142</v>
      </c>
      <c r="L68" s="577" t="s">
        <v>143</v>
      </c>
      <c r="M68" s="577" t="s">
        <v>144</v>
      </c>
      <c r="N68" s="577" t="s">
        <v>145</v>
      </c>
      <c r="O68" s="577" t="s">
        <v>146</v>
      </c>
      <c r="P68" s="577" t="s">
        <v>147</v>
      </c>
      <c r="Q68" s="577" t="s">
        <v>148</v>
      </c>
      <c r="R68" s="577" t="s">
        <v>149</v>
      </c>
      <c r="S68" s="577" t="s">
        <v>150</v>
      </c>
      <c r="T68" s="577" t="s">
        <v>151</v>
      </c>
      <c r="U68" s="577" t="s">
        <v>152</v>
      </c>
      <c r="V68" s="577" t="s">
        <v>153</v>
      </c>
      <c r="W68" s="577" t="s">
        <v>19</v>
      </c>
      <c r="X68" s="423" t="s">
        <v>158</v>
      </c>
      <c r="Y68" s="423" t="s">
        <v>22</v>
      </c>
    </row>
    <row r="69" spans="9:26" x14ac:dyDescent="0.35">
      <c r="I69" s="426" t="s">
        <v>159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160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161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162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163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164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166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2297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168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159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2442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2297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171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164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173</v>
      </c>
      <c r="K88" s="577" t="s">
        <v>142</v>
      </c>
      <c r="L88" s="577" t="s">
        <v>143</v>
      </c>
      <c r="M88" s="577" t="s">
        <v>144</v>
      </c>
      <c r="N88" s="577" t="s">
        <v>145</v>
      </c>
      <c r="O88" s="577" t="s">
        <v>146</v>
      </c>
      <c r="P88" s="577" t="s">
        <v>147</v>
      </c>
      <c r="Q88" s="577" t="s">
        <v>148</v>
      </c>
      <c r="R88" s="577" t="s">
        <v>149</v>
      </c>
      <c r="S88" s="577" t="s">
        <v>150</v>
      </c>
      <c r="T88" s="577" t="s">
        <v>151</v>
      </c>
      <c r="U88" s="577" t="s">
        <v>152</v>
      </c>
      <c r="V88" s="577" t="s">
        <v>153</v>
      </c>
      <c r="W88" s="577" t="s">
        <v>19</v>
      </c>
      <c r="X88" s="423" t="s">
        <v>158</v>
      </c>
    </row>
    <row r="89" spans="9:24" x14ac:dyDescent="0.35">
      <c r="I89" s="426" t="s">
        <v>174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175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1311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163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177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179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181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182</v>
      </c>
      <c r="K98" s="577" t="s">
        <v>142</v>
      </c>
      <c r="L98" s="577" t="s">
        <v>143</v>
      </c>
      <c r="M98" s="577" t="s">
        <v>144</v>
      </c>
      <c r="N98" s="577" t="s">
        <v>145</v>
      </c>
      <c r="O98" s="577" t="s">
        <v>146</v>
      </c>
      <c r="P98" s="577" t="s">
        <v>147</v>
      </c>
      <c r="Q98" s="577" t="s">
        <v>148</v>
      </c>
      <c r="R98" s="577" t="s">
        <v>149</v>
      </c>
      <c r="S98" s="577" t="s">
        <v>150</v>
      </c>
      <c r="T98" s="577" t="s">
        <v>151</v>
      </c>
      <c r="U98" s="577" t="s">
        <v>152</v>
      </c>
      <c r="V98" s="577" t="s">
        <v>153</v>
      </c>
      <c r="W98" s="577" t="s">
        <v>19</v>
      </c>
      <c r="X98" s="423" t="s">
        <v>158</v>
      </c>
    </row>
    <row r="99" spans="9:24" ht="13.15" customHeight="1" x14ac:dyDescent="0.4">
      <c r="I99" s="444" t="s">
        <v>183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184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185</v>
      </c>
      <c r="K103" s="577" t="s">
        <v>142</v>
      </c>
      <c r="L103" s="577" t="s">
        <v>143</v>
      </c>
      <c r="M103" s="577" t="s">
        <v>144</v>
      </c>
      <c r="N103" s="577" t="s">
        <v>145</v>
      </c>
      <c r="O103" s="577" t="s">
        <v>146</v>
      </c>
      <c r="P103" s="577" t="s">
        <v>147</v>
      </c>
      <c r="Q103" s="577" t="s">
        <v>148</v>
      </c>
      <c r="R103" s="577" t="s">
        <v>149</v>
      </c>
      <c r="S103" s="577" t="s">
        <v>150</v>
      </c>
      <c r="T103" s="577" t="s">
        <v>151</v>
      </c>
      <c r="U103" s="577" t="s">
        <v>152</v>
      </c>
      <c r="V103" s="577" t="s">
        <v>153</v>
      </c>
      <c r="W103" s="577" t="s">
        <v>19</v>
      </c>
      <c r="X103" s="423" t="s">
        <v>158</v>
      </c>
    </row>
    <row r="104" spans="9:24" ht="13.15" customHeight="1" x14ac:dyDescent="0.4">
      <c r="I104" s="444" t="s">
        <v>183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184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186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23" t="s">
        <v>158</v>
      </c>
    </row>
    <row r="109" spans="9:24" ht="13.15" customHeight="1" x14ac:dyDescent="0.4">
      <c r="I109" s="444" t="s">
        <v>183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184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187</v>
      </c>
      <c r="B120" s="459" t="s">
        <v>188</v>
      </c>
      <c r="C120" s="459" t="s">
        <v>189</v>
      </c>
      <c r="D120" s="459" t="s">
        <v>190</v>
      </c>
      <c r="E120" s="483" t="s">
        <v>74</v>
      </c>
      <c r="F120" s="459" t="s">
        <v>75</v>
      </c>
      <c r="G120" s="459" t="s">
        <v>191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2153</v>
      </c>
      <c r="C124" s="426" t="s">
        <v>1277</v>
      </c>
      <c r="D124" s="45" t="s">
        <v>166</v>
      </c>
      <c r="E124" s="635">
        <v>-112.5</v>
      </c>
      <c r="F124" s="45" t="s">
        <v>2870</v>
      </c>
      <c r="G124" s="45" t="s">
        <v>175</v>
      </c>
    </row>
    <row r="125" spans="1:7" ht="13.5" customHeight="1" x14ac:dyDescent="0.35">
      <c r="A125" s="47">
        <v>43464</v>
      </c>
      <c r="B125" s="45" t="s">
        <v>2153</v>
      </c>
      <c r="C125" s="426" t="s">
        <v>1274</v>
      </c>
      <c r="D125" s="45" t="s">
        <v>166</v>
      </c>
      <c r="E125" s="53">
        <v>112.5</v>
      </c>
      <c r="F125" s="45" t="s">
        <v>2870</v>
      </c>
      <c r="G125" s="45" t="s">
        <v>175</v>
      </c>
    </row>
    <row r="126" spans="1:7" ht="13.5" customHeight="1" x14ac:dyDescent="0.35">
      <c r="A126" s="47">
        <v>43461</v>
      </c>
      <c r="B126" s="45" t="s">
        <v>2871</v>
      </c>
      <c r="C126" s="426" t="s">
        <v>1274</v>
      </c>
      <c r="D126" s="45" t="s">
        <v>159</v>
      </c>
      <c r="E126" s="53">
        <v>93.75</v>
      </c>
      <c r="F126" s="45" t="s">
        <v>230</v>
      </c>
      <c r="G126" s="45" t="s">
        <v>175</v>
      </c>
    </row>
    <row r="127" spans="1:7" ht="13.5" customHeight="1" x14ac:dyDescent="0.35">
      <c r="A127" s="47">
        <v>43459</v>
      </c>
      <c r="B127" s="45" t="s">
        <v>2872</v>
      </c>
      <c r="C127" s="426" t="s">
        <v>2525</v>
      </c>
      <c r="D127" s="45" t="s">
        <v>159</v>
      </c>
      <c r="E127" s="53">
        <v>30</v>
      </c>
      <c r="F127" s="45" t="s">
        <v>2873</v>
      </c>
      <c r="G127" s="45" t="s">
        <v>174</v>
      </c>
    </row>
    <row r="128" spans="1:7" ht="13.5" customHeight="1" x14ac:dyDescent="0.35">
      <c r="A128" s="47">
        <v>43458</v>
      </c>
      <c r="B128" s="45" t="s">
        <v>2874</v>
      </c>
      <c r="C128" s="426" t="s">
        <v>1274</v>
      </c>
      <c r="D128" s="45" t="s">
        <v>2442</v>
      </c>
      <c r="E128" s="53">
        <v>93.75</v>
      </c>
      <c r="F128" s="45" t="s">
        <v>2875</v>
      </c>
      <c r="G128" s="45" t="s">
        <v>175</v>
      </c>
    </row>
    <row r="129" spans="1:7" ht="13.5" customHeight="1" x14ac:dyDescent="0.35">
      <c r="A129" s="47">
        <v>43455</v>
      </c>
      <c r="B129" s="45" t="s">
        <v>2876</v>
      </c>
      <c r="C129" s="426" t="s">
        <v>2525</v>
      </c>
      <c r="D129" s="45" t="s">
        <v>2442</v>
      </c>
      <c r="E129" s="53">
        <v>100</v>
      </c>
      <c r="F129" s="45" t="s">
        <v>2873</v>
      </c>
      <c r="G129" s="45" t="s">
        <v>174</v>
      </c>
    </row>
    <row r="130" spans="1:7" ht="13.5" customHeight="1" x14ac:dyDescent="0.35">
      <c r="A130" s="47">
        <v>43454</v>
      </c>
      <c r="B130" s="45" t="s">
        <v>2877</v>
      </c>
      <c r="C130" s="426" t="s">
        <v>28</v>
      </c>
      <c r="D130" s="45" t="s">
        <v>159</v>
      </c>
      <c r="E130" s="53">
        <v>30</v>
      </c>
      <c r="F130" s="45" t="s">
        <v>1924</v>
      </c>
      <c r="G130" s="45" t="s">
        <v>174</v>
      </c>
    </row>
    <row r="131" spans="1:7" ht="13.5" customHeight="1" x14ac:dyDescent="0.35">
      <c r="A131" s="47">
        <v>43454</v>
      </c>
      <c r="B131" s="45" t="s">
        <v>2878</v>
      </c>
      <c r="C131" s="426" t="s">
        <v>1274</v>
      </c>
      <c r="D131" s="45" t="s">
        <v>2297</v>
      </c>
      <c r="E131" s="53">
        <v>725</v>
      </c>
      <c r="F131" s="45" t="s">
        <v>2689</v>
      </c>
      <c r="G131" s="45" t="s">
        <v>174</v>
      </c>
    </row>
    <row r="132" spans="1:7" ht="13.5" customHeight="1" x14ac:dyDescent="0.35">
      <c r="A132" s="47">
        <v>43453</v>
      </c>
      <c r="B132" s="45" t="s">
        <v>2879</v>
      </c>
      <c r="C132" s="426" t="s">
        <v>2525</v>
      </c>
      <c r="D132" s="45" t="s">
        <v>159</v>
      </c>
      <c r="E132" s="53">
        <v>30</v>
      </c>
      <c r="F132" s="45" t="s">
        <v>2873</v>
      </c>
      <c r="G132" s="45" t="s">
        <v>174</v>
      </c>
    </row>
    <row r="133" spans="1:7" ht="13.5" customHeight="1" x14ac:dyDescent="0.35">
      <c r="A133" s="47">
        <v>43453</v>
      </c>
      <c r="B133" s="45" t="s">
        <v>2880</v>
      </c>
      <c r="C133" s="426" t="s">
        <v>2525</v>
      </c>
      <c r="D133" s="45" t="s">
        <v>159</v>
      </c>
      <c r="E133" s="53">
        <v>25</v>
      </c>
      <c r="F133" s="45" t="s">
        <v>2873</v>
      </c>
      <c r="G133" s="45" t="s">
        <v>174</v>
      </c>
    </row>
    <row r="134" spans="1:7" ht="13.5" customHeight="1" x14ac:dyDescent="0.35">
      <c r="A134" s="47">
        <v>43453</v>
      </c>
      <c r="B134" s="45" t="s">
        <v>2880</v>
      </c>
      <c r="C134" s="426" t="s">
        <v>2525</v>
      </c>
      <c r="D134" s="45" t="s">
        <v>159</v>
      </c>
      <c r="E134" s="53">
        <v>50</v>
      </c>
      <c r="F134" s="45" t="s">
        <v>2873</v>
      </c>
      <c r="G134" s="45" t="s">
        <v>174</v>
      </c>
    </row>
    <row r="135" spans="1:7" ht="13.5" customHeight="1" x14ac:dyDescent="0.35">
      <c r="A135" s="47">
        <v>43452</v>
      </c>
      <c r="B135" s="45" t="s">
        <v>2881</v>
      </c>
      <c r="C135" s="426" t="s">
        <v>28</v>
      </c>
      <c r="D135" s="45" t="s">
        <v>2297</v>
      </c>
      <c r="E135" s="53">
        <v>210</v>
      </c>
      <c r="F135" s="45" t="s">
        <v>1180</v>
      </c>
      <c r="G135" s="45" t="s">
        <v>174</v>
      </c>
    </row>
    <row r="136" spans="1:7" ht="13.5" customHeight="1" x14ac:dyDescent="0.35">
      <c r="A136" s="47">
        <v>43452</v>
      </c>
      <c r="B136" s="45" t="s">
        <v>2882</v>
      </c>
      <c r="C136" s="426" t="s">
        <v>28</v>
      </c>
      <c r="D136" s="45" t="s">
        <v>2297</v>
      </c>
      <c r="E136" s="53">
        <v>280</v>
      </c>
      <c r="F136" s="45" t="s">
        <v>1180</v>
      </c>
      <c r="G136" s="45" t="s">
        <v>174</v>
      </c>
    </row>
    <row r="137" spans="1:7" ht="13.5" customHeight="1" x14ac:dyDescent="0.35">
      <c r="A137" s="47">
        <v>43450</v>
      </c>
      <c r="B137" s="45" t="s">
        <v>2883</v>
      </c>
      <c r="C137" s="426" t="s">
        <v>2525</v>
      </c>
      <c r="D137" s="45" t="s">
        <v>159</v>
      </c>
      <c r="E137" s="53">
        <v>50</v>
      </c>
      <c r="F137" s="45" t="s">
        <v>2873</v>
      </c>
      <c r="G137" s="45" t="s">
        <v>174</v>
      </c>
    </row>
    <row r="138" spans="1:7" ht="13.5" customHeight="1" x14ac:dyDescent="0.35">
      <c r="A138" s="47">
        <v>43450</v>
      </c>
      <c r="B138" s="45" t="s">
        <v>2883</v>
      </c>
      <c r="C138" s="426" t="s">
        <v>2525</v>
      </c>
      <c r="D138" s="45" t="s">
        <v>159</v>
      </c>
      <c r="E138" s="53">
        <v>25</v>
      </c>
      <c r="F138" s="45" t="s">
        <v>2873</v>
      </c>
      <c r="G138" s="45" t="s">
        <v>174</v>
      </c>
    </row>
    <row r="139" spans="1:7" ht="13.5" customHeight="1" x14ac:dyDescent="0.35">
      <c r="A139" s="47">
        <v>43450</v>
      </c>
      <c r="B139" s="45" t="s">
        <v>2884</v>
      </c>
      <c r="C139" s="426" t="s">
        <v>28</v>
      </c>
      <c r="D139" s="45" t="s">
        <v>162</v>
      </c>
      <c r="E139" s="53">
        <v>13</v>
      </c>
      <c r="F139" s="45" t="s">
        <v>1924</v>
      </c>
      <c r="G139" s="45" t="s">
        <v>163</v>
      </c>
    </row>
    <row r="140" spans="1:7" ht="13.5" customHeight="1" x14ac:dyDescent="0.35">
      <c r="A140" s="47">
        <v>43449</v>
      </c>
      <c r="B140" s="45" t="s">
        <v>2885</v>
      </c>
      <c r="C140" s="426" t="s">
        <v>2525</v>
      </c>
      <c r="D140" s="45" t="s">
        <v>159</v>
      </c>
      <c r="E140" s="53">
        <v>50</v>
      </c>
      <c r="F140" s="45" t="s">
        <v>2873</v>
      </c>
      <c r="G140" s="45" t="s">
        <v>174</v>
      </c>
    </row>
    <row r="141" spans="1:7" ht="13.5" customHeight="1" x14ac:dyDescent="0.35">
      <c r="A141" s="47">
        <v>43449</v>
      </c>
      <c r="B141" s="45" t="s">
        <v>2886</v>
      </c>
      <c r="C141" s="426" t="s">
        <v>2525</v>
      </c>
      <c r="D141" s="45" t="s">
        <v>159</v>
      </c>
      <c r="E141" s="53">
        <v>250</v>
      </c>
      <c r="F141" s="45" t="s">
        <v>2873</v>
      </c>
      <c r="G141" s="45" t="s">
        <v>174</v>
      </c>
    </row>
    <row r="142" spans="1:7" ht="13.5" customHeight="1" x14ac:dyDescent="0.35">
      <c r="A142" s="47">
        <v>43447</v>
      </c>
      <c r="B142" s="45" t="s">
        <v>2887</v>
      </c>
      <c r="C142" s="426" t="s">
        <v>28</v>
      </c>
      <c r="D142" s="45" t="s">
        <v>159</v>
      </c>
      <c r="E142" s="53">
        <v>30</v>
      </c>
      <c r="F142" s="45" t="s">
        <v>1924</v>
      </c>
      <c r="G142" s="45" t="s">
        <v>174</v>
      </c>
    </row>
    <row r="143" spans="1:7" ht="13.5" customHeight="1" x14ac:dyDescent="0.35">
      <c r="A143" s="47">
        <v>43447</v>
      </c>
      <c r="B143" s="45" t="s">
        <v>2888</v>
      </c>
      <c r="C143" s="426" t="s">
        <v>2525</v>
      </c>
      <c r="D143" s="45" t="s">
        <v>159</v>
      </c>
      <c r="E143" s="53">
        <v>100</v>
      </c>
      <c r="F143" s="45" t="s">
        <v>2873</v>
      </c>
      <c r="G143" s="45" t="s">
        <v>174</v>
      </c>
    </row>
    <row r="144" spans="1:7" ht="13.5" customHeight="1" x14ac:dyDescent="0.35">
      <c r="A144" s="47">
        <v>43446</v>
      </c>
      <c r="B144" s="45" t="s">
        <v>2889</v>
      </c>
      <c r="C144" s="426" t="s">
        <v>28</v>
      </c>
      <c r="D144" s="45" t="s">
        <v>159</v>
      </c>
      <c r="E144" s="53">
        <v>30</v>
      </c>
      <c r="F144" s="45" t="s">
        <v>1924</v>
      </c>
      <c r="G144" s="45" t="s">
        <v>174</v>
      </c>
    </row>
    <row r="145" spans="1:7" ht="13.5" customHeight="1" x14ac:dyDescent="0.35">
      <c r="A145" s="47">
        <v>43446</v>
      </c>
      <c r="B145" s="45" t="s">
        <v>732</v>
      </c>
      <c r="C145" s="426" t="s">
        <v>1279</v>
      </c>
      <c r="D145" s="45" t="s">
        <v>159</v>
      </c>
      <c r="E145" s="53">
        <v>360</v>
      </c>
      <c r="F145" s="48" t="s">
        <v>941</v>
      </c>
      <c r="G145" s="45" t="s">
        <v>175</v>
      </c>
    </row>
    <row r="146" spans="1:7" ht="13.5" customHeight="1" x14ac:dyDescent="0.35">
      <c r="A146" s="47">
        <v>43445</v>
      </c>
      <c r="B146" s="45" t="s">
        <v>2890</v>
      </c>
      <c r="C146" s="426" t="s">
        <v>28</v>
      </c>
      <c r="D146" s="45" t="s">
        <v>159</v>
      </c>
      <c r="E146" s="53">
        <v>30</v>
      </c>
      <c r="F146" s="45" t="s">
        <v>1924</v>
      </c>
      <c r="G146" s="45" t="s">
        <v>174</v>
      </c>
    </row>
    <row r="147" spans="1:7" ht="13.5" customHeight="1" x14ac:dyDescent="0.35">
      <c r="A147" s="47">
        <v>43444</v>
      </c>
      <c r="B147" s="45" t="s">
        <v>2891</v>
      </c>
      <c r="C147" s="426" t="s">
        <v>1274</v>
      </c>
      <c r="D147" s="45" t="s">
        <v>159</v>
      </c>
      <c r="E147" s="53">
        <v>10</v>
      </c>
      <c r="F147" s="45" t="s">
        <v>2892</v>
      </c>
      <c r="G147" s="45" t="s">
        <v>175</v>
      </c>
    </row>
    <row r="148" spans="1:7" ht="13.5" customHeight="1" x14ac:dyDescent="0.35">
      <c r="A148" s="47">
        <v>43444</v>
      </c>
      <c r="B148" s="45" t="s">
        <v>2893</v>
      </c>
      <c r="C148" s="426" t="s">
        <v>1274</v>
      </c>
      <c r="D148" s="45" t="s">
        <v>159</v>
      </c>
      <c r="E148" s="53">
        <v>50</v>
      </c>
      <c r="F148" s="45" t="s">
        <v>2894</v>
      </c>
      <c r="G148" s="45" t="s">
        <v>175</v>
      </c>
    </row>
    <row r="149" spans="1:7" ht="13.5" customHeight="1" x14ac:dyDescent="0.35">
      <c r="A149" s="47">
        <v>43444</v>
      </c>
      <c r="B149" s="45" t="s">
        <v>2895</v>
      </c>
      <c r="C149" s="426" t="s">
        <v>1274</v>
      </c>
      <c r="D149" s="45" t="s">
        <v>162</v>
      </c>
      <c r="E149" s="53">
        <v>625</v>
      </c>
      <c r="F149" s="45" t="s">
        <v>1682</v>
      </c>
      <c r="G149" s="45" t="s">
        <v>175</v>
      </c>
    </row>
    <row r="150" spans="1:7" ht="13.5" customHeight="1" x14ac:dyDescent="0.35">
      <c r="A150" s="47">
        <v>43444</v>
      </c>
      <c r="B150" s="45" t="s">
        <v>2896</v>
      </c>
      <c r="C150" s="426" t="s">
        <v>2525</v>
      </c>
      <c r="D150" s="45" t="s">
        <v>159</v>
      </c>
      <c r="E150" s="53">
        <v>30</v>
      </c>
      <c r="F150" s="45" t="s">
        <v>2873</v>
      </c>
      <c r="G150" s="45" t="s">
        <v>174</v>
      </c>
    </row>
    <row r="151" spans="1:7" ht="13.5" customHeight="1" x14ac:dyDescent="0.35">
      <c r="A151" s="47">
        <v>43443</v>
      </c>
      <c r="B151" s="45" t="s">
        <v>2897</v>
      </c>
      <c r="C151" s="426" t="s">
        <v>1274</v>
      </c>
      <c r="D151" s="45" t="s">
        <v>159</v>
      </c>
      <c r="E151" s="53">
        <v>10</v>
      </c>
      <c r="F151" s="45" t="s">
        <v>1085</v>
      </c>
      <c r="G151" s="45" t="s">
        <v>179</v>
      </c>
    </row>
    <row r="152" spans="1:7" ht="13.5" customHeight="1" x14ac:dyDescent="0.35">
      <c r="A152" s="47">
        <v>43444</v>
      </c>
      <c r="B152" s="45" t="s">
        <v>784</v>
      </c>
      <c r="C152" s="426" t="s">
        <v>1274</v>
      </c>
      <c r="D152" s="45" t="s">
        <v>162</v>
      </c>
      <c r="E152" s="53">
        <v>110</v>
      </c>
      <c r="F152" s="45" t="s">
        <v>1085</v>
      </c>
      <c r="G152" s="45" t="s">
        <v>175</v>
      </c>
    </row>
    <row r="153" spans="1:7" ht="13.5" customHeight="1" x14ac:dyDescent="0.35">
      <c r="A153" s="47">
        <v>43439</v>
      </c>
      <c r="B153" s="45" t="s">
        <v>2898</v>
      </c>
      <c r="C153" s="426" t="s">
        <v>2525</v>
      </c>
      <c r="D153" s="45" t="s">
        <v>159</v>
      </c>
      <c r="E153" s="53">
        <v>20.62</v>
      </c>
      <c r="F153" s="45" t="s">
        <v>1254</v>
      </c>
      <c r="G153" s="45" t="s">
        <v>179</v>
      </c>
    </row>
    <row r="154" spans="1:7" ht="13.5" customHeight="1" x14ac:dyDescent="0.35">
      <c r="A154" s="47">
        <v>43438</v>
      </c>
      <c r="B154" s="45" t="s">
        <v>1935</v>
      </c>
      <c r="C154" s="426" t="s">
        <v>28</v>
      </c>
      <c r="D154" s="45" t="s">
        <v>162</v>
      </c>
      <c r="E154" s="53">
        <v>200</v>
      </c>
      <c r="F154" s="45" t="s">
        <v>2899</v>
      </c>
      <c r="G154" s="45" t="s">
        <v>1311</v>
      </c>
    </row>
    <row r="155" spans="1:7" ht="13.5" customHeight="1" x14ac:dyDescent="0.35">
      <c r="A155" s="47">
        <v>43436</v>
      </c>
      <c r="B155" s="45" t="s">
        <v>2900</v>
      </c>
      <c r="C155" s="426" t="s">
        <v>1274</v>
      </c>
      <c r="D155" s="45" t="s">
        <v>2442</v>
      </c>
      <c r="E155" s="53">
        <v>50</v>
      </c>
      <c r="F155" s="45" t="s">
        <v>494</v>
      </c>
      <c r="G155" s="45" t="s">
        <v>174</v>
      </c>
    </row>
    <row r="156" spans="1:7" ht="13.5" customHeight="1" x14ac:dyDescent="0.35">
      <c r="A156" s="47">
        <v>43436</v>
      </c>
      <c r="B156" s="45" t="s">
        <v>2901</v>
      </c>
      <c r="C156" s="426" t="s">
        <v>28</v>
      </c>
      <c r="D156" s="45" t="s">
        <v>2442</v>
      </c>
      <c r="E156" s="53">
        <v>30</v>
      </c>
      <c r="F156" s="45" t="s">
        <v>1924</v>
      </c>
      <c r="G156" s="45" t="s">
        <v>174</v>
      </c>
    </row>
    <row r="157" spans="1:7" ht="13.5" customHeight="1" x14ac:dyDescent="0.35">
      <c r="A157" s="47">
        <v>43435</v>
      </c>
      <c r="B157" s="45" t="s">
        <v>2565</v>
      </c>
      <c r="C157" s="426" t="s">
        <v>1276</v>
      </c>
      <c r="D157" s="426" t="s">
        <v>161</v>
      </c>
      <c r="E157" s="567">
        <v>861.13</v>
      </c>
      <c r="F157" s="426" t="s">
        <v>1078</v>
      </c>
      <c r="G157" s="426" t="s">
        <v>175</v>
      </c>
    </row>
    <row r="158" spans="1:7" ht="14.25" customHeight="1" x14ac:dyDescent="0.35">
      <c r="A158" s="47">
        <v>43435</v>
      </c>
      <c r="B158" s="45" t="s">
        <v>2566</v>
      </c>
      <c r="C158" s="426" t="s">
        <v>1278</v>
      </c>
      <c r="D158" s="426" t="s">
        <v>161</v>
      </c>
      <c r="E158" s="567">
        <v>40</v>
      </c>
      <c r="F158" s="426" t="s">
        <v>292</v>
      </c>
      <c r="G158" s="426" t="s">
        <v>175</v>
      </c>
    </row>
    <row r="161" spans="1:7" ht="13.5" customHeight="1" x14ac:dyDescent="0.35">
      <c r="A161" s="47">
        <v>43434</v>
      </c>
      <c r="B161" s="45" t="s">
        <v>2205</v>
      </c>
      <c r="C161" s="426" t="s">
        <v>1276</v>
      </c>
      <c r="D161" s="45" t="s">
        <v>162</v>
      </c>
      <c r="E161" s="53">
        <v>120</v>
      </c>
      <c r="F161" s="45" t="s">
        <v>1078</v>
      </c>
      <c r="G161" s="45" t="s">
        <v>175</v>
      </c>
    </row>
    <row r="162" spans="1:7" ht="13.5" customHeight="1" x14ac:dyDescent="0.35">
      <c r="A162" s="47">
        <v>43433</v>
      </c>
      <c r="B162" s="45" t="s">
        <v>2902</v>
      </c>
      <c r="C162" s="426" t="s">
        <v>2525</v>
      </c>
      <c r="D162" s="45" t="s">
        <v>160</v>
      </c>
      <c r="E162" s="53">
        <v>25</v>
      </c>
      <c r="F162" s="45" t="s">
        <v>1409</v>
      </c>
      <c r="G162" s="45" t="s">
        <v>175</v>
      </c>
    </row>
    <row r="163" spans="1:7" ht="13.5" customHeight="1" x14ac:dyDescent="0.35">
      <c r="A163" s="47">
        <v>43431</v>
      </c>
      <c r="B163" s="45" t="s">
        <v>2903</v>
      </c>
      <c r="C163" s="426" t="s">
        <v>28</v>
      </c>
      <c r="D163" s="45" t="s">
        <v>160</v>
      </c>
      <c r="E163" s="53">
        <v>250</v>
      </c>
      <c r="F163" s="45" t="s">
        <v>1489</v>
      </c>
      <c r="G163" s="45" t="s">
        <v>175</v>
      </c>
    </row>
    <row r="164" spans="1:7" ht="13.5" customHeight="1" x14ac:dyDescent="0.35">
      <c r="A164" s="47">
        <v>43430</v>
      </c>
      <c r="B164" s="45" t="s">
        <v>276</v>
      </c>
      <c r="C164" s="426" t="s">
        <v>1274</v>
      </c>
      <c r="D164" s="45" t="s">
        <v>160</v>
      </c>
      <c r="E164" s="53">
        <v>543.75</v>
      </c>
      <c r="F164" s="45" t="s">
        <v>1375</v>
      </c>
      <c r="G164" s="45" t="s">
        <v>175</v>
      </c>
    </row>
    <row r="165" spans="1:7" ht="13.5" customHeight="1" x14ac:dyDescent="0.35">
      <c r="A165" s="47">
        <v>43430</v>
      </c>
      <c r="B165" s="45" t="s">
        <v>1681</v>
      </c>
      <c r="C165" s="426" t="s">
        <v>1274</v>
      </c>
      <c r="D165" s="45" t="s">
        <v>159</v>
      </c>
      <c r="E165" s="53">
        <v>356.25</v>
      </c>
      <c r="F165" s="45" t="s">
        <v>1375</v>
      </c>
      <c r="G165" s="45" t="s">
        <v>175</v>
      </c>
    </row>
    <row r="166" spans="1:7" ht="13.5" customHeight="1" x14ac:dyDescent="0.35">
      <c r="A166" s="47">
        <v>43430</v>
      </c>
      <c r="B166" s="45" t="s">
        <v>2904</v>
      </c>
      <c r="C166" s="426" t="s">
        <v>2525</v>
      </c>
      <c r="D166" s="45" t="s">
        <v>159</v>
      </c>
      <c r="E166" s="53">
        <v>200</v>
      </c>
      <c r="F166" s="45" t="s">
        <v>2873</v>
      </c>
      <c r="G166" s="45" t="s">
        <v>174</v>
      </c>
    </row>
    <row r="167" spans="1:7" ht="13.5" customHeight="1" x14ac:dyDescent="0.35">
      <c r="A167" s="47">
        <v>43430</v>
      </c>
      <c r="B167" s="45" t="s">
        <v>2754</v>
      </c>
      <c r="C167" s="426" t="s">
        <v>1274</v>
      </c>
      <c r="D167" s="45" t="s">
        <v>159</v>
      </c>
      <c r="E167" s="53">
        <v>543.75</v>
      </c>
      <c r="F167" s="45" t="s">
        <v>1000</v>
      </c>
      <c r="G167" s="45" t="s">
        <v>175</v>
      </c>
    </row>
    <row r="168" spans="1:7" ht="13.5" customHeight="1" x14ac:dyDescent="0.35">
      <c r="A168" s="47">
        <v>43430</v>
      </c>
      <c r="B168" s="45" t="s">
        <v>2905</v>
      </c>
      <c r="C168" s="426" t="s">
        <v>1274</v>
      </c>
      <c r="D168" s="45" t="s">
        <v>159</v>
      </c>
      <c r="E168" s="53">
        <v>543.75</v>
      </c>
      <c r="F168" s="45" t="s">
        <v>1000</v>
      </c>
      <c r="G168" s="45" t="s">
        <v>175</v>
      </c>
    </row>
    <row r="169" spans="1:7" ht="13.5" customHeight="1" x14ac:dyDescent="0.35">
      <c r="A169" s="47">
        <v>43430</v>
      </c>
      <c r="B169" s="45" t="s">
        <v>2757</v>
      </c>
      <c r="C169" s="426" t="s">
        <v>1274</v>
      </c>
      <c r="D169" s="45" t="s">
        <v>160</v>
      </c>
      <c r="E169" s="53">
        <v>57.15</v>
      </c>
      <c r="F169" s="45" t="s">
        <v>2906</v>
      </c>
      <c r="G169" s="45" t="s">
        <v>175</v>
      </c>
    </row>
    <row r="170" spans="1:7" ht="13.5" customHeight="1" x14ac:dyDescent="0.35">
      <c r="A170" s="47">
        <v>43429</v>
      </c>
      <c r="B170" s="45" t="s">
        <v>1500</v>
      </c>
      <c r="C170" s="426" t="s">
        <v>1274</v>
      </c>
      <c r="D170" s="45" t="s">
        <v>159</v>
      </c>
      <c r="E170" s="53">
        <v>1087.5</v>
      </c>
      <c r="F170" s="45" t="s">
        <v>463</v>
      </c>
      <c r="G170" s="45" t="s">
        <v>175</v>
      </c>
    </row>
    <row r="171" spans="1:7" ht="13.5" customHeight="1" x14ac:dyDescent="0.35">
      <c r="A171" s="47">
        <v>43429</v>
      </c>
      <c r="B171" s="45" t="s">
        <v>2907</v>
      </c>
      <c r="C171" s="426" t="s">
        <v>2525</v>
      </c>
      <c r="D171" s="45" t="s">
        <v>159</v>
      </c>
      <c r="E171" s="53">
        <v>97.5</v>
      </c>
      <c r="F171" s="45" t="s">
        <v>2873</v>
      </c>
      <c r="G171" s="45" t="s">
        <v>175</v>
      </c>
    </row>
    <row r="172" spans="1:7" ht="13.5" customHeight="1" x14ac:dyDescent="0.35">
      <c r="A172" s="47">
        <v>43429</v>
      </c>
      <c r="B172" s="45" t="s">
        <v>784</v>
      </c>
      <c r="C172" s="426" t="s">
        <v>1274</v>
      </c>
      <c r="D172" s="45" t="s">
        <v>159</v>
      </c>
      <c r="E172" s="53">
        <v>57.15</v>
      </c>
      <c r="F172" s="45" t="s">
        <v>2906</v>
      </c>
      <c r="G172" s="45" t="s">
        <v>175</v>
      </c>
    </row>
    <row r="173" spans="1:7" ht="13.5" customHeight="1" x14ac:dyDescent="0.35">
      <c r="A173" s="47">
        <v>43430</v>
      </c>
      <c r="B173" s="45" t="s">
        <v>2562</v>
      </c>
      <c r="C173" s="426" t="s">
        <v>1279</v>
      </c>
      <c r="D173" s="45" t="s">
        <v>160</v>
      </c>
      <c r="E173" s="53">
        <v>180</v>
      </c>
      <c r="F173" s="48" t="s">
        <v>2908</v>
      </c>
      <c r="G173" s="45" t="s">
        <v>175</v>
      </c>
    </row>
    <row r="174" spans="1:7" ht="13.5" customHeight="1" x14ac:dyDescent="0.35">
      <c r="A174" s="47">
        <v>43429</v>
      </c>
      <c r="B174" s="45" t="s">
        <v>2562</v>
      </c>
      <c r="C174" s="426" t="s">
        <v>1279</v>
      </c>
      <c r="D174" s="45" t="s">
        <v>160</v>
      </c>
      <c r="E174" s="53">
        <v>270</v>
      </c>
      <c r="F174" s="48" t="s">
        <v>2908</v>
      </c>
      <c r="G174" s="45" t="s">
        <v>175</v>
      </c>
    </row>
    <row r="175" spans="1:7" ht="13.5" customHeight="1" x14ac:dyDescent="0.35">
      <c r="A175" s="47">
        <v>43428</v>
      </c>
      <c r="B175" s="45" t="s">
        <v>1500</v>
      </c>
      <c r="C175" s="426" t="s">
        <v>1274</v>
      </c>
      <c r="D175" s="45" t="s">
        <v>159</v>
      </c>
      <c r="E175" s="53">
        <v>93.75</v>
      </c>
      <c r="F175" s="45" t="s">
        <v>2909</v>
      </c>
      <c r="G175" s="45" t="s">
        <v>175</v>
      </c>
    </row>
    <row r="176" spans="1:7" ht="13.5" customHeight="1" x14ac:dyDescent="0.35">
      <c r="A176" s="47">
        <v>43428</v>
      </c>
      <c r="B176" s="45" t="s">
        <v>1500</v>
      </c>
      <c r="C176" s="426" t="s">
        <v>1274</v>
      </c>
      <c r="D176" s="45" t="s">
        <v>159</v>
      </c>
      <c r="E176" s="53">
        <v>56.25</v>
      </c>
      <c r="F176" s="45" t="s">
        <v>2910</v>
      </c>
      <c r="G176" s="45" t="s">
        <v>175</v>
      </c>
    </row>
    <row r="177" spans="1:7" ht="13.5" customHeight="1" x14ac:dyDescent="0.35">
      <c r="A177" s="47">
        <v>43428</v>
      </c>
      <c r="B177" s="45" t="s">
        <v>2911</v>
      </c>
      <c r="C177" s="426" t="s">
        <v>1279</v>
      </c>
      <c r="D177" s="45" t="s">
        <v>160</v>
      </c>
      <c r="E177" s="53">
        <v>180</v>
      </c>
      <c r="F177" s="48" t="s">
        <v>941</v>
      </c>
      <c r="G177" s="45" t="s">
        <v>174</v>
      </c>
    </row>
    <row r="178" spans="1:7" ht="13.5" customHeight="1" x14ac:dyDescent="0.35">
      <c r="A178" s="47">
        <v>43427</v>
      </c>
      <c r="B178" s="45" t="s">
        <v>2912</v>
      </c>
      <c r="C178" s="426" t="s">
        <v>28</v>
      </c>
      <c r="D178" s="45" t="s">
        <v>160</v>
      </c>
      <c r="E178" s="53">
        <v>187.5</v>
      </c>
      <c r="F178" s="45" t="s">
        <v>1489</v>
      </c>
      <c r="G178" s="45" t="s">
        <v>175</v>
      </c>
    </row>
    <row r="179" spans="1:7" ht="13.5" customHeight="1" x14ac:dyDescent="0.35">
      <c r="A179" s="47">
        <v>43427</v>
      </c>
      <c r="B179" s="45" t="s">
        <v>2285</v>
      </c>
      <c r="C179" s="426" t="s">
        <v>1274</v>
      </c>
      <c r="D179" s="45" t="s">
        <v>159</v>
      </c>
      <c r="E179" s="53">
        <f>125-38.75</f>
        <v>86.25</v>
      </c>
      <c r="F179" s="45" t="s">
        <v>230</v>
      </c>
      <c r="G179" s="45" t="s">
        <v>174</v>
      </c>
    </row>
    <row r="180" spans="1:7" ht="13.5" customHeight="1" x14ac:dyDescent="0.35">
      <c r="A180" s="47">
        <v>43427</v>
      </c>
      <c r="B180" s="45" t="s">
        <v>2285</v>
      </c>
      <c r="C180" s="426" t="s">
        <v>28</v>
      </c>
      <c r="D180" s="45" t="s">
        <v>159</v>
      </c>
      <c r="E180" s="53">
        <v>30</v>
      </c>
      <c r="F180" s="45" t="s">
        <v>2913</v>
      </c>
      <c r="G180" s="45" t="s">
        <v>174</v>
      </c>
    </row>
    <row r="181" spans="1:7" ht="13.5" customHeight="1" x14ac:dyDescent="0.35">
      <c r="A181" s="47">
        <v>43427</v>
      </c>
      <c r="B181" s="45" t="s">
        <v>2824</v>
      </c>
      <c r="C181" s="426" t="s">
        <v>28</v>
      </c>
      <c r="D181" s="45" t="s">
        <v>159</v>
      </c>
      <c r="E181" s="53">
        <v>187.5</v>
      </c>
      <c r="F181" s="45" t="s">
        <v>2914</v>
      </c>
      <c r="G181" s="45" t="s">
        <v>175</v>
      </c>
    </row>
    <row r="182" spans="1:7" ht="13.5" customHeight="1" x14ac:dyDescent="0.35">
      <c r="A182" s="47">
        <v>43425</v>
      </c>
      <c r="B182" s="45" t="s">
        <v>2912</v>
      </c>
      <c r="C182" s="426" t="s">
        <v>2525</v>
      </c>
      <c r="D182" s="45" t="s">
        <v>160</v>
      </c>
      <c r="E182" s="53">
        <v>9.4</v>
      </c>
      <c r="F182" s="45" t="s">
        <v>1254</v>
      </c>
      <c r="G182" s="45" t="s">
        <v>174</v>
      </c>
    </row>
    <row r="183" spans="1:7" ht="13.5" customHeight="1" x14ac:dyDescent="0.35">
      <c r="A183" s="47">
        <v>43424</v>
      </c>
      <c r="B183" s="45" t="s">
        <v>1766</v>
      </c>
      <c r="C183" s="426" t="s">
        <v>28</v>
      </c>
      <c r="D183" s="45" t="s">
        <v>162</v>
      </c>
      <c r="E183" s="53">
        <v>20</v>
      </c>
      <c r="F183" s="45" t="s">
        <v>2915</v>
      </c>
      <c r="G183" s="45" t="s">
        <v>1311</v>
      </c>
    </row>
    <row r="184" spans="1:7" ht="13.5" customHeight="1" x14ac:dyDescent="0.35">
      <c r="A184" s="47">
        <v>43424</v>
      </c>
      <c r="B184" s="45" t="s">
        <v>2916</v>
      </c>
      <c r="C184" s="426" t="s">
        <v>28</v>
      </c>
      <c r="D184" s="45" t="s">
        <v>159</v>
      </c>
      <c r="E184" s="53">
        <v>30</v>
      </c>
      <c r="F184" s="45" t="s">
        <v>2913</v>
      </c>
      <c r="G184" s="45" t="s">
        <v>174</v>
      </c>
    </row>
    <row r="185" spans="1:7" ht="13.5" customHeight="1" x14ac:dyDescent="0.35">
      <c r="A185" s="47">
        <v>43424</v>
      </c>
      <c r="B185" s="45" t="s">
        <v>2917</v>
      </c>
      <c r="C185" s="426" t="s">
        <v>28</v>
      </c>
      <c r="D185" s="45" t="s">
        <v>159</v>
      </c>
      <c r="E185" s="53">
        <v>30</v>
      </c>
      <c r="F185" s="45" t="s">
        <v>2913</v>
      </c>
      <c r="G185" s="45" t="s">
        <v>174</v>
      </c>
    </row>
    <row r="186" spans="1:7" ht="13.5" customHeight="1" x14ac:dyDescent="0.35">
      <c r="A186" s="47">
        <v>43422</v>
      </c>
      <c r="B186" s="45" t="s">
        <v>2205</v>
      </c>
      <c r="C186" s="426" t="s">
        <v>28</v>
      </c>
      <c r="D186" s="45" t="s">
        <v>166</v>
      </c>
      <c r="E186" s="45">
        <v>396</v>
      </c>
      <c r="F186" s="45" t="s">
        <v>2918</v>
      </c>
      <c r="G186" s="45" t="s">
        <v>175</v>
      </c>
    </row>
    <row r="187" spans="1:7" ht="13.5" customHeight="1" x14ac:dyDescent="0.35">
      <c r="A187" s="47">
        <v>43422</v>
      </c>
      <c r="B187" s="45" t="s">
        <v>1187</v>
      </c>
      <c r="C187" s="426" t="s">
        <v>28</v>
      </c>
      <c r="D187" s="45" t="s">
        <v>166</v>
      </c>
      <c r="E187" s="45">
        <v>75</v>
      </c>
      <c r="F187" s="45" t="s">
        <v>2918</v>
      </c>
      <c r="G187" s="45" t="s">
        <v>175</v>
      </c>
    </row>
    <row r="188" spans="1:7" ht="13.5" customHeight="1" x14ac:dyDescent="0.35">
      <c r="A188" s="47">
        <v>43422</v>
      </c>
      <c r="B188" s="45" t="s">
        <v>2205</v>
      </c>
      <c r="C188" s="426" t="s">
        <v>1277</v>
      </c>
      <c r="D188" s="45" t="s">
        <v>166</v>
      </c>
      <c r="E188" s="257">
        <v>-396</v>
      </c>
      <c r="F188" s="45" t="s">
        <v>2918</v>
      </c>
      <c r="G188" s="45" t="s">
        <v>175</v>
      </c>
    </row>
    <row r="189" spans="1:7" ht="13.5" customHeight="1" x14ac:dyDescent="0.35">
      <c r="A189" s="47">
        <v>43422</v>
      </c>
      <c r="B189" s="45" t="s">
        <v>1187</v>
      </c>
      <c r="C189" s="426" t="s">
        <v>1277</v>
      </c>
      <c r="D189" s="45" t="s">
        <v>166</v>
      </c>
      <c r="E189" s="257">
        <v>-75</v>
      </c>
      <c r="F189" s="45" t="s">
        <v>2918</v>
      </c>
      <c r="G189" s="45" t="s">
        <v>175</v>
      </c>
    </row>
    <row r="190" spans="1:7" ht="13.5" customHeight="1" x14ac:dyDescent="0.35">
      <c r="A190" s="47">
        <v>43422</v>
      </c>
      <c r="B190" s="45" t="s">
        <v>2919</v>
      </c>
      <c r="C190" s="426" t="s">
        <v>28</v>
      </c>
      <c r="D190" s="45" t="s">
        <v>159</v>
      </c>
      <c r="E190" s="53">
        <v>30</v>
      </c>
      <c r="F190" s="45" t="s">
        <v>2913</v>
      </c>
      <c r="G190" s="45" t="s">
        <v>174</v>
      </c>
    </row>
    <row r="191" spans="1:7" ht="13.5" customHeight="1" x14ac:dyDescent="0.35">
      <c r="A191" s="47">
        <v>43420</v>
      </c>
      <c r="B191" s="45" t="s">
        <v>2920</v>
      </c>
      <c r="C191" s="426" t="s">
        <v>1279</v>
      </c>
      <c r="D191" s="45" t="s">
        <v>162</v>
      </c>
      <c r="E191" s="53">
        <v>120</v>
      </c>
      <c r="F191" s="48" t="s">
        <v>2921</v>
      </c>
      <c r="G191" s="45" t="s">
        <v>175</v>
      </c>
    </row>
    <row r="192" spans="1:7" ht="13.5" customHeight="1" x14ac:dyDescent="0.35">
      <c r="A192" s="47">
        <v>43419</v>
      </c>
      <c r="B192" s="45" t="s">
        <v>2922</v>
      </c>
      <c r="C192" s="426" t="s">
        <v>1274</v>
      </c>
      <c r="D192" s="45" t="s">
        <v>160</v>
      </c>
      <c r="E192" s="53">
        <v>25</v>
      </c>
      <c r="F192" s="45" t="s">
        <v>2923</v>
      </c>
      <c r="G192" s="45" t="s">
        <v>174</v>
      </c>
    </row>
    <row r="193" spans="1:7" ht="13.5" customHeight="1" x14ac:dyDescent="0.35">
      <c r="A193" s="47">
        <v>43415</v>
      </c>
      <c r="B193" s="45" t="s">
        <v>2912</v>
      </c>
      <c r="C193" s="426" t="s">
        <v>28</v>
      </c>
      <c r="D193" s="45" t="s">
        <v>160</v>
      </c>
      <c r="E193" s="53">
        <v>30</v>
      </c>
      <c r="F193" s="45" t="s">
        <v>2913</v>
      </c>
      <c r="G193" s="45" t="s">
        <v>179</v>
      </c>
    </row>
    <row r="194" spans="1:7" ht="13.5" customHeight="1" x14ac:dyDescent="0.35">
      <c r="A194" s="47">
        <v>43418</v>
      </c>
      <c r="B194" s="45" t="s">
        <v>2895</v>
      </c>
      <c r="C194" s="426" t="s">
        <v>1274</v>
      </c>
      <c r="D194" s="45" t="s">
        <v>162</v>
      </c>
      <c r="E194" s="53">
        <v>100</v>
      </c>
      <c r="F194" s="45" t="s">
        <v>2924</v>
      </c>
      <c r="G194" s="45" t="s">
        <v>174</v>
      </c>
    </row>
    <row r="195" spans="1:7" ht="13.5" customHeight="1" x14ac:dyDescent="0.35">
      <c r="A195" s="47">
        <v>43411</v>
      </c>
      <c r="B195" s="45" t="s">
        <v>2460</v>
      </c>
      <c r="C195" s="426" t="s">
        <v>28</v>
      </c>
      <c r="D195" s="45" t="s">
        <v>160</v>
      </c>
      <c r="E195" s="53">
        <f>250-37.5</f>
        <v>212.5</v>
      </c>
      <c r="F195" s="45" t="s">
        <v>2925</v>
      </c>
      <c r="G195" s="45" t="s">
        <v>175</v>
      </c>
    </row>
    <row r="196" spans="1:7" ht="13.5" customHeight="1" x14ac:dyDescent="0.35">
      <c r="A196" s="47">
        <v>43411</v>
      </c>
      <c r="B196" s="45" t="s">
        <v>732</v>
      </c>
      <c r="C196" s="426" t="s">
        <v>28</v>
      </c>
      <c r="D196" s="45" t="s">
        <v>160</v>
      </c>
      <c r="E196" s="53">
        <v>200</v>
      </c>
      <c r="F196" s="45" t="s">
        <v>2925</v>
      </c>
      <c r="G196" s="45" t="s">
        <v>175</v>
      </c>
    </row>
    <row r="197" spans="1:7" ht="13.5" customHeight="1" x14ac:dyDescent="0.35">
      <c r="A197" s="47">
        <v>43411</v>
      </c>
      <c r="B197" s="45" t="s">
        <v>2926</v>
      </c>
      <c r="C197" s="426" t="s">
        <v>28</v>
      </c>
      <c r="D197" s="45" t="s">
        <v>160</v>
      </c>
      <c r="E197" s="53">
        <v>200</v>
      </c>
      <c r="F197" s="45" t="s">
        <v>2925</v>
      </c>
      <c r="G197" s="45" t="s">
        <v>175</v>
      </c>
    </row>
    <row r="198" spans="1:7" ht="13.5" customHeight="1" x14ac:dyDescent="0.35">
      <c r="A198" s="47">
        <v>43411</v>
      </c>
      <c r="B198" s="45" t="s">
        <v>2927</v>
      </c>
      <c r="C198" s="426" t="s">
        <v>28</v>
      </c>
      <c r="D198" s="45" t="s">
        <v>160</v>
      </c>
      <c r="E198" s="53">
        <v>200</v>
      </c>
      <c r="F198" s="45" t="s">
        <v>2925</v>
      </c>
      <c r="G198" s="45" t="s">
        <v>175</v>
      </c>
    </row>
    <row r="199" spans="1:7" ht="13.5" customHeight="1" x14ac:dyDescent="0.35">
      <c r="A199" s="47">
        <v>43409</v>
      </c>
      <c r="B199" s="45" t="s">
        <v>2928</v>
      </c>
      <c r="C199" s="426" t="s">
        <v>1276</v>
      </c>
      <c r="D199" s="45" t="s">
        <v>162</v>
      </c>
      <c r="E199" s="53">
        <v>500</v>
      </c>
      <c r="F199" s="45" t="s">
        <v>1078</v>
      </c>
      <c r="G199" s="45" t="s">
        <v>175</v>
      </c>
    </row>
    <row r="200" spans="1:7" ht="13.5" customHeight="1" x14ac:dyDescent="0.35">
      <c r="A200" s="47">
        <v>43407</v>
      </c>
      <c r="B200" s="45" t="s">
        <v>2929</v>
      </c>
      <c r="C200" s="426" t="s">
        <v>28</v>
      </c>
      <c r="D200" s="45" t="s">
        <v>162</v>
      </c>
      <c r="E200" s="53">
        <v>13</v>
      </c>
      <c r="F200" s="45" t="s">
        <v>2913</v>
      </c>
      <c r="G200" s="45" t="s">
        <v>163</v>
      </c>
    </row>
    <row r="201" spans="1:7" ht="13.5" customHeight="1" x14ac:dyDescent="0.35">
      <c r="A201" s="47">
        <v>43407</v>
      </c>
      <c r="B201" s="45" t="s">
        <v>2930</v>
      </c>
      <c r="C201" s="426" t="s">
        <v>28</v>
      </c>
      <c r="D201" s="45" t="s">
        <v>159</v>
      </c>
      <c r="E201" s="53">
        <v>250</v>
      </c>
      <c r="F201" s="45" t="s">
        <v>1489</v>
      </c>
      <c r="G201" s="45" t="s">
        <v>175</v>
      </c>
    </row>
    <row r="202" spans="1:7" ht="13.5" customHeight="1" x14ac:dyDescent="0.35">
      <c r="A202" s="47">
        <v>43407</v>
      </c>
      <c r="B202" s="45" t="s">
        <v>2153</v>
      </c>
      <c r="C202" s="426" t="s">
        <v>1276</v>
      </c>
      <c r="D202" s="45" t="s">
        <v>162</v>
      </c>
      <c r="E202" s="53">
        <v>60</v>
      </c>
      <c r="F202" s="45" t="s">
        <v>1078</v>
      </c>
      <c r="G202" s="45" t="s">
        <v>174</v>
      </c>
    </row>
    <row r="203" spans="1:7" ht="13.5" customHeight="1" x14ac:dyDescent="0.35">
      <c r="A203" s="47">
        <v>43407</v>
      </c>
      <c r="B203" s="45" t="s">
        <v>2931</v>
      </c>
      <c r="C203" s="426" t="s">
        <v>28</v>
      </c>
      <c r="D203" s="45" t="s">
        <v>159</v>
      </c>
      <c r="E203" s="53">
        <v>395</v>
      </c>
      <c r="F203" s="45" t="s">
        <v>1058</v>
      </c>
      <c r="G203" s="45" t="s">
        <v>175</v>
      </c>
    </row>
    <row r="204" spans="1:7" ht="13.5" customHeight="1" x14ac:dyDescent="0.35">
      <c r="A204" s="47">
        <v>43405</v>
      </c>
      <c r="B204" s="45" t="s">
        <v>2595</v>
      </c>
      <c r="C204" s="426" t="s">
        <v>1276</v>
      </c>
      <c r="D204" s="426" t="s">
        <v>161</v>
      </c>
      <c r="E204" s="567">
        <v>681.13</v>
      </c>
      <c r="F204" s="426" t="s">
        <v>1078</v>
      </c>
      <c r="G204" s="426" t="s">
        <v>175</v>
      </c>
    </row>
    <row r="205" spans="1:7" ht="13.5" customHeight="1" x14ac:dyDescent="0.35">
      <c r="A205" s="47">
        <v>43405</v>
      </c>
      <c r="B205" s="45" t="s">
        <v>2596</v>
      </c>
      <c r="C205" s="426" t="s">
        <v>1278</v>
      </c>
      <c r="D205" s="426" t="s">
        <v>161</v>
      </c>
      <c r="E205" s="567">
        <v>40</v>
      </c>
      <c r="F205" s="426" t="s">
        <v>292</v>
      </c>
      <c r="G205" s="426" t="s">
        <v>175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2932</v>
      </c>
      <c r="C207" s="426" t="s">
        <v>28</v>
      </c>
      <c r="D207" s="45" t="s">
        <v>159</v>
      </c>
      <c r="E207" s="53">
        <v>30</v>
      </c>
      <c r="F207" s="45" t="s">
        <v>1924</v>
      </c>
      <c r="G207" s="45" t="s">
        <v>175</v>
      </c>
    </row>
    <row r="208" spans="1:7" ht="13.5" customHeight="1" x14ac:dyDescent="0.35">
      <c r="A208" s="47">
        <v>43402</v>
      </c>
      <c r="B208" s="45" t="s">
        <v>2933</v>
      </c>
      <c r="C208" s="426" t="s">
        <v>1274</v>
      </c>
      <c r="D208" s="45" t="s">
        <v>159</v>
      </c>
      <c r="E208" s="53">
        <v>49</v>
      </c>
      <c r="F208" s="45" t="s">
        <v>2162</v>
      </c>
      <c r="G208" s="45" t="s">
        <v>175</v>
      </c>
    </row>
    <row r="209" spans="1:7" ht="13.5" customHeight="1" x14ac:dyDescent="0.35">
      <c r="A209" s="47">
        <v>43398</v>
      </c>
      <c r="B209" s="45" t="s">
        <v>2934</v>
      </c>
      <c r="C209" s="426" t="s">
        <v>1274</v>
      </c>
      <c r="D209" s="45" t="s">
        <v>2297</v>
      </c>
      <c r="E209" s="53">
        <v>150</v>
      </c>
      <c r="F209" s="45" t="s">
        <v>2162</v>
      </c>
      <c r="G209" s="45" t="s">
        <v>177</v>
      </c>
    </row>
    <row r="210" spans="1:7" ht="13.5" customHeight="1" x14ac:dyDescent="0.35">
      <c r="A210" s="47">
        <v>43396</v>
      </c>
      <c r="B210" s="45" t="s">
        <v>2930</v>
      </c>
      <c r="C210" s="426" t="s">
        <v>28</v>
      </c>
      <c r="D210" s="45" t="s">
        <v>160</v>
      </c>
      <c r="E210" s="53">
        <v>30</v>
      </c>
      <c r="F210" s="45" t="s">
        <v>2935</v>
      </c>
      <c r="G210" s="45" t="s">
        <v>174</v>
      </c>
    </row>
    <row r="211" spans="1:7" ht="13.5" customHeight="1" x14ac:dyDescent="0.35">
      <c r="A211" s="47">
        <v>43396</v>
      </c>
      <c r="B211" s="45" t="s">
        <v>2936</v>
      </c>
      <c r="C211" s="426" t="s">
        <v>1274</v>
      </c>
      <c r="D211" s="45" t="s">
        <v>159</v>
      </c>
      <c r="E211" s="53">
        <v>75</v>
      </c>
      <c r="F211" s="45" t="s">
        <v>1638</v>
      </c>
      <c r="G211" s="45" t="s">
        <v>179</v>
      </c>
    </row>
    <row r="212" spans="1:7" ht="13.5" customHeight="1" x14ac:dyDescent="0.35">
      <c r="A212" s="47">
        <v>43396</v>
      </c>
      <c r="B212" s="45" t="s">
        <v>1935</v>
      </c>
      <c r="C212" s="426" t="s">
        <v>28</v>
      </c>
      <c r="D212" s="45" t="s">
        <v>160</v>
      </c>
      <c r="E212" s="53">
        <v>50</v>
      </c>
      <c r="F212" s="45" t="s">
        <v>1489</v>
      </c>
      <c r="G212" s="45" t="s">
        <v>1311</v>
      </c>
    </row>
    <row r="213" spans="1:7" ht="13.5" customHeight="1" x14ac:dyDescent="0.35">
      <c r="A213" s="47">
        <v>43394</v>
      </c>
      <c r="B213" s="45" t="s">
        <v>2228</v>
      </c>
      <c r="C213" s="426" t="s">
        <v>1274</v>
      </c>
      <c r="D213" s="45" t="s">
        <v>159</v>
      </c>
      <c r="E213" s="53">
        <v>75</v>
      </c>
      <c r="F213" s="45" t="s">
        <v>2162</v>
      </c>
      <c r="G213" s="45" t="s">
        <v>174</v>
      </c>
    </row>
    <row r="214" spans="1:7" ht="13.5" customHeight="1" x14ac:dyDescent="0.35">
      <c r="A214" s="47">
        <v>43394</v>
      </c>
      <c r="B214" s="45" t="s">
        <v>2937</v>
      </c>
      <c r="C214" s="426" t="s">
        <v>1279</v>
      </c>
      <c r="D214" s="45" t="s">
        <v>160</v>
      </c>
      <c r="E214" s="53">
        <v>120</v>
      </c>
      <c r="F214" s="48" t="s">
        <v>941</v>
      </c>
      <c r="G214" s="45" t="s">
        <v>174</v>
      </c>
    </row>
    <row r="215" spans="1:7" ht="13.5" customHeight="1" x14ac:dyDescent="0.35">
      <c r="A215" s="47">
        <v>43394</v>
      </c>
      <c r="B215" s="45" t="s">
        <v>2938</v>
      </c>
      <c r="C215" s="426" t="s">
        <v>1274</v>
      </c>
      <c r="D215" s="45" t="s">
        <v>159</v>
      </c>
      <c r="E215" s="53">
        <v>75</v>
      </c>
      <c r="F215" s="45" t="s">
        <v>2162</v>
      </c>
      <c r="G215" s="45" t="s">
        <v>174</v>
      </c>
    </row>
    <row r="216" spans="1:7" ht="13.5" customHeight="1" x14ac:dyDescent="0.35">
      <c r="A216" s="47">
        <v>43393</v>
      </c>
      <c r="B216" s="45" t="s">
        <v>276</v>
      </c>
      <c r="C216" s="426" t="s">
        <v>1274</v>
      </c>
      <c r="D216" s="45" t="s">
        <v>160</v>
      </c>
      <c r="E216" s="53">
        <v>125</v>
      </c>
      <c r="F216" s="45" t="s">
        <v>2162</v>
      </c>
      <c r="G216" s="45" t="s">
        <v>175</v>
      </c>
    </row>
    <row r="217" spans="1:7" ht="13.5" customHeight="1" x14ac:dyDescent="0.35">
      <c r="A217" s="47">
        <v>43393</v>
      </c>
      <c r="B217" s="45" t="s">
        <v>2939</v>
      </c>
      <c r="C217" s="426" t="s">
        <v>1279</v>
      </c>
      <c r="D217" s="45" t="s">
        <v>160</v>
      </c>
      <c r="E217" s="53">
        <v>120</v>
      </c>
      <c r="F217" s="48" t="s">
        <v>941</v>
      </c>
      <c r="G217" s="45" t="s">
        <v>175</v>
      </c>
    </row>
    <row r="218" spans="1:7" ht="13.5" customHeight="1" x14ac:dyDescent="0.35">
      <c r="A218" s="47">
        <v>43392</v>
      </c>
      <c r="B218" s="45" t="s">
        <v>2940</v>
      </c>
      <c r="C218" s="426" t="s">
        <v>1274</v>
      </c>
      <c r="D218" s="45" t="s">
        <v>159</v>
      </c>
      <c r="E218" s="53">
        <v>75</v>
      </c>
      <c r="F218" s="45" t="s">
        <v>2162</v>
      </c>
      <c r="G218" s="45" t="s">
        <v>174</v>
      </c>
    </row>
    <row r="219" spans="1:7" ht="13.5" customHeight="1" x14ac:dyDescent="0.35">
      <c r="A219" s="47">
        <v>43392</v>
      </c>
      <c r="B219" s="45" t="s">
        <v>1667</v>
      </c>
      <c r="C219" s="426" t="s">
        <v>1274</v>
      </c>
      <c r="D219" s="45" t="s">
        <v>160</v>
      </c>
      <c r="E219" s="53">
        <v>75</v>
      </c>
      <c r="F219" s="45" t="s">
        <v>2162</v>
      </c>
      <c r="G219" s="45" t="s">
        <v>175</v>
      </c>
    </row>
    <row r="220" spans="1:7" ht="13.5" customHeight="1" x14ac:dyDescent="0.35">
      <c r="A220" s="47">
        <v>43392</v>
      </c>
      <c r="B220" s="45" t="s">
        <v>2941</v>
      </c>
      <c r="C220" s="426" t="s">
        <v>1274</v>
      </c>
      <c r="D220" s="45" t="s">
        <v>160</v>
      </c>
      <c r="E220" s="53">
        <v>75</v>
      </c>
      <c r="F220" s="45" t="s">
        <v>2162</v>
      </c>
      <c r="G220" s="45" t="s">
        <v>175</v>
      </c>
    </row>
    <row r="221" spans="1:7" ht="13.5" customHeight="1" x14ac:dyDescent="0.35">
      <c r="A221" s="47">
        <v>43391</v>
      </c>
      <c r="B221" s="45" t="s">
        <v>2799</v>
      </c>
      <c r="C221" s="426" t="s">
        <v>1274</v>
      </c>
      <c r="D221" s="45" t="s">
        <v>159</v>
      </c>
      <c r="E221" s="53">
        <v>75</v>
      </c>
      <c r="F221" s="45" t="s">
        <v>2162</v>
      </c>
      <c r="G221" s="45" t="s">
        <v>177</v>
      </c>
    </row>
    <row r="222" spans="1:7" ht="13.5" customHeight="1" x14ac:dyDescent="0.35">
      <c r="A222" s="47">
        <v>43391</v>
      </c>
      <c r="B222" s="45" t="s">
        <v>2942</v>
      </c>
      <c r="C222" s="426" t="s">
        <v>28</v>
      </c>
      <c r="D222" s="45" t="s">
        <v>159</v>
      </c>
      <c r="E222" s="53">
        <v>50</v>
      </c>
      <c r="F222" s="45" t="s">
        <v>2943</v>
      </c>
      <c r="G222" s="45" t="s">
        <v>179</v>
      </c>
    </row>
    <row r="223" spans="1:7" ht="13.5" customHeight="1" x14ac:dyDescent="0.35">
      <c r="A223" s="47">
        <v>43391</v>
      </c>
      <c r="B223" s="45" t="s">
        <v>2944</v>
      </c>
      <c r="C223" s="426" t="s">
        <v>1274</v>
      </c>
      <c r="D223" s="45" t="s">
        <v>159</v>
      </c>
      <c r="E223" s="53">
        <v>125</v>
      </c>
      <c r="F223" s="45" t="s">
        <v>2162</v>
      </c>
      <c r="G223" s="45" t="s">
        <v>175</v>
      </c>
    </row>
    <row r="224" spans="1:7" ht="13.5" customHeight="1" x14ac:dyDescent="0.35">
      <c r="A224" s="47">
        <v>43390</v>
      </c>
      <c r="B224" s="45" t="s">
        <v>2945</v>
      </c>
      <c r="C224" s="426" t="s">
        <v>1274</v>
      </c>
      <c r="D224" s="45" t="s">
        <v>160</v>
      </c>
      <c r="E224" s="53">
        <v>375</v>
      </c>
      <c r="F224" s="45" t="s">
        <v>2162</v>
      </c>
      <c r="G224" s="45" t="s">
        <v>174</v>
      </c>
    </row>
    <row r="225" spans="1:7" ht="13.5" customHeight="1" x14ac:dyDescent="0.35">
      <c r="A225" s="47">
        <v>43390</v>
      </c>
      <c r="B225" s="45" t="s">
        <v>2946</v>
      </c>
      <c r="C225" s="426" t="s">
        <v>1274</v>
      </c>
      <c r="D225" s="45" t="s">
        <v>160</v>
      </c>
      <c r="E225" s="53">
        <v>75</v>
      </c>
      <c r="F225" s="45" t="s">
        <v>2162</v>
      </c>
      <c r="G225" s="45" t="s">
        <v>174</v>
      </c>
    </row>
    <row r="226" spans="1:7" ht="13.5" customHeight="1" x14ac:dyDescent="0.35">
      <c r="A226" s="47">
        <v>43390</v>
      </c>
      <c r="B226" s="45" t="s">
        <v>2829</v>
      </c>
      <c r="C226" s="426" t="s">
        <v>28</v>
      </c>
      <c r="D226" s="45" t="s">
        <v>160</v>
      </c>
      <c r="E226" s="53">
        <v>30</v>
      </c>
      <c r="F226" s="45" t="s">
        <v>2947</v>
      </c>
      <c r="G226" s="45" t="s">
        <v>174</v>
      </c>
    </row>
    <row r="227" spans="1:7" ht="13.5" customHeight="1" x14ac:dyDescent="0.35">
      <c r="A227" s="47">
        <v>43390</v>
      </c>
      <c r="B227" s="45" t="s">
        <v>2231</v>
      </c>
      <c r="C227" s="426" t="s">
        <v>28</v>
      </c>
      <c r="D227" s="45" t="s">
        <v>159</v>
      </c>
      <c r="E227" s="53">
        <v>250</v>
      </c>
      <c r="F227" s="45" t="s">
        <v>2948</v>
      </c>
      <c r="G227" s="45" t="s">
        <v>179</v>
      </c>
    </row>
    <row r="228" spans="1:7" ht="13.5" customHeight="1" x14ac:dyDescent="0.35">
      <c r="A228" s="47">
        <v>43390</v>
      </c>
      <c r="B228" s="45" t="s">
        <v>2231</v>
      </c>
      <c r="C228" s="426" t="s">
        <v>28</v>
      </c>
      <c r="D228" s="45" t="s">
        <v>159</v>
      </c>
      <c r="E228" s="53">
        <v>50</v>
      </c>
      <c r="F228" s="45" t="s">
        <v>2943</v>
      </c>
      <c r="G228" s="45" t="s">
        <v>179</v>
      </c>
    </row>
    <row r="229" spans="1:7" ht="13.5" customHeight="1" x14ac:dyDescent="0.35">
      <c r="A229" s="47">
        <v>43389</v>
      </c>
      <c r="B229" s="45" t="s">
        <v>2949</v>
      </c>
      <c r="C229" s="426" t="s">
        <v>2525</v>
      </c>
      <c r="D229" s="45" t="s">
        <v>160</v>
      </c>
      <c r="E229" s="53">
        <v>9.4</v>
      </c>
      <c r="F229" s="45" t="s">
        <v>1254</v>
      </c>
      <c r="G229" s="45" t="s">
        <v>174</v>
      </c>
    </row>
    <row r="230" spans="1:7" ht="13.5" customHeight="1" x14ac:dyDescent="0.35">
      <c r="A230" s="47">
        <v>43388</v>
      </c>
      <c r="B230" s="45" t="s">
        <v>2615</v>
      </c>
      <c r="C230" s="426" t="s">
        <v>1274</v>
      </c>
      <c r="D230" s="45" t="s">
        <v>159</v>
      </c>
      <c r="E230" s="53">
        <v>150</v>
      </c>
      <c r="F230" s="45" t="s">
        <v>2162</v>
      </c>
      <c r="G230" s="45" t="s">
        <v>177</v>
      </c>
    </row>
    <row r="231" spans="1:7" ht="13.5" customHeight="1" x14ac:dyDescent="0.35">
      <c r="A231" s="47">
        <v>43385</v>
      </c>
      <c r="B231" s="45" t="s">
        <v>1194</v>
      </c>
      <c r="C231" s="426" t="s">
        <v>1274</v>
      </c>
      <c r="D231" s="45" t="s">
        <v>159</v>
      </c>
      <c r="E231" s="53">
        <v>99</v>
      </c>
      <c r="F231" s="45" t="s">
        <v>2162</v>
      </c>
      <c r="G231" s="45" t="s">
        <v>174</v>
      </c>
    </row>
    <row r="232" spans="1:7" ht="13.5" customHeight="1" x14ac:dyDescent="0.35">
      <c r="A232" s="47">
        <v>43380</v>
      </c>
      <c r="B232" s="45" t="s">
        <v>2950</v>
      </c>
      <c r="C232" s="426" t="s">
        <v>1274</v>
      </c>
      <c r="D232" s="45" t="s">
        <v>159</v>
      </c>
      <c r="E232" s="53">
        <v>75</v>
      </c>
      <c r="F232" s="45" t="s">
        <v>209</v>
      </c>
      <c r="G232" s="45" t="s">
        <v>174</v>
      </c>
    </row>
    <row r="233" spans="1:7" ht="13.5" customHeight="1" x14ac:dyDescent="0.35">
      <c r="A233" s="47">
        <v>43380</v>
      </c>
      <c r="B233" s="45" t="s">
        <v>2951</v>
      </c>
      <c r="C233" s="426" t="s">
        <v>1274</v>
      </c>
      <c r="D233" s="45" t="s">
        <v>159</v>
      </c>
      <c r="E233" s="53">
        <v>150</v>
      </c>
      <c r="F233" s="45" t="s">
        <v>2162</v>
      </c>
      <c r="G233" s="45" t="s">
        <v>179</v>
      </c>
    </row>
    <row r="234" spans="1:7" ht="13.5" customHeight="1" x14ac:dyDescent="0.35">
      <c r="A234" s="47">
        <v>43379</v>
      </c>
      <c r="B234" s="45" t="s">
        <v>2952</v>
      </c>
      <c r="C234" s="426" t="s">
        <v>1274</v>
      </c>
      <c r="D234" s="45" t="s">
        <v>159</v>
      </c>
      <c r="E234" s="53">
        <v>99</v>
      </c>
      <c r="F234" s="45" t="s">
        <v>2162</v>
      </c>
      <c r="G234" s="45" t="s">
        <v>179</v>
      </c>
    </row>
    <row r="235" spans="1:7" ht="13.5" customHeight="1" x14ac:dyDescent="0.35">
      <c r="A235" s="47">
        <v>43379</v>
      </c>
      <c r="B235" s="45" t="s">
        <v>2953</v>
      </c>
      <c r="C235" s="426" t="s">
        <v>1274</v>
      </c>
      <c r="D235" s="45" t="s">
        <v>159</v>
      </c>
      <c r="E235" s="53">
        <v>69</v>
      </c>
      <c r="F235" s="45" t="s">
        <v>2162</v>
      </c>
      <c r="G235" s="45" t="s">
        <v>177</v>
      </c>
    </row>
    <row r="236" spans="1:7" ht="13.5" customHeight="1" x14ac:dyDescent="0.35">
      <c r="A236" s="47">
        <v>43376</v>
      </c>
      <c r="B236" s="45" t="s">
        <v>2954</v>
      </c>
      <c r="C236" s="426" t="s">
        <v>1274</v>
      </c>
      <c r="D236" s="45" t="s">
        <v>159</v>
      </c>
      <c r="E236" s="53">
        <v>99</v>
      </c>
      <c r="F236" s="45" t="s">
        <v>2162</v>
      </c>
      <c r="G236" s="45" t="s">
        <v>174</v>
      </c>
    </row>
    <row r="237" spans="1:7" ht="13.5" customHeight="1" x14ac:dyDescent="0.35">
      <c r="A237" s="47">
        <v>43376</v>
      </c>
      <c r="B237" s="45" t="s">
        <v>2235</v>
      </c>
      <c r="C237" s="426" t="s">
        <v>1274</v>
      </c>
      <c r="D237" s="45" t="s">
        <v>162</v>
      </c>
      <c r="E237" s="53">
        <v>230</v>
      </c>
      <c r="F237" s="45" t="s">
        <v>1000</v>
      </c>
      <c r="G237" s="45" t="s">
        <v>175</v>
      </c>
    </row>
    <row r="238" spans="1:7" ht="13.5" customHeight="1" x14ac:dyDescent="0.35">
      <c r="A238" s="47">
        <v>43376</v>
      </c>
      <c r="B238" s="45" t="s">
        <v>2955</v>
      </c>
      <c r="C238" s="426" t="s">
        <v>1274</v>
      </c>
      <c r="D238" s="45" t="s">
        <v>160</v>
      </c>
      <c r="E238" s="53">
        <v>15</v>
      </c>
      <c r="F238" s="45" t="s">
        <v>2956</v>
      </c>
      <c r="G238" s="45" t="s">
        <v>177</v>
      </c>
    </row>
    <row r="239" spans="1:7" ht="13.5" customHeight="1" x14ac:dyDescent="0.35">
      <c r="A239" s="47">
        <v>43374</v>
      </c>
      <c r="B239" s="45" t="s">
        <v>2957</v>
      </c>
      <c r="C239" s="426" t="s">
        <v>1274</v>
      </c>
      <c r="D239" s="45" t="s">
        <v>159</v>
      </c>
      <c r="E239" s="53">
        <v>150</v>
      </c>
      <c r="F239" s="45" t="s">
        <v>2162</v>
      </c>
      <c r="G239" s="45" t="s">
        <v>179</v>
      </c>
    </row>
    <row r="240" spans="1:7" ht="13.5" customHeight="1" x14ac:dyDescent="0.35">
      <c r="A240" s="47">
        <v>43374</v>
      </c>
      <c r="B240" s="45" t="s">
        <v>2958</v>
      </c>
      <c r="C240" s="426" t="s">
        <v>1274</v>
      </c>
      <c r="D240" s="45" t="s">
        <v>159</v>
      </c>
      <c r="E240" s="53">
        <v>75</v>
      </c>
      <c r="F240" s="45" t="s">
        <v>2959</v>
      </c>
      <c r="G240" s="45" t="s">
        <v>174</v>
      </c>
    </row>
    <row r="241" spans="1:7" ht="13.5" customHeight="1" x14ac:dyDescent="0.35">
      <c r="A241" s="47">
        <v>43374</v>
      </c>
      <c r="B241" s="45" t="s">
        <v>2611</v>
      </c>
      <c r="C241" s="426" t="s">
        <v>1276</v>
      </c>
      <c r="D241" s="426" t="s">
        <v>161</v>
      </c>
      <c r="E241" s="567">
        <v>493.63</v>
      </c>
      <c r="F241" s="426" t="s">
        <v>1078</v>
      </c>
      <c r="G241" s="426" t="s">
        <v>175</v>
      </c>
    </row>
    <row r="242" spans="1:7" ht="13.5" customHeight="1" x14ac:dyDescent="0.35">
      <c r="A242" s="47">
        <v>43374</v>
      </c>
      <c r="B242" s="45" t="s">
        <v>2612</v>
      </c>
      <c r="C242" s="426" t="s">
        <v>1278</v>
      </c>
      <c r="D242" s="426" t="s">
        <v>161</v>
      </c>
      <c r="E242" s="567">
        <v>40</v>
      </c>
      <c r="F242" s="426" t="s">
        <v>292</v>
      </c>
      <c r="G242" s="426" t="s">
        <v>175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1187</v>
      </c>
      <c r="C244" s="426" t="s">
        <v>1276</v>
      </c>
      <c r="D244" s="45" t="s">
        <v>162</v>
      </c>
      <c r="E244" s="53">
        <v>187.5</v>
      </c>
      <c r="F244" s="45" t="s">
        <v>1078</v>
      </c>
      <c r="G244" s="45" t="s">
        <v>175</v>
      </c>
    </row>
    <row r="245" spans="1:7" ht="13.5" customHeight="1" x14ac:dyDescent="0.35">
      <c r="A245" s="47">
        <v>43373</v>
      </c>
      <c r="B245" s="45" t="s">
        <v>2960</v>
      </c>
      <c r="C245" s="426" t="s">
        <v>1274</v>
      </c>
      <c r="D245" s="45" t="s">
        <v>159</v>
      </c>
      <c r="E245" s="53">
        <v>69</v>
      </c>
      <c r="F245" s="45" t="s">
        <v>2162</v>
      </c>
      <c r="G245" s="45" t="s">
        <v>177</v>
      </c>
    </row>
    <row r="246" spans="1:7" ht="13.5" customHeight="1" x14ac:dyDescent="0.35">
      <c r="A246" s="47">
        <v>43373</v>
      </c>
      <c r="B246" s="45" t="s">
        <v>276</v>
      </c>
      <c r="C246" s="426" t="s">
        <v>1274</v>
      </c>
      <c r="D246" s="45" t="s">
        <v>160</v>
      </c>
      <c r="E246" s="53">
        <v>543.75</v>
      </c>
      <c r="F246" s="45" t="s">
        <v>1531</v>
      </c>
      <c r="G246" s="45" t="s">
        <v>175</v>
      </c>
    </row>
    <row r="247" spans="1:7" ht="13.5" customHeight="1" x14ac:dyDescent="0.35">
      <c r="A247" s="47">
        <v>43372</v>
      </c>
      <c r="B247" s="45" t="s">
        <v>2961</v>
      </c>
      <c r="C247" s="426" t="s">
        <v>1274</v>
      </c>
      <c r="D247" s="45" t="s">
        <v>159</v>
      </c>
      <c r="E247" s="53">
        <v>99</v>
      </c>
      <c r="F247" s="45" t="s">
        <v>2162</v>
      </c>
      <c r="G247" s="45" t="s">
        <v>177</v>
      </c>
    </row>
    <row r="248" spans="1:7" ht="13.5" customHeight="1" x14ac:dyDescent="0.35">
      <c r="A248" s="47">
        <v>43371</v>
      </c>
      <c r="B248" s="45" t="s">
        <v>2962</v>
      </c>
      <c r="C248" s="426" t="s">
        <v>1274</v>
      </c>
      <c r="D248" s="45" t="s">
        <v>162</v>
      </c>
      <c r="E248" s="53">
        <v>200</v>
      </c>
      <c r="F248" s="45" t="s">
        <v>1531</v>
      </c>
      <c r="G248" s="45" t="s">
        <v>1311</v>
      </c>
    </row>
    <row r="249" spans="1:7" ht="13.5" customHeight="1" x14ac:dyDescent="0.35">
      <c r="A249" s="47">
        <v>43370</v>
      </c>
      <c r="B249" s="45" t="s">
        <v>2963</v>
      </c>
      <c r="C249" s="426" t="s">
        <v>1274</v>
      </c>
      <c r="D249" s="45" t="s">
        <v>160</v>
      </c>
      <c r="E249" s="53">
        <v>24</v>
      </c>
      <c r="F249" s="45" t="s">
        <v>2162</v>
      </c>
      <c r="G249" s="45" t="s">
        <v>175</v>
      </c>
    </row>
    <row r="250" spans="1:7" ht="13.5" customHeight="1" x14ac:dyDescent="0.35">
      <c r="A250" s="47">
        <v>43370</v>
      </c>
      <c r="B250" s="45" t="s">
        <v>2905</v>
      </c>
      <c r="C250" s="426" t="s">
        <v>1274</v>
      </c>
      <c r="D250" s="45" t="s">
        <v>159</v>
      </c>
      <c r="E250" s="53">
        <v>725</v>
      </c>
      <c r="F250" s="45" t="s">
        <v>1657</v>
      </c>
      <c r="G250" s="45" t="s">
        <v>175</v>
      </c>
    </row>
    <row r="251" spans="1:7" ht="13.5" customHeight="1" x14ac:dyDescent="0.35">
      <c r="A251" s="47">
        <v>43367</v>
      </c>
      <c r="B251" s="426" t="s">
        <v>2964</v>
      </c>
      <c r="C251" s="426" t="s">
        <v>1274</v>
      </c>
      <c r="D251" s="45" t="s">
        <v>160</v>
      </c>
      <c r="E251" s="435">
        <v>625</v>
      </c>
      <c r="F251" s="45" t="s">
        <v>1657</v>
      </c>
      <c r="G251" s="45" t="s">
        <v>174</v>
      </c>
    </row>
    <row r="252" spans="1:7" ht="13.5" customHeight="1" x14ac:dyDescent="0.35">
      <c r="A252" s="47">
        <v>43367</v>
      </c>
      <c r="B252" s="45" t="s">
        <v>732</v>
      </c>
      <c r="C252" s="426" t="s">
        <v>1279</v>
      </c>
      <c r="D252" s="45" t="s">
        <v>160</v>
      </c>
      <c r="E252" s="53">
        <v>360</v>
      </c>
      <c r="F252" s="48" t="s">
        <v>941</v>
      </c>
      <c r="G252" s="45" t="s">
        <v>175</v>
      </c>
    </row>
    <row r="253" spans="1:7" ht="13.5" customHeight="1" x14ac:dyDescent="0.35">
      <c r="A253" s="47">
        <v>43366</v>
      </c>
      <c r="B253" s="45" t="s">
        <v>2965</v>
      </c>
      <c r="C253" s="426" t="s">
        <v>1274</v>
      </c>
      <c r="D253" s="45" t="s">
        <v>160</v>
      </c>
      <c r="E253" s="53">
        <v>112.5</v>
      </c>
      <c r="F253" s="45" t="s">
        <v>2162</v>
      </c>
      <c r="G253" s="45" t="s">
        <v>174</v>
      </c>
    </row>
    <row r="254" spans="1:7" ht="13.5" customHeight="1" x14ac:dyDescent="0.35">
      <c r="A254" s="47">
        <v>43366</v>
      </c>
      <c r="B254" s="45" t="s">
        <v>2966</v>
      </c>
      <c r="C254" s="426" t="s">
        <v>1274</v>
      </c>
      <c r="D254" s="45" t="s">
        <v>160</v>
      </c>
      <c r="E254" s="53">
        <v>112.5</v>
      </c>
      <c r="F254" s="45" t="s">
        <v>2162</v>
      </c>
      <c r="G254" s="45" t="s">
        <v>179</v>
      </c>
    </row>
    <row r="255" spans="1:7" ht="13.5" customHeight="1" x14ac:dyDescent="0.35">
      <c r="A255" s="47">
        <v>43366</v>
      </c>
      <c r="B255" s="45" t="s">
        <v>2967</v>
      </c>
      <c r="C255" s="426" t="s">
        <v>28</v>
      </c>
      <c r="D255" s="45" t="s">
        <v>159</v>
      </c>
      <c r="E255" s="53">
        <v>22.5</v>
      </c>
      <c r="F255" s="45" t="s">
        <v>1924</v>
      </c>
      <c r="G255" s="45" t="s">
        <v>174</v>
      </c>
    </row>
    <row r="256" spans="1:7" ht="13.5" customHeight="1" x14ac:dyDescent="0.35">
      <c r="A256" s="47">
        <v>43366</v>
      </c>
      <c r="B256" s="45" t="s">
        <v>2968</v>
      </c>
      <c r="C256" s="426" t="s">
        <v>1274</v>
      </c>
      <c r="D256" s="45" t="s">
        <v>159</v>
      </c>
      <c r="E256" s="53">
        <v>74.25</v>
      </c>
      <c r="F256" s="45" t="s">
        <v>2162</v>
      </c>
      <c r="G256" s="45" t="s">
        <v>177</v>
      </c>
    </row>
    <row r="257" spans="1:7" ht="13.5" customHeight="1" x14ac:dyDescent="0.35">
      <c r="A257" s="47">
        <v>43366</v>
      </c>
      <c r="B257" s="45" t="s">
        <v>2969</v>
      </c>
      <c r="C257" s="426" t="s">
        <v>1274</v>
      </c>
      <c r="D257" s="45" t="s">
        <v>159</v>
      </c>
      <c r="E257" s="53">
        <v>99</v>
      </c>
      <c r="F257" s="45" t="s">
        <v>2162</v>
      </c>
      <c r="G257" s="45" t="s">
        <v>179</v>
      </c>
    </row>
    <row r="258" spans="1:7" ht="13.5" customHeight="1" x14ac:dyDescent="0.35">
      <c r="A258" s="47">
        <v>43366</v>
      </c>
      <c r="B258" s="45" t="s">
        <v>2970</v>
      </c>
      <c r="C258" s="426" t="s">
        <v>1274</v>
      </c>
      <c r="D258" s="45" t="s">
        <v>160</v>
      </c>
      <c r="E258" s="53">
        <v>56.25</v>
      </c>
      <c r="F258" s="45" t="s">
        <v>1638</v>
      </c>
      <c r="G258" s="45" t="s">
        <v>175</v>
      </c>
    </row>
    <row r="259" spans="1:7" ht="13.5" customHeight="1" x14ac:dyDescent="0.35">
      <c r="A259" s="47">
        <v>43365</v>
      </c>
      <c r="B259" s="45" t="s">
        <v>2824</v>
      </c>
      <c r="C259" s="426" t="s">
        <v>28</v>
      </c>
      <c r="D259" s="45" t="s">
        <v>159</v>
      </c>
      <c r="E259" s="53">
        <v>371.25</v>
      </c>
      <c r="F259" s="45" t="s">
        <v>2626</v>
      </c>
      <c r="G259" s="45" t="s">
        <v>175</v>
      </c>
    </row>
    <row r="260" spans="1:7" ht="13.5" customHeight="1" x14ac:dyDescent="0.35">
      <c r="A260" s="47">
        <v>43365</v>
      </c>
      <c r="B260" s="45" t="s">
        <v>2971</v>
      </c>
      <c r="C260" s="426" t="s">
        <v>1274</v>
      </c>
      <c r="D260" s="45" t="s">
        <v>159</v>
      </c>
      <c r="E260" s="53">
        <v>56.25</v>
      </c>
      <c r="F260" s="45" t="s">
        <v>1638</v>
      </c>
      <c r="G260" s="45" t="s">
        <v>175</v>
      </c>
    </row>
    <row r="261" spans="1:7" ht="13.5" customHeight="1" x14ac:dyDescent="0.35">
      <c r="A261" s="47">
        <v>43365</v>
      </c>
      <c r="B261" s="45" t="s">
        <v>2972</v>
      </c>
      <c r="C261" s="426" t="s">
        <v>1274</v>
      </c>
      <c r="D261" s="45" t="s">
        <v>160</v>
      </c>
      <c r="E261" s="53">
        <v>114</v>
      </c>
      <c r="F261" s="45" t="s">
        <v>2973</v>
      </c>
      <c r="G261" s="45" t="s">
        <v>174</v>
      </c>
    </row>
    <row r="262" spans="1:7" ht="13.5" customHeight="1" x14ac:dyDescent="0.35">
      <c r="A262" s="47">
        <v>43364</v>
      </c>
      <c r="B262" s="45" t="s">
        <v>2974</v>
      </c>
      <c r="C262" s="426" t="s">
        <v>28</v>
      </c>
      <c r="D262" s="45" t="s">
        <v>160</v>
      </c>
      <c r="E262" s="53">
        <v>187.5</v>
      </c>
      <c r="F262" s="45" t="s">
        <v>1819</v>
      </c>
      <c r="G262" s="45" t="s">
        <v>174</v>
      </c>
    </row>
    <row r="263" spans="1:7" ht="13.5" customHeight="1" x14ac:dyDescent="0.35">
      <c r="A263" s="47">
        <v>43363</v>
      </c>
      <c r="B263" s="45" t="s">
        <v>2975</v>
      </c>
      <c r="C263" s="426" t="s">
        <v>1274</v>
      </c>
      <c r="D263" s="45" t="s">
        <v>160</v>
      </c>
      <c r="E263" s="53">
        <v>150</v>
      </c>
      <c r="F263" s="45" t="s">
        <v>2162</v>
      </c>
      <c r="G263" s="45" t="s">
        <v>179</v>
      </c>
    </row>
    <row r="264" spans="1:7" ht="13.5" customHeight="1" x14ac:dyDescent="0.35">
      <c r="A264" s="47">
        <v>43363</v>
      </c>
      <c r="B264" s="45" t="s">
        <v>1667</v>
      </c>
      <c r="C264" s="426" t="s">
        <v>28</v>
      </c>
      <c r="D264" s="45" t="s">
        <v>160</v>
      </c>
      <c r="E264" s="53">
        <v>37.5</v>
      </c>
      <c r="F264" s="45" t="s">
        <v>2823</v>
      </c>
      <c r="G264" s="45" t="s">
        <v>175</v>
      </c>
    </row>
    <row r="265" spans="1:7" ht="13.5" customHeight="1" x14ac:dyDescent="0.35">
      <c r="A265" s="47">
        <v>43362</v>
      </c>
      <c r="B265" s="45" t="s">
        <v>2738</v>
      </c>
      <c r="C265" s="426" t="s">
        <v>1279</v>
      </c>
      <c r="D265" s="45" t="s">
        <v>159</v>
      </c>
      <c r="E265" s="53">
        <v>120</v>
      </c>
      <c r="F265" s="48" t="s">
        <v>941</v>
      </c>
      <c r="G265" s="45" t="s">
        <v>175</v>
      </c>
    </row>
    <row r="266" spans="1:7" ht="13.5" customHeight="1" x14ac:dyDescent="0.35">
      <c r="A266" s="47">
        <v>43362</v>
      </c>
      <c r="B266" s="45" t="s">
        <v>2976</v>
      </c>
      <c r="C266" s="426" t="s">
        <v>1274</v>
      </c>
      <c r="D266" s="45" t="s">
        <v>159</v>
      </c>
      <c r="E266" s="53">
        <v>97.5</v>
      </c>
      <c r="F266" s="45" t="s">
        <v>2977</v>
      </c>
      <c r="G266" s="45" t="s">
        <v>177</v>
      </c>
    </row>
    <row r="267" spans="1:7" ht="13.5" customHeight="1" x14ac:dyDescent="0.35">
      <c r="A267" s="47">
        <v>43361</v>
      </c>
      <c r="B267" s="45" t="s">
        <v>2978</v>
      </c>
      <c r="C267" s="426" t="s">
        <v>28</v>
      </c>
      <c r="D267" s="45" t="s">
        <v>162</v>
      </c>
      <c r="E267" s="53">
        <v>220</v>
      </c>
      <c r="F267" s="45" t="s">
        <v>1819</v>
      </c>
      <c r="G267" s="45" t="s">
        <v>175</v>
      </c>
    </row>
    <row r="268" spans="1:7" ht="13.5" customHeight="1" x14ac:dyDescent="0.35">
      <c r="A268" s="47">
        <v>43361</v>
      </c>
      <c r="B268" s="45" t="s">
        <v>2979</v>
      </c>
      <c r="C268" s="426" t="s">
        <v>1278</v>
      </c>
      <c r="D268" s="45" t="s">
        <v>160</v>
      </c>
      <c r="E268" s="53">
        <v>20</v>
      </c>
      <c r="F268" s="45" t="s">
        <v>293</v>
      </c>
      <c r="G268" s="45" t="s">
        <v>174</v>
      </c>
    </row>
    <row r="269" spans="1:7" ht="13.5" customHeight="1" x14ac:dyDescent="0.35">
      <c r="A269" s="47">
        <v>43361</v>
      </c>
      <c r="B269" s="45" t="s">
        <v>2781</v>
      </c>
      <c r="C269" s="426" t="s">
        <v>2525</v>
      </c>
      <c r="D269" s="45" t="s">
        <v>159</v>
      </c>
      <c r="E269" s="53">
        <v>22.5</v>
      </c>
      <c r="F269" s="45" t="s">
        <v>2980</v>
      </c>
      <c r="G269" s="45" t="s">
        <v>175</v>
      </c>
    </row>
    <row r="270" spans="1:7" ht="13.5" customHeight="1" x14ac:dyDescent="0.35">
      <c r="A270" s="47">
        <v>43359</v>
      </c>
      <c r="B270" s="45" t="s">
        <v>2981</v>
      </c>
      <c r="C270" s="426" t="s">
        <v>1274</v>
      </c>
      <c r="D270" s="45" t="s">
        <v>159</v>
      </c>
      <c r="E270" s="53">
        <v>48.75</v>
      </c>
      <c r="F270" s="45" t="s">
        <v>2977</v>
      </c>
      <c r="G270" s="45" t="s">
        <v>175</v>
      </c>
    </row>
    <row r="271" spans="1:7" ht="13.5" customHeight="1" x14ac:dyDescent="0.35">
      <c r="A271" s="47">
        <v>43359</v>
      </c>
      <c r="B271" s="45" t="s">
        <v>2722</v>
      </c>
      <c r="C271" s="426" t="s">
        <v>1274</v>
      </c>
      <c r="D271" s="45" t="s">
        <v>160</v>
      </c>
      <c r="E271" s="53">
        <v>56.25</v>
      </c>
      <c r="F271" s="45" t="s">
        <v>578</v>
      </c>
      <c r="G271" s="45" t="s">
        <v>175</v>
      </c>
    </row>
    <row r="272" spans="1:7" ht="13.5" customHeight="1" x14ac:dyDescent="0.35">
      <c r="A272" s="47">
        <v>43357</v>
      </c>
      <c r="B272" s="45" t="s">
        <v>2982</v>
      </c>
      <c r="C272" s="426" t="s">
        <v>28</v>
      </c>
      <c r="D272" s="45" t="s">
        <v>162</v>
      </c>
      <c r="E272" s="53">
        <v>13</v>
      </c>
      <c r="F272" s="45" t="s">
        <v>1924</v>
      </c>
      <c r="G272" s="45" t="s">
        <v>163</v>
      </c>
    </row>
    <row r="273" spans="1:7" ht="13.5" customHeight="1" x14ac:dyDescent="0.35">
      <c r="A273" s="47">
        <v>43356</v>
      </c>
      <c r="B273" s="45" t="s">
        <v>2983</v>
      </c>
      <c r="C273" s="426" t="s">
        <v>28</v>
      </c>
      <c r="D273" s="45" t="s">
        <v>159</v>
      </c>
      <c r="E273" s="53">
        <v>60</v>
      </c>
      <c r="F273" s="45" t="s">
        <v>1924</v>
      </c>
      <c r="G273" s="45" t="s">
        <v>174</v>
      </c>
    </row>
    <row r="274" spans="1:7" ht="13.5" customHeight="1" x14ac:dyDescent="0.35">
      <c r="A274" s="47">
        <v>43352</v>
      </c>
      <c r="B274" s="45" t="s">
        <v>2445</v>
      </c>
      <c r="C274" s="426" t="s">
        <v>1274</v>
      </c>
      <c r="D274" s="45" t="s">
        <v>159</v>
      </c>
      <c r="E274" s="53">
        <v>150</v>
      </c>
      <c r="F274" s="45" t="s">
        <v>177</v>
      </c>
      <c r="G274" s="45" t="s">
        <v>175</v>
      </c>
    </row>
    <row r="275" spans="1:7" ht="13.5" customHeight="1" x14ac:dyDescent="0.35">
      <c r="A275" s="47">
        <v>43351</v>
      </c>
      <c r="B275" s="45" t="s">
        <v>2984</v>
      </c>
      <c r="C275" s="426" t="s">
        <v>1274</v>
      </c>
      <c r="D275" s="45" t="s">
        <v>159</v>
      </c>
      <c r="E275" s="53">
        <v>198</v>
      </c>
      <c r="F275" s="45" t="s">
        <v>177</v>
      </c>
      <c r="G275" s="45" t="s">
        <v>177</v>
      </c>
    </row>
    <row r="276" spans="1:7" ht="13.5" customHeight="1" x14ac:dyDescent="0.35">
      <c r="A276" s="47">
        <v>43351</v>
      </c>
      <c r="B276" s="45" t="s">
        <v>2985</v>
      </c>
      <c r="C276" s="426" t="s">
        <v>1274</v>
      </c>
      <c r="D276" s="45" t="s">
        <v>159</v>
      </c>
      <c r="E276" s="53">
        <v>150</v>
      </c>
      <c r="F276" s="45" t="s">
        <v>177</v>
      </c>
      <c r="G276" s="45" t="s">
        <v>177</v>
      </c>
    </row>
    <row r="277" spans="1:7" ht="13.5" customHeight="1" x14ac:dyDescent="0.35">
      <c r="A277" s="47">
        <v>43349</v>
      </c>
      <c r="B277" s="45" t="s">
        <v>2675</v>
      </c>
      <c r="C277" s="426" t="s">
        <v>28</v>
      </c>
      <c r="D277" s="45" t="s">
        <v>160</v>
      </c>
      <c r="E277" s="53">
        <v>250</v>
      </c>
      <c r="F277" s="45" t="s">
        <v>1819</v>
      </c>
      <c r="G277" s="45" t="s">
        <v>174</v>
      </c>
    </row>
    <row r="278" spans="1:7" ht="13.5" customHeight="1" x14ac:dyDescent="0.35">
      <c r="A278" s="47">
        <v>43348</v>
      </c>
      <c r="B278" s="45" t="s">
        <v>2978</v>
      </c>
      <c r="C278" s="426" t="s">
        <v>28</v>
      </c>
      <c r="D278" s="45" t="s">
        <v>162</v>
      </c>
      <c r="E278" s="53">
        <v>30</v>
      </c>
      <c r="F278" s="45" t="s">
        <v>1819</v>
      </c>
      <c r="G278" s="45" t="s">
        <v>175</v>
      </c>
    </row>
    <row r="279" spans="1:7" ht="13.5" customHeight="1" x14ac:dyDescent="0.35">
      <c r="A279" s="47">
        <v>43347</v>
      </c>
      <c r="B279" s="45" t="s">
        <v>2974</v>
      </c>
      <c r="C279" s="426" t="s">
        <v>28</v>
      </c>
      <c r="D279" s="45" t="s">
        <v>160</v>
      </c>
      <c r="E279" s="53">
        <v>30</v>
      </c>
      <c r="F279" s="45" t="s">
        <v>1924</v>
      </c>
      <c r="G279" s="45" t="s">
        <v>174</v>
      </c>
    </row>
    <row r="280" spans="1:7" ht="13.5" customHeight="1" x14ac:dyDescent="0.35">
      <c r="A280" s="47">
        <v>43345</v>
      </c>
      <c r="B280" s="45" t="s">
        <v>2978</v>
      </c>
      <c r="C280" s="426" t="s">
        <v>28</v>
      </c>
      <c r="D280" s="45" t="s">
        <v>160</v>
      </c>
      <c r="E280" s="53">
        <v>30</v>
      </c>
      <c r="F280" s="45" t="s">
        <v>1924</v>
      </c>
      <c r="G280" s="45" t="s">
        <v>174</v>
      </c>
    </row>
    <row r="281" spans="1:7" ht="13.5" customHeight="1" x14ac:dyDescent="0.35">
      <c r="A281" s="47">
        <v>43344</v>
      </c>
      <c r="B281" s="45" t="s">
        <v>2637</v>
      </c>
      <c r="C281" s="426" t="s">
        <v>1276</v>
      </c>
      <c r="D281" s="426" t="s">
        <v>161</v>
      </c>
      <c r="E281" s="567">
        <v>681.13</v>
      </c>
      <c r="F281" s="426" t="s">
        <v>1078</v>
      </c>
      <c r="G281" s="426" t="s">
        <v>175</v>
      </c>
    </row>
    <row r="282" spans="1:7" ht="13.5" customHeight="1" x14ac:dyDescent="0.35">
      <c r="A282" s="47">
        <v>43344</v>
      </c>
      <c r="B282" s="45" t="s">
        <v>2638</v>
      </c>
      <c r="C282" s="426" t="s">
        <v>1278</v>
      </c>
      <c r="D282" s="426" t="s">
        <v>161</v>
      </c>
      <c r="E282" s="567">
        <v>40</v>
      </c>
      <c r="F282" s="426" t="s">
        <v>292</v>
      </c>
      <c r="G282" s="426" t="s">
        <v>175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1187</v>
      </c>
      <c r="C284" s="426" t="s">
        <v>1274</v>
      </c>
      <c r="D284" s="45" t="s">
        <v>159</v>
      </c>
      <c r="E284" s="53">
        <v>200</v>
      </c>
      <c r="F284" s="45" t="s">
        <v>1531</v>
      </c>
      <c r="G284" s="45" t="s">
        <v>175</v>
      </c>
    </row>
    <row r="285" spans="1:7" ht="13.5" customHeight="1" x14ac:dyDescent="0.35">
      <c r="A285" s="47">
        <v>43343</v>
      </c>
      <c r="B285" s="45" t="s">
        <v>2863</v>
      </c>
      <c r="C285" s="426" t="s">
        <v>1276</v>
      </c>
      <c r="D285" s="45" t="s">
        <v>162</v>
      </c>
      <c r="E285" s="53">
        <v>250</v>
      </c>
      <c r="F285" s="45" t="s">
        <v>1078</v>
      </c>
      <c r="G285" s="45" t="s">
        <v>175</v>
      </c>
    </row>
    <row r="286" spans="1:7" ht="13.5" customHeight="1" x14ac:dyDescent="0.35">
      <c r="A286" s="47">
        <v>43343</v>
      </c>
      <c r="B286" s="45" t="s">
        <v>732</v>
      </c>
      <c r="C286" s="426" t="s">
        <v>1279</v>
      </c>
      <c r="D286" s="45" t="s">
        <v>159</v>
      </c>
      <c r="E286" s="53">
        <v>192</v>
      </c>
      <c r="F286" s="48" t="s">
        <v>941</v>
      </c>
      <c r="G286" s="45" t="s">
        <v>175</v>
      </c>
    </row>
    <row r="287" spans="1:7" ht="13.5" customHeight="1" x14ac:dyDescent="0.35">
      <c r="A287" s="47">
        <v>43343</v>
      </c>
      <c r="B287" s="45" t="s">
        <v>1187</v>
      </c>
      <c r="C287" s="426" t="s">
        <v>1274</v>
      </c>
      <c r="D287" s="45" t="s">
        <v>164</v>
      </c>
      <c r="E287" s="53">
        <v>50</v>
      </c>
      <c r="F287" s="45" t="s">
        <v>2986</v>
      </c>
      <c r="G287" s="45" t="s">
        <v>175</v>
      </c>
    </row>
    <row r="288" spans="1:7" ht="13.5" customHeight="1" x14ac:dyDescent="0.35">
      <c r="A288" s="47">
        <v>43343</v>
      </c>
      <c r="B288" s="45" t="s">
        <v>1009</v>
      </c>
      <c r="C288" s="426" t="s">
        <v>1276</v>
      </c>
      <c r="D288" s="45" t="s">
        <v>162</v>
      </c>
      <c r="E288" s="53">
        <v>187.5</v>
      </c>
      <c r="F288" s="45" t="s">
        <v>1078</v>
      </c>
      <c r="G288" s="45" t="s">
        <v>175</v>
      </c>
    </row>
    <row r="289" spans="1:7" ht="13.5" customHeight="1" x14ac:dyDescent="0.35">
      <c r="A289" s="47">
        <v>43340</v>
      </c>
      <c r="B289" s="45" t="s">
        <v>2987</v>
      </c>
      <c r="C289" s="426" t="s">
        <v>2525</v>
      </c>
      <c r="D289" s="45" t="s">
        <v>159</v>
      </c>
      <c r="E289" s="53">
        <v>22.86</v>
      </c>
      <c r="F289" s="45" t="s">
        <v>1254</v>
      </c>
      <c r="G289" s="45" t="s">
        <v>175</v>
      </c>
    </row>
    <row r="290" spans="1:7" ht="13.5" customHeight="1" x14ac:dyDescent="0.35">
      <c r="A290" s="47">
        <v>43340</v>
      </c>
      <c r="B290" s="45" t="s">
        <v>2988</v>
      </c>
      <c r="C290" s="426" t="s">
        <v>28</v>
      </c>
      <c r="D290" s="45" t="s">
        <v>162</v>
      </c>
      <c r="E290" s="53">
        <v>13</v>
      </c>
      <c r="F290" s="45" t="s">
        <v>1924</v>
      </c>
      <c r="G290" s="45" t="s">
        <v>163</v>
      </c>
    </row>
    <row r="291" spans="1:7" ht="13.5" customHeight="1" x14ac:dyDescent="0.35">
      <c r="A291" s="47">
        <v>43340</v>
      </c>
      <c r="B291" s="45" t="s">
        <v>2460</v>
      </c>
      <c r="C291" s="426" t="s">
        <v>28</v>
      </c>
      <c r="D291" s="45" t="s">
        <v>162</v>
      </c>
      <c r="E291" s="53">
        <v>120</v>
      </c>
      <c r="F291" s="45" t="s">
        <v>2989</v>
      </c>
      <c r="G291" s="45" t="s">
        <v>175</v>
      </c>
    </row>
    <row r="292" spans="1:7" ht="13.5" customHeight="1" x14ac:dyDescent="0.35">
      <c r="A292" s="47">
        <v>43339</v>
      </c>
      <c r="B292" s="45" t="s">
        <v>2964</v>
      </c>
      <c r="C292" s="426" t="s">
        <v>1274</v>
      </c>
      <c r="D292" s="45" t="s">
        <v>2297</v>
      </c>
      <c r="E292" s="53">
        <v>100</v>
      </c>
      <c r="F292" s="45" t="s">
        <v>1657</v>
      </c>
      <c r="G292" s="45" t="s">
        <v>174</v>
      </c>
    </row>
    <row r="293" spans="1:7" ht="13.5" customHeight="1" x14ac:dyDescent="0.35">
      <c r="A293" s="47">
        <v>43337</v>
      </c>
      <c r="B293" s="45" t="s">
        <v>2990</v>
      </c>
      <c r="C293" s="426" t="s">
        <v>28</v>
      </c>
      <c r="D293" s="45" t="s">
        <v>159</v>
      </c>
      <c r="E293" s="53">
        <v>30</v>
      </c>
      <c r="F293" s="45" t="s">
        <v>1924</v>
      </c>
      <c r="G293" s="45" t="s">
        <v>174</v>
      </c>
    </row>
    <row r="294" spans="1:7" ht="13.5" customHeight="1" x14ac:dyDescent="0.35">
      <c r="A294" s="47">
        <v>43337</v>
      </c>
      <c r="B294" s="45" t="s">
        <v>2991</v>
      </c>
      <c r="C294" s="426" t="s">
        <v>28</v>
      </c>
      <c r="D294" s="45" t="s">
        <v>159</v>
      </c>
      <c r="E294" s="53">
        <v>30</v>
      </c>
      <c r="F294" s="45" t="s">
        <v>1924</v>
      </c>
      <c r="G294" s="45" t="s">
        <v>174</v>
      </c>
    </row>
    <row r="295" spans="1:7" ht="13.5" customHeight="1" x14ac:dyDescent="0.35">
      <c r="A295" s="47">
        <v>43337</v>
      </c>
      <c r="B295" s="45" t="s">
        <v>2992</v>
      </c>
      <c r="C295" s="426" t="s">
        <v>28</v>
      </c>
      <c r="D295" s="45" t="s">
        <v>160</v>
      </c>
      <c r="E295" s="53">
        <v>30</v>
      </c>
      <c r="F295" s="45" t="s">
        <v>1924</v>
      </c>
      <c r="G295" s="45" t="s">
        <v>174</v>
      </c>
    </row>
    <row r="296" spans="1:7" ht="13.5" customHeight="1" x14ac:dyDescent="0.35">
      <c r="A296" s="47">
        <v>43334</v>
      </c>
      <c r="B296" s="45" t="s">
        <v>2431</v>
      </c>
      <c r="C296" s="426" t="s">
        <v>1279</v>
      </c>
      <c r="D296" s="45" t="s">
        <v>159</v>
      </c>
      <c r="E296" s="53">
        <v>65</v>
      </c>
      <c r="F296" s="48" t="s">
        <v>941</v>
      </c>
      <c r="G296" s="45" t="s">
        <v>175</v>
      </c>
    </row>
    <row r="297" spans="1:7" ht="13.5" customHeight="1" x14ac:dyDescent="0.35">
      <c r="A297" s="47">
        <v>43334</v>
      </c>
      <c r="B297" s="45" t="s">
        <v>2993</v>
      </c>
      <c r="C297" s="426" t="s">
        <v>28</v>
      </c>
      <c r="D297" s="45" t="s">
        <v>159</v>
      </c>
      <c r="E297" s="53">
        <v>30</v>
      </c>
      <c r="F297" s="45" t="s">
        <v>1924</v>
      </c>
      <c r="G297" s="45" t="s">
        <v>174</v>
      </c>
    </row>
    <row r="298" spans="1:7" ht="13.5" customHeight="1" x14ac:dyDescent="0.35">
      <c r="A298" s="47">
        <v>43334</v>
      </c>
      <c r="B298" s="45" t="s">
        <v>2994</v>
      </c>
      <c r="C298" s="426" t="s">
        <v>1274</v>
      </c>
      <c r="D298" s="45" t="s">
        <v>160</v>
      </c>
      <c r="E298" s="53">
        <v>120</v>
      </c>
      <c r="F298" s="45" t="s">
        <v>2090</v>
      </c>
      <c r="G298" s="45" t="s">
        <v>177</v>
      </c>
    </row>
    <row r="299" spans="1:7" ht="13.5" customHeight="1" x14ac:dyDescent="0.35">
      <c r="A299" s="47">
        <v>43332</v>
      </c>
      <c r="B299" s="45" t="s">
        <v>2863</v>
      </c>
      <c r="C299" s="426" t="s">
        <v>1274</v>
      </c>
      <c r="D299" s="45" t="s">
        <v>159</v>
      </c>
      <c r="E299" s="53">
        <v>175</v>
      </c>
      <c r="F299" s="45" t="s">
        <v>235</v>
      </c>
      <c r="G299" s="45" t="s">
        <v>174</v>
      </c>
    </row>
    <row r="300" spans="1:7" ht="13.5" customHeight="1" x14ac:dyDescent="0.35">
      <c r="A300" s="47">
        <v>43332</v>
      </c>
      <c r="B300" s="45" t="s">
        <v>2460</v>
      </c>
      <c r="C300" s="426" t="s">
        <v>28</v>
      </c>
      <c r="D300" s="45" t="s">
        <v>160</v>
      </c>
      <c r="E300" s="53">
        <v>100</v>
      </c>
      <c r="F300" s="45" t="s">
        <v>1489</v>
      </c>
      <c r="G300" s="45" t="s">
        <v>175</v>
      </c>
    </row>
    <row r="301" spans="1:7" ht="13.5" customHeight="1" x14ac:dyDescent="0.35">
      <c r="A301" s="47">
        <v>43331</v>
      </c>
      <c r="B301" s="45" t="s">
        <v>2927</v>
      </c>
      <c r="C301" s="426" t="s">
        <v>28</v>
      </c>
      <c r="D301" s="45" t="s">
        <v>159</v>
      </c>
      <c r="E301" s="53">
        <v>250</v>
      </c>
      <c r="F301" s="45" t="s">
        <v>1489</v>
      </c>
      <c r="G301" s="45" t="s">
        <v>175</v>
      </c>
    </row>
    <row r="302" spans="1:7" ht="13.5" customHeight="1" x14ac:dyDescent="0.35">
      <c r="A302" s="47">
        <v>43325</v>
      </c>
      <c r="B302" s="45" t="s">
        <v>2461</v>
      </c>
      <c r="C302" s="426" t="s">
        <v>1278</v>
      </c>
      <c r="D302" s="45" t="s">
        <v>160</v>
      </c>
      <c r="E302" s="53">
        <v>200</v>
      </c>
      <c r="F302" s="45" t="s">
        <v>923</v>
      </c>
      <c r="G302" s="45" t="s">
        <v>175</v>
      </c>
    </row>
    <row r="303" spans="1:7" ht="13.5" customHeight="1" x14ac:dyDescent="0.35">
      <c r="A303" s="47">
        <v>43325</v>
      </c>
      <c r="B303" s="45" t="s">
        <v>2773</v>
      </c>
      <c r="C303" s="426" t="s">
        <v>1274</v>
      </c>
      <c r="D303" s="45" t="s">
        <v>159</v>
      </c>
      <c r="E303" s="53">
        <v>150</v>
      </c>
      <c r="F303" s="45" t="s">
        <v>2162</v>
      </c>
      <c r="G303" s="45" t="s">
        <v>175</v>
      </c>
    </row>
    <row r="304" spans="1:7" ht="13.5" customHeight="1" x14ac:dyDescent="0.35">
      <c r="A304" s="47">
        <v>43325</v>
      </c>
      <c r="B304" s="45" t="s">
        <v>2995</v>
      </c>
      <c r="C304" s="426" t="s">
        <v>2525</v>
      </c>
      <c r="D304" s="45" t="s">
        <v>160</v>
      </c>
      <c r="E304" s="53">
        <v>27.6</v>
      </c>
      <c r="F304" s="45" t="s">
        <v>1254</v>
      </c>
      <c r="G304" s="45" t="s">
        <v>174</v>
      </c>
    </row>
    <row r="305" spans="1:7" ht="13.5" customHeight="1" x14ac:dyDescent="0.35">
      <c r="A305" s="47">
        <v>43320</v>
      </c>
      <c r="B305" s="45" t="s">
        <v>2996</v>
      </c>
      <c r="C305" s="426" t="s">
        <v>28</v>
      </c>
      <c r="D305" s="45" t="s">
        <v>162</v>
      </c>
      <c r="E305" s="53">
        <v>71</v>
      </c>
      <c r="F305" s="45" t="s">
        <v>2997</v>
      </c>
      <c r="G305" s="45" t="s">
        <v>175</v>
      </c>
    </row>
    <row r="306" spans="1:7" ht="13.5" customHeight="1" x14ac:dyDescent="0.35">
      <c r="A306" s="47">
        <v>43320</v>
      </c>
      <c r="B306" s="45" t="s">
        <v>2920</v>
      </c>
      <c r="C306" s="426" t="s">
        <v>1274</v>
      </c>
      <c r="D306" s="45" t="s">
        <v>162</v>
      </c>
      <c r="E306" s="53">
        <v>625</v>
      </c>
      <c r="F306" s="45" t="s">
        <v>492</v>
      </c>
      <c r="G306" s="45" t="s">
        <v>175</v>
      </c>
    </row>
    <row r="307" spans="1:7" ht="13.5" customHeight="1" x14ac:dyDescent="0.35">
      <c r="A307" s="47">
        <v>43320</v>
      </c>
      <c r="B307" s="45" t="s">
        <v>732</v>
      </c>
      <c r="C307" s="426" t="s">
        <v>1279</v>
      </c>
      <c r="D307" s="45" t="s">
        <v>159</v>
      </c>
      <c r="E307" s="53">
        <v>65</v>
      </c>
      <c r="F307" s="48" t="s">
        <v>941</v>
      </c>
      <c r="G307" s="45" t="s">
        <v>175</v>
      </c>
    </row>
    <row r="308" spans="1:7" ht="13.5" customHeight="1" x14ac:dyDescent="0.35">
      <c r="A308" s="47">
        <v>43318</v>
      </c>
      <c r="B308" s="45" t="s">
        <v>2998</v>
      </c>
      <c r="C308" s="426" t="s">
        <v>28</v>
      </c>
      <c r="D308" s="45" t="s">
        <v>162</v>
      </c>
      <c r="E308" s="53">
        <v>13</v>
      </c>
      <c r="F308" s="45" t="s">
        <v>1924</v>
      </c>
      <c r="G308" s="45" t="s">
        <v>163</v>
      </c>
    </row>
    <row r="309" spans="1:7" ht="13.5" customHeight="1" x14ac:dyDescent="0.35">
      <c r="A309" s="47">
        <v>43318</v>
      </c>
      <c r="B309" s="45" t="s">
        <v>2999</v>
      </c>
      <c r="C309" s="426" t="s">
        <v>2525</v>
      </c>
      <c r="D309" s="45" t="s">
        <v>159</v>
      </c>
      <c r="E309" s="53">
        <v>50</v>
      </c>
      <c r="F309" s="45" t="s">
        <v>734</v>
      </c>
      <c r="G309" s="45" t="s">
        <v>174</v>
      </c>
    </row>
    <row r="310" spans="1:7" ht="13.5" customHeight="1" x14ac:dyDescent="0.35">
      <c r="A310" s="47">
        <v>43317</v>
      </c>
      <c r="B310" s="45" t="s">
        <v>2981</v>
      </c>
      <c r="C310" s="426" t="s">
        <v>1274</v>
      </c>
      <c r="D310" s="45" t="s">
        <v>160</v>
      </c>
      <c r="E310" s="53">
        <v>65</v>
      </c>
      <c r="F310" s="45" t="s">
        <v>3000</v>
      </c>
      <c r="G310" s="45" t="s">
        <v>174</v>
      </c>
    </row>
    <row r="311" spans="1:7" ht="13.5" customHeight="1" x14ac:dyDescent="0.35">
      <c r="A311" s="47">
        <v>43317</v>
      </c>
      <c r="B311" s="45" t="s">
        <v>3001</v>
      </c>
      <c r="C311" s="426" t="s">
        <v>1276</v>
      </c>
      <c r="D311" s="45" t="s">
        <v>162</v>
      </c>
      <c r="E311" s="53">
        <v>262</v>
      </c>
      <c r="F311" s="45" t="s">
        <v>1078</v>
      </c>
      <c r="G311" s="45" t="s">
        <v>175</v>
      </c>
    </row>
    <row r="312" spans="1:7" ht="13.5" customHeight="1" x14ac:dyDescent="0.35">
      <c r="A312" s="47">
        <v>43317</v>
      </c>
      <c r="B312" s="45" t="s">
        <v>2066</v>
      </c>
      <c r="C312" s="426" t="s">
        <v>1274</v>
      </c>
      <c r="D312" s="45" t="s">
        <v>162</v>
      </c>
      <c r="E312" s="53">
        <v>395</v>
      </c>
      <c r="F312" s="45" t="s">
        <v>1000</v>
      </c>
      <c r="G312" s="45" t="s">
        <v>174</v>
      </c>
    </row>
    <row r="313" spans="1:7" ht="13.5" customHeight="1" x14ac:dyDescent="0.35">
      <c r="A313" s="47">
        <v>43317</v>
      </c>
      <c r="B313" s="45" t="s">
        <v>3002</v>
      </c>
      <c r="C313" s="426" t="s">
        <v>1274</v>
      </c>
      <c r="D313" s="45" t="s">
        <v>162</v>
      </c>
      <c r="E313" s="53">
        <v>625</v>
      </c>
      <c r="F313" s="45" t="s">
        <v>492</v>
      </c>
      <c r="G313" s="45" t="s">
        <v>175</v>
      </c>
    </row>
    <row r="314" spans="1:7" ht="13.5" customHeight="1" x14ac:dyDescent="0.35">
      <c r="A314" s="47">
        <v>43314</v>
      </c>
      <c r="B314" s="45" t="s">
        <v>3003</v>
      </c>
      <c r="C314" s="426" t="s">
        <v>28</v>
      </c>
      <c r="D314" s="45" t="s">
        <v>159</v>
      </c>
      <c r="E314" s="53">
        <v>75</v>
      </c>
      <c r="F314" s="45" t="s">
        <v>1489</v>
      </c>
      <c r="G314" s="45" t="s">
        <v>175</v>
      </c>
    </row>
    <row r="315" spans="1:7" ht="13.5" customHeight="1" x14ac:dyDescent="0.35">
      <c r="A315" s="47">
        <v>43314</v>
      </c>
      <c r="B315" s="45" t="s">
        <v>3004</v>
      </c>
      <c r="C315" s="426" t="s">
        <v>28</v>
      </c>
      <c r="D315" s="45" t="s">
        <v>159</v>
      </c>
      <c r="E315" s="53">
        <v>30</v>
      </c>
      <c r="F315" s="45" t="s">
        <v>1924</v>
      </c>
      <c r="G315" s="45" t="s">
        <v>179</v>
      </c>
    </row>
    <row r="316" spans="1:7" ht="13.5" customHeight="1" x14ac:dyDescent="0.35">
      <c r="A316" s="47">
        <v>43313</v>
      </c>
      <c r="B316" s="45" t="s">
        <v>2664</v>
      </c>
      <c r="C316" s="426" t="s">
        <v>1276</v>
      </c>
      <c r="D316" s="426" t="s">
        <v>161</v>
      </c>
      <c r="E316" s="567">
        <v>93.63</v>
      </c>
      <c r="F316" s="426" t="s">
        <v>1078</v>
      </c>
      <c r="G316" s="426" t="s">
        <v>175</v>
      </c>
    </row>
    <row r="317" spans="1:7" ht="13.5" customHeight="1" x14ac:dyDescent="0.35">
      <c r="A317" s="47">
        <v>43313</v>
      </c>
      <c r="B317" s="45" t="s">
        <v>2665</v>
      </c>
      <c r="C317" s="426" t="s">
        <v>1278</v>
      </c>
      <c r="D317" s="426" t="s">
        <v>161</v>
      </c>
      <c r="E317" s="567">
        <v>80</v>
      </c>
      <c r="F317" s="426" t="s">
        <v>292</v>
      </c>
      <c r="G317" s="426" t="s">
        <v>175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3005</v>
      </c>
      <c r="C319" s="426" t="s">
        <v>1274</v>
      </c>
      <c r="D319" s="45" t="s">
        <v>159</v>
      </c>
      <c r="E319" s="53">
        <v>42.5</v>
      </c>
      <c r="F319" s="45" t="s">
        <v>3006</v>
      </c>
      <c r="G319" s="45" t="s">
        <v>174</v>
      </c>
    </row>
    <row r="320" spans="1:7" ht="13.5" customHeight="1" x14ac:dyDescent="0.35">
      <c r="A320" s="47">
        <v>43310</v>
      </c>
      <c r="B320" s="45" t="s">
        <v>3007</v>
      </c>
      <c r="C320" s="426" t="s">
        <v>28</v>
      </c>
      <c r="D320" s="45" t="s">
        <v>159</v>
      </c>
      <c r="E320" s="53">
        <v>30</v>
      </c>
      <c r="F320" s="45" t="s">
        <v>1924</v>
      </c>
      <c r="G320" s="45" t="s">
        <v>174</v>
      </c>
    </row>
    <row r="321" spans="1:7" ht="13.5" customHeight="1" x14ac:dyDescent="0.35">
      <c r="A321" s="47">
        <v>43308</v>
      </c>
      <c r="B321" s="45" t="s">
        <v>3008</v>
      </c>
      <c r="C321" s="426" t="s">
        <v>1274</v>
      </c>
      <c r="D321" s="45" t="s">
        <v>160</v>
      </c>
      <c r="E321" s="53">
        <v>25</v>
      </c>
      <c r="F321" s="45" t="s">
        <v>2217</v>
      </c>
      <c r="G321" s="45" t="s">
        <v>174</v>
      </c>
    </row>
    <row r="322" spans="1:7" ht="13.5" customHeight="1" x14ac:dyDescent="0.35">
      <c r="A322" s="47">
        <v>43307</v>
      </c>
      <c r="B322" s="45" t="s">
        <v>2932</v>
      </c>
      <c r="C322" s="426" t="s">
        <v>1274</v>
      </c>
      <c r="D322" s="45" t="s">
        <v>159</v>
      </c>
      <c r="E322" s="53">
        <v>65</v>
      </c>
      <c r="F322" s="45" t="s">
        <v>3009</v>
      </c>
      <c r="G322" s="45" t="s">
        <v>177</v>
      </c>
    </row>
    <row r="323" spans="1:7" ht="13.5" customHeight="1" x14ac:dyDescent="0.35">
      <c r="A323" s="47">
        <v>43307</v>
      </c>
      <c r="B323" s="45" t="s">
        <v>2766</v>
      </c>
      <c r="C323" s="426" t="s">
        <v>1276</v>
      </c>
      <c r="D323" s="45" t="s">
        <v>162</v>
      </c>
      <c r="E323" s="53">
        <v>150</v>
      </c>
      <c r="F323" s="45" t="s">
        <v>2653</v>
      </c>
      <c r="G323" s="45" t="s">
        <v>175</v>
      </c>
    </row>
    <row r="324" spans="1:7" ht="13.5" customHeight="1" x14ac:dyDescent="0.35">
      <c r="A324" s="47">
        <v>43307</v>
      </c>
      <c r="B324" s="45" t="s">
        <v>3010</v>
      </c>
      <c r="C324" s="426" t="s">
        <v>28</v>
      </c>
      <c r="D324" s="45" t="s">
        <v>162</v>
      </c>
      <c r="E324" s="53">
        <v>1050</v>
      </c>
      <c r="F324" s="45" t="s">
        <v>3011</v>
      </c>
      <c r="G324" s="45" t="s">
        <v>174</v>
      </c>
    </row>
    <row r="325" spans="1:7" ht="13.5" customHeight="1" x14ac:dyDescent="0.35">
      <c r="A325" s="47">
        <v>43306</v>
      </c>
      <c r="B325" s="45" t="s">
        <v>3012</v>
      </c>
      <c r="C325" s="426" t="s">
        <v>1274</v>
      </c>
      <c r="D325" s="45" t="s">
        <v>159</v>
      </c>
      <c r="E325" s="53">
        <v>55</v>
      </c>
      <c r="F325" s="45" t="s">
        <v>3006</v>
      </c>
      <c r="G325" s="45" t="s">
        <v>177</v>
      </c>
    </row>
    <row r="326" spans="1:7" ht="13.5" customHeight="1" x14ac:dyDescent="0.35">
      <c r="A326" s="47">
        <v>43304</v>
      </c>
      <c r="B326" s="45" t="s">
        <v>3013</v>
      </c>
      <c r="C326" s="426" t="s">
        <v>1274</v>
      </c>
      <c r="D326" s="45" t="s">
        <v>159</v>
      </c>
      <c r="E326" s="53">
        <v>130</v>
      </c>
      <c r="F326" s="45" t="s">
        <v>3014</v>
      </c>
      <c r="G326" s="45" t="s">
        <v>174</v>
      </c>
    </row>
    <row r="327" spans="1:7" ht="13.5" customHeight="1" x14ac:dyDescent="0.35">
      <c r="A327" s="47">
        <v>43304</v>
      </c>
      <c r="B327" s="45" t="s">
        <v>3015</v>
      </c>
      <c r="C327" s="426" t="s">
        <v>1274</v>
      </c>
      <c r="D327" s="45" t="s">
        <v>159</v>
      </c>
      <c r="E327" s="53">
        <v>57.5</v>
      </c>
      <c r="F327" s="45" t="s">
        <v>3006</v>
      </c>
      <c r="G327" s="45" t="s">
        <v>174</v>
      </c>
    </row>
    <row r="328" spans="1:7" ht="13.5" customHeight="1" x14ac:dyDescent="0.35">
      <c r="A328" s="47">
        <v>43300</v>
      </c>
      <c r="B328" s="45" t="s">
        <v>3016</v>
      </c>
      <c r="C328" s="426" t="s">
        <v>1274</v>
      </c>
      <c r="D328" s="45" t="s">
        <v>159</v>
      </c>
      <c r="E328" s="53">
        <v>35</v>
      </c>
      <c r="F328" s="45" t="s">
        <v>3006</v>
      </c>
      <c r="G328" s="45" t="s">
        <v>177</v>
      </c>
    </row>
    <row r="329" spans="1:7" ht="13.5" customHeight="1" x14ac:dyDescent="0.35">
      <c r="A329" s="47">
        <v>43297</v>
      </c>
      <c r="B329" s="45" t="s">
        <v>3017</v>
      </c>
      <c r="C329" s="426" t="s">
        <v>1274</v>
      </c>
      <c r="D329" s="45" t="s">
        <v>160</v>
      </c>
      <c r="E329" s="53">
        <v>35</v>
      </c>
      <c r="F329" s="45" t="s">
        <v>3006</v>
      </c>
      <c r="G329" s="45" t="s">
        <v>174</v>
      </c>
    </row>
    <row r="330" spans="1:7" ht="13.5" customHeight="1" x14ac:dyDescent="0.35">
      <c r="A330" s="47">
        <v>43292</v>
      </c>
      <c r="B330" s="45" t="s">
        <v>3018</v>
      </c>
      <c r="C330" s="426" t="s">
        <v>28</v>
      </c>
      <c r="D330" s="45" t="s">
        <v>162</v>
      </c>
      <c r="E330" s="53">
        <v>13</v>
      </c>
      <c r="F330" s="45" t="s">
        <v>1924</v>
      </c>
      <c r="G330" s="45" t="s">
        <v>163</v>
      </c>
    </row>
    <row r="331" spans="1:7" ht="13.5" customHeight="1" x14ac:dyDescent="0.35">
      <c r="A331" s="47">
        <v>43292</v>
      </c>
      <c r="B331" s="45" t="s">
        <v>2659</v>
      </c>
      <c r="C331" s="426" t="s">
        <v>1274</v>
      </c>
      <c r="D331" s="45" t="s">
        <v>166</v>
      </c>
      <c r="E331" s="53">
        <v>192.5</v>
      </c>
      <c r="F331" s="45" t="s">
        <v>3019</v>
      </c>
      <c r="G331" s="45" t="s">
        <v>175</v>
      </c>
    </row>
    <row r="332" spans="1:7" ht="13.5" customHeight="1" x14ac:dyDescent="0.35">
      <c r="A332" s="47">
        <v>43292</v>
      </c>
      <c r="B332" s="45" t="s">
        <v>2659</v>
      </c>
      <c r="C332" s="426" t="s">
        <v>28</v>
      </c>
      <c r="D332" s="45" t="s">
        <v>166</v>
      </c>
      <c r="E332" s="53">
        <v>165</v>
      </c>
      <c r="F332" s="45" t="s">
        <v>3019</v>
      </c>
      <c r="G332" s="45" t="s">
        <v>175</v>
      </c>
    </row>
    <row r="333" spans="1:7" ht="13.5" customHeight="1" x14ac:dyDescent="0.35">
      <c r="A333" s="47">
        <v>43292</v>
      </c>
      <c r="B333" s="45" t="s">
        <v>2659</v>
      </c>
      <c r="C333" s="426" t="s">
        <v>1277</v>
      </c>
      <c r="D333" s="45" t="s">
        <v>166</v>
      </c>
      <c r="E333" s="650">
        <v>-357.5</v>
      </c>
      <c r="F333" s="45" t="s">
        <v>3020</v>
      </c>
      <c r="G333" s="45" t="s">
        <v>175</v>
      </c>
    </row>
    <row r="334" spans="1:7" ht="13.5" customHeight="1" x14ac:dyDescent="0.35">
      <c r="A334" s="47">
        <v>43292</v>
      </c>
      <c r="B334" s="45" t="s">
        <v>2235</v>
      </c>
      <c r="C334" s="426" t="s">
        <v>1276</v>
      </c>
      <c r="D334" s="45" t="s">
        <v>162</v>
      </c>
      <c r="E334" s="53">
        <v>400</v>
      </c>
      <c r="F334" s="45" t="s">
        <v>1078</v>
      </c>
      <c r="G334" s="45" t="s">
        <v>175</v>
      </c>
    </row>
    <row r="335" spans="1:7" ht="13.5" customHeight="1" x14ac:dyDescent="0.35">
      <c r="A335" s="47">
        <v>43291</v>
      </c>
      <c r="B335" s="45" t="s">
        <v>3021</v>
      </c>
      <c r="C335" s="426" t="s">
        <v>1278</v>
      </c>
      <c r="D335" s="45" t="s">
        <v>160</v>
      </c>
      <c r="E335" s="53">
        <v>20</v>
      </c>
      <c r="F335" s="45" t="s">
        <v>292</v>
      </c>
      <c r="G335" s="45" t="s">
        <v>175</v>
      </c>
    </row>
    <row r="336" spans="1:7" ht="13.5" customHeight="1" x14ac:dyDescent="0.35">
      <c r="A336" s="47">
        <v>43291</v>
      </c>
      <c r="B336" s="45" t="s">
        <v>2446</v>
      </c>
      <c r="C336" s="426" t="s">
        <v>28</v>
      </c>
      <c r="D336" s="45" t="s">
        <v>159</v>
      </c>
      <c r="E336" s="53">
        <v>30</v>
      </c>
      <c r="F336" s="45" t="s">
        <v>1924</v>
      </c>
      <c r="G336" s="45" t="s">
        <v>174</v>
      </c>
    </row>
    <row r="337" spans="1:7" ht="13.5" customHeight="1" x14ac:dyDescent="0.35">
      <c r="A337" s="47">
        <v>43291</v>
      </c>
      <c r="B337" s="45" t="s">
        <v>3022</v>
      </c>
      <c r="C337" s="426" t="s">
        <v>2525</v>
      </c>
      <c r="D337" s="45" t="s">
        <v>160</v>
      </c>
      <c r="E337" s="53">
        <v>9.4</v>
      </c>
      <c r="F337" s="45" t="s">
        <v>1254</v>
      </c>
      <c r="G337" s="45" t="s">
        <v>174</v>
      </c>
    </row>
    <row r="338" spans="1:7" ht="13.5" customHeight="1" x14ac:dyDescent="0.35">
      <c r="A338" s="47">
        <v>43287</v>
      </c>
      <c r="B338" s="45" t="s">
        <v>3023</v>
      </c>
      <c r="C338" s="426" t="s">
        <v>1279</v>
      </c>
      <c r="D338" s="45" t="s">
        <v>162</v>
      </c>
      <c r="E338" s="53">
        <v>106</v>
      </c>
      <c r="F338" s="48" t="s">
        <v>941</v>
      </c>
      <c r="G338" s="45" t="s">
        <v>175</v>
      </c>
    </row>
    <row r="339" spans="1:7" ht="13.5" customHeight="1" x14ac:dyDescent="0.35">
      <c r="A339" s="47">
        <v>43286</v>
      </c>
      <c r="B339" s="45" t="s">
        <v>2941</v>
      </c>
      <c r="C339" s="426" t="s">
        <v>1279</v>
      </c>
      <c r="D339" s="45" t="s">
        <v>159</v>
      </c>
      <c r="E339" s="53">
        <v>156</v>
      </c>
      <c r="F339" s="48" t="s">
        <v>941</v>
      </c>
      <c r="G339" s="45" t="s">
        <v>175</v>
      </c>
    </row>
    <row r="340" spans="1:7" ht="13.5" customHeight="1" x14ac:dyDescent="0.35">
      <c r="A340" s="47">
        <v>43284</v>
      </c>
      <c r="B340" s="45" t="s">
        <v>3024</v>
      </c>
      <c r="C340" s="426" t="s">
        <v>1274</v>
      </c>
      <c r="D340" s="45" t="s">
        <v>160</v>
      </c>
      <c r="E340" s="53">
        <v>65</v>
      </c>
      <c r="F340" s="45" t="s">
        <v>2669</v>
      </c>
      <c r="G340" s="45" t="s">
        <v>174</v>
      </c>
    </row>
    <row r="341" spans="1:7" ht="13.5" customHeight="1" x14ac:dyDescent="0.35">
      <c r="A341" s="47">
        <v>43284</v>
      </c>
      <c r="B341" s="45" t="s">
        <v>3025</v>
      </c>
      <c r="C341" s="426" t="s">
        <v>28</v>
      </c>
      <c r="D341" s="45" t="s">
        <v>162</v>
      </c>
      <c r="E341" s="53">
        <v>13</v>
      </c>
      <c r="F341" s="45" t="s">
        <v>1924</v>
      </c>
      <c r="G341" s="45" t="s">
        <v>163</v>
      </c>
    </row>
    <row r="342" spans="1:7" ht="13.5" customHeight="1" x14ac:dyDescent="0.35">
      <c r="A342" s="47">
        <v>43284</v>
      </c>
      <c r="B342" s="45" t="s">
        <v>3026</v>
      </c>
      <c r="C342" s="426" t="s">
        <v>28</v>
      </c>
      <c r="D342" s="45" t="s">
        <v>162</v>
      </c>
      <c r="E342" s="53">
        <v>13</v>
      </c>
      <c r="F342" s="45" t="s">
        <v>1924</v>
      </c>
      <c r="G342" s="45" t="s">
        <v>163</v>
      </c>
    </row>
    <row r="343" spans="1:7" ht="13.5" customHeight="1" x14ac:dyDescent="0.35">
      <c r="A343" s="47">
        <v>43283</v>
      </c>
      <c r="B343" s="45" t="s">
        <v>3027</v>
      </c>
      <c r="C343" s="426" t="s">
        <v>28</v>
      </c>
      <c r="D343" s="45" t="s">
        <v>162</v>
      </c>
      <c r="E343" s="53">
        <v>13</v>
      </c>
      <c r="F343" s="45" t="s">
        <v>1924</v>
      </c>
      <c r="G343" s="45" t="s">
        <v>163</v>
      </c>
    </row>
    <row r="344" spans="1:7" ht="13.5" customHeight="1" x14ac:dyDescent="0.35">
      <c r="A344" s="47">
        <v>43283</v>
      </c>
      <c r="B344" s="45" t="s">
        <v>732</v>
      </c>
      <c r="C344" s="426" t="s">
        <v>1279</v>
      </c>
      <c r="D344" s="45" t="s">
        <v>159</v>
      </c>
      <c r="E344" s="53">
        <v>192</v>
      </c>
      <c r="F344" s="48" t="s">
        <v>941</v>
      </c>
      <c r="G344" s="45" t="s">
        <v>175</v>
      </c>
    </row>
    <row r="345" spans="1:7" ht="13.5" customHeight="1" x14ac:dyDescent="0.35">
      <c r="A345" s="47">
        <v>43282</v>
      </c>
      <c r="B345" s="45" t="s">
        <v>3028</v>
      </c>
      <c r="C345" s="426" t="s">
        <v>1276</v>
      </c>
      <c r="D345" s="426" t="s">
        <v>161</v>
      </c>
      <c r="E345" s="567">
        <v>93.63</v>
      </c>
      <c r="F345" s="426" t="s">
        <v>1078</v>
      </c>
      <c r="G345" s="426" t="s">
        <v>175</v>
      </c>
    </row>
    <row r="346" spans="1:7" ht="13.5" customHeight="1" x14ac:dyDescent="0.35">
      <c r="A346" s="47">
        <v>43282</v>
      </c>
      <c r="B346" s="45" t="s">
        <v>3029</v>
      </c>
      <c r="C346" s="426" t="s">
        <v>1278</v>
      </c>
      <c r="D346" s="426" t="s">
        <v>161</v>
      </c>
      <c r="E346" s="567">
        <v>60</v>
      </c>
      <c r="F346" s="426" t="s">
        <v>292</v>
      </c>
      <c r="G346" s="426" t="s">
        <v>175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2066</v>
      </c>
      <c r="C348" s="426" t="s">
        <v>1274</v>
      </c>
      <c r="D348" s="45" t="s">
        <v>160</v>
      </c>
      <c r="E348" s="53">
        <v>100</v>
      </c>
      <c r="F348" s="45" t="s">
        <v>1010</v>
      </c>
      <c r="G348" s="45" t="s">
        <v>174</v>
      </c>
    </row>
    <row r="349" spans="1:7" ht="13.5" customHeight="1" x14ac:dyDescent="0.35">
      <c r="A349" s="47">
        <v>43275</v>
      </c>
      <c r="B349" s="45" t="s">
        <v>3030</v>
      </c>
      <c r="C349" s="426" t="s">
        <v>28</v>
      </c>
      <c r="D349" s="45" t="s">
        <v>162</v>
      </c>
      <c r="E349" s="53">
        <v>13</v>
      </c>
      <c r="F349" s="45" t="s">
        <v>1924</v>
      </c>
      <c r="G349" s="45" t="s">
        <v>163</v>
      </c>
    </row>
    <row r="350" spans="1:7" ht="13.5" customHeight="1" x14ac:dyDescent="0.35">
      <c r="A350" s="47">
        <v>43275</v>
      </c>
      <c r="B350" s="45" t="s">
        <v>784</v>
      </c>
      <c r="C350" s="426" t="s">
        <v>1274</v>
      </c>
      <c r="D350" s="45" t="s">
        <v>159</v>
      </c>
      <c r="E350" s="53">
        <v>25</v>
      </c>
      <c r="F350" s="45" t="s">
        <v>1638</v>
      </c>
      <c r="G350" s="45" t="s">
        <v>175</v>
      </c>
    </row>
    <row r="351" spans="1:7" ht="13.5" customHeight="1" x14ac:dyDescent="0.35">
      <c r="A351" s="47">
        <v>43272</v>
      </c>
      <c r="B351" s="45" t="s">
        <v>732</v>
      </c>
      <c r="C351" s="426" t="s">
        <v>1279</v>
      </c>
      <c r="D351" s="45" t="s">
        <v>159</v>
      </c>
      <c r="E351" s="45">
        <v>120</v>
      </c>
      <c r="F351" s="48" t="s">
        <v>941</v>
      </c>
      <c r="G351" s="45" t="s">
        <v>175</v>
      </c>
    </row>
    <row r="352" spans="1:7" ht="13.5" customHeight="1" x14ac:dyDescent="0.35">
      <c r="A352" s="47">
        <v>43272</v>
      </c>
      <c r="B352" s="45" t="s">
        <v>732</v>
      </c>
      <c r="C352" s="426" t="s">
        <v>1274</v>
      </c>
      <c r="D352" s="45" t="s">
        <v>159</v>
      </c>
      <c r="E352" s="45">
        <f>65+65</f>
        <v>130</v>
      </c>
      <c r="F352" s="45" t="s">
        <v>2358</v>
      </c>
      <c r="G352" s="45" t="s">
        <v>175</v>
      </c>
    </row>
    <row r="353" spans="1:7" ht="13.5" customHeight="1" x14ac:dyDescent="0.35">
      <c r="A353" s="47">
        <v>43272</v>
      </c>
      <c r="B353" s="45" t="s">
        <v>2205</v>
      </c>
      <c r="C353" s="426" t="s">
        <v>2525</v>
      </c>
      <c r="D353" s="45" t="s">
        <v>160</v>
      </c>
      <c r="E353" s="53">
        <v>24.61</v>
      </c>
      <c r="F353" s="45" t="s">
        <v>3031</v>
      </c>
      <c r="G353" s="45" t="s">
        <v>175</v>
      </c>
    </row>
    <row r="354" spans="1:7" ht="13.5" customHeight="1" x14ac:dyDescent="0.35">
      <c r="A354" s="47">
        <v>43269</v>
      </c>
      <c r="B354" s="45" t="s">
        <v>3032</v>
      </c>
      <c r="C354" s="426" t="s">
        <v>1274</v>
      </c>
      <c r="D354" s="45" t="s">
        <v>159</v>
      </c>
      <c r="E354" s="53">
        <v>65</v>
      </c>
      <c r="F354" s="45" t="s">
        <v>177</v>
      </c>
      <c r="G354" s="45" t="s">
        <v>179</v>
      </c>
    </row>
    <row r="355" spans="1:7" ht="13.5" customHeight="1" x14ac:dyDescent="0.35">
      <c r="A355" s="47">
        <v>43269</v>
      </c>
      <c r="B355" s="45" t="s">
        <v>3033</v>
      </c>
      <c r="C355" s="426" t="s">
        <v>2525</v>
      </c>
      <c r="D355" s="45" t="s">
        <v>159</v>
      </c>
      <c r="E355" s="53">
        <v>50</v>
      </c>
      <c r="F355" s="45" t="s">
        <v>209</v>
      </c>
      <c r="G355" s="45" t="s">
        <v>175</v>
      </c>
    </row>
    <row r="356" spans="1:7" ht="13.5" customHeight="1" x14ac:dyDescent="0.35">
      <c r="A356" s="47">
        <v>43269</v>
      </c>
      <c r="B356" s="45" t="s">
        <v>3034</v>
      </c>
      <c r="C356" s="426" t="s">
        <v>28</v>
      </c>
      <c r="D356" s="45" t="s">
        <v>162</v>
      </c>
      <c r="E356" s="53">
        <v>13</v>
      </c>
      <c r="F356" s="45" t="s">
        <v>1924</v>
      </c>
      <c r="G356" s="45" t="s">
        <v>163</v>
      </c>
    </row>
    <row r="357" spans="1:7" ht="13.5" customHeight="1" x14ac:dyDescent="0.35">
      <c r="A357" s="47">
        <v>43269</v>
      </c>
      <c r="B357" s="45" t="s">
        <v>759</v>
      </c>
      <c r="C357" s="426" t="s">
        <v>1274</v>
      </c>
      <c r="D357" s="45" t="s">
        <v>159</v>
      </c>
      <c r="E357" s="53">
        <v>75</v>
      </c>
      <c r="F357" s="45" t="s">
        <v>501</v>
      </c>
      <c r="G357" s="45" t="s">
        <v>174</v>
      </c>
    </row>
    <row r="358" spans="1:7" ht="13.5" customHeight="1" x14ac:dyDescent="0.35">
      <c r="A358" s="47">
        <v>43268</v>
      </c>
      <c r="B358" s="45" t="s">
        <v>3035</v>
      </c>
      <c r="C358" s="426" t="s">
        <v>1274</v>
      </c>
      <c r="D358" s="45" t="s">
        <v>159</v>
      </c>
      <c r="E358" s="53">
        <v>105</v>
      </c>
      <c r="F358" s="45" t="s">
        <v>2217</v>
      </c>
      <c r="G358" s="45" t="s">
        <v>175</v>
      </c>
    </row>
    <row r="359" spans="1:7" ht="13.5" customHeight="1" x14ac:dyDescent="0.35">
      <c r="A359" s="47">
        <v>43268</v>
      </c>
      <c r="B359" s="45" t="s">
        <v>3036</v>
      </c>
      <c r="C359" s="426" t="s">
        <v>28</v>
      </c>
      <c r="D359" s="45" t="s">
        <v>162</v>
      </c>
      <c r="E359" s="53">
        <v>200</v>
      </c>
      <c r="F359" s="45" t="s">
        <v>2708</v>
      </c>
      <c r="G359" s="45" t="s">
        <v>1311</v>
      </c>
    </row>
    <row r="360" spans="1:7" ht="13.5" customHeight="1" x14ac:dyDescent="0.35">
      <c r="A360" s="47">
        <v>43267</v>
      </c>
      <c r="B360" s="45" t="s">
        <v>2408</v>
      </c>
      <c r="C360" s="426" t="s">
        <v>28</v>
      </c>
      <c r="D360" s="45" t="s">
        <v>159</v>
      </c>
      <c r="E360" s="53">
        <v>245</v>
      </c>
      <c r="F360" s="45" t="s">
        <v>2708</v>
      </c>
      <c r="G360" s="45" t="s">
        <v>174</v>
      </c>
    </row>
    <row r="361" spans="1:7" ht="13.5" customHeight="1" x14ac:dyDescent="0.35">
      <c r="A361" s="47">
        <v>43263</v>
      </c>
      <c r="B361" s="45" t="s">
        <v>732</v>
      </c>
      <c r="C361" s="426" t="s">
        <v>1279</v>
      </c>
      <c r="D361" s="45" t="s">
        <v>159</v>
      </c>
      <c r="E361" s="53">
        <v>120</v>
      </c>
      <c r="F361" s="48" t="s">
        <v>941</v>
      </c>
      <c r="G361" s="45" t="s">
        <v>175</v>
      </c>
    </row>
    <row r="362" spans="1:7" ht="13.5" customHeight="1" x14ac:dyDescent="0.35">
      <c r="A362" s="47">
        <v>43263</v>
      </c>
      <c r="B362" s="45" t="s">
        <v>3037</v>
      </c>
      <c r="C362" s="426" t="s">
        <v>1274</v>
      </c>
      <c r="D362" s="45" t="s">
        <v>159</v>
      </c>
      <c r="E362" s="53">
        <v>65</v>
      </c>
      <c r="F362" s="45" t="s">
        <v>177</v>
      </c>
      <c r="G362" s="45" t="s">
        <v>177</v>
      </c>
    </row>
    <row r="363" spans="1:7" ht="13.5" customHeight="1" x14ac:dyDescent="0.35">
      <c r="A363" s="47">
        <v>43263</v>
      </c>
      <c r="B363" s="45" t="s">
        <v>2738</v>
      </c>
      <c r="C363" s="426" t="s">
        <v>28</v>
      </c>
      <c r="D363" s="45" t="s">
        <v>159</v>
      </c>
      <c r="E363" s="53">
        <v>395</v>
      </c>
      <c r="F363" s="45" t="s">
        <v>1058</v>
      </c>
      <c r="G363" s="45" t="s">
        <v>175</v>
      </c>
    </row>
    <row r="364" spans="1:7" ht="13.5" customHeight="1" x14ac:dyDescent="0.35">
      <c r="A364" s="47">
        <v>43259</v>
      </c>
      <c r="B364" s="45" t="s">
        <v>3038</v>
      </c>
      <c r="C364" s="426" t="s">
        <v>28</v>
      </c>
      <c r="D364" s="45" t="s">
        <v>162</v>
      </c>
      <c r="E364" s="650">
        <v>13</v>
      </c>
      <c r="F364" s="45" t="s">
        <v>1924</v>
      </c>
      <c r="G364" s="45" t="s">
        <v>163</v>
      </c>
    </row>
    <row r="365" spans="1:7" ht="13.5" customHeight="1" x14ac:dyDescent="0.35">
      <c r="A365" s="47">
        <v>43259</v>
      </c>
      <c r="B365" s="45" t="s">
        <v>3039</v>
      </c>
      <c r="C365" s="426" t="s">
        <v>28</v>
      </c>
      <c r="D365" s="45" t="s">
        <v>162</v>
      </c>
      <c r="E365" s="650">
        <v>13</v>
      </c>
      <c r="F365" s="45" t="s">
        <v>1924</v>
      </c>
      <c r="G365" s="45" t="s">
        <v>163</v>
      </c>
    </row>
    <row r="366" spans="1:7" ht="13.5" customHeight="1" x14ac:dyDescent="0.35">
      <c r="A366" s="47">
        <v>43258</v>
      </c>
      <c r="B366" s="45" t="s">
        <v>3040</v>
      </c>
      <c r="C366" s="426" t="s">
        <v>28</v>
      </c>
      <c r="D366" s="45" t="s">
        <v>159</v>
      </c>
      <c r="E366" s="53">
        <v>15</v>
      </c>
      <c r="F366" s="45" t="s">
        <v>3041</v>
      </c>
      <c r="G366" s="45" t="s">
        <v>175</v>
      </c>
    </row>
    <row r="367" spans="1:7" ht="13.5" customHeight="1" x14ac:dyDescent="0.35">
      <c r="A367" s="47">
        <v>43257</v>
      </c>
      <c r="B367" s="45" t="s">
        <v>1009</v>
      </c>
      <c r="C367" s="426" t="s">
        <v>2525</v>
      </c>
      <c r="D367" s="45" t="s">
        <v>162</v>
      </c>
      <c r="E367" s="53">
        <v>403.75</v>
      </c>
      <c r="F367" s="45" t="s">
        <v>467</v>
      </c>
      <c r="G367" s="45" t="s">
        <v>175</v>
      </c>
    </row>
    <row r="368" spans="1:7" ht="13.5" customHeight="1" x14ac:dyDescent="0.35">
      <c r="A368" s="47">
        <v>43257</v>
      </c>
      <c r="B368" s="45" t="s">
        <v>3042</v>
      </c>
      <c r="C368" s="426" t="s">
        <v>2525</v>
      </c>
      <c r="D368" s="45" t="s">
        <v>160</v>
      </c>
      <c r="E368" s="53">
        <v>24.61</v>
      </c>
      <c r="F368" s="45" t="s">
        <v>3031</v>
      </c>
      <c r="G368" s="45" t="s">
        <v>174</v>
      </c>
    </row>
    <row r="369" spans="1:7" ht="13.5" customHeight="1" x14ac:dyDescent="0.35">
      <c r="A369" s="47">
        <v>43255</v>
      </c>
      <c r="B369" s="45" t="s">
        <v>3043</v>
      </c>
      <c r="C369" s="426" t="s">
        <v>28</v>
      </c>
      <c r="D369" s="45" t="s">
        <v>159</v>
      </c>
      <c r="E369" s="53">
        <v>245</v>
      </c>
      <c r="F369" s="45" t="s">
        <v>2708</v>
      </c>
      <c r="G369" s="45" t="s">
        <v>174</v>
      </c>
    </row>
    <row r="370" spans="1:7" ht="13.5" customHeight="1" x14ac:dyDescent="0.35">
      <c r="A370" s="47">
        <v>43255</v>
      </c>
      <c r="B370" s="45" t="s">
        <v>3044</v>
      </c>
      <c r="C370" s="426" t="s">
        <v>28</v>
      </c>
      <c r="D370" s="45" t="s">
        <v>159</v>
      </c>
      <c r="E370" s="53">
        <v>30</v>
      </c>
      <c r="F370" s="45" t="s">
        <v>1924</v>
      </c>
      <c r="G370" s="45" t="s">
        <v>174</v>
      </c>
    </row>
    <row r="371" spans="1:7" ht="13.5" customHeight="1" x14ac:dyDescent="0.35">
      <c r="A371" s="47">
        <v>43254</v>
      </c>
      <c r="B371" s="45" t="s">
        <v>1681</v>
      </c>
      <c r="C371" s="426" t="s">
        <v>1274</v>
      </c>
      <c r="D371" s="45" t="s">
        <v>162</v>
      </c>
      <c r="E371" s="435">
        <v>175</v>
      </c>
      <c r="F371" s="45" t="s">
        <v>467</v>
      </c>
      <c r="G371" s="45" t="s">
        <v>175</v>
      </c>
    </row>
    <row r="372" spans="1:7" ht="13.5" customHeight="1" x14ac:dyDescent="0.35">
      <c r="A372" s="47">
        <v>43254</v>
      </c>
      <c r="B372" s="45" t="s">
        <v>2837</v>
      </c>
      <c r="C372" s="426" t="s">
        <v>1274</v>
      </c>
      <c r="D372" s="45" t="s">
        <v>159</v>
      </c>
      <c r="E372" s="435">
        <v>75</v>
      </c>
      <c r="F372" s="45" t="s">
        <v>501</v>
      </c>
      <c r="G372" s="45" t="s">
        <v>179</v>
      </c>
    </row>
    <row r="373" spans="1:7" ht="13.5" customHeight="1" x14ac:dyDescent="0.35">
      <c r="A373" s="47">
        <v>43253</v>
      </c>
      <c r="B373" s="45" t="s">
        <v>3045</v>
      </c>
      <c r="C373" s="426" t="s">
        <v>1274</v>
      </c>
      <c r="D373" s="45" t="s">
        <v>160</v>
      </c>
      <c r="E373" s="650">
        <v>75</v>
      </c>
      <c r="F373" s="45" t="s">
        <v>501</v>
      </c>
      <c r="G373" s="45" t="s">
        <v>179</v>
      </c>
    </row>
    <row r="374" spans="1:7" ht="13.5" customHeight="1" x14ac:dyDescent="0.35">
      <c r="A374" s="47">
        <v>43252</v>
      </c>
      <c r="B374" s="45" t="s">
        <v>3028</v>
      </c>
      <c r="C374" s="426" t="s">
        <v>1276</v>
      </c>
      <c r="D374" s="426" t="s">
        <v>161</v>
      </c>
      <c r="E374" s="567">
        <v>348.63</v>
      </c>
      <c r="F374" s="426" t="s">
        <v>1078</v>
      </c>
      <c r="G374" s="426" t="s">
        <v>175</v>
      </c>
    </row>
    <row r="375" spans="1:7" ht="13.5" customHeight="1" x14ac:dyDescent="0.35">
      <c r="A375" s="47">
        <v>43252</v>
      </c>
      <c r="B375" s="45" t="s">
        <v>3029</v>
      </c>
      <c r="C375" s="426" t="s">
        <v>1278</v>
      </c>
      <c r="D375" s="426" t="s">
        <v>161</v>
      </c>
      <c r="E375" s="567">
        <v>80</v>
      </c>
      <c r="F375" s="426" t="s">
        <v>292</v>
      </c>
      <c r="G375" s="426" t="s">
        <v>175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2898</v>
      </c>
      <c r="C377" s="426" t="s">
        <v>1274</v>
      </c>
      <c r="D377" s="45" t="s">
        <v>159</v>
      </c>
      <c r="E377" s="650">
        <v>175</v>
      </c>
      <c r="F377" s="45" t="s">
        <v>1793</v>
      </c>
      <c r="G377" s="45" t="s">
        <v>179</v>
      </c>
    </row>
    <row r="378" spans="1:7" ht="13.5" customHeight="1" x14ac:dyDescent="0.35">
      <c r="A378" s="47">
        <v>43250</v>
      </c>
      <c r="B378" s="45" t="s">
        <v>3046</v>
      </c>
      <c r="C378" s="426" t="s">
        <v>28</v>
      </c>
      <c r="D378" s="45" t="s">
        <v>162</v>
      </c>
      <c r="E378" s="650">
        <v>13</v>
      </c>
      <c r="F378" s="45" t="s">
        <v>1924</v>
      </c>
      <c r="G378" s="45" t="s">
        <v>163</v>
      </c>
    </row>
    <row r="379" spans="1:7" ht="13.5" customHeight="1" x14ac:dyDescent="0.35">
      <c r="A379" s="47">
        <v>43250</v>
      </c>
      <c r="B379" s="45" t="s">
        <v>3047</v>
      </c>
      <c r="C379" s="426" t="s">
        <v>1274</v>
      </c>
      <c r="D379" s="45" t="s">
        <v>159</v>
      </c>
      <c r="E379" s="650">
        <v>75</v>
      </c>
      <c r="F379" s="45" t="s">
        <v>501</v>
      </c>
      <c r="G379" s="45" t="s">
        <v>179</v>
      </c>
    </row>
    <row r="380" spans="1:7" ht="13.5" customHeight="1" x14ac:dyDescent="0.35">
      <c r="A380" s="47">
        <v>43250</v>
      </c>
      <c r="B380" s="45" t="s">
        <v>3036</v>
      </c>
      <c r="C380" s="426" t="s">
        <v>28</v>
      </c>
      <c r="D380" s="45" t="s">
        <v>162</v>
      </c>
      <c r="E380" s="650">
        <v>45</v>
      </c>
      <c r="F380" s="45" t="s">
        <v>1489</v>
      </c>
      <c r="G380" s="45" t="s">
        <v>1311</v>
      </c>
    </row>
    <row r="381" spans="1:7" ht="13.5" customHeight="1" x14ac:dyDescent="0.35">
      <c r="A381" s="47">
        <v>43249</v>
      </c>
      <c r="B381" s="45" t="s">
        <v>732</v>
      </c>
      <c r="C381" s="426" t="s">
        <v>1279</v>
      </c>
      <c r="D381" s="45" t="s">
        <v>162</v>
      </c>
      <c r="E381" s="650">
        <v>120</v>
      </c>
      <c r="F381" s="45" t="s">
        <v>3048</v>
      </c>
      <c r="G381" s="45" t="s">
        <v>175</v>
      </c>
    </row>
    <row r="382" spans="1:7" ht="13.5" customHeight="1" x14ac:dyDescent="0.35">
      <c r="A382" s="47">
        <v>43249</v>
      </c>
      <c r="B382" s="45" t="s">
        <v>3049</v>
      </c>
      <c r="C382" s="426" t="s">
        <v>1274</v>
      </c>
      <c r="D382" s="45" t="s">
        <v>162</v>
      </c>
      <c r="E382" s="650">
        <v>125</v>
      </c>
      <c r="F382" s="45" t="s">
        <v>695</v>
      </c>
      <c r="G382" s="45" t="s">
        <v>179</v>
      </c>
    </row>
    <row r="383" spans="1:7" ht="13.5" customHeight="1" x14ac:dyDescent="0.35">
      <c r="A383" s="47">
        <v>43243</v>
      </c>
      <c r="B383" s="45" t="s">
        <v>3050</v>
      </c>
      <c r="C383" s="426" t="s">
        <v>1274</v>
      </c>
      <c r="D383" s="45" t="s">
        <v>159</v>
      </c>
      <c r="E383" s="650">
        <v>75</v>
      </c>
      <c r="F383" s="45" t="s">
        <v>578</v>
      </c>
      <c r="G383" s="45" t="s">
        <v>174</v>
      </c>
    </row>
    <row r="384" spans="1:7" ht="13.5" customHeight="1" x14ac:dyDescent="0.35">
      <c r="A384" s="47">
        <v>43245</v>
      </c>
      <c r="B384" s="45" t="s">
        <v>3051</v>
      </c>
      <c r="C384" s="426" t="s">
        <v>1274</v>
      </c>
      <c r="D384" s="45" t="s">
        <v>160</v>
      </c>
      <c r="E384" s="650">
        <v>75</v>
      </c>
      <c r="F384" s="45" t="s">
        <v>501</v>
      </c>
      <c r="G384" s="45" t="s">
        <v>179</v>
      </c>
    </row>
    <row r="385" spans="1:7" ht="13.5" customHeight="1" x14ac:dyDescent="0.35">
      <c r="A385" s="47">
        <v>43239</v>
      </c>
      <c r="B385" s="45" t="s">
        <v>3052</v>
      </c>
      <c r="C385" s="426" t="s">
        <v>1279</v>
      </c>
      <c r="D385" s="45" t="s">
        <v>162</v>
      </c>
      <c r="E385" s="650">
        <v>195</v>
      </c>
      <c r="F385" s="48" t="s">
        <v>941</v>
      </c>
      <c r="G385" s="45" t="s">
        <v>174</v>
      </c>
    </row>
    <row r="386" spans="1:7" ht="13.5" customHeight="1" x14ac:dyDescent="0.35">
      <c r="A386" s="47">
        <v>43238</v>
      </c>
      <c r="B386" s="45" t="s">
        <v>3053</v>
      </c>
      <c r="C386" s="426" t="s">
        <v>1274</v>
      </c>
      <c r="D386" s="45" t="s">
        <v>162</v>
      </c>
      <c r="E386" s="650">
        <v>35</v>
      </c>
      <c r="F386" s="45" t="s">
        <v>501</v>
      </c>
      <c r="G386" s="45" t="s">
        <v>175</v>
      </c>
    </row>
    <row r="387" spans="1:7" ht="13.5" customHeight="1" x14ac:dyDescent="0.35">
      <c r="A387" s="47">
        <v>43237</v>
      </c>
      <c r="B387" s="45" t="s">
        <v>3054</v>
      </c>
      <c r="C387" s="426" t="s">
        <v>28</v>
      </c>
      <c r="D387" s="45" t="s">
        <v>162</v>
      </c>
      <c r="E387" s="650">
        <v>13</v>
      </c>
      <c r="F387" s="45" t="s">
        <v>1924</v>
      </c>
      <c r="G387" s="45" t="s">
        <v>163</v>
      </c>
    </row>
    <row r="388" spans="1:7" ht="13.5" customHeight="1" x14ac:dyDescent="0.35">
      <c r="A388" s="47">
        <v>43237</v>
      </c>
      <c r="B388" s="45" t="s">
        <v>3055</v>
      </c>
      <c r="C388" s="426" t="s">
        <v>28</v>
      </c>
      <c r="D388" s="45" t="s">
        <v>162</v>
      </c>
      <c r="E388" s="650">
        <v>13</v>
      </c>
      <c r="F388" s="45" t="s">
        <v>1924</v>
      </c>
      <c r="G388" s="45" t="s">
        <v>163</v>
      </c>
    </row>
    <row r="389" spans="1:7" ht="13.5" customHeight="1" x14ac:dyDescent="0.35">
      <c r="A389" s="47">
        <v>43236</v>
      </c>
      <c r="B389" s="45" t="s">
        <v>3056</v>
      </c>
      <c r="C389" s="426" t="s">
        <v>1274</v>
      </c>
      <c r="D389" s="45" t="s">
        <v>159</v>
      </c>
      <c r="E389" s="650">
        <v>75</v>
      </c>
      <c r="F389" s="45" t="s">
        <v>501</v>
      </c>
      <c r="G389" s="45" t="s">
        <v>179</v>
      </c>
    </row>
    <row r="390" spans="1:7" ht="13.5" customHeight="1" x14ac:dyDescent="0.35">
      <c r="A390" s="47">
        <v>43236</v>
      </c>
      <c r="B390" s="45" t="s">
        <v>2970</v>
      </c>
      <c r="C390" s="426" t="s">
        <v>1274</v>
      </c>
      <c r="D390" s="45" t="s">
        <v>160</v>
      </c>
      <c r="E390" s="650">
        <v>75</v>
      </c>
      <c r="F390" s="45" t="s">
        <v>501</v>
      </c>
      <c r="G390" s="45" t="s">
        <v>174</v>
      </c>
    </row>
    <row r="391" spans="1:7" ht="13.5" customHeight="1" x14ac:dyDescent="0.35">
      <c r="A391" s="47">
        <v>43236</v>
      </c>
      <c r="B391" s="45" t="s">
        <v>3057</v>
      </c>
      <c r="C391" s="426" t="s">
        <v>28</v>
      </c>
      <c r="D391" s="45" t="s">
        <v>162</v>
      </c>
      <c r="E391" s="650">
        <v>13</v>
      </c>
      <c r="F391" s="45" t="s">
        <v>1924</v>
      </c>
      <c r="G391" s="45" t="s">
        <v>163</v>
      </c>
    </row>
    <row r="392" spans="1:7" ht="13.5" customHeight="1" x14ac:dyDescent="0.35">
      <c r="A392" s="47">
        <v>43235</v>
      </c>
      <c r="B392" s="45" t="s">
        <v>3058</v>
      </c>
      <c r="C392" s="426" t="s">
        <v>1274</v>
      </c>
      <c r="D392" s="45" t="s">
        <v>160</v>
      </c>
      <c r="E392" s="650">
        <v>75</v>
      </c>
      <c r="F392" s="45" t="s">
        <v>501</v>
      </c>
      <c r="G392" s="45" t="s">
        <v>179</v>
      </c>
    </row>
    <row r="393" spans="1:7" ht="13.5" customHeight="1" x14ac:dyDescent="0.35">
      <c r="A393" s="47">
        <v>43235</v>
      </c>
      <c r="B393" s="45" t="s">
        <v>2738</v>
      </c>
      <c r="C393" s="426" t="s">
        <v>1274</v>
      </c>
      <c r="D393" s="45" t="s">
        <v>159</v>
      </c>
      <c r="E393" s="650">
        <v>725</v>
      </c>
      <c r="F393" s="45" t="s">
        <v>288</v>
      </c>
      <c r="G393" s="45" t="s">
        <v>174</v>
      </c>
    </row>
    <row r="394" spans="1:7" ht="13.5" customHeight="1" x14ac:dyDescent="0.35">
      <c r="A394" s="47">
        <v>43234</v>
      </c>
      <c r="B394" s="45" t="s">
        <v>3059</v>
      </c>
      <c r="C394" s="426" t="s">
        <v>28</v>
      </c>
      <c r="D394" s="45" t="s">
        <v>162</v>
      </c>
      <c r="E394" s="650">
        <v>13</v>
      </c>
      <c r="F394" s="45" t="s">
        <v>1924</v>
      </c>
      <c r="G394" s="45" t="s">
        <v>163</v>
      </c>
    </row>
    <row r="395" spans="1:7" ht="13.5" customHeight="1" x14ac:dyDescent="0.35">
      <c r="A395" s="47">
        <v>43234</v>
      </c>
      <c r="B395" s="45" t="s">
        <v>3060</v>
      </c>
      <c r="C395" s="426" t="s">
        <v>28</v>
      </c>
      <c r="D395" s="45" t="s">
        <v>162</v>
      </c>
      <c r="E395" s="650">
        <v>13</v>
      </c>
      <c r="F395" s="45" t="s">
        <v>1924</v>
      </c>
      <c r="G395" s="45" t="s">
        <v>163</v>
      </c>
    </row>
    <row r="396" spans="1:7" ht="13.5" customHeight="1" x14ac:dyDescent="0.35">
      <c r="A396" s="47">
        <v>43233</v>
      </c>
      <c r="B396" s="45" t="s">
        <v>3061</v>
      </c>
      <c r="C396" s="426" t="s">
        <v>28</v>
      </c>
      <c r="D396" s="45" t="s">
        <v>160</v>
      </c>
      <c r="E396" s="650">
        <v>30</v>
      </c>
      <c r="F396" s="45" t="s">
        <v>1924</v>
      </c>
      <c r="G396" s="45" t="s">
        <v>174</v>
      </c>
    </row>
    <row r="397" spans="1:7" ht="13.5" customHeight="1" x14ac:dyDescent="0.35">
      <c r="A397" s="47">
        <v>43232</v>
      </c>
      <c r="B397" s="45" t="s">
        <v>2715</v>
      </c>
      <c r="C397" s="426" t="s">
        <v>1274</v>
      </c>
      <c r="D397" s="45" t="s">
        <v>160</v>
      </c>
      <c r="E397" s="650">
        <v>75</v>
      </c>
      <c r="F397" s="45" t="s">
        <v>501</v>
      </c>
      <c r="G397" s="45" t="s">
        <v>179</v>
      </c>
    </row>
    <row r="398" spans="1:7" ht="13.5" customHeight="1" x14ac:dyDescent="0.35">
      <c r="A398" s="47">
        <v>43230</v>
      </c>
      <c r="B398" s="45" t="s">
        <v>3062</v>
      </c>
      <c r="C398" s="426" t="s">
        <v>1274</v>
      </c>
      <c r="D398" s="45" t="s">
        <v>159</v>
      </c>
      <c r="E398" s="650">
        <v>75</v>
      </c>
      <c r="F398" s="45" t="s">
        <v>501</v>
      </c>
      <c r="G398" s="45" t="s">
        <v>175</v>
      </c>
    </row>
    <row r="399" spans="1:7" ht="13.5" customHeight="1" x14ac:dyDescent="0.35">
      <c r="A399" s="47">
        <v>43230</v>
      </c>
      <c r="B399" s="45" t="s">
        <v>3063</v>
      </c>
      <c r="C399" s="426" t="s">
        <v>1274</v>
      </c>
      <c r="D399" s="45" t="s">
        <v>160</v>
      </c>
      <c r="E399" s="650">
        <v>75</v>
      </c>
      <c r="F399" s="45" t="s">
        <v>501</v>
      </c>
      <c r="G399" s="45" t="s">
        <v>174</v>
      </c>
    </row>
    <row r="400" spans="1:7" ht="13.5" customHeight="1" x14ac:dyDescent="0.35">
      <c r="A400" s="47">
        <v>43230</v>
      </c>
      <c r="B400" s="45" t="s">
        <v>3001</v>
      </c>
      <c r="C400" s="426" t="s">
        <v>1277</v>
      </c>
      <c r="D400" s="45" t="s">
        <v>166</v>
      </c>
      <c r="E400" s="650">
        <v>-725</v>
      </c>
      <c r="F400" s="45" t="s">
        <v>3020</v>
      </c>
      <c r="G400" s="45" t="s">
        <v>175</v>
      </c>
    </row>
    <row r="401" spans="1:7" ht="13.5" customHeight="1" x14ac:dyDescent="0.35">
      <c r="A401" s="47">
        <v>43230</v>
      </c>
      <c r="B401" s="45" t="s">
        <v>3001</v>
      </c>
      <c r="C401" s="426" t="s">
        <v>1274</v>
      </c>
      <c r="D401" s="45" t="s">
        <v>166</v>
      </c>
      <c r="E401" s="650">
        <v>725</v>
      </c>
      <c r="F401" s="45" t="s">
        <v>496</v>
      </c>
      <c r="G401" s="45" t="s">
        <v>175</v>
      </c>
    </row>
    <row r="402" spans="1:7" ht="13.5" customHeight="1" x14ac:dyDescent="0.35">
      <c r="A402" s="47">
        <v>43229</v>
      </c>
      <c r="B402" s="45" t="s">
        <v>3064</v>
      </c>
      <c r="C402" s="426" t="s">
        <v>28</v>
      </c>
      <c r="D402" s="45" t="s">
        <v>159</v>
      </c>
      <c r="E402" s="650">
        <v>30</v>
      </c>
      <c r="F402" s="45" t="s">
        <v>1924</v>
      </c>
      <c r="G402" s="45" t="s">
        <v>174</v>
      </c>
    </row>
    <row r="403" spans="1:7" ht="13.5" customHeight="1" x14ac:dyDescent="0.35">
      <c r="A403" s="47">
        <v>43229</v>
      </c>
      <c r="B403" s="45" t="s">
        <v>3065</v>
      </c>
      <c r="C403" s="426" t="s">
        <v>1279</v>
      </c>
      <c r="D403" s="45" t="s">
        <v>159</v>
      </c>
      <c r="E403" s="650">
        <v>195</v>
      </c>
      <c r="F403" s="48" t="s">
        <v>941</v>
      </c>
      <c r="G403" s="45" t="s">
        <v>175</v>
      </c>
    </row>
    <row r="404" spans="1:7" ht="13.5" customHeight="1" x14ac:dyDescent="0.35">
      <c r="A404" s="47">
        <v>43228</v>
      </c>
      <c r="B404" s="45" t="s">
        <v>3066</v>
      </c>
      <c r="C404" s="426" t="s">
        <v>28</v>
      </c>
      <c r="D404" s="45" t="s">
        <v>159</v>
      </c>
      <c r="E404" s="650">
        <v>30</v>
      </c>
      <c r="F404" s="45" t="s">
        <v>1924</v>
      </c>
      <c r="G404" s="45" t="s">
        <v>174</v>
      </c>
    </row>
    <row r="405" spans="1:7" ht="13.5" customHeight="1" x14ac:dyDescent="0.35">
      <c r="A405" s="47">
        <v>43227</v>
      </c>
      <c r="B405" s="45" t="s">
        <v>3067</v>
      </c>
      <c r="C405" s="426" t="s">
        <v>28</v>
      </c>
      <c r="D405" s="45" t="s">
        <v>162</v>
      </c>
      <c r="E405" s="650">
        <v>13</v>
      </c>
      <c r="F405" s="45" t="s">
        <v>1924</v>
      </c>
      <c r="G405" s="45" t="s">
        <v>163</v>
      </c>
    </row>
    <row r="406" spans="1:7" ht="13.5" customHeight="1" x14ac:dyDescent="0.35">
      <c r="A406" s="47">
        <v>43227</v>
      </c>
      <c r="B406" s="45" t="s">
        <v>3068</v>
      </c>
      <c r="C406" s="426" t="s">
        <v>28</v>
      </c>
      <c r="D406" s="45" t="s">
        <v>160</v>
      </c>
      <c r="E406" s="650">
        <v>15</v>
      </c>
      <c r="F406" s="45" t="s">
        <v>3069</v>
      </c>
      <c r="G406" s="45" t="s">
        <v>175</v>
      </c>
    </row>
    <row r="407" spans="1:7" ht="13.5" customHeight="1" x14ac:dyDescent="0.35">
      <c r="A407" s="47">
        <v>43224</v>
      </c>
      <c r="B407" s="45" t="s">
        <v>3070</v>
      </c>
      <c r="C407" s="426" t="s">
        <v>2525</v>
      </c>
      <c r="D407" s="45" t="s">
        <v>162</v>
      </c>
      <c r="E407" s="650">
        <v>950</v>
      </c>
      <c r="F407" s="45" t="s">
        <v>3071</v>
      </c>
      <c r="G407" s="45" t="s">
        <v>174</v>
      </c>
    </row>
    <row r="408" spans="1:7" ht="13.5" customHeight="1" x14ac:dyDescent="0.35">
      <c r="A408" s="47">
        <v>43223</v>
      </c>
      <c r="B408" s="45" t="s">
        <v>2766</v>
      </c>
      <c r="C408" s="426" t="s">
        <v>1278</v>
      </c>
      <c r="D408" s="45" t="s">
        <v>160</v>
      </c>
      <c r="E408" s="650">
        <v>20</v>
      </c>
      <c r="F408" s="45" t="s">
        <v>292</v>
      </c>
      <c r="G408" s="45" t="s">
        <v>174</v>
      </c>
    </row>
    <row r="409" spans="1:7" ht="13.5" customHeight="1" x14ac:dyDescent="0.35">
      <c r="A409" s="47">
        <v>43223</v>
      </c>
      <c r="B409" s="45" t="s">
        <v>3072</v>
      </c>
      <c r="C409" s="426" t="s">
        <v>28</v>
      </c>
      <c r="D409" s="45" t="s">
        <v>162</v>
      </c>
      <c r="E409" s="650">
        <v>13</v>
      </c>
      <c r="F409" s="45" t="s">
        <v>1924</v>
      </c>
      <c r="G409" s="45" t="s">
        <v>163</v>
      </c>
    </row>
    <row r="410" spans="1:7" ht="13.5" customHeight="1" x14ac:dyDescent="0.35">
      <c r="A410" s="47">
        <v>43223</v>
      </c>
      <c r="B410" s="45" t="s">
        <v>3073</v>
      </c>
      <c r="C410" s="426" t="s">
        <v>1274</v>
      </c>
      <c r="D410" s="45" t="s">
        <v>160</v>
      </c>
      <c r="E410" s="650">
        <v>150</v>
      </c>
      <c r="F410" s="45" t="s">
        <v>501</v>
      </c>
      <c r="G410" s="45" t="s">
        <v>179</v>
      </c>
    </row>
    <row r="411" spans="1:7" ht="13.5" customHeight="1" x14ac:dyDescent="0.35">
      <c r="A411" s="47">
        <v>43223</v>
      </c>
      <c r="B411" s="45" t="s">
        <v>2753</v>
      </c>
      <c r="C411" s="426" t="s">
        <v>1274</v>
      </c>
      <c r="D411" s="45" t="s">
        <v>159</v>
      </c>
      <c r="E411" s="650">
        <v>65</v>
      </c>
      <c r="F411" s="45" t="s">
        <v>2977</v>
      </c>
      <c r="G411" s="45" t="s">
        <v>177</v>
      </c>
    </row>
    <row r="412" spans="1:7" ht="13.5" customHeight="1" x14ac:dyDescent="0.35">
      <c r="A412" s="47">
        <v>43221</v>
      </c>
      <c r="B412" s="45" t="s">
        <v>3074</v>
      </c>
      <c r="C412" s="426" t="s">
        <v>1274</v>
      </c>
      <c r="D412" s="45" t="s">
        <v>162</v>
      </c>
      <c r="E412" s="650">
        <v>125</v>
      </c>
      <c r="F412" s="45" t="s">
        <v>230</v>
      </c>
      <c r="G412" s="45" t="s">
        <v>1311</v>
      </c>
    </row>
    <row r="413" spans="1:7" ht="13.5" customHeight="1" x14ac:dyDescent="0.35">
      <c r="A413" s="47">
        <v>43221</v>
      </c>
      <c r="B413" s="45" t="s">
        <v>2734</v>
      </c>
      <c r="C413" s="426" t="s">
        <v>1276</v>
      </c>
      <c r="D413" s="426" t="s">
        <v>161</v>
      </c>
      <c r="E413" s="567">
        <v>93.63</v>
      </c>
      <c r="F413" s="426" t="s">
        <v>1078</v>
      </c>
      <c r="G413" s="426" t="s">
        <v>175</v>
      </c>
    </row>
    <row r="414" spans="1:7" ht="13.5" customHeight="1" x14ac:dyDescent="0.35">
      <c r="A414" s="47">
        <v>43221</v>
      </c>
      <c r="B414" s="45" t="s">
        <v>2735</v>
      </c>
      <c r="C414" s="426" t="s">
        <v>1278</v>
      </c>
      <c r="D414" s="426" t="s">
        <v>161</v>
      </c>
      <c r="E414" s="567">
        <v>100</v>
      </c>
      <c r="F414" s="426" t="s">
        <v>292</v>
      </c>
      <c r="G414" s="426" t="s">
        <v>175</v>
      </c>
    </row>
    <row r="417" spans="1:7" ht="13.5" customHeight="1" x14ac:dyDescent="0.35">
      <c r="A417" s="47">
        <v>43220</v>
      </c>
      <c r="B417" s="45" t="s">
        <v>1824</v>
      </c>
      <c r="C417" s="426" t="s">
        <v>28</v>
      </c>
      <c r="D417" s="45" t="s">
        <v>162</v>
      </c>
      <c r="E417" s="650">
        <v>200</v>
      </c>
      <c r="F417" s="45" t="s">
        <v>291</v>
      </c>
      <c r="G417" s="45" t="s">
        <v>1311</v>
      </c>
    </row>
    <row r="418" spans="1:7" ht="13.5" customHeight="1" x14ac:dyDescent="0.35">
      <c r="A418" s="47">
        <v>43219</v>
      </c>
      <c r="B418" s="45" t="s">
        <v>3075</v>
      </c>
      <c r="C418" s="426" t="s">
        <v>28</v>
      </c>
      <c r="D418" s="45" t="s">
        <v>160</v>
      </c>
      <c r="E418" s="650">
        <v>30</v>
      </c>
      <c r="F418" s="45" t="s">
        <v>1924</v>
      </c>
      <c r="G418" s="45" t="s">
        <v>174</v>
      </c>
    </row>
    <row r="419" spans="1:7" ht="13.5" customHeight="1" x14ac:dyDescent="0.35">
      <c r="A419" s="47">
        <v>43217</v>
      </c>
      <c r="B419" s="45" t="s">
        <v>3049</v>
      </c>
      <c r="C419" s="426" t="s">
        <v>1274</v>
      </c>
      <c r="D419" s="45" t="s">
        <v>159</v>
      </c>
      <c r="E419" s="650">
        <v>75</v>
      </c>
      <c r="F419" s="45" t="s">
        <v>695</v>
      </c>
      <c r="G419" s="45" t="s">
        <v>179</v>
      </c>
    </row>
    <row r="420" spans="1:7" ht="13.5" customHeight="1" x14ac:dyDescent="0.35">
      <c r="A420" s="47">
        <v>43216</v>
      </c>
      <c r="B420" s="45" t="s">
        <v>3076</v>
      </c>
      <c r="C420" s="426" t="s">
        <v>28</v>
      </c>
      <c r="D420" s="45" t="s">
        <v>160</v>
      </c>
      <c r="E420" s="650">
        <v>30</v>
      </c>
      <c r="F420" s="45" t="s">
        <v>1924</v>
      </c>
      <c r="G420" s="45" t="s">
        <v>174</v>
      </c>
    </row>
    <row r="421" spans="1:7" ht="13.5" customHeight="1" x14ac:dyDescent="0.35">
      <c r="A421" s="47">
        <v>43216</v>
      </c>
      <c r="B421" s="45" t="s">
        <v>3077</v>
      </c>
      <c r="C421" s="426" t="s">
        <v>1274</v>
      </c>
      <c r="D421" s="45" t="s">
        <v>159</v>
      </c>
      <c r="E421" s="650">
        <v>65</v>
      </c>
      <c r="F421" s="45" t="s">
        <v>177</v>
      </c>
      <c r="G421" s="45" t="s">
        <v>177</v>
      </c>
    </row>
    <row r="422" spans="1:7" ht="13.5" customHeight="1" x14ac:dyDescent="0.35">
      <c r="A422" s="47">
        <v>43215</v>
      </c>
      <c r="B422" s="45" t="s">
        <v>3078</v>
      </c>
      <c r="C422" s="426" t="s">
        <v>2525</v>
      </c>
      <c r="D422" s="45" t="s">
        <v>160</v>
      </c>
      <c r="E422" s="650">
        <v>4.3849999999999998</v>
      </c>
      <c r="F422" s="45" t="s">
        <v>1419</v>
      </c>
      <c r="G422" s="45" t="s">
        <v>174</v>
      </c>
    </row>
    <row r="423" spans="1:7" ht="13.5" customHeight="1" x14ac:dyDescent="0.35">
      <c r="A423" s="47">
        <v>43214</v>
      </c>
      <c r="B423" s="45" t="s">
        <v>3079</v>
      </c>
      <c r="C423" s="426" t="s">
        <v>1274</v>
      </c>
      <c r="D423" s="45" t="s">
        <v>159</v>
      </c>
      <c r="E423" s="650">
        <v>35</v>
      </c>
      <c r="F423" s="45" t="s">
        <v>3080</v>
      </c>
      <c r="G423" s="45" t="s">
        <v>174</v>
      </c>
    </row>
    <row r="424" spans="1:7" ht="13.5" customHeight="1" x14ac:dyDescent="0.35">
      <c r="A424" s="47">
        <v>43214</v>
      </c>
      <c r="B424" s="45" t="s">
        <v>3081</v>
      </c>
      <c r="C424" s="426" t="s">
        <v>1274</v>
      </c>
      <c r="D424" s="45" t="s">
        <v>2297</v>
      </c>
      <c r="E424" s="650">
        <v>125</v>
      </c>
      <c r="F424" s="45" t="s">
        <v>230</v>
      </c>
      <c r="G424" s="45" t="s">
        <v>179</v>
      </c>
    </row>
    <row r="425" spans="1:7" ht="13.5" customHeight="1" x14ac:dyDescent="0.35">
      <c r="A425" s="47">
        <v>43214</v>
      </c>
      <c r="B425" s="45" t="s">
        <v>1921</v>
      </c>
      <c r="C425" s="426" t="s">
        <v>28</v>
      </c>
      <c r="D425" s="45" t="s">
        <v>162</v>
      </c>
      <c r="E425" s="650">
        <v>30</v>
      </c>
      <c r="F425" s="45" t="s">
        <v>1924</v>
      </c>
      <c r="G425" s="45" t="s">
        <v>1311</v>
      </c>
    </row>
    <row r="426" spans="1:7" ht="13.5" customHeight="1" x14ac:dyDescent="0.35">
      <c r="A426" s="47">
        <v>43212</v>
      </c>
      <c r="B426" s="45" t="s">
        <v>1667</v>
      </c>
      <c r="C426" s="426" t="s">
        <v>28</v>
      </c>
      <c r="D426" s="45" t="s">
        <v>160</v>
      </c>
      <c r="E426" s="650">
        <v>395</v>
      </c>
      <c r="F426" s="45" t="s">
        <v>1058</v>
      </c>
      <c r="G426" s="45" t="s">
        <v>174</v>
      </c>
    </row>
    <row r="427" spans="1:7" ht="13.5" customHeight="1" x14ac:dyDescent="0.35">
      <c r="A427" s="47">
        <v>43210</v>
      </c>
      <c r="B427" s="45" t="s">
        <v>3082</v>
      </c>
      <c r="C427" s="426" t="s">
        <v>1274</v>
      </c>
      <c r="D427" s="45" t="s">
        <v>159</v>
      </c>
      <c r="E427" s="650">
        <v>125</v>
      </c>
      <c r="F427" s="45" t="s">
        <v>230</v>
      </c>
      <c r="G427" s="45" t="s">
        <v>179</v>
      </c>
    </row>
    <row r="428" spans="1:7" ht="13.5" customHeight="1" x14ac:dyDescent="0.35">
      <c r="A428" s="47">
        <v>43209</v>
      </c>
      <c r="B428" s="45" t="s">
        <v>3083</v>
      </c>
      <c r="C428" s="426" t="s">
        <v>1274</v>
      </c>
      <c r="D428" s="45" t="s">
        <v>159</v>
      </c>
      <c r="E428" s="650">
        <v>125</v>
      </c>
      <c r="F428" s="45" t="s">
        <v>230</v>
      </c>
      <c r="G428" s="45" t="s">
        <v>179</v>
      </c>
    </row>
    <row r="429" spans="1:7" ht="13.5" customHeight="1" x14ac:dyDescent="0.35">
      <c r="A429" s="47">
        <v>43206</v>
      </c>
      <c r="B429" s="45" t="s">
        <v>3084</v>
      </c>
      <c r="C429" s="426" t="s">
        <v>28</v>
      </c>
      <c r="D429" s="45" t="s">
        <v>160</v>
      </c>
      <c r="E429" s="650">
        <v>30</v>
      </c>
      <c r="F429" s="45" t="s">
        <v>1924</v>
      </c>
      <c r="G429" s="45" t="s">
        <v>174</v>
      </c>
    </row>
    <row r="430" spans="1:7" ht="13.5" customHeight="1" x14ac:dyDescent="0.35">
      <c r="A430" s="47">
        <v>43204</v>
      </c>
      <c r="B430" s="45" t="s">
        <v>3085</v>
      </c>
      <c r="C430" s="426" t="s">
        <v>1274</v>
      </c>
      <c r="D430" s="45" t="s">
        <v>159</v>
      </c>
      <c r="E430" s="650">
        <v>175</v>
      </c>
      <c r="F430" s="45" t="s">
        <v>230</v>
      </c>
      <c r="G430" s="45" t="s">
        <v>174</v>
      </c>
    </row>
    <row r="431" spans="1:7" ht="13.5" customHeight="1" x14ac:dyDescent="0.35">
      <c r="A431" s="47">
        <v>43202</v>
      </c>
      <c r="B431" s="45" t="s">
        <v>2757</v>
      </c>
      <c r="C431" s="426" t="s">
        <v>1274</v>
      </c>
      <c r="D431" s="45" t="s">
        <v>160</v>
      </c>
      <c r="E431" s="650">
        <v>125</v>
      </c>
      <c r="F431" s="45" t="s">
        <v>3086</v>
      </c>
      <c r="G431" s="45" t="s">
        <v>175</v>
      </c>
    </row>
    <row r="432" spans="1:7" ht="13.5" customHeight="1" x14ac:dyDescent="0.35">
      <c r="A432" s="47">
        <v>43201</v>
      </c>
      <c r="B432" s="45" t="s">
        <v>3087</v>
      </c>
      <c r="C432" s="426" t="s">
        <v>28</v>
      </c>
      <c r="D432" s="45" t="s">
        <v>162</v>
      </c>
      <c r="E432" s="650">
        <v>13</v>
      </c>
      <c r="F432" s="45" t="s">
        <v>1924</v>
      </c>
      <c r="G432" s="45" t="s">
        <v>163</v>
      </c>
    </row>
    <row r="433" spans="1:7" ht="13.5" customHeight="1" x14ac:dyDescent="0.35">
      <c r="A433" s="47">
        <v>43201</v>
      </c>
      <c r="B433" s="45" t="s">
        <v>3023</v>
      </c>
      <c r="C433" s="426" t="s">
        <v>28</v>
      </c>
      <c r="D433" s="45" t="s">
        <v>160</v>
      </c>
      <c r="E433" s="650">
        <v>30</v>
      </c>
      <c r="F433" s="45" t="s">
        <v>1924</v>
      </c>
      <c r="G433" s="45" t="s">
        <v>174</v>
      </c>
    </row>
    <row r="434" spans="1:7" ht="13.5" customHeight="1" x14ac:dyDescent="0.35">
      <c r="A434" s="47">
        <v>43201</v>
      </c>
      <c r="B434" s="45" t="s">
        <v>3088</v>
      </c>
      <c r="C434" s="426" t="s">
        <v>1279</v>
      </c>
      <c r="D434" s="45" t="s">
        <v>160</v>
      </c>
      <c r="E434" s="650">
        <v>65</v>
      </c>
      <c r="F434" s="45" t="s">
        <v>3089</v>
      </c>
      <c r="G434" s="45" t="s">
        <v>174</v>
      </c>
    </row>
    <row r="435" spans="1:7" ht="13.5" customHeight="1" x14ac:dyDescent="0.35">
      <c r="A435" s="47">
        <v>43200</v>
      </c>
      <c r="B435" s="45" t="s">
        <v>2654</v>
      </c>
      <c r="C435" s="426" t="s">
        <v>1274</v>
      </c>
      <c r="D435" s="45" t="s">
        <v>159</v>
      </c>
      <c r="E435" s="650">
        <v>75</v>
      </c>
      <c r="F435" s="45" t="s">
        <v>3090</v>
      </c>
      <c r="G435" s="45" t="s">
        <v>174</v>
      </c>
    </row>
    <row r="436" spans="1:7" ht="13.5" customHeight="1" x14ac:dyDescent="0.35">
      <c r="A436" s="47">
        <v>43199</v>
      </c>
      <c r="B436" s="45" t="s">
        <v>3091</v>
      </c>
      <c r="C436" s="426" t="s">
        <v>28</v>
      </c>
      <c r="D436" s="45" t="s">
        <v>159</v>
      </c>
      <c r="E436" s="650">
        <v>30</v>
      </c>
      <c r="F436" s="45" t="s">
        <v>1924</v>
      </c>
      <c r="G436" s="45" t="s">
        <v>174</v>
      </c>
    </row>
    <row r="437" spans="1:7" ht="13.5" customHeight="1" x14ac:dyDescent="0.35">
      <c r="A437" s="47">
        <v>43199</v>
      </c>
      <c r="B437" s="45" t="s">
        <v>3092</v>
      </c>
      <c r="C437" s="426" t="s">
        <v>1274</v>
      </c>
      <c r="D437" s="45" t="s">
        <v>159</v>
      </c>
      <c r="E437" s="650">
        <v>-42.5</v>
      </c>
      <c r="F437" s="45" t="s">
        <v>3093</v>
      </c>
      <c r="G437" s="45" t="s">
        <v>177</v>
      </c>
    </row>
    <row r="438" spans="1:7" ht="13.5" customHeight="1" x14ac:dyDescent="0.35">
      <c r="A438" s="47">
        <v>43199</v>
      </c>
      <c r="B438" s="45" t="s">
        <v>3092</v>
      </c>
      <c r="C438" s="426" t="s">
        <v>1274</v>
      </c>
      <c r="D438" s="45" t="s">
        <v>159</v>
      </c>
      <c r="E438" s="650">
        <v>42.5</v>
      </c>
      <c r="F438" s="45" t="s">
        <v>3006</v>
      </c>
      <c r="G438" s="45" t="s">
        <v>177</v>
      </c>
    </row>
    <row r="439" spans="1:7" ht="13.5" customHeight="1" x14ac:dyDescent="0.35">
      <c r="A439" s="47">
        <v>43199</v>
      </c>
      <c r="B439" s="45" t="s">
        <v>3094</v>
      </c>
      <c r="C439" s="426" t="s">
        <v>28</v>
      </c>
      <c r="D439" s="45" t="s">
        <v>160</v>
      </c>
      <c r="E439" s="650">
        <v>30</v>
      </c>
      <c r="F439" s="45" t="s">
        <v>1924</v>
      </c>
      <c r="G439" s="45" t="s">
        <v>174</v>
      </c>
    </row>
    <row r="440" spans="1:7" ht="13.5" customHeight="1" x14ac:dyDescent="0.35">
      <c r="A440" s="47">
        <v>43196</v>
      </c>
      <c r="B440" s="45" t="s">
        <v>2235</v>
      </c>
      <c r="C440" s="426" t="s">
        <v>1277</v>
      </c>
      <c r="D440" s="45" t="s">
        <v>166</v>
      </c>
      <c r="E440" s="650">
        <v>-580</v>
      </c>
      <c r="F440" s="45" t="s">
        <v>3020</v>
      </c>
      <c r="G440" s="45" t="s">
        <v>175</v>
      </c>
    </row>
    <row r="441" spans="1:7" ht="13.5" customHeight="1" x14ac:dyDescent="0.35">
      <c r="A441" s="47">
        <v>43196</v>
      </c>
      <c r="B441" s="45" t="s">
        <v>2235</v>
      </c>
      <c r="C441" s="426" t="s">
        <v>1274</v>
      </c>
      <c r="D441" s="45" t="s">
        <v>166</v>
      </c>
      <c r="E441" s="650">
        <v>580</v>
      </c>
      <c r="F441" s="45" t="s">
        <v>496</v>
      </c>
      <c r="G441" s="45" t="s">
        <v>175</v>
      </c>
    </row>
    <row r="442" spans="1:7" ht="13.5" customHeight="1" x14ac:dyDescent="0.35">
      <c r="A442" s="47">
        <v>43196</v>
      </c>
      <c r="B442" s="45" t="s">
        <v>3095</v>
      </c>
      <c r="C442" s="426" t="s">
        <v>1274</v>
      </c>
      <c r="D442" s="426" t="s">
        <v>2297</v>
      </c>
      <c r="E442" s="650">
        <v>65</v>
      </c>
      <c r="F442" s="45" t="s">
        <v>3096</v>
      </c>
      <c r="G442" s="45" t="s">
        <v>177</v>
      </c>
    </row>
    <row r="443" spans="1:7" ht="13.5" customHeight="1" x14ac:dyDescent="0.35">
      <c r="A443" s="47">
        <v>43196</v>
      </c>
      <c r="B443" s="45" t="s">
        <v>2235</v>
      </c>
      <c r="C443" s="426" t="s">
        <v>28</v>
      </c>
      <c r="D443" s="45" t="s">
        <v>166</v>
      </c>
      <c r="E443" s="650">
        <v>40</v>
      </c>
      <c r="F443" s="45" t="s">
        <v>2808</v>
      </c>
      <c r="G443" s="45" t="s">
        <v>175</v>
      </c>
    </row>
    <row r="444" spans="1:7" ht="13.5" customHeight="1" x14ac:dyDescent="0.35">
      <c r="A444" s="47">
        <v>43196</v>
      </c>
      <c r="B444" s="45" t="s">
        <v>2235</v>
      </c>
      <c r="C444" s="426" t="s">
        <v>28</v>
      </c>
      <c r="D444" s="45" t="s">
        <v>166</v>
      </c>
      <c r="E444" s="650">
        <v>316</v>
      </c>
      <c r="F444" s="45" t="s">
        <v>1058</v>
      </c>
      <c r="G444" s="45" t="s">
        <v>175</v>
      </c>
    </row>
    <row r="445" spans="1:7" ht="13.5" customHeight="1" x14ac:dyDescent="0.35">
      <c r="A445" s="47">
        <v>43196</v>
      </c>
      <c r="B445" s="45" t="s">
        <v>2235</v>
      </c>
      <c r="C445" s="426" t="s">
        <v>1274</v>
      </c>
      <c r="D445" s="45" t="s">
        <v>166</v>
      </c>
      <c r="E445" s="650">
        <v>380</v>
      </c>
      <c r="F445" s="45" t="s">
        <v>467</v>
      </c>
      <c r="G445" s="45" t="s">
        <v>175</v>
      </c>
    </row>
    <row r="446" spans="1:7" ht="13.5" customHeight="1" x14ac:dyDescent="0.35">
      <c r="A446" s="47">
        <v>43196</v>
      </c>
      <c r="B446" s="45" t="s">
        <v>2235</v>
      </c>
      <c r="C446" s="426" t="s">
        <v>1274</v>
      </c>
      <c r="D446" s="45" t="s">
        <v>166</v>
      </c>
      <c r="E446" s="650">
        <v>580</v>
      </c>
      <c r="F446" s="45" t="s">
        <v>492</v>
      </c>
      <c r="G446" s="45" t="s">
        <v>175</v>
      </c>
    </row>
    <row r="447" spans="1:7" ht="13.5" customHeight="1" x14ac:dyDescent="0.35">
      <c r="A447" s="47">
        <v>43196</v>
      </c>
      <c r="B447" s="45" t="s">
        <v>2235</v>
      </c>
      <c r="C447" s="426" t="s">
        <v>1277</v>
      </c>
      <c r="D447" s="45" t="s">
        <v>166</v>
      </c>
      <c r="E447" s="650">
        <v>-1316</v>
      </c>
      <c r="F447" s="45" t="s">
        <v>3020</v>
      </c>
      <c r="G447" s="45" t="s">
        <v>175</v>
      </c>
    </row>
    <row r="448" spans="1:7" ht="13.5" customHeight="1" x14ac:dyDescent="0.35">
      <c r="A448" s="47">
        <v>43196</v>
      </c>
      <c r="B448" s="45" t="s">
        <v>2235</v>
      </c>
      <c r="C448" s="426" t="s">
        <v>1276</v>
      </c>
      <c r="D448" s="45" t="s">
        <v>162</v>
      </c>
      <c r="E448" s="650">
        <v>1000</v>
      </c>
      <c r="F448" s="45" t="s">
        <v>3097</v>
      </c>
      <c r="G448" s="45" t="s">
        <v>175</v>
      </c>
    </row>
    <row r="449" spans="1:8" ht="13.5" customHeight="1" x14ac:dyDescent="0.35">
      <c r="A449" s="47">
        <v>43195</v>
      </c>
      <c r="B449" s="45" t="s">
        <v>3098</v>
      </c>
      <c r="C449" s="426" t="s">
        <v>1274</v>
      </c>
      <c r="D449" s="45" t="s">
        <v>160</v>
      </c>
      <c r="E449" s="650">
        <v>125</v>
      </c>
      <c r="F449" s="45" t="s">
        <v>230</v>
      </c>
      <c r="G449" s="45" t="s">
        <v>179</v>
      </c>
      <c r="H449" s="454"/>
    </row>
    <row r="450" spans="1:8" ht="13.5" customHeight="1" x14ac:dyDescent="0.35">
      <c r="A450" s="47">
        <v>43194</v>
      </c>
      <c r="B450" s="45" t="s">
        <v>3099</v>
      </c>
      <c r="C450" s="426" t="s">
        <v>28</v>
      </c>
      <c r="D450" s="45" t="s">
        <v>159</v>
      </c>
      <c r="E450" s="650">
        <v>275</v>
      </c>
      <c r="F450" s="45" t="s">
        <v>3100</v>
      </c>
      <c r="G450" s="45" t="s">
        <v>175</v>
      </c>
      <c r="H450" s="454"/>
    </row>
    <row r="451" spans="1:8" ht="13.5" customHeight="1" x14ac:dyDescent="0.35">
      <c r="A451" s="47">
        <v>43193</v>
      </c>
      <c r="B451" s="45" t="s">
        <v>1681</v>
      </c>
      <c r="C451" s="426" t="s">
        <v>1274</v>
      </c>
      <c r="D451" s="45" t="s">
        <v>159</v>
      </c>
      <c r="E451" s="650">
        <v>100</v>
      </c>
      <c r="F451" s="45" t="s">
        <v>467</v>
      </c>
      <c r="G451" s="45" t="s">
        <v>175</v>
      </c>
      <c r="H451" s="454"/>
    </row>
    <row r="452" spans="1:8" ht="13.5" customHeight="1" x14ac:dyDescent="0.35">
      <c r="A452" s="47">
        <v>43192</v>
      </c>
      <c r="B452" s="45" t="s">
        <v>784</v>
      </c>
      <c r="C452" s="426" t="s">
        <v>1274</v>
      </c>
      <c r="D452" s="45" t="s">
        <v>159</v>
      </c>
      <c r="E452" s="650">
        <v>820</v>
      </c>
      <c r="F452" s="45" t="s">
        <v>1531</v>
      </c>
      <c r="G452" s="45" t="s">
        <v>175</v>
      </c>
      <c r="H452" s="454"/>
    </row>
    <row r="453" spans="1:8" ht="13.5" customHeight="1" x14ac:dyDescent="0.35">
      <c r="A453" s="47">
        <v>43191</v>
      </c>
      <c r="B453" s="45" t="s">
        <v>2771</v>
      </c>
      <c r="C453" s="426" t="s">
        <v>1276</v>
      </c>
      <c r="D453" s="426" t="s">
        <v>161</v>
      </c>
      <c r="E453" s="567">
        <v>93.63</v>
      </c>
      <c r="F453" s="426" t="s">
        <v>1078</v>
      </c>
      <c r="G453" s="426" t="s">
        <v>175</v>
      </c>
      <c r="H453" s="454"/>
    </row>
    <row r="454" spans="1:8" ht="13.5" customHeight="1" x14ac:dyDescent="0.35">
      <c r="A454" s="47">
        <v>43191</v>
      </c>
      <c r="B454" s="45" t="s">
        <v>2772</v>
      </c>
      <c r="C454" s="426" t="s">
        <v>1278</v>
      </c>
      <c r="D454" s="426" t="s">
        <v>161</v>
      </c>
      <c r="E454" s="567">
        <v>80</v>
      </c>
      <c r="F454" s="426" t="s">
        <v>292</v>
      </c>
      <c r="G454" s="426" t="s">
        <v>175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3101</v>
      </c>
      <c r="C456" s="426" t="s">
        <v>28</v>
      </c>
      <c r="D456" s="45" t="s">
        <v>162</v>
      </c>
      <c r="E456" s="650">
        <v>295</v>
      </c>
      <c r="F456" s="45" t="s">
        <v>1058</v>
      </c>
      <c r="G456" s="45" t="s">
        <v>175</v>
      </c>
      <c r="H456" s="454"/>
    </row>
    <row r="457" spans="1:8" ht="13.5" customHeight="1" x14ac:dyDescent="0.35">
      <c r="A457" s="47">
        <v>43188</v>
      </c>
      <c r="B457" s="45" t="s">
        <v>3102</v>
      </c>
      <c r="C457" s="426" t="s">
        <v>28</v>
      </c>
      <c r="D457" s="45" t="s">
        <v>159</v>
      </c>
      <c r="E457" s="650">
        <v>275</v>
      </c>
      <c r="F457" s="45" t="s">
        <v>1025</v>
      </c>
      <c r="G457" s="45" t="s">
        <v>174</v>
      </c>
      <c r="H457" s="454"/>
    </row>
    <row r="458" spans="1:8" ht="13.5" customHeight="1" x14ac:dyDescent="0.35">
      <c r="A458" s="47">
        <v>43188</v>
      </c>
      <c r="B458" s="45" t="s">
        <v>3103</v>
      </c>
      <c r="C458" s="426" t="s">
        <v>1274</v>
      </c>
      <c r="D458" s="45" t="s">
        <v>162</v>
      </c>
      <c r="E458" s="650">
        <v>260</v>
      </c>
      <c r="F458" s="45" t="s">
        <v>2977</v>
      </c>
      <c r="G458" s="45" t="s">
        <v>174</v>
      </c>
      <c r="H458" s="454"/>
    </row>
    <row r="459" spans="1:8" ht="13.5" customHeight="1" x14ac:dyDescent="0.35">
      <c r="A459" s="47">
        <v>43188</v>
      </c>
      <c r="B459" s="45" t="s">
        <v>3104</v>
      </c>
      <c r="C459" s="426" t="s">
        <v>28</v>
      </c>
      <c r="D459" s="45" t="s">
        <v>160</v>
      </c>
      <c r="E459" s="650">
        <v>175</v>
      </c>
      <c r="F459" s="45" t="s">
        <v>291</v>
      </c>
      <c r="G459" s="45" t="s">
        <v>175</v>
      </c>
      <c r="H459" s="454"/>
    </row>
    <row r="460" spans="1:8" ht="13.5" customHeight="1" x14ac:dyDescent="0.35">
      <c r="A460" s="47">
        <v>43186</v>
      </c>
      <c r="B460" s="45" t="s">
        <v>3105</v>
      </c>
      <c r="C460" s="426" t="s">
        <v>2525</v>
      </c>
      <c r="D460" s="45" t="s">
        <v>159</v>
      </c>
      <c r="E460" s="567">
        <v>300</v>
      </c>
      <c r="F460" s="45" t="s">
        <v>734</v>
      </c>
      <c r="G460" s="45" t="s">
        <v>174</v>
      </c>
      <c r="H460" s="454"/>
    </row>
    <row r="461" spans="1:8" ht="13.5" customHeight="1" x14ac:dyDescent="0.35">
      <c r="A461" s="47">
        <v>43182</v>
      </c>
      <c r="B461" s="45" t="s">
        <v>2716</v>
      </c>
      <c r="C461" s="426" t="s">
        <v>28</v>
      </c>
      <c r="D461" s="45" t="s">
        <v>159</v>
      </c>
      <c r="E461" s="650">
        <v>30</v>
      </c>
      <c r="F461" s="45" t="s">
        <v>1924</v>
      </c>
      <c r="G461" s="45" t="s">
        <v>174</v>
      </c>
      <c r="H461" s="454"/>
    </row>
    <row r="462" spans="1:8" ht="13.5" customHeight="1" x14ac:dyDescent="0.35">
      <c r="A462" s="47">
        <v>43186</v>
      </c>
      <c r="B462" s="45" t="s">
        <v>3106</v>
      </c>
      <c r="C462" s="426" t="s">
        <v>1274</v>
      </c>
      <c r="D462" s="45" t="s">
        <v>2297</v>
      </c>
      <c r="E462" s="650">
        <v>125</v>
      </c>
      <c r="F462" s="45" t="s">
        <v>3107</v>
      </c>
      <c r="G462" s="45" t="s">
        <v>174</v>
      </c>
      <c r="H462" s="454"/>
    </row>
    <row r="463" spans="1:8" ht="13.5" customHeight="1" x14ac:dyDescent="0.35">
      <c r="A463" s="47">
        <v>43185</v>
      </c>
      <c r="B463" s="45" t="s">
        <v>3108</v>
      </c>
      <c r="C463" s="426" t="s">
        <v>1278</v>
      </c>
      <c r="D463" s="45" t="s">
        <v>160</v>
      </c>
      <c r="E463" s="650">
        <v>20</v>
      </c>
      <c r="F463" s="45" t="s">
        <v>293</v>
      </c>
      <c r="G463" s="45" t="s">
        <v>174</v>
      </c>
      <c r="H463" s="454"/>
    </row>
    <row r="464" spans="1:8" ht="13.5" customHeight="1" x14ac:dyDescent="0.35">
      <c r="A464" s="47">
        <v>43185</v>
      </c>
      <c r="B464" s="45" t="s">
        <v>3109</v>
      </c>
      <c r="C464" s="426" t="s">
        <v>1274</v>
      </c>
      <c r="D464" s="45" t="s">
        <v>160</v>
      </c>
      <c r="E464" s="650">
        <v>125</v>
      </c>
      <c r="F464" s="45" t="s">
        <v>3107</v>
      </c>
      <c r="G464" s="45" t="s">
        <v>174</v>
      </c>
      <c r="H464" s="454"/>
    </row>
    <row r="465" spans="1:8" ht="13.5" customHeight="1" x14ac:dyDescent="0.35">
      <c r="A465" s="47">
        <v>43185</v>
      </c>
      <c r="B465" s="45" t="s">
        <v>2613</v>
      </c>
      <c r="C465" s="426" t="s">
        <v>1274</v>
      </c>
      <c r="D465" s="45" t="s">
        <v>166</v>
      </c>
      <c r="E465" s="650">
        <v>67.5</v>
      </c>
      <c r="F465" s="45" t="s">
        <v>3110</v>
      </c>
      <c r="G465" s="45" t="s">
        <v>175</v>
      </c>
      <c r="H465" s="454"/>
    </row>
    <row r="466" spans="1:8" ht="13.5" customHeight="1" x14ac:dyDescent="0.35">
      <c r="A466" s="47">
        <v>43185</v>
      </c>
      <c r="B466" s="45" t="s">
        <v>2613</v>
      </c>
      <c r="C466" s="426" t="s">
        <v>1274</v>
      </c>
      <c r="D466" s="45" t="s">
        <v>166</v>
      </c>
      <c r="E466" s="650">
        <v>67.5</v>
      </c>
      <c r="F466" s="45" t="s">
        <v>3111</v>
      </c>
      <c r="G466" s="45" t="s">
        <v>175</v>
      </c>
      <c r="H466" s="454"/>
    </row>
    <row r="467" spans="1:8" ht="13.5" customHeight="1" x14ac:dyDescent="0.35">
      <c r="A467" s="47">
        <v>43185</v>
      </c>
      <c r="B467" s="45" t="s">
        <v>2613</v>
      </c>
      <c r="C467" s="426" t="s">
        <v>1277</v>
      </c>
      <c r="D467" s="45" t="s">
        <v>166</v>
      </c>
      <c r="E467" s="650">
        <f>-67.5-67.5</f>
        <v>-135</v>
      </c>
      <c r="F467" s="45" t="s">
        <v>3020</v>
      </c>
      <c r="G467" s="45" t="s">
        <v>175</v>
      </c>
      <c r="H467" s="454"/>
    </row>
    <row r="468" spans="1:8" ht="13.5" customHeight="1" x14ac:dyDescent="0.35">
      <c r="A468" s="47">
        <v>43182</v>
      </c>
      <c r="B468" s="45" t="s">
        <v>3112</v>
      </c>
      <c r="C468" s="426" t="s">
        <v>1274</v>
      </c>
      <c r="D468" s="45" t="s">
        <v>160</v>
      </c>
      <c r="E468" s="650">
        <v>125</v>
      </c>
      <c r="F468" s="45" t="s">
        <v>3107</v>
      </c>
      <c r="G468" s="45" t="s">
        <v>177</v>
      </c>
      <c r="H468" s="454"/>
    </row>
    <row r="469" spans="1:8" ht="13.5" customHeight="1" x14ac:dyDescent="0.35">
      <c r="A469" s="47">
        <v>43182</v>
      </c>
      <c r="B469" s="45" t="s">
        <v>3113</v>
      </c>
      <c r="C469" s="426" t="s">
        <v>28</v>
      </c>
      <c r="D469" s="45" t="s">
        <v>162</v>
      </c>
      <c r="E469" s="650">
        <v>200</v>
      </c>
      <c r="F469" s="45" t="s">
        <v>1267</v>
      </c>
      <c r="G469" s="45" t="s">
        <v>1311</v>
      </c>
      <c r="H469" s="454"/>
    </row>
    <row r="470" spans="1:8" ht="13.5" customHeight="1" x14ac:dyDescent="0.35">
      <c r="A470" s="47">
        <v>43182</v>
      </c>
      <c r="B470" s="45" t="s">
        <v>1918</v>
      </c>
      <c r="C470" s="426" t="s">
        <v>28</v>
      </c>
      <c r="D470" s="45" t="s">
        <v>162</v>
      </c>
      <c r="E470" s="650">
        <v>200</v>
      </c>
      <c r="F470" s="45" t="s">
        <v>1025</v>
      </c>
      <c r="G470" s="45" t="s">
        <v>1311</v>
      </c>
      <c r="H470" s="454"/>
    </row>
    <row r="471" spans="1:8" ht="13.5" customHeight="1" x14ac:dyDescent="0.35">
      <c r="A471" s="47">
        <v>43182</v>
      </c>
      <c r="B471" s="45" t="s">
        <v>3114</v>
      </c>
      <c r="C471" s="426" t="s">
        <v>28</v>
      </c>
      <c r="D471" s="45" t="s">
        <v>159</v>
      </c>
      <c r="E471" s="650">
        <v>30</v>
      </c>
      <c r="F471" s="45" t="s">
        <v>1924</v>
      </c>
      <c r="G471" s="45" t="s">
        <v>174</v>
      </c>
      <c r="H471" s="454"/>
    </row>
    <row r="472" spans="1:8" ht="13.5" customHeight="1" x14ac:dyDescent="0.35">
      <c r="A472" s="47">
        <v>43181</v>
      </c>
      <c r="B472" s="45" t="s">
        <v>3115</v>
      </c>
      <c r="C472" s="426" t="s">
        <v>28</v>
      </c>
      <c r="D472" s="45" t="s">
        <v>159</v>
      </c>
      <c r="E472" s="650">
        <v>30</v>
      </c>
      <c r="F472" s="45" t="s">
        <v>1924</v>
      </c>
      <c r="G472" s="45" t="s">
        <v>174</v>
      </c>
      <c r="H472" s="454"/>
    </row>
    <row r="473" spans="1:8" ht="13.5" customHeight="1" x14ac:dyDescent="0.35">
      <c r="A473" s="47">
        <v>43181</v>
      </c>
      <c r="B473" s="45" t="s">
        <v>3115</v>
      </c>
      <c r="C473" s="426" t="s">
        <v>28</v>
      </c>
      <c r="D473" s="45" t="s">
        <v>159</v>
      </c>
      <c r="E473" s="650">
        <f>3.95+0.9</f>
        <v>4.8500000000000005</v>
      </c>
      <c r="F473" s="45" t="s">
        <v>1419</v>
      </c>
      <c r="G473" s="45" t="s">
        <v>174</v>
      </c>
      <c r="H473" s="454"/>
    </row>
    <row r="474" spans="1:8" ht="13.5" customHeight="1" x14ac:dyDescent="0.35">
      <c r="A474" s="47">
        <v>43181</v>
      </c>
      <c r="B474" s="45" t="s">
        <v>2577</v>
      </c>
      <c r="C474" s="426" t="s">
        <v>1274</v>
      </c>
      <c r="D474" s="45" t="s">
        <v>159</v>
      </c>
      <c r="E474" s="650">
        <v>75</v>
      </c>
      <c r="F474" s="45" t="s">
        <v>472</v>
      </c>
      <c r="G474" s="45" t="s">
        <v>174</v>
      </c>
      <c r="H474" s="454"/>
    </row>
    <row r="475" spans="1:8" ht="13.5" customHeight="1" x14ac:dyDescent="0.35">
      <c r="A475" s="47">
        <v>43177</v>
      </c>
      <c r="B475" s="45" t="s">
        <v>3116</v>
      </c>
      <c r="C475" s="426" t="s">
        <v>2525</v>
      </c>
      <c r="D475" s="45" t="s">
        <v>162</v>
      </c>
      <c r="E475" s="650">
        <v>296.2</v>
      </c>
      <c r="F475" s="45" t="s">
        <v>87</v>
      </c>
      <c r="G475" s="45" t="s">
        <v>181</v>
      </c>
      <c r="H475" s="454"/>
    </row>
    <row r="476" spans="1:8" ht="13.5" customHeight="1" x14ac:dyDescent="0.35">
      <c r="A476" s="47">
        <v>43174</v>
      </c>
      <c r="B476" s="45" t="s">
        <v>1882</v>
      </c>
      <c r="C476" s="426" t="s">
        <v>28</v>
      </c>
      <c r="D476" s="45" t="s">
        <v>162</v>
      </c>
      <c r="E476" s="650">
        <v>200</v>
      </c>
      <c r="F476" s="45" t="s">
        <v>3117</v>
      </c>
      <c r="G476" s="45" t="s">
        <v>1311</v>
      </c>
      <c r="H476" s="454"/>
    </row>
    <row r="477" spans="1:8" ht="13.5" customHeight="1" x14ac:dyDescent="0.35">
      <c r="A477" s="47">
        <v>43173</v>
      </c>
      <c r="B477" s="45" t="s">
        <v>3118</v>
      </c>
      <c r="C477" s="426" t="s">
        <v>28</v>
      </c>
      <c r="D477" s="45" t="s">
        <v>163</v>
      </c>
      <c r="E477" s="650">
        <v>13</v>
      </c>
      <c r="F477" s="45" t="s">
        <v>1924</v>
      </c>
      <c r="G477" s="45" t="s">
        <v>163</v>
      </c>
      <c r="H477" s="454"/>
    </row>
    <row r="478" spans="1:8" ht="13.5" customHeight="1" x14ac:dyDescent="0.35">
      <c r="A478" s="47">
        <v>43173</v>
      </c>
      <c r="B478" s="45" t="s">
        <v>2424</v>
      </c>
      <c r="C478" s="426" t="s">
        <v>2525</v>
      </c>
      <c r="D478" s="45" t="s">
        <v>159</v>
      </c>
      <c r="E478" s="650">
        <v>30</v>
      </c>
      <c r="F478" s="45" t="s">
        <v>3119</v>
      </c>
      <c r="G478" s="45" t="s">
        <v>175</v>
      </c>
      <c r="H478" s="454"/>
    </row>
    <row r="479" spans="1:8" ht="13.5" customHeight="1" x14ac:dyDescent="0.35">
      <c r="A479" s="47">
        <v>43172</v>
      </c>
      <c r="B479" s="45" t="s">
        <v>1776</v>
      </c>
      <c r="C479" s="426" t="s">
        <v>2525</v>
      </c>
      <c r="D479" s="45" t="s">
        <v>160</v>
      </c>
      <c r="E479" s="650">
        <v>30</v>
      </c>
      <c r="F479" s="45" t="s">
        <v>3119</v>
      </c>
      <c r="G479" s="45" t="s">
        <v>175</v>
      </c>
      <c r="H479" s="454"/>
    </row>
    <row r="480" spans="1:8" ht="13.5" customHeight="1" x14ac:dyDescent="0.35">
      <c r="A480" s="47">
        <v>43172</v>
      </c>
      <c r="B480" s="45" t="s">
        <v>1862</v>
      </c>
      <c r="C480" s="426" t="s">
        <v>28</v>
      </c>
      <c r="D480" s="45" t="s">
        <v>162</v>
      </c>
      <c r="E480" s="567">
        <v>200</v>
      </c>
      <c r="F480" s="45" t="s">
        <v>3117</v>
      </c>
      <c r="G480" s="45" t="s">
        <v>1311</v>
      </c>
      <c r="H480" s="454"/>
    </row>
    <row r="481" spans="1:8" ht="13.5" customHeight="1" x14ac:dyDescent="0.35">
      <c r="A481" s="47">
        <v>43172</v>
      </c>
      <c r="B481" s="45" t="s">
        <v>1910</v>
      </c>
      <c r="C481" s="426" t="s">
        <v>28</v>
      </c>
      <c r="D481" s="45" t="s">
        <v>162</v>
      </c>
      <c r="E481" s="567">
        <v>200</v>
      </c>
      <c r="F481" s="45" t="s">
        <v>1071</v>
      </c>
      <c r="G481" s="45" t="s">
        <v>1311</v>
      </c>
      <c r="H481" s="454"/>
    </row>
    <row r="482" spans="1:8" ht="13.5" customHeight="1" x14ac:dyDescent="0.35">
      <c r="A482" s="47">
        <v>43172</v>
      </c>
      <c r="B482" s="45" t="s">
        <v>3120</v>
      </c>
      <c r="C482" s="426" t="s">
        <v>28</v>
      </c>
      <c r="D482" s="45" t="s">
        <v>162</v>
      </c>
      <c r="E482" s="567">
        <v>200</v>
      </c>
      <c r="F482" s="45" t="s">
        <v>3117</v>
      </c>
      <c r="G482" s="45" t="s">
        <v>1311</v>
      </c>
      <c r="H482" s="454"/>
    </row>
    <row r="483" spans="1:8" ht="13.5" customHeight="1" x14ac:dyDescent="0.35">
      <c r="A483" s="47">
        <v>43171</v>
      </c>
      <c r="B483" s="45" t="s">
        <v>3121</v>
      </c>
      <c r="C483" s="426" t="s">
        <v>2525</v>
      </c>
      <c r="D483" s="45" t="s">
        <v>159</v>
      </c>
      <c r="E483" s="567">
        <v>50</v>
      </c>
      <c r="F483" s="45" t="s">
        <v>734</v>
      </c>
      <c r="G483" s="45" t="s">
        <v>174</v>
      </c>
      <c r="H483" s="454"/>
    </row>
    <row r="484" spans="1:8" ht="13.5" customHeight="1" x14ac:dyDescent="0.35">
      <c r="A484" s="47">
        <v>43171</v>
      </c>
      <c r="B484" s="45" t="s">
        <v>3122</v>
      </c>
      <c r="C484" s="426" t="s">
        <v>1274</v>
      </c>
      <c r="D484" s="45" t="s">
        <v>159</v>
      </c>
      <c r="E484" s="650">
        <v>125</v>
      </c>
      <c r="F484" s="45" t="s">
        <v>230</v>
      </c>
      <c r="G484" s="45" t="s">
        <v>181</v>
      </c>
      <c r="H484" s="454"/>
    </row>
    <row r="485" spans="1:8" ht="13.5" customHeight="1" x14ac:dyDescent="0.35">
      <c r="A485" s="47">
        <v>43171</v>
      </c>
      <c r="B485" s="45" t="s">
        <v>1675</v>
      </c>
      <c r="C485" s="426" t="s">
        <v>1274</v>
      </c>
      <c r="D485" s="45" t="s">
        <v>159</v>
      </c>
      <c r="E485" s="650">
        <v>125</v>
      </c>
      <c r="F485" s="45" t="s">
        <v>230</v>
      </c>
      <c r="G485" s="45" t="s">
        <v>179</v>
      </c>
      <c r="H485" s="613"/>
    </row>
    <row r="486" spans="1:8" ht="13.5" customHeight="1" x14ac:dyDescent="0.35">
      <c r="A486" s="47">
        <v>43168</v>
      </c>
      <c r="B486" s="45" t="s">
        <v>3123</v>
      </c>
      <c r="C486" s="426" t="s">
        <v>28</v>
      </c>
      <c r="D486" s="45" t="s">
        <v>159</v>
      </c>
      <c r="E486" s="650">
        <v>30</v>
      </c>
      <c r="F486" s="45" t="s">
        <v>1924</v>
      </c>
      <c r="G486" s="45" t="s">
        <v>174</v>
      </c>
      <c r="H486" s="454"/>
    </row>
    <row r="487" spans="1:8" ht="13.5" customHeight="1" x14ac:dyDescent="0.35">
      <c r="A487" s="47">
        <v>43168</v>
      </c>
      <c r="B487" s="45" t="s">
        <v>3124</v>
      </c>
      <c r="C487" s="426" t="s">
        <v>1274</v>
      </c>
      <c r="D487" s="45" t="s">
        <v>159</v>
      </c>
      <c r="E487" s="650">
        <v>125</v>
      </c>
      <c r="F487" s="45" t="s">
        <v>230</v>
      </c>
      <c r="G487" s="45" t="s">
        <v>179</v>
      </c>
      <c r="H487" s="613"/>
    </row>
    <row r="488" spans="1:8" ht="13.5" customHeight="1" x14ac:dyDescent="0.35">
      <c r="A488" s="47">
        <v>43167</v>
      </c>
      <c r="B488" s="45" t="s">
        <v>732</v>
      </c>
      <c r="C488" s="426" t="s">
        <v>1279</v>
      </c>
      <c r="D488" s="45" t="s">
        <v>159</v>
      </c>
      <c r="E488" s="650">
        <v>120</v>
      </c>
      <c r="F488" s="48" t="s">
        <v>941</v>
      </c>
      <c r="G488" s="45" t="s">
        <v>175</v>
      </c>
      <c r="H488" s="454"/>
    </row>
    <row r="489" spans="1:8" ht="13.5" customHeight="1" x14ac:dyDescent="0.35">
      <c r="A489" s="47">
        <v>43167</v>
      </c>
      <c r="B489" s="45" t="s">
        <v>732</v>
      </c>
      <c r="C489" s="426" t="s">
        <v>1274</v>
      </c>
      <c r="D489" s="45" t="s">
        <v>159</v>
      </c>
      <c r="E489" s="650">
        <v>125</v>
      </c>
      <c r="F489" s="45" t="s">
        <v>230</v>
      </c>
      <c r="G489" s="45" t="s">
        <v>175</v>
      </c>
      <c r="H489" s="454"/>
    </row>
    <row r="490" spans="1:8" ht="13.5" customHeight="1" x14ac:dyDescent="0.35">
      <c r="A490" s="47">
        <v>43167</v>
      </c>
      <c r="B490" s="45" t="s">
        <v>3001</v>
      </c>
      <c r="C490" s="426" t="s">
        <v>28</v>
      </c>
      <c r="D490" s="45" t="s">
        <v>166</v>
      </c>
      <c r="E490" s="650">
        <v>42.5</v>
      </c>
      <c r="F490" s="45" t="s">
        <v>2800</v>
      </c>
      <c r="G490" s="45" t="s">
        <v>175</v>
      </c>
      <c r="H490" s="454"/>
    </row>
    <row r="491" spans="1:8" ht="13.5" customHeight="1" x14ac:dyDescent="0.35">
      <c r="A491" s="47">
        <v>43167</v>
      </c>
      <c r="B491" s="45" t="s">
        <v>3001</v>
      </c>
      <c r="C491" s="426" t="s">
        <v>1274</v>
      </c>
      <c r="D491" s="45" t="s">
        <v>166</v>
      </c>
      <c r="E491" s="650">
        <v>63.75</v>
      </c>
      <c r="F491" s="45" t="s">
        <v>3111</v>
      </c>
      <c r="G491" s="45" t="s">
        <v>175</v>
      </c>
      <c r="H491" s="454"/>
    </row>
    <row r="492" spans="1:8" ht="13.5" customHeight="1" x14ac:dyDescent="0.35">
      <c r="A492" s="47">
        <v>43167</v>
      </c>
      <c r="B492" s="45" t="s">
        <v>3001</v>
      </c>
      <c r="C492" s="426" t="s">
        <v>1274</v>
      </c>
      <c r="D492" s="45" t="s">
        <v>166</v>
      </c>
      <c r="E492" s="650">
        <v>63.75</v>
      </c>
      <c r="F492" s="45" t="s">
        <v>3125</v>
      </c>
      <c r="G492" s="45" t="s">
        <v>175</v>
      </c>
      <c r="H492" s="454"/>
    </row>
    <row r="493" spans="1:8" ht="13.5" customHeight="1" x14ac:dyDescent="0.35">
      <c r="A493" s="47">
        <v>43167</v>
      </c>
      <c r="B493" s="45" t="s">
        <v>3001</v>
      </c>
      <c r="C493" s="426" t="s">
        <v>1277</v>
      </c>
      <c r="D493" s="45" t="s">
        <v>166</v>
      </c>
      <c r="E493" s="650">
        <v>-170</v>
      </c>
      <c r="F493" s="45" t="s">
        <v>3020</v>
      </c>
      <c r="G493" s="45" t="s">
        <v>175</v>
      </c>
      <c r="H493" s="454"/>
    </row>
    <row r="494" spans="1:8" ht="13.5" customHeight="1" x14ac:dyDescent="0.35">
      <c r="A494" s="47">
        <v>43167</v>
      </c>
      <c r="B494" s="45" t="s">
        <v>3002</v>
      </c>
      <c r="C494" s="426" t="s">
        <v>1274</v>
      </c>
      <c r="D494" s="45" t="s">
        <v>162</v>
      </c>
      <c r="E494" s="650">
        <v>100</v>
      </c>
      <c r="F494" s="45" t="s">
        <v>492</v>
      </c>
      <c r="G494" s="45" t="s">
        <v>175</v>
      </c>
      <c r="H494" s="454"/>
    </row>
    <row r="495" spans="1:8" ht="13.5" customHeight="1" x14ac:dyDescent="0.35">
      <c r="A495" s="47">
        <v>43167</v>
      </c>
      <c r="B495" s="45" t="s">
        <v>3002</v>
      </c>
      <c r="C495" s="426" t="s">
        <v>2525</v>
      </c>
      <c r="D495" s="45" t="s">
        <v>162</v>
      </c>
      <c r="E495" s="650">
        <v>30</v>
      </c>
      <c r="F495" s="45" t="s">
        <v>3119</v>
      </c>
      <c r="G495" s="45" t="s">
        <v>175</v>
      </c>
      <c r="H495" s="454"/>
    </row>
    <row r="496" spans="1:8" ht="13.5" customHeight="1" x14ac:dyDescent="0.35">
      <c r="A496" s="47">
        <v>43167</v>
      </c>
      <c r="B496" s="45" t="s">
        <v>2920</v>
      </c>
      <c r="C496" s="426" t="s">
        <v>2525</v>
      </c>
      <c r="D496" s="45" t="s">
        <v>159</v>
      </c>
      <c r="E496" s="650">
        <v>30</v>
      </c>
      <c r="F496" s="45" t="s">
        <v>3119</v>
      </c>
      <c r="G496" s="45" t="s">
        <v>175</v>
      </c>
      <c r="H496" s="454"/>
    </row>
    <row r="497" spans="1:8" ht="13.5" customHeight="1" x14ac:dyDescent="0.35">
      <c r="A497" s="47">
        <v>43167</v>
      </c>
      <c r="B497" s="45" t="s">
        <v>3126</v>
      </c>
      <c r="C497" s="426" t="s">
        <v>28</v>
      </c>
      <c r="D497" s="45" t="s">
        <v>159</v>
      </c>
      <c r="E497" s="650">
        <v>100</v>
      </c>
      <c r="F497" s="45" t="s">
        <v>2743</v>
      </c>
      <c r="G497" s="45" t="s">
        <v>175</v>
      </c>
      <c r="H497" s="454"/>
    </row>
    <row r="498" spans="1:8" ht="13.5" customHeight="1" x14ac:dyDescent="0.35">
      <c r="A498" s="47">
        <v>43166</v>
      </c>
      <c r="B498" s="45" t="s">
        <v>3127</v>
      </c>
      <c r="C498" s="426" t="s">
        <v>1278</v>
      </c>
      <c r="D498" s="45" t="s">
        <v>160</v>
      </c>
      <c r="E498" s="650">
        <v>20</v>
      </c>
      <c r="F498" s="45" t="s">
        <v>293</v>
      </c>
      <c r="G498" s="45" t="s">
        <v>174</v>
      </c>
      <c r="H498" s="454"/>
    </row>
    <row r="499" spans="1:8" ht="13.5" customHeight="1" x14ac:dyDescent="0.35">
      <c r="A499" s="47">
        <v>43166</v>
      </c>
      <c r="B499" s="45" t="s">
        <v>3128</v>
      </c>
      <c r="C499" s="426" t="s">
        <v>2525</v>
      </c>
      <c r="D499" s="45" t="s">
        <v>160</v>
      </c>
      <c r="E499" s="650">
        <v>30</v>
      </c>
      <c r="F499" s="45" t="s">
        <v>3119</v>
      </c>
      <c r="G499" s="45" t="s">
        <v>175</v>
      </c>
      <c r="H499" s="454"/>
    </row>
    <row r="500" spans="1:8" ht="13.5" customHeight="1" x14ac:dyDescent="0.35">
      <c r="A500" s="47">
        <v>43166</v>
      </c>
      <c r="B500" s="45" t="s">
        <v>3129</v>
      </c>
      <c r="C500" s="426" t="s">
        <v>2525</v>
      </c>
      <c r="D500" s="45" t="s">
        <v>159</v>
      </c>
      <c r="E500" s="567">
        <v>150</v>
      </c>
      <c r="F500" s="45" t="s">
        <v>734</v>
      </c>
      <c r="G500" s="45" t="s">
        <v>174</v>
      </c>
      <c r="H500" s="454"/>
    </row>
    <row r="501" spans="1:8" ht="13.5" customHeight="1" x14ac:dyDescent="0.35">
      <c r="A501" s="47">
        <v>43166</v>
      </c>
      <c r="B501" s="45" t="s">
        <v>3130</v>
      </c>
      <c r="C501" s="426" t="s">
        <v>2525</v>
      </c>
      <c r="D501" s="45" t="s">
        <v>159</v>
      </c>
      <c r="E501" s="650">
        <v>30</v>
      </c>
      <c r="F501" s="45" t="s">
        <v>3119</v>
      </c>
      <c r="G501" s="45" t="s">
        <v>175</v>
      </c>
      <c r="H501" s="454"/>
    </row>
    <row r="502" spans="1:8" ht="13.5" customHeight="1" x14ac:dyDescent="0.35">
      <c r="A502" s="47">
        <v>43166</v>
      </c>
      <c r="B502" s="45" t="s">
        <v>3131</v>
      </c>
      <c r="C502" s="426" t="s">
        <v>28</v>
      </c>
      <c r="D502" s="45" t="s">
        <v>163</v>
      </c>
      <c r="E502" s="650">
        <v>13</v>
      </c>
      <c r="F502" s="45" t="s">
        <v>1924</v>
      </c>
      <c r="G502" s="45" t="s">
        <v>163</v>
      </c>
      <c r="H502" s="454"/>
    </row>
    <row r="503" spans="1:8" ht="13.5" customHeight="1" x14ac:dyDescent="0.35">
      <c r="A503" s="47">
        <v>43165</v>
      </c>
      <c r="B503" s="45" t="s">
        <v>2205</v>
      </c>
      <c r="C503" s="426" t="s">
        <v>1274</v>
      </c>
      <c r="D503" s="45" t="s">
        <v>166</v>
      </c>
      <c r="E503" s="650">
        <v>580</v>
      </c>
      <c r="F503" s="45" t="s">
        <v>492</v>
      </c>
      <c r="G503" s="45" t="s">
        <v>175</v>
      </c>
      <c r="H503" s="454"/>
    </row>
    <row r="504" spans="1:8" ht="13.5" customHeight="1" x14ac:dyDescent="0.35">
      <c r="A504" s="47">
        <v>43165</v>
      </c>
      <c r="B504" s="45" t="s">
        <v>2205</v>
      </c>
      <c r="C504" s="426" t="s">
        <v>1277</v>
      </c>
      <c r="D504" s="45" t="s">
        <v>166</v>
      </c>
      <c r="E504" s="650">
        <v>-580</v>
      </c>
      <c r="F504" s="45" t="s">
        <v>3020</v>
      </c>
      <c r="G504" s="45" t="s">
        <v>175</v>
      </c>
      <c r="H504" s="454"/>
    </row>
    <row r="505" spans="1:8" ht="13.5" customHeight="1" x14ac:dyDescent="0.35">
      <c r="A505" s="47">
        <v>43165</v>
      </c>
      <c r="B505" s="45" t="s">
        <v>3132</v>
      </c>
      <c r="C505" s="426" t="s">
        <v>1274</v>
      </c>
      <c r="D505" s="45" t="s">
        <v>159</v>
      </c>
      <c r="E505" s="650">
        <v>175</v>
      </c>
      <c r="F505" s="45" t="s">
        <v>1000</v>
      </c>
      <c r="G505" s="45" t="s">
        <v>174</v>
      </c>
      <c r="H505" s="454"/>
    </row>
    <row r="506" spans="1:8" ht="13.5" customHeight="1" x14ac:dyDescent="0.35">
      <c r="A506" s="47">
        <v>43164</v>
      </c>
      <c r="B506" s="45" t="s">
        <v>1429</v>
      </c>
      <c r="C506" s="426" t="s">
        <v>28</v>
      </c>
      <c r="D506" s="45" t="s">
        <v>159</v>
      </c>
      <c r="E506" s="650">
        <v>50</v>
      </c>
      <c r="F506" s="45" t="s">
        <v>2808</v>
      </c>
      <c r="G506" s="45" t="s">
        <v>175</v>
      </c>
      <c r="H506" s="454"/>
    </row>
    <row r="507" spans="1:8" ht="13.5" customHeight="1" x14ac:dyDescent="0.35">
      <c r="A507" s="47">
        <v>43163</v>
      </c>
      <c r="B507" s="45" t="s">
        <v>2137</v>
      </c>
      <c r="C507" s="426" t="s">
        <v>2525</v>
      </c>
      <c r="D507" s="45" t="s">
        <v>160</v>
      </c>
      <c r="E507" s="650">
        <v>30</v>
      </c>
      <c r="F507" s="45" t="s">
        <v>3119</v>
      </c>
      <c r="G507" s="45" t="s">
        <v>175</v>
      </c>
      <c r="H507" s="454"/>
    </row>
    <row r="508" spans="1:8" ht="13.5" customHeight="1" x14ac:dyDescent="0.35">
      <c r="A508" s="47">
        <v>43163</v>
      </c>
      <c r="B508" s="45" t="s">
        <v>1187</v>
      </c>
      <c r="C508" s="426" t="s">
        <v>1274</v>
      </c>
      <c r="D508" s="45" t="s">
        <v>162</v>
      </c>
      <c r="E508" s="650">
        <v>1320</v>
      </c>
      <c r="F508" s="45" t="s">
        <v>475</v>
      </c>
      <c r="G508" s="45" t="s">
        <v>175</v>
      </c>
      <c r="H508" s="454"/>
    </row>
    <row r="509" spans="1:8" ht="13.5" customHeight="1" x14ac:dyDescent="0.35">
      <c r="A509" s="47">
        <v>43163</v>
      </c>
      <c r="B509" s="45" t="s">
        <v>3133</v>
      </c>
      <c r="C509" s="426" t="s">
        <v>1274</v>
      </c>
      <c r="D509" s="45" t="s">
        <v>160</v>
      </c>
      <c r="E509" s="650">
        <v>65</v>
      </c>
      <c r="F509" s="45" t="s">
        <v>3134</v>
      </c>
      <c r="G509" s="45" t="s">
        <v>174</v>
      </c>
      <c r="H509" s="454"/>
    </row>
    <row r="510" spans="1:8" ht="13.5" customHeight="1" x14ac:dyDescent="0.35">
      <c r="A510" s="47">
        <v>43163</v>
      </c>
      <c r="B510" s="45" t="s">
        <v>2443</v>
      </c>
      <c r="C510" s="426" t="s">
        <v>2525</v>
      </c>
      <c r="D510" s="45" t="s">
        <v>160</v>
      </c>
      <c r="E510" s="650">
        <v>30</v>
      </c>
      <c r="F510" s="45" t="s">
        <v>3119</v>
      </c>
      <c r="G510" s="45" t="s">
        <v>175</v>
      </c>
      <c r="H510" s="454"/>
    </row>
    <row r="511" spans="1:8" ht="13.5" customHeight="1" x14ac:dyDescent="0.35">
      <c r="A511" s="47">
        <v>43163</v>
      </c>
      <c r="B511" s="45" t="s">
        <v>3135</v>
      </c>
      <c r="C511" s="426" t="s">
        <v>2525</v>
      </c>
      <c r="D511" s="45" t="s">
        <v>160</v>
      </c>
      <c r="E511" s="650">
        <v>30</v>
      </c>
      <c r="F511" s="45" t="s">
        <v>3119</v>
      </c>
      <c r="G511" s="45" t="s">
        <v>175</v>
      </c>
      <c r="H511" s="454"/>
    </row>
    <row r="512" spans="1:8" ht="13.5" customHeight="1" x14ac:dyDescent="0.35">
      <c r="A512" s="47">
        <v>43162</v>
      </c>
      <c r="B512" s="45" t="s">
        <v>3136</v>
      </c>
      <c r="C512" s="426" t="s">
        <v>28</v>
      </c>
      <c r="D512" s="45" t="s">
        <v>161</v>
      </c>
      <c r="E512" s="650">
        <v>0</v>
      </c>
      <c r="F512" s="45" t="s">
        <v>1924</v>
      </c>
      <c r="G512" s="45" t="s">
        <v>181</v>
      </c>
      <c r="H512" s="613" t="s">
        <v>209</v>
      </c>
    </row>
    <row r="513" spans="1:8" ht="13.5" customHeight="1" x14ac:dyDescent="0.35">
      <c r="A513" s="47">
        <v>43161</v>
      </c>
      <c r="B513" s="45" t="s">
        <v>2385</v>
      </c>
      <c r="C513" s="426" t="s">
        <v>2525</v>
      </c>
      <c r="D513" s="45" t="s">
        <v>160</v>
      </c>
      <c r="E513" s="650">
        <v>30</v>
      </c>
      <c r="F513" s="45" t="s">
        <v>3119</v>
      </c>
      <c r="G513" s="45" t="s">
        <v>175</v>
      </c>
      <c r="H513" s="454"/>
    </row>
    <row r="514" spans="1:8" ht="13.5" customHeight="1" x14ac:dyDescent="0.35">
      <c r="A514" s="47">
        <v>43162</v>
      </c>
      <c r="B514" s="45" t="s">
        <v>3137</v>
      </c>
      <c r="C514" s="426" t="s">
        <v>1274</v>
      </c>
      <c r="D514" s="45" t="s">
        <v>159</v>
      </c>
      <c r="E514" s="650">
        <v>150</v>
      </c>
      <c r="F514" s="45" t="s">
        <v>2162</v>
      </c>
      <c r="G514" s="45" t="s">
        <v>179</v>
      </c>
      <c r="H514" s="613"/>
    </row>
    <row r="515" spans="1:8" ht="13.5" customHeight="1" x14ac:dyDescent="0.35">
      <c r="A515" s="47">
        <v>43162</v>
      </c>
      <c r="B515" s="45" t="s">
        <v>3138</v>
      </c>
      <c r="C515" s="426" t="s">
        <v>28</v>
      </c>
      <c r="D515" s="45" t="s">
        <v>162</v>
      </c>
      <c r="E515" s="650">
        <v>195</v>
      </c>
      <c r="F515" s="45" t="s">
        <v>1058</v>
      </c>
      <c r="G515" s="45" t="s">
        <v>175</v>
      </c>
      <c r="H515" s="454"/>
    </row>
    <row r="516" spans="1:8" ht="13.5" customHeight="1" x14ac:dyDescent="0.35">
      <c r="A516" s="47">
        <v>43160</v>
      </c>
      <c r="B516" s="45" t="s">
        <v>3139</v>
      </c>
      <c r="C516" s="426" t="s">
        <v>1274</v>
      </c>
      <c r="D516" s="45" t="s">
        <v>159</v>
      </c>
      <c r="E516" s="650">
        <v>130</v>
      </c>
      <c r="F516" s="45" t="s">
        <v>3134</v>
      </c>
      <c r="G516" s="45" t="s">
        <v>177</v>
      </c>
      <c r="H516" s="454"/>
    </row>
    <row r="517" spans="1:8" ht="13.5" customHeight="1" x14ac:dyDescent="0.35">
      <c r="A517" s="47">
        <v>43160</v>
      </c>
      <c r="B517" s="45" t="s">
        <v>2796</v>
      </c>
      <c r="C517" s="426" t="s">
        <v>1276</v>
      </c>
      <c r="D517" s="426" t="s">
        <v>161</v>
      </c>
      <c r="E517" s="567">
        <v>268</v>
      </c>
      <c r="F517" s="426" t="s">
        <v>1078</v>
      </c>
      <c r="G517" s="426" t="s">
        <v>175</v>
      </c>
      <c r="H517" s="454"/>
    </row>
    <row r="518" spans="1:8" ht="13.5" customHeight="1" x14ac:dyDescent="0.35">
      <c r="A518" s="47">
        <v>43160</v>
      </c>
      <c r="B518" s="45" t="s">
        <v>2797</v>
      </c>
      <c r="C518" s="426" t="s">
        <v>1278</v>
      </c>
      <c r="D518" s="426" t="s">
        <v>161</v>
      </c>
      <c r="E518" s="567">
        <v>40</v>
      </c>
      <c r="F518" s="426" t="s">
        <v>292</v>
      </c>
      <c r="G518" s="426" t="s">
        <v>175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2905</v>
      </c>
      <c r="C520" s="426" t="s">
        <v>1274</v>
      </c>
      <c r="D520" s="45" t="s">
        <v>159</v>
      </c>
      <c r="E520" s="650">
        <v>100</v>
      </c>
      <c r="F520" s="45" t="s">
        <v>500</v>
      </c>
      <c r="G520" s="45" t="s">
        <v>175</v>
      </c>
      <c r="H520" s="454"/>
    </row>
    <row r="521" spans="1:8" ht="13.5" customHeight="1" x14ac:dyDescent="0.35">
      <c r="A521" s="47">
        <v>43159</v>
      </c>
      <c r="B521" s="45" t="s">
        <v>732</v>
      </c>
      <c r="C521" s="426" t="s">
        <v>28</v>
      </c>
      <c r="D521" s="45" t="s">
        <v>159</v>
      </c>
      <c r="E521" s="650">
        <v>395</v>
      </c>
      <c r="F521" s="45" t="s">
        <v>1058</v>
      </c>
      <c r="G521" s="45" t="s">
        <v>175</v>
      </c>
      <c r="H521" s="454"/>
    </row>
    <row r="522" spans="1:8" ht="13.5" customHeight="1" x14ac:dyDescent="0.35">
      <c r="A522" s="47">
        <v>43159</v>
      </c>
      <c r="B522" s="45" t="s">
        <v>2905</v>
      </c>
      <c r="C522" s="426" t="s">
        <v>1274</v>
      </c>
      <c r="D522" s="45" t="s">
        <v>159</v>
      </c>
      <c r="E522" s="650">
        <v>65</v>
      </c>
      <c r="F522" s="45" t="s">
        <v>3134</v>
      </c>
      <c r="G522" s="45" t="s">
        <v>175</v>
      </c>
      <c r="H522" s="454"/>
    </row>
    <row r="523" spans="1:8" ht="13.5" customHeight="1" x14ac:dyDescent="0.35">
      <c r="A523" s="47">
        <v>43158</v>
      </c>
      <c r="B523" s="45" t="s">
        <v>3140</v>
      </c>
      <c r="C523" s="426" t="s">
        <v>28</v>
      </c>
      <c r="D523" s="45" t="s">
        <v>162</v>
      </c>
      <c r="E523" s="650">
        <v>200</v>
      </c>
      <c r="F523" s="45" t="s">
        <v>1775</v>
      </c>
      <c r="G523" s="45" t="s">
        <v>1311</v>
      </c>
      <c r="H523" s="454"/>
    </row>
    <row r="524" spans="1:8" ht="13.5" customHeight="1" x14ac:dyDescent="0.35">
      <c r="A524" s="47">
        <v>43157</v>
      </c>
      <c r="B524" s="45" t="s">
        <v>2871</v>
      </c>
      <c r="C524" s="426" t="s">
        <v>1274</v>
      </c>
      <c r="D524" s="45" t="s">
        <v>159</v>
      </c>
      <c r="E524" s="650">
        <v>125</v>
      </c>
      <c r="F524" s="45" t="s">
        <v>230</v>
      </c>
      <c r="G524" s="45" t="s">
        <v>175</v>
      </c>
      <c r="H524" s="454"/>
    </row>
    <row r="525" spans="1:8" ht="13.5" customHeight="1" x14ac:dyDescent="0.35">
      <c r="A525" s="47">
        <v>43157</v>
      </c>
      <c r="B525" s="45" t="s">
        <v>3101</v>
      </c>
      <c r="C525" s="426" t="s">
        <v>28</v>
      </c>
      <c r="D525" s="45" t="s">
        <v>162</v>
      </c>
      <c r="E525" s="650">
        <v>100</v>
      </c>
      <c r="F525" s="45" t="s">
        <v>1058</v>
      </c>
      <c r="G525" s="45" t="s">
        <v>175</v>
      </c>
      <c r="H525" s="454"/>
    </row>
    <row r="526" spans="1:8" ht="13.5" customHeight="1" x14ac:dyDescent="0.35">
      <c r="A526" s="47">
        <v>43155</v>
      </c>
      <c r="B526" s="45" t="s">
        <v>3141</v>
      </c>
      <c r="C526" s="426" t="s">
        <v>1274</v>
      </c>
      <c r="D526" s="45" t="s">
        <v>159</v>
      </c>
      <c r="E526" s="650">
        <v>125</v>
      </c>
      <c r="F526" s="45" t="s">
        <v>230</v>
      </c>
      <c r="G526" s="45" t="s">
        <v>179</v>
      </c>
      <c r="H526" s="613"/>
    </row>
    <row r="527" spans="1:8" ht="13.5" customHeight="1" x14ac:dyDescent="0.35">
      <c r="A527" s="47">
        <v>43155</v>
      </c>
      <c r="B527" s="45" t="s">
        <v>3142</v>
      </c>
      <c r="C527" s="426" t="s">
        <v>28</v>
      </c>
      <c r="D527" s="45" t="s">
        <v>159</v>
      </c>
      <c r="E527" s="650">
        <f>245-10</f>
        <v>235</v>
      </c>
      <c r="F527" s="45" t="s">
        <v>2708</v>
      </c>
      <c r="G527" s="45" t="s">
        <v>175</v>
      </c>
      <c r="H527" s="454"/>
    </row>
    <row r="528" spans="1:8" ht="13.5" customHeight="1" x14ac:dyDescent="0.35">
      <c r="A528" s="47">
        <v>43155</v>
      </c>
      <c r="B528" s="45" t="s">
        <v>3143</v>
      </c>
      <c r="C528" s="426" t="s">
        <v>28</v>
      </c>
      <c r="D528" s="45" t="s">
        <v>163</v>
      </c>
      <c r="E528" s="650">
        <v>13</v>
      </c>
      <c r="F528" s="45" t="s">
        <v>1924</v>
      </c>
      <c r="G528" s="45" t="s">
        <v>163</v>
      </c>
      <c r="H528" s="454"/>
    </row>
    <row r="529" spans="1:7" ht="13.5" customHeight="1" x14ac:dyDescent="0.35">
      <c r="A529" s="47">
        <v>43155</v>
      </c>
      <c r="B529" s="45" t="s">
        <v>3144</v>
      </c>
      <c r="C529" s="426" t="s">
        <v>1274</v>
      </c>
      <c r="D529" s="45" t="s">
        <v>159</v>
      </c>
      <c r="E529" s="650">
        <v>495</v>
      </c>
      <c r="F529" s="45" t="s">
        <v>219</v>
      </c>
      <c r="G529" s="45" t="s">
        <v>179</v>
      </c>
    </row>
    <row r="530" spans="1:7" ht="13.5" customHeight="1" x14ac:dyDescent="0.35">
      <c r="A530" s="47">
        <v>43154</v>
      </c>
      <c r="B530" s="45" t="s">
        <v>3143</v>
      </c>
      <c r="C530" s="426" t="s">
        <v>28</v>
      </c>
      <c r="D530" s="45" t="s">
        <v>162</v>
      </c>
      <c r="E530" s="650">
        <v>235</v>
      </c>
      <c r="F530" s="45" t="s">
        <v>2708</v>
      </c>
      <c r="G530" s="45" t="s">
        <v>175</v>
      </c>
    </row>
    <row r="531" spans="1:7" ht="13.5" customHeight="1" x14ac:dyDescent="0.35">
      <c r="A531" s="47">
        <v>43153</v>
      </c>
      <c r="B531" s="45" t="s">
        <v>3145</v>
      </c>
      <c r="C531" s="426" t="s">
        <v>28</v>
      </c>
      <c r="D531" s="45" t="s">
        <v>160</v>
      </c>
      <c r="E531" s="650">
        <v>245</v>
      </c>
      <c r="F531" s="45" t="s">
        <v>2708</v>
      </c>
      <c r="G531" s="45" t="s">
        <v>174</v>
      </c>
    </row>
    <row r="532" spans="1:7" ht="13.5" customHeight="1" x14ac:dyDescent="0.35">
      <c r="A532" s="47">
        <v>43153</v>
      </c>
      <c r="B532" s="45" t="s">
        <v>2920</v>
      </c>
      <c r="C532" s="426" t="s">
        <v>1274</v>
      </c>
      <c r="D532" s="45" t="s">
        <v>159</v>
      </c>
      <c r="E532" s="650">
        <v>100</v>
      </c>
      <c r="F532" s="45" t="s">
        <v>492</v>
      </c>
      <c r="G532" s="45" t="s">
        <v>175</v>
      </c>
    </row>
    <row r="533" spans="1:7" ht="13.5" customHeight="1" x14ac:dyDescent="0.35">
      <c r="A533" s="47">
        <v>43152</v>
      </c>
      <c r="B533" s="45" t="s">
        <v>3146</v>
      </c>
      <c r="C533" s="426" t="s">
        <v>28</v>
      </c>
      <c r="D533" s="45" t="s">
        <v>160</v>
      </c>
      <c r="E533" s="650">
        <v>245</v>
      </c>
      <c r="F533" s="45" t="s">
        <v>2708</v>
      </c>
      <c r="G533" s="45" t="s">
        <v>175</v>
      </c>
    </row>
    <row r="534" spans="1:7" ht="13.5" customHeight="1" x14ac:dyDescent="0.35">
      <c r="A534" s="47">
        <v>43152</v>
      </c>
      <c r="B534" s="45" t="s">
        <v>3147</v>
      </c>
      <c r="C534" s="426" t="s">
        <v>1274</v>
      </c>
      <c r="D534" s="45" t="s">
        <v>160</v>
      </c>
      <c r="E534" s="650">
        <v>725</v>
      </c>
      <c r="F534" s="45" t="s">
        <v>1000</v>
      </c>
      <c r="G534" s="45" t="s">
        <v>174</v>
      </c>
    </row>
    <row r="535" spans="1:7" ht="13.5" customHeight="1" x14ac:dyDescent="0.35">
      <c r="A535" s="47">
        <v>43152</v>
      </c>
      <c r="B535" s="45" t="s">
        <v>3148</v>
      </c>
      <c r="C535" s="426" t="s">
        <v>28</v>
      </c>
      <c r="D535" s="45" t="s">
        <v>162</v>
      </c>
      <c r="E535" s="650">
        <v>75</v>
      </c>
      <c r="F535" s="45" t="s">
        <v>1775</v>
      </c>
      <c r="G535" s="45" t="s">
        <v>1311</v>
      </c>
    </row>
    <row r="536" spans="1:7" ht="13.5" customHeight="1" x14ac:dyDescent="0.35">
      <c r="A536" s="47">
        <v>43151</v>
      </c>
      <c r="B536" s="45" t="s">
        <v>1414</v>
      </c>
      <c r="C536" s="426" t="s">
        <v>28</v>
      </c>
      <c r="D536" s="45" t="s">
        <v>160</v>
      </c>
      <c r="E536" s="650">
        <v>-275</v>
      </c>
      <c r="F536" s="45" t="s">
        <v>3149</v>
      </c>
      <c r="G536" s="45" t="s">
        <v>181</v>
      </c>
    </row>
    <row r="537" spans="1:7" ht="13.5" customHeight="1" x14ac:dyDescent="0.35">
      <c r="A537" s="47">
        <v>43150</v>
      </c>
      <c r="B537" s="643" t="s">
        <v>3150</v>
      </c>
      <c r="C537" s="643" t="s">
        <v>28</v>
      </c>
      <c r="D537" s="643" t="s">
        <v>162</v>
      </c>
      <c r="E537" s="651">
        <v>200</v>
      </c>
      <c r="F537" s="643" t="s">
        <v>1946</v>
      </c>
      <c r="G537" s="643" t="s">
        <v>1311</v>
      </c>
    </row>
    <row r="538" spans="1:7" ht="13.5" customHeight="1" x14ac:dyDescent="0.35">
      <c r="A538" s="47">
        <v>43150</v>
      </c>
      <c r="B538" s="45" t="s">
        <v>3151</v>
      </c>
      <c r="C538" s="426" t="s">
        <v>28</v>
      </c>
      <c r="D538" s="45" t="s">
        <v>162</v>
      </c>
      <c r="E538" s="650">
        <v>50</v>
      </c>
      <c r="F538" s="45" t="s">
        <v>1267</v>
      </c>
      <c r="G538" s="45" t="s">
        <v>1311</v>
      </c>
    </row>
    <row r="539" spans="1:7" ht="13.5" customHeight="1" x14ac:dyDescent="0.35">
      <c r="A539" s="47">
        <v>43150</v>
      </c>
      <c r="B539" s="45" t="s">
        <v>2468</v>
      </c>
      <c r="C539" s="426" t="s">
        <v>1274</v>
      </c>
      <c r="D539" s="45" t="s">
        <v>159</v>
      </c>
      <c r="E539" s="650">
        <v>175</v>
      </c>
      <c r="F539" s="45" t="s">
        <v>230</v>
      </c>
      <c r="G539" s="45" t="s">
        <v>179</v>
      </c>
    </row>
    <row r="540" spans="1:7" ht="13.5" customHeight="1" x14ac:dyDescent="0.35">
      <c r="A540" s="47">
        <v>43150</v>
      </c>
      <c r="B540" s="45" t="s">
        <v>1414</v>
      </c>
      <c r="C540" s="426" t="s">
        <v>28</v>
      </c>
      <c r="D540" s="45" t="s">
        <v>160</v>
      </c>
      <c r="E540" s="650">
        <v>275</v>
      </c>
      <c r="F540" s="45" t="s">
        <v>2708</v>
      </c>
      <c r="G540" s="45" t="s">
        <v>181</v>
      </c>
    </row>
    <row r="541" spans="1:7" ht="13.5" customHeight="1" x14ac:dyDescent="0.35">
      <c r="A541" s="47">
        <v>43150</v>
      </c>
      <c r="B541" s="45" t="s">
        <v>2654</v>
      </c>
      <c r="C541" s="426" t="s">
        <v>1274</v>
      </c>
      <c r="D541" s="45" t="s">
        <v>159</v>
      </c>
      <c r="E541" s="650">
        <v>59</v>
      </c>
      <c r="F541" s="45" t="s">
        <v>3152</v>
      </c>
      <c r="G541" s="45" t="s">
        <v>177</v>
      </c>
    </row>
    <row r="542" spans="1:7" ht="13.5" customHeight="1" x14ac:dyDescent="0.35">
      <c r="A542" s="47">
        <v>43147</v>
      </c>
      <c r="B542" s="45" t="s">
        <v>2996</v>
      </c>
      <c r="C542" s="426" t="s">
        <v>1279</v>
      </c>
      <c r="D542" s="45" t="s">
        <v>159</v>
      </c>
      <c r="E542" s="650">
        <v>120</v>
      </c>
      <c r="F542" s="45" t="s">
        <v>3153</v>
      </c>
      <c r="G542" s="45" t="s">
        <v>175</v>
      </c>
    </row>
    <row r="543" spans="1:7" ht="13.5" customHeight="1" x14ac:dyDescent="0.35">
      <c r="A543" s="47">
        <v>43147</v>
      </c>
      <c r="B543" s="45" t="s">
        <v>3154</v>
      </c>
      <c r="C543" s="426" t="s">
        <v>1274</v>
      </c>
      <c r="D543" s="45" t="s">
        <v>159</v>
      </c>
      <c r="E543" s="650">
        <v>125</v>
      </c>
      <c r="F543" s="45" t="s">
        <v>230</v>
      </c>
      <c r="G543" s="45" t="s">
        <v>179</v>
      </c>
    </row>
    <row r="544" spans="1:7" ht="13.5" customHeight="1" x14ac:dyDescent="0.35">
      <c r="A544" s="47">
        <v>43147</v>
      </c>
      <c r="B544" s="45" t="s">
        <v>3155</v>
      </c>
      <c r="C544" s="426" t="s">
        <v>28</v>
      </c>
      <c r="D544" s="45" t="s">
        <v>159</v>
      </c>
      <c r="E544" s="650">
        <v>275</v>
      </c>
      <c r="F544" s="45" t="s">
        <v>1775</v>
      </c>
      <c r="G544" s="45" t="s">
        <v>174</v>
      </c>
    </row>
    <row r="545" spans="1:7" ht="13.5" customHeight="1" x14ac:dyDescent="0.35">
      <c r="A545" s="47">
        <v>43146</v>
      </c>
      <c r="B545" s="45" t="s">
        <v>1854</v>
      </c>
      <c r="C545" s="426" t="s">
        <v>28</v>
      </c>
      <c r="D545" s="45" t="s">
        <v>162</v>
      </c>
      <c r="E545" s="650">
        <v>300</v>
      </c>
      <c r="F545" s="45" t="s">
        <v>1267</v>
      </c>
      <c r="G545" s="45" t="s">
        <v>175</v>
      </c>
    </row>
    <row r="546" spans="1:7" ht="13.5" customHeight="1" x14ac:dyDescent="0.35">
      <c r="A546" s="47">
        <v>43146</v>
      </c>
      <c r="B546" s="45" t="s">
        <v>3156</v>
      </c>
      <c r="C546" s="426" t="s">
        <v>28</v>
      </c>
      <c r="D546" s="45" t="s">
        <v>159</v>
      </c>
      <c r="E546" s="650">
        <v>395</v>
      </c>
      <c r="F546" s="45" t="s">
        <v>1058</v>
      </c>
      <c r="G546" s="45" t="s">
        <v>175</v>
      </c>
    </row>
    <row r="547" spans="1:7" ht="13.5" customHeight="1" x14ac:dyDescent="0.35">
      <c r="A547" s="47">
        <v>43146</v>
      </c>
      <c r="B547" s="45" t="s">
        <v>2722</v>
      </c>
      <c r="C547" s="426" t="s">
        <v>2525</v>
      </c>
      <c r="D547" s="45" t="s">
        <v>160</v>
      </c>
      <c r="E547" s="650">
        <v>9.4</v>
      </c>
      <c r="F547" s="45" t="s">
        <v>1254</v>
      </c>
      <c r="G547" s="45" t="s">
        <v>175</v>
      </c>
    </row>
    <row r="548" spans="1:7" ht="13.5" customHeight="1" x14ac:dyDescent="0.35">
      <c r="A548" s="47">
        <v>43146</v>
      </c>
      <c r="B548" s="45" t="s">
        <v>2659</v>
      </c>
      <c r="C548" s="426" t="s">
        <v>1277</v>
      </c>
      <c r="D548" s="45" t="s">
        <v>166</v>
      </c>
      <c r="E548" s="650">
        <v>-451</v>
      </c>
      <c r="F548" s="45" t="s">
        <v>3020</v>
      </c>
      <c r="G548" s="45" t="s">
        <v>175</v>
      </c>
    </row>
    <row r="549" spans="1:7" ht="13.5" customHeight="1" x14ac:dyDescent="0.35">
      <c r="A549" s="47">
        <v>43146</v>
      </c>
      <c r="B549" s="45" t="s">
        <v>2659</v>
      </c>
      <c r="C549" s="426" t="s">
        <v>28</v>
      </c>
      <c r="D549" s="45" t="s">
        <v>166</v>
      </c>
      <c r="E549" s="650">
        <v>148.5</v>
      </c>
      <c r="F549" s="45" t="s">
        <v>1267</v>
      </c>
      <c r="G549" s="45" t="s">
        <v>175</v>
      </c>
    </row>
    <row r="550" spans="1:7" ht="13.5" customHeight="1" x14ac:dyDescent="0.35">
      <c r="A550" s="47">
        <v>43146</v>
      </c>
      <c r="B550" s="45" t="s">
        <v>2659</v>
      </c>
      <c r="C550" s="426" t="s">
        <v>1274</v>
      </c>
      <c r="D550" s="45" t="s">
        <v>166</v>
      </c>
      <c r="E550" s="650">
        <v>55</v>
      </c>
      <c r="F550" s="45" t="s">
        <v>3157</v>
      </c>
      <c r="G550" s="45" t="s">
        <v>175</v>
      </c>
    </row>
    <row r="551" spans="1:7" ht="13.5" customHeight="1" x14ac:dyDescent="0.35">
      <c r="A551" s="47">
        <v>43146</v>
      </c>
      <c r="B551" s="45" t="s">
        <v>2659</v>
      </c>
      <c r="C551" s="426" t="s">
        <v>28</v>
      </c>
      <c r="D551" s="45" t="s">
        <v>166</v>
      </c>
      <c r="E551" s="650">
        <v>247.5</v>
      </c>
      <c r="F551" s="45" t="s">
        <v>1267</v>
      </c>
      <c r="G551" s="45" t="s">
        <v>175</v>
      </c>
    </row>
    <row r="552" spans="1:7" ht="13.5" customHeight="1" x14ac:dyDescent="0.35">
      <c r="A552" s="47">
        <v>43146</v>
      </c>
      <c r="B552" s="45" t="s">
        <v>2659</v>
      </c>
      <c r="C552" s="426" t="s">
        <v>1276</v>
      </c>
      <c r="D552" s="45" t="s">
        <v>162</v>
      </c>
      <c r="E552" s="650">
        <v>46.13</v>
      </c>
      <c r="F552" s="45" t="s">
        <v>3097</v>
      </c>
      <c r="G552" s="45" t="s">
        <v>175</v>
      </c>
    </row>
    <row r="553" spans="1:7" ht="13.5" customHeight="1" x14ac:dyDescent="0.35">
      <c r="A553" s="47">
        <v>43146</v>
      </c>
      <c r="B553" s="45" t="s">
        <v>2722</v>
      </c>
      <c r="C553" s="426" t="s">
        <v>1274</v>
      </c>
      <c r="D553" s="45" t="s">
        <v>160</v>
      </c>
      <c r="E553" s="650">
        <v>125</v>
      </c>
      <c r="F553" s="45" t="s">
        <v>230</v>
      </c>
      <c r="G553" s="45" t="s">
        <v>175</v>
      </c>
    </row>
    <row r="554" spans="1:7" ht="13.5" customHeight="1" x14ac:dyDescent="0.35">
      <c r="A554" s="47">
        <v>43146</v>
      </c>
      <c r="B554" s="45" t="s">
        <v>3158</v>
      </c>
      <c r="C554" s="426" t="s">
        <v>28</v>
      </c>
      <c r="D554" s="45" t="s">
        <v>160</v>
      </c>
      <c r="E554" s="650">
        <v>50</v>
      </c>
      <c r="F554" s="45" t="s">
        <v>3069</v>
      </c>
      <c r="G554" s="45" t="s">
        <v>175</v>
      </c>
    </row>
    <row r="555" spans="1:7" ht="13.5" customHeight="1" x14ac:dyDescent="0.35">
      <c r="A555" s="47">
        <v>43146</v>
      </c>
      <c r="B555" s="45" t="s">
        <v>1910</v>
      </c>
      <c r="C555" s="426" t="s">
        <v>28</v>
      </c>
      <c r="D555" s="45" t="s">
        <v>162</v>
      </c>
      <c r="E555" s="650">
        <v>75</v>
      </c>
      <c r="F555" s="45" t="s">
        <v>1775</v>
      </c>
      <c r="G555" s="45" t="s">
        <v>1311</v>
      </c>
    </row>
    <row r="556" spans="1:7" ht="13.5" customHeight="1" x14ac:dyDescent="0.35">
      <c r="A556" s="47">
        <v>43145</v>
      </c>
      <c r="B556" s="45" t="s">
        <v>1887</v>
      </c>
      <c r="C556" s="426" t="s">
        <v>1274</v>
      </c>
      <c r="D556" s="45" t="s">
        <v>162</v>
      </c>
      <c r="E556" s="650">
        <v>50</v>
      </c>
      <c r="F556" s="45" t="s">
        <v>1141</v>
      </c>
      <c r="G556" s="45" t="s">
        <v>1311</v>
      </c>
    </row>
    <row r="557" spans="1:7" ht="13.5" customHeight="1" x14ac:dyDescent="0.35">
      <c r="A557" s="47">
        <v>43144</v>
      </c>
      <c r="B557" s="45" t="s">
        <v>1126</v>
      </c>
      <c r="C557" s="426" t="s">
        <v>1274</v>
      </c>
      <c r="D557" s="45" t="s">
        <v>159</v>
      </c>
      <c r="E557" s="650">
        <v>175</v>
      </c>
      <c r="F557" s="45" t="s">
        <v>230</v>
      </c>
      <c r="G557" s="45" t="s">
        <v>175</v>
      </c>
    </row>
    <row r="558" spans="1:7" ht="13.5" customHeight="1" x14ac:dyDescent="0.35">
      <c r="A558" s="47">
        <v>43144</v>
      </c>
      <c r="B558" s="45" t="s">
        <v>1862</v>
      </c>
      <c r="C558" s="426" t="s">
        <v>28</v>
      </c>
      <c r="D558" s="45" t="s">
        <v>162</v>
      </c>
      <c r="E558" s="650">
        <v>50</v>
      </c>
      <c r="F558" s="45" t="s">
        <v>1267</v>
      </c>
      <c r="G558" s="45" t="s">
        <v>175</v>
      </c>
    </row>
    <row r="559" spans="1:7" ht="13.5" customHeight="1" x14ac:dyDescent="0.35">
      <c r="A559" s="47">
        <v>43144</v>
      </c>
      <c r="B559" s="45" t="s">
        <v>2814</v>
      </c>
      <c r="C559" s="426" t="s">
        <v>1278</v>
      </c>
      <c r="D559" s="45" t="s">
        <v>160</v>
      </c>
      <c r="E559" s="650">
        <v>200</v>
      </c>
      <c r="F559" s="45" t="s">
        <v>292</v>
      </c>
      <c r="G559" s="45" t="s">
        <v>174</v>
      </c>
    </row>
    <row r="560" spans="1:7" ht="13.5" customHeight="1" x14ac:dyDescent="0.35">
      <c r="A560" s="47">
        <v>43143</v>
      </c>
      <c r="B560" s="45" t="s">
        <v>1904</v>
      </c>
      <c r="C560" s="426" t="s">
        <v>28</v>
      </c>
      <c r="D560" s="45" t="s">
        <v>162</v>
      </c>
      <c r="E560" s="650">
        <v>50</v>
      </c>
      <c r="F560" s="45" t="s">
        <v>1267</v>
      </c>
      <c r="G560" s="45" t="s">
        <v>175</v>
      </c>
    </row>
    <row r="561" spans="1:7" ht="13.5" customHeight="1" x14ac:dyDescent="0.35">
      <c r="A561" s="47">
        <v>43143</v>
      </c>
      <c r="B561" s="45" t="s">
        <v>3159</v>
      </c>
      <c r="C561" s="426" t="s">
        <v>2525</v>
      </c>
      <c r="D561" s="45" t="s">
        <v>159</v>
      </c>
      <c r="E561" s="650">
        <v>30</v>
      </c>
      <c r="F561" s="45" t="s">
        <v>209</v>
      </c>
      <c r="G561" s="45" t="s">
        <v>174</v>
      </c>
    </row>
    <row r="562" spans="1:7" ht="13.5" customHeight="1" x14ac:dyDescent="0.35">
      <c r="A562" s="47">
        <v>43143</v>
      </c>
      <c r="B562" s="45" t="s">
        <v>3160</v>
      </c>
      <c r="C562" s="426" t="s">
        <v>1274</v>
      </c>
      <c r="D562" s="45" t="s">
        <v>159</v>
      </c>
      <c r="E562" s="650">
        <v>65</v>
      </c>
      <c r="F562" s="45" t="s">
        <v>3134</v>
      </c>
      <c r="G562" s="45" t="s">
        <v>174</v>
      </c>
    </row>
    <row r="563" spans="1:7" ht="13.5" customHeight="1" x14ac:dyDescent="0.35">
      <c r="A563" s="47">
        <v>43142</v>
      </c>
      <c r="B563" s="45" t="s">
        <v>3161</v>
      </c>
      <c r="C563" s="426" t="s">
        <v>1274</v>
      </c>
      <c r="D563" s="45" t="s">
        <v>159</v>
      </c>
      <c r="E563" s="650">
        <v>175</v>
      </c>
      <c r="F563" s="45" t="s">
        <v>230</v>
      </c>
      <c r="G563" s="45" t="s">
        <v>179</v>
      </c>
    </row>
    <row r="564" spans="1:7" ht="13.5" customHeight="1" x14ac:dyDescent="0.35">
      <c r="A564" s="47">
        <v>43142</v>
      </c>
      <c r="B564" s="45" t="s">
        <v>3162</v>
      </c>
      <c r="C564" s="426" t="s">
        <v>28</v>
      </c>
      <c r="D564" s="45" t="s">
        <v>159</v>
      </c>
      <c r="E564" s="650">
        <v>100</v>
      </c>
      <c r="F564" s="45" t="s">
        <v>3163</v>
      </c>
      <c r="G564" s="45" t="s">
        <v>175</v>
      </c>
    </row>
    <row r="565" spans="1:7" ht="13.5" customHeight="1" x14ac:dyDescent="0.35">
      <c r="A565" s="47">
        <v>43141</v>
      </c>
      <c r="B565" s="45" t="s">
        <v>3164</v>
      </c>
      <c r="C565" s="426" t="s">
        <v>28</v>
      </c>
      <c r="D565" s="45" t="s">
        <v>163</v>
      </c>
      <c r="E565" s="650">
        <v>13</v>
      </c>
      <c r="F565" s="45" t="s">
        <v>1924</v>
      </c>
      <c r="G565" s="45" t="s">
        <v>163</v>
      </c>
    </row>
    <row r="566" spans="1:7" ht="13.5" customHeight="1" x14ac:dyDescent="0.35">
      <c r="A566" s="47">
        <v>43141</v>
      </c>
      <c r="B566" s="45" t="s">
        <v>3065</v>
      </c>
      <c r="C566" s="426" t="s">
        <v>1274</v>
      </c>
      <c r="D566" s="45" t="s">
        <v>159</v>
      </c>
      <c r="E566" s="650">
        <v>65</v>
      </c>
      <c r="F566" s="45" t="s">
        <v>3134</v>
      </c>
      <c r="G566" s="45" t="s">
        <v>175</v>
      </c>
    </row>
    <row r="567" spans="1:7" ht="13.5" customHeight="1" x14ac:dyDescent="0.35">
      <c r="A567" s="47">
        <v>43140</v>
      </c>
      <c r="B567" s="45" t="s">
        <v>3165</v>
      </c>
      <c r="C567" s="426" t="s">
        <v>28</v>
      </c>
      <c r="D567" s="45" t="s">
        <v>160</v>
      </c>
      <c r="E567" s="650">
        <v>250</v>
      </c>
      <c r="F567" s="45" t="s">
        <v>1267</v>
      </c>
      <c r="G567" s="45" t="s">
        <v>175</v>
      </c>
    </row>
    <row r="568" spans="1:7" ht="13.5" customHeight="1" x14ac:dyDescent="0.35">
      <c r="A568" s="47">
        <v>43140</v>
      </c>
      <c r="B568" s="45" t="s">
        <v>3065</v>
      </c>
      <c r="C568" s="426" t="s">
        <v>1278</v>
      </c>
      <c r="D568" s="45" t="s">
        <v>160</v>
      </c>
      <c r="E568" s="650">
        <v>20</v>
      </c>
      <c r="F568" s="45" t="s">
        <v>293</v>
      </c>
      <c r="G568" s="45" t="s">
        <v>175</v>
      </c>
    </row>
    <row r="569" spans="1:7" ht="13.5" customHeight="1" x14ac:dyDescent="0.35">
      <c r="A569" s="47">
        <v>43140</v>
      </c>
      <c r="B569" s="45" t="s">
        <v>3166</v>
      </c>
      <c r="C569" s="426" t="s">
        <v>28</v>
      </c>
      <c r="D569" s="45" t="s">
        <v>162</v>
      </c>
      <c r="E569" s="650">
        <v>200</v>
      </c>
      <c r="F569" s="45" t="s">
        <v>1775</v>
      </c>
      <c r="G569" s="45" t="s">
        <v>1311</v>
      </c>
    </row>
    <row r="570" spans="1:7" ht="13.5" customHeight="1" x14ac:dyDescent="0.35">
      <c r="A570" s="47">
        <v>43140</v>
      </c>
      <c r="B570" s="45" t="s">
        <v>3167</v>
      </c>
      <c r="C570" s="426" t="s">
        <v>28</v>
      </c>
      <c r="D570" s="45" t="s">
        <v>159</v>
      </c>
      <c r="E570" s="650">
        <v>50</v>
      </c>
      <c r="F570" s="45" t="s">
        <v>1267</v>
      </c>
      <c r="G570" s="45" t="s">
        <v>175</v>
      </c>
    </row>
    <row r="571" spans="1:7" ht="13.5" customHeight="1" x14ac:dyDescent="0.35">
      <c r="A571" s="47">
        <v>43139</v>
      </c>
      <c r="B571" s="45" t="s">
        <v>3168</v>
      </c>
      <c r="C571" s="426" t="s">
        <v>28</v>
      </c>
      <c r="D571" s="45" t="s">
        <v>159</v>
      </c>
      <c r="E571" s="650">
        <v>275</v>
      </c>
      <c r="F571" s="45" t="s">
        <v>1775</v>
      </c>
      <c r="G571" s="45" t="s">
        <v>174</v>
      </c>
    </row>
    <row r="572" spans="1:7" ht="13.5" customHeight="1" x14ac:dyDescent="0.35">
      <c r="A572" s="47">
        <v>43137</v>
      </c>
      <c r="B572" s="45" t="s">
        <v>3169</v>
      </c>
      <c r="C572" s="426" t="s">
        <v>28</v>
      </c>
      <c r="D572" s="45" t="s">
        <v>159</v>
      </c>
      <c r="E572" s="650">
        <v>15</v>
      </c>
      <c r="F572" s="45" t="s">
        <v>3170</v>
      </c>
      <c r="G572" s="45" t="s">
        <v>174</v>
      </c>
    </row>
    <row r="573" spans="1:7" ht="13.5" customHeight="1" x14ac:dyDescent="0.35">
      <c r="A573" s="47">
        <v>43137</v>
      </c>
      <c r="B573" s="45" t="s">
        <v>3171</v>
      </c>
      <c r="C573" s="426" t="s">
        <v>1274</v>
      </c>
      <c r="D573" s="45" t="s">
        <v>159</v>
      </c>
      <c r="E573" s="650">
        <v>125</v>
      </c>
      <c r="F573" s="45" t="s">
        <v>2004</v>
      </c>
      <c r="G573" s="45" t="s">
        <v>175</v>
      </c>
    </row>
    <row r="574" spans="1:7" ht="13.5" customHeight="1" x14ac:dyDescent="0.35">
      <c r="A574" s="47">
        <v>43137</v>
      </c>
      <c r="B574" s="45" t="s">
        <v>3172</v>
      </c>
      <c r="C574" s="426" t="s">
        <v>1274</v>
      </c>
      <c r="D574" s="45" t="s">
        <v>160</v>
      </c>
      <c r="E574" s="650">
        <v>125</v>
      </c>
      <c r="F574" s="45" t="s">
        <v>2004</v>
      </c>
      <c r="G574" s="45" t="s">
        <v>179</v>
      </c>
    </row>
    <row r="575" spans="1:7" ht="13.5" customHeight="1" x14ac:dyDescent="0.35">
      <c r="A575" s="47">
        <v>43137</v>
      </c>
      <c r="B575" s="45" t="s">
        <v>1815</v>
      </c>
      <c r="C575" s="426" t="s">
        <v>28</v>
      </c>
      <c r="D575" s="45" t="s">
        <v>162</v>
      </c>
      <c r="E575" s="652">
        <v>200</v>
      </c>
      <c r="F575" s="45" t="s">
        <v>291</v>
      </c>
      <c r="G575" s="45" t="s">
        <v>1311</v>
      </c>
    </row>
    <row r="576" spans="1:7" ht="13.5" customHeight="1" x14ac:dyDescent="0.35">
      <c r="A576" s="47">
        <v>43137</v>
      </c>
      <c r="B576" s="45" t="s">
        <v>3138</v>
      </c>
      <c r="C576" s="426" t="s">
        <v>28</v>
      </c>
      <c r="D576" s="45" t="s">
        <v>162</v>
      </c>
      <c r="E576" s="650">
        <v>200</v>
      </c>
      <c r="F576" s="45" t="s">
        <v>1058</v>
      </c>
      <c r="G576" s="45" t="s">
        <v>175</v>
      </c>
    </row>
    <row r="577" spans="1:7" ht="13.5" customHeight="1" x14ac:dyDescent="0.35">
      <c r="A577" s="47">
        <v>43137</v>
      </c>
      <c r="B577" s="45" t="s">
        <v>2996</v>
      </c>
      <c r="C577" s="426" t="s">
        <v>28</v>
      </c>
      <c r="D577" s="45" t="s">
        <v>159</v>
      </c>
      <c r="E577" s="650">
        <v>395</v>
      </c>
      <c r="F577" s="45" t="s">
        <v>1058</v>
      </c>
      <c r="G577" s="45" t="s">
        <v>175</v>
      </c>
    </row>
    <row r="578" spans="1:7" ht="13.5" customHeight="1" x14ac:dyDescent="0.35">
      <c r="A578" s="47">
        <v>43136</v>
      </c>
      <c r="B578" s="45" t="s">
        <v>3173</v>
      </c>
      <c r="C578" s="426" t="s">
        <v>28</v>
      </c>
      <c r="D578" s="45" t="s">
        <v>163</v>
      </c>
      <c r="E578" s="650">
        <v>13</v>
      </c>
      <c r="F578" s="45" t="s">
        <v>1924</v>
      </c>
      <c r="G578" s="45" t="s">
        <v>163</v>
      </c>
    </row>
    <row r="579" spans="1:7" ht="13.5" customHeight="1" x14ac:dyDescent="0.35">
      <c r="A579" s="47">
        <v>43136</v>
      </c>
      <c r="B579" s="45" t="s">
        <v>3174</v>
      </c>
      <c r="C579" s="426" t="s">
        <v>28</v>
      </c>
      <c r="D579" s="45" t="s">
        <v>163</v>
      </c>
      <c r="E579" s="650">
        <v>13</v>
      </c>
      <c r="F579" s="45" t="s">
        <v>1924</v>
      </c>
      <c r="G579" s="45" t="s">
        <v>163</v>
      </c>
    </row>
    <row r="580" spans="1:7" ht="13.5" customHeight="1" x14ac:dyDescent="0.35">
      <c r="A580" s="47">
        <v>43136</v>
      </c>
      <c r="B580" s="45" t="s">
        <v>3140</v>
      </c>
      <c r="C580" s="426" t="s">
        <v>28</v>
      </c>
      <c r="D580" s="45" t="s">
        <v>162</v>
      </c>
      <c r="E580" s="650">
        <v>75</v>
      </c>
      <c r="F580" s="45" t="s">
        <v>1775</v>
      </c>
      <c r="G580" s="45" t="s">
        <v>1311</v>
      </c>
    </row>
    <row r="581" spans="1:7" ht="13.5" customHeight="1" x14ac:dyDescent="0.35">
      <c r="A581" s="47">
        <v>43136</v>
      </c>
      <c r="B581" s="45" t="s">
        <v>3146</v>
      </c>
      <c r="C581" s="426" t="s">
        <v>28</v>
      </c>
      <c r="D581" s="45" t="s">
        <v>163</v>
      </c>
      <c r="E581" s="650">
        <v>13</v>
      </c>
      <c r="F581" s="45" t="s">
        <v>1924</v>
      </c>
      <c r="G581" s="45" t="s">
        <v>163</v>
      </c>
    </row>
    <row r="582" spans="1:7" ht="13.5" customHeight="1" x14ac:dyDescent="0.35">
      <c r="A582" s="47">
        <v>43135</v>
      </c>
      <c r="B582" s="45" t="s">
        <v>3175</v>
      </c>
      <c r="C582" s="426" t="s">
        <v>1274</v>
      </c>
      <c r="D582" s="45" t="s">
        <v>159</v>
      </c>
      <c r="E582" s="650">
        <v>125</v>
      </c>
      <c r="F582" s="45" t="s">
        <v>2004</v>
      </c>
      <c r="G582" s="45" t="s">
        <v>175</v>
      </c>
    </row>
    <row r="583" spans="1:7" ht="13.5" customHeight="1" x14ac:dyDescent="0.35">
      <c r="A583" s="47">
        <v>43135</v>
      </c>
      <c r="B583" s="45" t="s">
        <v>2562</v>
      </c>
      <c r="C583" s="426" t="s">
        <v>28</v>
      </c>
      <c r="D583" s="45" t="s">
        <v>160</v>
      </c>
      <c r="E583" s="650">
        <v>495</v>
      </c>
      <c r="F583" s="45" t="s">
        <v>2626</v>
      </c>
      <c r="G583" s="45" t="s">
        <v>175</v>
      </c>
    </row>
    <row r="584" spans="1:7" ht="13.5" customHeight="1" x14ac:dyDescent="0.35">
      <c r="A584" s="47">
        <v>43134</v>
      </c>
      <c r="B584" s="45" t="s">
        <v>3176</v>
      </c>
      <c r="C584" s="426" t="s">
        <v>1278</v>
      </c>
      <c r="D584" s="45" t="s">
        <v>160</v>
      </c>
      <c r="E584" s="650">
        <v>20</v>
      </c>
      <c r="F584" s="45" t="s">
        <v>292</v>
      </c>
      <c r="G584" s="45" t="s">
        <v>175</v>
      </c>
    </row>
    <row r="585" spans="1:7" ht="13.5" customHeight="1" x14ac:dyDescent="0.35">
      <c r="A585" s="47">
        <v>43133</v>
      </c>
      <c r="B585" s="45" t="s">
        <v>1560</v>
      </c>
      <c r="C585" s="426" t="s">
        <v>2525</v>
      </c>
      <c r="D585" s="45" t="s">
        <v>162</v>
      </c>
      <c r="E585" s="650">
        <v>138.34</v>
      </c>
      <c r="F585" s="45" t="s">
        <v>414</v>
      </c>
      <c r="G585" s="45" t="s">
        <v>181</v>
      </c>
    </row>
    <row r="586" spans="1:7" ht="13.5" customHeight="1" x14ac:dyDescent="0.35">
      <c r="A586" s="47">
        <v>43132</v>
      </c>
      <c r="B586" s="45" t="s">
        <v>3177</v>
      </c>
      <c r="C586" s="426" t="s">
        <v>1274</v>
      </c>
      <c r="D586" s="45" t="s">
        <v>159</v>
      </c>
      <c r="E586" s="650">
        <v>9</v>
      </c>
      <c r="F586" s="45" t="s">
        <v>3152</v>
      </c>
      <c r="G586" s="45" t="s">
        <v>177</v>
      </c>
    </row>
    <row r="587" spans="1:7" ht="13.5" customHeight="1" x14ac:dyDescent="0.35">
      <c r="A587" s="47">
        <v>43132</v>
      </c>
      <c r="B587" s="45" t="s">
        <v>2562</v>
      </c>
      <c r="C587" s="426" t="s">
        <v>1279</v>
      </c>
      <c r="D587" s="45" t="s">
        <v>160</v>
      </c>
      <c r="E587" s="650">
        <v>65</v>
      </c>
      <c r="F587" s="45" t="s">
        <v>3178</v>
      </c>
      <c r="G587" s="45" t="s">
        <v>177</v>
      </c>
    </row>
    <row r="588" spans="1:7" ht="13.5" customHeight="1" x14ac:dyDescent="0.35">
      <c r="A588" s="47">
        <v>43132</v>
      </c>
      <c r="B588" s="45" t="s">
        <v>2781</v>
      </c>
      <c r="C588" s="426" t="s">
        <v>1274</v>
      </c>
      <c r="D588" s="45" t="s">
        <v>159</v>
      </c>
      <c r="E588" s="650">
        <v>59</v>
      </c>
      <c r="F588" s="45" t="s">
        <v>3152</v>
      </c>
      <c r="G588" s="45" t="s">
        <v>175</v>
      </c>
    </row>
    <row r="589" spans="1:7" ht="13.5" customHeight="1" x14ac:dyDescent="0.35">
      <c r="A589" s="47">
        <v>43132</v>
      </c>
      <c r="B589" s="45" t="s">
        <v>2941</v>
      </c>
      <c r="C589" s="426" t="s">
        <v>28</v>
      </c>
      <c r="D589" s="45" t="s">
        <v>159</v>
      </c>
      <c r="E589" s="650">
        <v>395</v>
      </c>
      <c r="F589" s="45" t="s">
        <v>1058</v>
      </c>
      <c r="G589" s="45" t="s">
        <v>175</v>
      </c>
    </row>
    <row r="590" spans="1:7" ht="13.5" customHeight="1" x14ac:dyDescent="0.35">
      <c r="A590" s="47">
        <v>43132</v>
      </c>
      <c r="B590" s="45" t="s">
        <v>967</v>
      </c>
      <c r="C590" s="426" t="s">
        <v>28</v>
      </c>
      <c r="D590" s="45" t="s">
        <v>159</v>
      </c>
      <c r="E590" s="650">
        <v>395</v>
      </c>
      <c r="F590" s="45" t="s">
        <v>1058</v>
      </c>
      <c r="G590" s="45" t="s">
        <v>175</v>
      </c>
    </row>
    <row r="591" spans="1:7" ht="13.5" customHeight="1" x14ac:dyDescent="0.35">
      <c r="A591" s="47">
        <v>43132</v>
      </c>
      <c r="B591" s="45" t="s">
        <v>2481</v>
      </c>
      <c r="C591" s="426" t="s">
        <v>1276</v>
      </c>
      <c r="D591" s="426" t="s">
        <v>161</v>
      </c>
      <c r="E591" s="567">
        <v>441.24</v>
      </c>
      <c r="F591" s="426" t="s">
        <v>1078</v>
      </c>
      <c r="G591" s="426" t="s">
        <v>175</v>
      </c>
    </row>
    <row r="592" spans="1:7" ht="13.5" customHeight="1" x14ac:dyDescent="0.35">
      <c r="A592" s="47">
        <v>43132</v>
      </c>
      <c r="B592" s="45" t="s">
        <v>3179</v>
      </c>
      <c r="C592" s="426" t="s">
        <v>1278</v>
      </c>
      <c r="D592" s="426" t="s">
        <v>161</v>
      </c>
      <c r="E592" s="567">
        <v>40</v>
      </c>
      <c r="F592" s="426" t="s">
        <v>292</v>
      </c>
      <c r="G592" s="426" t="s">
        <v>175</v>
      </c>
    </row>
    <row r="594" spans="1:7" ht="13.5" customHeight="1" x14ac:dyDescent="0.35">
      <c r="A594" s="47">
        <v>43131</v>
      </c>
      <c r="B594" s="45" t="s">
        <v>2394</v>
      </c>
      <c r="C594" s="426" t="s">
        <v>28</v>
      </c>
      <c r="D594" s="45" t="s">
        <v>162</v>
      </c>
      <c r="E594" s="650">
        <v>395</v>
      </c>
      <c r="F594" s="45" t="s">
        <v>1058</v>
      </c>
      <c r="G594" s="45" t="s">
        <v>175</v>
      </c>
    </row>
    <row r="595" spans="1:7" ht="13.5" customHeight="1" x14ac:dyDescent="0.35">
      <c r="A595" s="47">
        <v>43131</v>
      </c>
      <c r="B595" s="45" t="s">
        <v>1009</v>
      </c>
      <c r="C595" s="426" t="s">
        <v>1276</v>
      </c>
      <c r="D595" s="45" t="s">
        <v>162</v>
      </c>
      <c r="E595" s="650">
        <v>39.5</v>
      </c>
      <c r="F595" s="45" t="s">
        <v>1078</v>
      </c>
      <c r="G595" s="45" t="s">
        <v>175</v>
      </c>
    </row>
    <row r="596" spans="1:7" ht="13.5" customHeight="1" x14ac:dyDescent="0.35">
      <c r="A596" s="47">
        <v>43131</v>
      </c>
      <c r="B596" s="45" t="s">
        <v>3180</v>
      </c>
      <c r="C596" s="426" t="s">
        <v>28</v>
      </c>
      <c r="D596" s="45" t="s">
        <v>159</v>
      </c>
      <c r="E596" s="650">
        <v>395</v>
      </c>
      <c r="F596" s="45" t="s">
        <v>1058</v>
      </c>
      <c r="G596" s="45" t="s">
        <v>175</v>
      </c>
    </row>
    <row r="597" spans="1:7" ht="13.5" customHeight="1" x14ac:dyDescent="0.35">
      <c r="A597" s="47">
        <v>43131</v>
      </c>
      <c r="B597" s="45" t="s">
        <v>1009</v>
      </c>
      <c r="C597" s="426" t="s">
        <v>28</v>
      </c>
      <c r="D597" s="45" t="s">
        <v>166</v>
      </c>
      <c r="E597" s="650">
        <v>335.75</v>
      </c>
      <c r="F597" s="45" t="s">
        <v>1058</v>
      </c>
      <c r="G597" s="45" t="s">
        <v>175</v>
      </c>
    </row>
    <row r="598" spans="1:7" ht="13.5" customHeight="1" x14ac:dyDescent="0.35">
      <c r="A598" s="47">
        <v>43131</v>
      </c>
      <c r="B598" s="45" t="s">
        <v>1009</v>
      </c>
      <c r="C598" s="426" t="s">
        <v>1277</v>
      </c>
      <c r="D598" s="45" t="s">
        <v>166</v>
      </c>
      <c r="E598" s="567">
        <v>-335.75</v>
      </c>
      <c r="F598" s="45" t="s">
        <v>1058</v>
      </c>
      <c r="G598" s="45" t="s">
        <v>175</v>
      </c>
    </row>
    <row r="599" spans="1:7" ht="13.5" customHeight="1" x14ac:dyDescent="0.35">
      <c r="A599" s="47">
        <v>43131</v>
      </c>
      <c r="B599" s="45" t="s">
        <v>3181</v>
      </c>
      <c r="C599" s="426" t="s">
        <v>1274</v>
      </c>
      <c r="D599" s="45" t="s">
        <v>159</v>
      </c>
      <c r="E599" s="650">
        <v>175</v>
      </c>
      <c r="F599" s="45" t="s">
        <v>230</v>
      </c>
      <c r="G599" s="45" t="s">
        <v>179</v>
      </c>
    </row>
    <row r="600" spans="1:7" ht="13.5" customHeight="1" x14ac:dyDescent="0.35">
      <c r="A600" s="47">
        <v>43131</v>
      </c>
      <c r="B600" s="45" t="s">
        <v>3182</v>
      </c>
      <c r="C600" s="426" t="s">
        <v>28</v>
      </c>
      <c r="D600" s="45" t="s">
        <v>159</v>
      </c>
      <c r="E600" s="650">
        <v>245</v>
      </c>
      <c r="F600" s="45" t="s">
        <v>3183</v>
      </c>
      <c r="G600" s="45" t="s">
        <v>174</v>
      </c>
    </row>
    <row r="601" spans="1:7" ht="13.5" customHeight="1" x14ac:dyDescent="0.35">
      <c r="A601" s="47">
        <v>43130</v>
      </c>
      <c r="B601" s="45" t="s">
        <v>346</v>
      </c>
      <c r="C601" s="426" t="s">
        <v>2525</v>
      </c>
      <c r="D601" s="45" t="s">
        <v>159</v>
      </c>
      <c r="E601" s="650">
        <v>30</v>
      </c>
      <c r="F601" s="45" t="s">
        <v>3119</v>
      </c>
      <c r="G601" s="45" t="s">
        <v>175</v>
      </c>
    </row>
    <row r="602" spans="1:7" ht="13.5" customHeight="1" x14ac:dyDescent="0.35">
      <c r="A602" s="47">
        <v>43130</v>
      </c>
      <c r="B602" s="45" t="s">
        <v>3184</v>
      </c>
      <c r="C602" s="426" t="s">
        <v>1274</v>
      </c>
      <c r="D602" s="45" t="s">
        <v>159</v>
      </c>
      <c r="E602" s="650">
        <v>175</v>
      </c>
      <c r="F602" s="45" t="s">
        <v>496</v>
      </c>
      <c r="G602" s="45" t="s">
        <v>174</v>
      </c>
    </row>
    <row r="603" spans="1:7" ht="13.5" customHeight="1" x14ac:dyDescent="0.35">
      <c r="A603" s="47">
        <v>43130</v>
      </c>
      <c r="B603" s="45" t="s">
        <v>1882</v>
      </c>
      <c r="C603" s="426" t="s">
        <v>28</v>
      </c>
      <c r="D603" s="45" t="s">
        <v>162</v>
      </c>
      <c r="E603" s="652">
        <v>200</v>
      </c>
      <c r="F603" s="45" t="s">
        <v>1775</v>
      </c>
      <c r="G603" s="45" t="s">
        <v>1311</v>
      </c>
    </row>
    <row r="604" spans="1:7" ht="13.5" customHeight="1" x14ac:dyDescent="0.35">
      <c r="A604" s="47">
        <v>43129</v>
      </c>
      <c r="B604" s="45" t="s">
        <v>3185</v>
      </c>
      <c r="C604" s="426" t="s">
        <v>2525</v>
      </c>
      <c r="D604" s="45" t="s">
        <v>159</v>
      </c>
      <c r="E604" s="650">
        <v>35</v>
      </c>
      <c r="F604" s="45" t="s">
        <v>3186</v>
      </c>
      <c r="G604" s="45" t="s">
        <v>174</v>
      </c>
    </row>
    <row r="605" spans="1:7" ht="13.5" customHeight="1" x14ac:dyDescent="0.35">
      <c r="A605" s="47">
        <v>43129</v>
      </c>
      <c r="B605" s="45" t="s">
        <v>3185</v>
      </c>
      <c r="C605" s="426" t="s">
        <v>1279</v>
      </c>
      <c r="D605" s="45" t="s">
        <v>159</v>
      </c>
      <c r="E605" s="650">
        <v>195</v>
      </c>
      <c r="F605" s="45" t="s">
        <v>3187</v>
      </c>
      <c r="G605" s="45" t="s">
        <v>174</v>
      </c>
    </row>
    <row r="606" spans="1:7" ht="13.5" customHeight="1" x14ac:dyDescent="0.35">
      <c r="A606" s="47">
        <v>43128</v>
      </c>
      <c r="B606" s="45" t="s">
        <v>3188</v>
      </c>
      <c r="C606" s="426" t="s">
        <v>28</v>
      </c>
      <c r="D606" s="45" t="s">
        <v>159</v>
      </c>
      <c r="E606" s="650">
        <v>245</v>
      </c>
      <c r="F606" s="45" t="s">
        <v>3183</v>
      </c>
      <c r="G606" s="45" t="s">
        <v>175</v>
      </c>
    </row>
    <row r="607" spans="1:7" ht="13.5" customHeight="1" x14ac:dyDescent="0.35">
      <c r="A607" s="47">
        <v>43126</v>
      </c>
      <c r="B607" s="45" t="s">
        <v>3189</v>
      </c>
      <c r="C607" s="426" t="s">
        <v>28</v>
      </c>
      <c r="D607" s="45" t="s">
        <v>159</v>
      </c>
      <c r="E607" s="650">
        <v>30</v>
      </c>
      <c r="F607" s="45" t="s">
        <v>1924</v>
      </c>
      <c r="G607" s="45" t="s">
        <v>174</v>
      </c>
    </row>
    <row r="608" spans="1:7" ht="13.5" customHeight="1" x14ac:dyDescent="0.35">
      <c r="A608" s="47">
        <v>43127</v>
      </c>
      <c r="B608" s="45" t="s">
        <v>2385</v>
      </c>
      <c r="C608" s="426" t="s">
        <v>28</v>
      </c>
      <c r="D608" s="45" t="s">
        <v>160</v>
      </c>
      <c r="E608" s="650">
        <v>135</v>
      </c>
      <c r="F608" s="45" t="s">
        <v>3190</v>
      </c>
      <c r="G608" s="45" t="s">
        <v>175</v>
      </c>
    </row>
    <row r="609" spans="1:7" ht="13.5" customHeight="1" x14ac:dyDescent="0.35">
      <c r="A609" s="47">
        <v>43128</v>
      </c>
      <c r="B609" s="45" t="s">
        <v>3143</v>
      </c>
      <c r="C609" s="426" t="s">
        <v>28</v>
      </c>
      <c r="D609" s="45" t="s">
        <v>159</v>
      </c>
      <c r="E609" s="650">
        <v>30</v>
      </c>
      <c r="F609" s="45" t="s">
        <v>1924</v>
      </c>
      <c r="G609" s="45" t="s">
        <v>174</v>
      </c>
    </row>
    <row r="610" spans="1:7" ht="13.5" customHeight="1" x14ac:dyDescent="0.35">
      <c r="A610" s="47">
        <v>43125</v>
      </c>
      <c r="B610" s="45" t="s">
        <v>2460</v>
      </c>
      <c r="C610" s="426" t="s">
        <v>28</v>
      </c>
      <c r="D610" s="45" t="s">
        <v>160</v>
      </c>
      <c r="E610" s="650">
        <v>30</v>
      </c>
      <c r="F610" s="45" t="s">
        <v>1924</v>
      </c>
      <c r="G610" s="45" t="s">
        <v>174</v>
      </c>
    </row>
    <row r="611" spans="1:7" ht="13.5" customHeight="1" x14ac:dyDescent="0.35">
      <c r="A611" s="47">
        <v>43125</v>
      </c>
      <c r="B611" s="45" t="s">
        <v>3191</v>
      </c>
      <c r="C611" s="426" t="s">
        <v>1274</v>
      </c>
      <c r="D611" s="45" t="s">
        <v>159</v>
      </c>
      <c r="E611" s="650">
        <v>125</v>
      </c>
      <c r="F611" s="45" t="s">
        <v>230</v>
      </c>
      <c r="G611" s="45" t="s">
        <v>174</v>
      </c>
    </row>
    <row r="612" spans="1:7" ht="13.5" customHeight="1" x14ac:dyDescent="0.35">
      <c r="A612" s="47">
        <v>43124</v>
      </c>
      <c r="B612" s="45" t="s">
        <v>2461</v>
      </c>
      <c r="C612" s="426" t="s">
        <v>1279</v>
      </c>
      <c r="D612" s="45" t="s">
        <v>159</v>
      </c>
      <c r="E612" s="650">
        <v>65</v>
      </c>
      <c r="F612" s="45" t="s">
        <v>3187</v>
      </c>
      <c r="G612" s="45" t="s">
        <v>175</v>
      </c>
    </row>
    <row r="613" spans="1:7" ht="13.5" customHeight="1" x14ac:dyDescent="0.35">
      <c r="A613" s="47">
        <v>43122</v>
      </c>
      <c r="B613" s="45" t="s">
        <v>3142</v>
      </c>
      <c r="C613" s="426" t="s">
        <v>28</v>
      </c>
      <c r="D613" s="45" t="s">
        <v>163</v>
      </c>
      <c r="E613" s="650">
        <v>13</v>
      </c>
      <c r="F613" s="45" t="s">
        <v>1924</v>
      </c>
      <c r="G613" s="45" t="s">
        <v>163</v>
      </c>
    </row>
    <row r="614" spans="1:7" ht="13.5" customHeight="1" x14ac:dyDescent="0.35">
      <c r="A614" s="47">
        <v>43122</v>
      </c>
      <c r="B614" s="45" t="s">
        <v>3182</v>
      </c>
      <c r="C614" s="426" t="s">
        <v>28</v>
      </c>
      <c r="D614" s="45" t="s">
        <v>159</v>
      </c>
      <c r="E614" s="650">
        <v>30</v>
      </c>
      <c r="F614" s="45" t="s">
        <v>1924</v>
      </c>
      <c r="G614" s="45" t="s">
        <v>174</v>
      </c>
    </row>
    <row r="615" spans="1:7" ht="13.5" customHeight="1" x14ac:dyDescent="0.35">
      <c r="A615" s="47">
        <v>43118</v>
      </c>
      <c r="B615" s="45" t="s">
        <v>3192</v>
      </c>
      <c r="C615" s="426" t="s">
        <v>28</v>
      </c>
      <c r="D615" s="45" t="s">
        <v>162</v>
      </c>
      <c r="E615" s="650">
        <v>200</v>
      </c>
      <c r="F615" s="45" t="s">
        <v>1775</v>
      </c>
      <c r="G615" s="45" t="s">
        <v>1311</v>
      </c>
    </row>
    <row r="616" spans="1:7" ht="13.5" customHeight="1" x14ac:dyDescent="0.35">
      <c r="A616" s="47">
        <v>43118</v>
      </c>
      <c r="B616" s="45" t="s">
        <v>1862</v>
      </c>
      <c r="C616" s="426" t="s">
        <v>28</v>
      </c>
      <c r="D616" s="45" t="s">
        <v>162</v>
      </c>
      <c r="E616" s="650">
        <v>200</v>
      </c>
      <c r="F616" s="45" t="s">
        <v>1775</v>
      </c>
      <c r="G616" s="45" t="s">
        <v>1311</v>
      </c>
    </row>
    <row r="617" spans="1:7" ht="13.5" customHeight="1" x14ac:dyDescent="0.35">
      <c r="A617" s="47">
        <v>43118</v>
      </c>
      <c r="B617" s="45" t="s">
        <v>1868</v>
      </c>
      <c r="C617" s="426" t="s">
        <v>1279</v>
      </c>
      <c r="D617" s="45" t="s">
        <v>162</v>
      </c>
      <c r="E617" s="650">
        <v>200</v>
      </c>
      <c r="F617" s="45" t="s">
        <v>3187</v>
      </c>
      <c r="G617" s="45" t="s">
        <v>1311</v>
      </c>
    </row>
    <row r="618" spans="1:7" ht="13.5" customHeight="1" x14ac:dyDescent="0.35">
      <c r="A618" s="47">
        <v>43118</v>
      </c>
      <c r="B618" s="45" t="s">
        <v>1872</v>
      </c>
      <c r="C618" s="426" t="s">
        <v>1274</v>
      </c>
      <c r="D618" s="45" t="s">
        <v>162</v>
      </c>
      <c r="E618" s="650">
        <v>150</v>
      </c>
      <c r="F618" s="45" t="s">
        <v>3193</v>
      </c>
      <c r="G618" s="45" t="s">
        <v>1311</v>
      </c>
    </row>
    <row r="619" spans="1:7" ht="13.5" customHeight="1" x14ac:dyDescent="0.35">
      <c r="A619" s="47">
        <v>43118</v>
      </c>
      <c r="B619" s="45" t="s">
        <v>1876</v>
      </c>
      <c r="C619" s="426" t="s">
        <v>28</v>
      </c>
      <c r="D619" s="45" t="s">
        <v>162</v>
      </c>
      <c r="E619" s="650">
        <v>200</v>
      </c>
      <c r="F619" s="45" t="s">
        <v>1775</v>
      </c>
      <c r="G619" s="45" t="s">
        <v>1311</v>
      </c>
    </row>
    <row r="620" spans="1:7" ht="13.5" customHeight="1" x14ac:dyDescent="0.35">
      <c r="A620" s="47">
        <v>43118</v>
      </c>
      <c r="B620" s="45" t="s">
        <v>1879</v>
      </c>
      <c r="C620" s="426" t="s">
        <v>28</v>
      </c>
      <c r="D620" s="45" t="s">
        <v>162</v>
      </c>
      <c r="E620" s="650">
        <v>200</v>
      </c>
      <c r="F620" s="45" t="s">
        <v>1775</v>
      </c>
      <c r="G620" s="45" t="s">
        <v>1311</v>
      </c>
    </row>
    <row r="621" spans="1:7" ht="13.5" customHeight="1" x14ac:dyDescent="0.35">
      <c r="A621" s="47">
        <v>43117</v>
      </c>
      <c r="B621" s="45" t="s">
        <v>3194</v>
      </c>
      <c r="C621" s="426" t="s">
        <v>1274</v>
      </c>
      <c r="D621" s="45" t="s">
        <v>159</v>
      </c>
      <c r="E621" s="650">
        <v>59</v>
      </c>
      <c r="F621" s="45" t="s">
        <v>177</v>
      </c>
      <c r="G621" s="45" t="s">
        <v>177</v>
      </c>
    </row>
    <row r="622" spans="1:7" ht="13.5" customHeight="1" x14ac:dyDescent="0.35">
      <c r="A622" s="47">
        <v>43117</v>
      </c>
      <c r="B622" s="45" t="s">
        <v>3195</v>
      </c>
      <c r="C622" s="426" t="s">
        <v>28</v>
      </c>
      <c r="D622" s="45" t="s">
        <v>160</v>
      </c>
      <c r="E622" s="650">
        <v>30</v>
      </c>
      <c r="F622" s="45" t="s">
        <v>1924</v>
      </c>
      <c r="G622" s="45" t="s">
        <v>174</v>
      </c>
    </row>
    <row r="623" spans="1:7" ht="13.5" customHeight="1" x14ac:dyDescent="0.35">
      <c r="A623" s="47">
        <v>43117</v>
      </c>
      <c r="B623" s="45" t="s">
        <v>3196</v>
      </c>
      <c r="C623" s="426" t="s">
        <v>2525</v>
      </c>
      <c r="D623" s="45" t="s">
        <v>159</v>
      </c>
      <c r="E623" s="650">
        <v>0.9</v>
      </c>
      <c r="F623" s="45" t="s">
        <v>3197</v>
      </c>
      <c r="G623" s="45" t="s">
        <v>181</v>
      </c>
    </row>
    <row r="624" spans="1:7" ht="13.5" customHeight="1" x14ac:dyDescent="0.35">
      <c r="A624" s="480">
        <v>43116</v>
      </c>
      <c r="B624" s="45" t="s">
        <v>3198</v>
      </c>
      <c r="C624" s="426" t="s">
        <v>28</v>
      </c>
      <c r="D624" s="45" t="s">
        <v>163</v>
      </c>
      <c r="E624" s="567">
        <v>13</v>
      </c>
      <c r="F624" s="45" t="s">
        <v>1924</v>
      </c>
      <c r="G624" s="45" t="s">
        <v>163</v>
      </c>
    </row>
    <row r="625" spans="1:7" ht="13.5" customHeight="1" x14ac:dyDescent="0.35">
      <c r="A625" s="480">
        <v>43116</v>
      </c>
      <c r="B625" s="45" t="s">
        <v>3199</v>
      </c>
      <c r="C625" s="426" t="s">
        <v>28</v>
      </c>
      <c r="D625" s="45" t="s">
        <v>163</v>
      </c>
      <c r="E625" s="567">
        <v>13</v>
      </c>
      <c r="F625" s="45" t="s">
        <v>1924</v>
      </c>
      <c r="G625" s="45" t="s">
        <v>163</v>
      </c>
    </row>
    <row r="626" spans="1:7" ht="13.5" customHeight="1" x14ac:dyDescent="0.35">
      <c r="A626" s="480">
        <v>43116</v>
      </c>
      <c r="B626" s="45" t="s">
        <v>3200</v>
      </c>
      <c r="C626" s="426" t="s">
        <v>28</v>
      </c>
      <c r="D626" s="45" t="s">
        <v>163</v>
      </c>
      <c r="E626" s="567">
        <v>13</v>
      </c>
      <c r="F626" s="45" t="s">
        <v>1924</v>
      </c>
      <c r="G626" s="45" t="s">
        <v>163</v>
      </c>
    </row>
    <row r="627" spans="1:7" ht="13.5" customHeight="1" x14ac:dyDescent="0.35">
      <c r="A627" s="480">
        <v>43116</v>
      </c>
      <c r="B627" s="45" t="s">
        <v>3201</v>
      </c>
      <c r="C627" s="426" t="s">
        <v>28</v>
      </c>
      <c r="D627" s="45" t="s">
        <v>163</v>
      </c>
      <c r="E627" s="567">
        <v>13</v>
      </c>
      <c r="F627" s="45" t="s">
        <v>1924</v>
      </c>
      <c r="G627" s="45" t="s">
        <v>163</v>
      </c>
    </row>
    <row r="628" spans="1:7" ht="13.5" customHeight="1" x14ac:dyDescent="0.35">
      <c r="A628" s="480">
        <v>43116</v>
      </c>
      <c r="B628" s="426" t="s">
        <v>1865</v>
      </c>
      <c r="C628" s="426" t="s">
        <v>28</v>
      </c>
      <c r="D628" s="45" t="s">
        <v>162</v>
      </c>
      <c r="E628" s="653">
        <v>135</v>
      </c>
      <c r="F628" s="45" t="s">
        <v>1141</v>
      </c>
      <c r="G628" s="45" t="s">
        <v>1311</v>
      </c>
    </row>
    <row r="629" spans="1:7" ht="13.5" customHeight="1" x14ac:dyDescent="0.35">
      <c r="A629" s="480">
        <v>43115</v>
      </c>
      <c r="B629" s="426" t="s">
        <v>3202</v>
      </c>
      <c r="C629" s="426" t="s">
        <v>1274</v>
      </c>
      <c r="D629" s="45" t="s">
        <v>159</v>
      </c>
      <c r="E629" s="567">
        <v>125</v>
      </c>
      <c r="F629" s="45" t="s">
        <v>230</v>
      </c>
      <c r="G629" s="45" t="s">
        <v>181</v>
      </c>
    </row>
    <row r="630" spans="1:7" ht="13.5" customHeight="1" x14ac:dyDescent="0.35">
      <c r="A630" s="480">
        <v>43115</v>
      </c>
      <c r="B630" s="426" t="s">
        <v>3202</v>
      </c>
      <c r="C630" s="426" t="s">
        <v>1274</v>
      </c>
      <c r="D630" s="45" t="s">
        <v>159</v>
      </c>
      <c r="E630" s="567">
        <v>125</v>
      </c>
      <c r="F630" s="45" t="s">
        <v>230</v>
      </c>
      <c r="G630" s="45" t="s">
        <v>181</v>
      </c>
    </row>
    <row r="631" spans="1:7" ht="13.5" customHeight="1" x14ac:dyDescent="0.35">
      <c r="A631" s="480">
        <v>43115</v>
      </c>
      <c r="B631" s="426" t="s">
        <v>3202</v>
      </c>
      <c r="C631" s="426" t="s">
        <v>1274</v>
      </c>
      <c r="D631" s="45" t="s">
        <v>159</v>
      </c>
      <c r="E631" s="567">
        <v>125</v>
      </c>
      <c r="F631" s="45" t="s">
        <v>230</v>
      </c>
      <c r="G631" s="45" t="s">
        <v>181</v>
      </c>
    </row>
    <row r="632" spans="1:7" ht="13.5" customHeight="1" x14ac:dyDescent="0.35">
      <c r="A632" s="480">
        <v>43115</v>
      </c>
      <c r="B632" s="426" t="s">
        <v>3202</v>
      </c>
      <c r="C632" s="426" t="s">
        <v>1274</v>
      </c>
      <c r="D632" s="45" t="s">
        <v>159</v>
      </c>
      <c r="E632" s="567">
        <v>125</v>
      </c>
      <c r="F632" s="45" t="s">
        <v>230</v>
      </c>
      <c r="G632" s="45" t="s">
        <v>175</v>
      </c>
    </row>
    <row r="633" spans="1:7" ht="13.5" customHeight="1" x14ac:dyDescent="0.35">
      <c r="A633" s="480">
        <v>43114</v>
      </c>
      <c r="B633" s="45" t="s">
        <v>2445</v>
      </c>
      <c r="C633" s="426" t="s">
        <v>1274</v>
      </c>
      <c r="D633" s="45" t="s">
        <v>159</v>
      </c>
      <c r="E633" s="567">
        <v>75</v>
      </c>
      <c r="F633" s="45" t="s">
        <v>3203</v>
      </c>
      <c r="G633" s="45" t="s">
        <v>175</v>
      </c>
    </row>
    <row r="634" spans="1:7" ht="13.5" customHeight="1" x14ac:dyDescent="0.35">
      <c r="A634" s="480">
        <v>43112</v>
      </c>
      <c r="B634" s="426" t="s">
        <v>2833</v>
      </c>
      <c r="C634" s="426" t="s">
        <v>1274</v>
      </c>
      <c r="D634" s="45" t="s">
        <v>159</v>
      </c>
      <c r="E634" s="567">
        <v>175</v>
      </c>
      <c r="F634" s="45" t="s">
        <v>230</v>
      </c>
      <c r="G634" s="45" t="s">
        <v>175</v>
      </c>
    </row>
    <row r="635" spans="1:7" ht="13.5" customHeight="1" x14ac:dyDescent="0.35">
      <c r="A635" s="480">
        <v>43112</v>
      </c>
      <c r="B635" s="426" t="s">
        <v>3204</v>
      </c>
      <c r="C635" s="426" t="s">
        <v>28</v>
      </c>
      <c r="D635" s="45" t="s">
        <v>159</v>
      </c>
      <c r="E635" s="567">
        <v>80</v>
      </c>
      <c r="F635" s="45" t="s">
        <v>3205</v>
      </c>
      <c r="G635" s="45" t="s">
        <v>181</v>
      </c>
    </row>
    <row r="636" spans="1:7" ht="13.5" customHeight="1" x14ac:dyDescent="0.35">
      <c r="A636" s="480">
        <v>43112</v>
      </c>
      <c r="B636" s="426" t="s">
        <v>3166</v>
      </c>
      <c r="C636" s="426" t="s">
        <v>28</v>
      </c>
      <c r="D636" s="45" t="s">
        <v>162</v>
      </c>
      <c r="E636" s="567">
        <v>75</v>
      </c>
      <c r="F636" s="45" t="s">
        <v>1775</v>
      </c>
      <c r="G636" s="45" t="s">
        <v>1311</v>
      </c>
    </row>
    <row r="637" spans="1:7" ht="13.5" customHeight="1" x14ac:dyDescent="0.35">
      <c r="A637" s="480">
        <v>43112</v>
      </c>
      <c r="B637" s="426" t="s">
        <v>1429</v>
      </c>
      <c r="C637" s="426" t="s">
        <v>28</v>
      </c>
      <c r="D637" s="45" t="s">
        <v>159</v>
      </c>
      <c r="E637" s="567">
        <v>50</v>
      </c>
      <c r="F637" s="45" t="s">
        <v>3206</v>
      </c>
      <c r="G637" s="45" t="s">
        <v>175</v>
      </c>
    </row>
    <row r="638" spans="1:7" ht="13.5" customHeight="1" x14ac:dyDescent="0.35">
      <c r="A638" s="480">
        <v>43112</v>
      </c>
      <c r="B638" s="426" t="s">
        <v>2833</v>
      </c>
      <c r="C638" s="426" t="s">
        <v>28</v>
      </c>
      <c r="D638" s="45" t="s">
        <v>159</v>
      </c>
      <c r="E638" s="567">
        <v>50</v>
      </c>
      <c r="F638" s="45" t="s">
        <v>3206</v>
      </c>
      <c r="G638" s="45" t="s">
        <v>175</v>
      </c>
    </row>
    <row r="639" spans="1:7" ht="13.5" customHeight="1" x14ac:dyDescent="0.35">
      <c r="A639" s="480">
        <v>43110</v>
      </c>
      <c r="B639" s="426" t="s">
        <v>2235</v>
      </c>
      <c r="C639" s="426" t="s">
        <v>28</v>
      </c>
      <c r="D639" s="45" t="s">
        <v>159</v>
      </c>
      <c r="E639" s="567">
        <v>135</v>
      </c>
      <c r="F639" s="45" t="s">
        <v>3207</v>
      </c>
      <c r="G639" s="45" t="s">
        <v>175</v>
      </c>
    </row>
    <row r="640" spans="1:7" ht="13.5" customHeight="1" x14ac:dyDescent="0.35">
      <c r="A640" s="480">
        <v>43109</v>
      </c>
      <c r="B640" s="426" t="s">
        <v>3208</v>
      </c>
      <c r="C640" s="426" t="s">
        <v>28</v>
      </c>
      <c r="D640" s="45" t="s">
        <v>159</v>
      </c>
      <c r="E640" s="567">
        <v>15</v>
      </c>
      <c r="F640" s="45" t="s">
        <v>2808</v>
      </c>
      <c r="G640" s="45" t="s">
        <v>175</v>
      </c>
    </row>
    <row r="641" spans="1:7" ht="13.5" customHeight="1" x14ac:dyDescent="0.35">
      <c r="A641" s="480">
        <v>43109</v>
      </c>
      <c r="B641" s="426" t="s">
        <v>2095</v>
      </c>
      <c r="C641" s="426" t="s">
        <v>28</v>
      </c>
      <c r="D641" s="45" t="s">
        <v>160</v>
      </c>
      <c r="E641" s="567">
        <v>50</v>
      </c>
      <c r="F641" s="45" t="s">
        <v>2808</v>
      </c>
      <c r="G641" s="45" t="s">
        <v>175</v>
      </c>
    </row>
    <row r="642" spans="1:7" ht="13.5" customHeight="1" x14ac:dyDescent="0.35">
      <c r="A642" s="480">
        <v>43108</v>
      </c>
      <c r="B642" s="45" t="s">
        <v>3209</v>
      </c>
      <c r="C642" s="426" t="s">
        <v>28</v>
      </c>
      <c r="D642" s="45" t="s">
        <v>163</v>
      </c>
      <c r="E642" s="567">
        <v>13</v>
      </c>
      <c r="F642" s="45" t="s">
        <v>1924</v>
      </c>
      <c r="G642" s="45" t="s">
        <v>163</v>
      </c>
    </row>
    <row r="643" spans="1:7" ht="13.5" customHeight="1" x14ac:dyDescent="0.35">
      <c r="A643" s="480">
        <v>43108</v>
      </c>
      <c r="B643" s="426" t="s">
        <v>346</v>
      </c>
      <c r="C643" s="426" t="s">
        <v>1274</v>
      </c>
      <c r="D643" s="45" t="s">
        <v>159</v>
      </c>
      <c r="E643" s="567">
        <v>726.8</v>
      </c>
      <c r="F643" s="45" t="s">
        <v>496</v>
      </c>
      <c r="G643" s="45" t="s">
        <v>175</v>
      </c>
    </row>
    <row r="644" spans="1:7" ht="13.5" customHeight="1" x14ac:dyDescent="0.35">
      <c r="A644" s="480">
        <v>43108</v>
      </c>
      <c r="B644" s="426" t="s">
        <v>3210</v>
      </c>
      <c r="C644" s="426" t="s">
        <v>1274</v>
      </c>
      <c r="D644" s="45" t="s">
        <v>160</v>
      </c>
      <c r="E644" s="567">
        <v>126.8</v>
      </c>
      <c r="F644" s="45" t="s">
        <v>230</v>
      </c>
      <c r="G644" s="45" t="s">
        <v>175</v>
      </c>
    </row>
    <row r="645" spans="1:7" ht="13.5" customHeight="1" x14ac:dyDescent="0.35">
      <c r="A645" s="480">
        <v>43107</v>
      </c>
      <c r="B645" s="426" t="s">
        <v>3211</v>
      </c>
      <c r="C645" s="426" t="s">
        <v>28</v>
      </c>
      <c r="D645" s="45" t="s">
        <v>159</v>
      </c>
      <c r="E645" s="567">
        <v>30</v>
      </c>
      <c r="F645" s="45" t="s">
        <v>1924</v>
      </c>
      <c r="G645" s="45" t="s">
        <v>174</v>
      </c>
    </row>
    <row r="646" spans="1:7" ht="13.5" customHeight="1" x14ac:dyDescent="0.35">
      <c r="A646" s="480">
        <v>43107</v>
      </c>
      <c r="B646" s="426" t="s">
        <v>3212</v>
      </c>
      <c r="C646" s="426" t="s">
        <v>28</v>
      </c>
      <c r="D646" s="45" t="s">
        <v>159</v>
      </c>
      <c r="E646" s="567">
        <v>550</v>
      </c>
      <c r="F646" s="45" t="s">
        <v>291</v>
      </c>
      <c r="G646" s="45" t="s">
        <v>175</v>
      </c>
    </row>
    <row r="647" spans="1:7" ht="13.5" customHeight="1" x14ac:dyDescent="0.35">
      <c r="A647" s="480">
        <v>43107</v>
      </c>
      <c r="B647" s="45" t="s">
        <v>3213</v>
      </c>
      <c r="C647" s="426" t="s">
        <v>28</v>
      </c>
      <c r="D647" s="45" t="s">
        <v>163</v>
      </c>
      <c r="E647" s="567">
        <v>13</v>
      </c>
      <c r="F647" s="45" t="s">
        <v>1924</v>
      </c>
      <c r="G647" s="45" t="s">
        <v>163</v>
      </c>
    </row>
    <row r="648" spans="1:7" ht="13.5" customHeight="1" x14ac:dyDescent="0.35">
      <c r="A648" s="480">
        <v>43107</v>
      </c>
      <c r="B648" s="426" t="s">
        <v>1187</v>
      </c>
      <c r="C648" s="426" t="s">
        <v>2525</v>
      </c>
      <c r="D648" s="45" t="s">
        <v>159</v>
      </c>
      <c r="E648" s="567">
        <v>30</v>
      </c>
      <c r="F648" s="45" t="s">
        <v>3119</v>
      </c>
      <c r="G648" s="45" t="s">
        <v>175</v>
      </c>
    </row>
    <row r="649" spans="1:7" ht="13.5" customHeight="1" x14ac:dyDescent="0.35">
      <c r="A649" s="480">
        <v>43106</v>
      </c>
      <c r="B649" s="426" t="s">
        <v>1187</v>
      </c>
      <c r="C649" s="426" t="s">
        <v>1274</v>
      </c>
      <c r="D649" s="45" t="s">
        <v>159</v>
      </c>
      <c r="E649" s="567">
        <v>75</v>
      </c>
      <c r="F649" s="45" t="s">
        <v>494</v>
      </c>
      <c r="G649" s="45" t="s">
        <v>175</v>
      </c>
    </row>
    <row r="650" spans="1:7" ht="13.5" customHeight="1" x14ac:dyDescent="0.35">
      <c r="A650" s="480">
        <v>43105</v>
      </c>
      <c r="B650" s="45" t="s">
        <v>3214</v>
      </c>
      <c r="C650" s="426" t="s">
        <v>28</v>
      </c>
      <c r="D650" s="45" t="s">
        <v>163</v>
      </c>
      <c r="E650" s="567">
        <v>13</v>
      </c>
      <c r="F650" s="45" t="s">
        <v>1924</v>
      </c>
      <c r="G650" s="45" t="s">
        <v>163</v>
      </c>
    </row>
    <row r="651" spans="1:7" ht="13.5" customHeight="1" x14ac:dyDescent="0.35">
      <c r="A651" s="480">
        <v>43105</v>
      </c>
      <c r="B651" s="426" t="s">
        <v>2613</v>
      </c>
      <c r="C651" s="426" t="s">
        <v>1274</v>
      </c>
      <c r="D651" s="45" t="s">
        <v>166</v>
      </c>
      <c r="E651" s="567">
        <v>67.5</v>
      </c>
      <c r="F651" s="45" t="s">
        <v>494</v>
      </c>
      <c r="G651" s="45" t="s">
        <v>175</v>
      </c>
    </row>
    <row r="652" spans="1:7" ht="13.5" customHeight="1" x14ac:dyDescent="0.35">
      <c r="A652" s="480">
        <v>43105</v>
      </c>
      <c r="B652" s="426" t="s">
        <v>2613</v>
      </c>
      <c r="C652" s="426" t="s">
        <v>1277</v>
      </c>
      <c r="D652" s="45" t="s">
        <v>166</v>
      </c>
      <c r="E652" s="567">
        <v>-67.5</v>
      </c>
      <c r="F652" s="45" t="s">
        <v>494</v>
      </c>
      <c r="G652" s="45" t="s">
        <v>175</v>
      </c>
    </row>
    <row r="653" spans="1:7" ht="13.5" customHeight="1" x14ac:dyDescent="0.35">
      <c r="A653" s="480">
        <v>43105</v>
      </c>
      <c r="B653" s="426" t="s">
        <v>3215</v>
      </c>
      <c r="C653" s="426" t="s">
        <v>2525</v>
      </c>
      <c r="D653" s="45" t="s">
        <v>159</v>
      </c>
      <c r="E653" s="567">
        <v>150</v>
      </c>
      <c r="F653" s="45" t="s">
        <v>734</v>
      </c>
      <c r="G653" s="45" t="s">
        <v>174</v>
      </c>
    </row>
    <row r="654" spans="1:7" ht="13.5" customHeight="1" x14ac:dyDescent="0.35">
      <c r="A654" s="480">
        <v>43105</v>
      </c>
      <c r="B654" s="45" t="s">
        <v>2394</v>
      </c>
      <c r="C654" s="426" t="s">
        <v>1274</v>
      </c>
      <c r="D654" s="45" t="s">
        <v>162</v>
      </c>
      <c r="E654" s="567">
        <v>75</v>
      </c>
      <c r="F654" s="45" t="s">
        <v>494</v>
      </c>
      <c r="G654" s="45" t="s">
        <v>175</v>
      </c>
    </row>
    <row r="655" spans="1:7" ht="13.5" customHeight="1" x14ac:dyDescent="0.35">
      <c r="A655" s="480">
        <v>43105</v>
      </c>
      <c r="B655" s="426" t="s">
        <v>346</v>
      </c>
      <c r="C655" s="426" t="s">
        <v>1274</v>
      </c>
      <c r="D655" s="45" t="s">
        <v>159</v>
      </c>
      <c r="E655" s="567">
        <v>76.8</v>
      </c>
      <c r="F655" s="45" t="s">
        <v>494</v>
      </c>
      <c r="G655" s="45" t="s">
        <v>175</v>
      </c>
    </row>
    <row r="656" spans="1:7" ht="13.5" customHeight="1" x14ac:dyDescent="0.35">
      <c r="A656" s="480">
        <v>43104</v>
      </c>
      <c r="B656" s="45" t="s">
        <v>87</v>
      </c>
      <c r="C656" s="426" t="s">
        <v>2525</v>
      </c>
      <c r="D656" s="45" t="s">
        <v>162</v>
      </c>
      <c r="E656" s="567">
        <v>125.56</v>
      </c>
      <c r="F656" s="45" t="s">
        <v>414</v>
      </c>
      <c r="G656" s="45" t="s">
        <v>181</v>
      </c>
    </row>
    <row r="657" spans="1:7" ht="13.5" customHeight="1" x14ac:dyDescent="0.35">
      <c r="A657" s="480">
        <v>43103</v>
      </c>
      <c r="B657" s="426" t="s">
        <v>3216</v>
      </c>
      <c r="C657" s="426" t="s">
        <v>28</v>
      </c>
      <c r="D657" s="45" t="s">
        <v>160</v>
      </c>
      <c r="E657" s="567">
        <v>275</v>
      </c>
      <c r="F657" s="45" t="s">
        <v>1775</v>
      </c>
      <c r="G657" s="45" t="s">
        <v>174</v>
      </c>
    </row>
    <row r="658" spans="1:7" ht="13.5" customHeight="1" x14ac:dyDescent="0.35">
      <c r="A658" s="480">
        <v>43103</v>
      </c>
      <c r="B658" s="45" t="s">
        <v>2205</v>
      </c>
      <c r="C658" s="426" t="s">
        <v>1277</v>
      </c>
      <c r="D658" s="45" t="s">
        <v>166</v>
      </c>
      <c r="E658" s="567">
        <v>-40</v>
      </c>
      <c r="F658" s="45" t="s">
        <v>2808</v>
      </c>
      <c r="G658" s="45" t="s">
        <v>175</v>
      </c>
    </row>
    <row r="659" spans="1:7" ht="13.5" customHeight="1" x14ac:dyDescent="0.35">
      <c r="A659" s="480">
        <v>43103</v>
      </c>
      <c r="B659" s="45" t="s">
        <v>2205</v>
      </c>
      <c r="C659" s="426" t="s">
        <v>28</v>
      </c>
      <c r="D659" s="45" t="s">
        <v>166</v>
      </c>
      <c r="E659" s="567">
        <v>40</v>
      </c>
      <c r="F659" s="45" t="s">
        <v>2808</v>
      </c>
      <c r="G659" s="45" t="s">
        <v>175</v>
      </c>
    </row>
    <row r="660" spans="1:7" ht="13.5" customHeight="1" x14ac:dyDescent="0.35">
      <c r="A660" s="480">
        <v>43102</v>
      </c>
      <c r="B660" s="45" t="s">
        <v>3217</v>
      </c>
      <c r="C660" s="426" t="s">
        <v>28</v>
      </c>
      <c r="D660" s="45" t="s">
        <v>160</v>
      </c>
      <c r="E660" s="567">
        <v>50</v>
      </c>
      <c r="F660" s="45" t="s">
        <v>3218</v>
      </c>
      <c r="G660" s="45" t="s">
        <v>175</v>
      </c>
    </row>
    <row r="661" spans="1:7" ht="13.5" customHeight="1" x14ac:dyDescent="0.35">
      <c r="A661" s="480">
        <v>43102</v>
      </c>
      <c r="B661" s="426" t="s">
        <v>3219</v>
      </c>
      <c r="C661" s="426" t="s">
        <v>2525</v>
      </c>
      <c r="D661" s="45" t="s">
        <v>162</v>
      </c>
      <c r="E661" s="567">
        <v>500</v>
      </c>
      <c r="F661" s="45" t="s">
        <v>3220</v>
      </c>
      <c r="G661" s="45" t="s">
        <v>174</v>
      </c>
    </row>
    <row r="662" spans="1:7" ht="13.5" customHeight="1" x14ac:dyDescent="0.35">
      <c r="A662" s="480">
        <v>43101</v>
      </c>
      <c r="B662" s="45" t="s">
        <v>2511</v>
      </c>
      <c r="C662" s="426" t="s">
        <v>1276</v>
      </c>
      <c r="D662" s="426" t="s">
        <v>161</v>
      </c>
      <c r="E662" s="567">
        <v>168.11</v>
      </c>
      <c r="F662" s="426" t="s">
        <v>1078</v>
      </c>
      <c r="G662" s="426" t="s">
        <v>175</v>
      </c>
    </row>
    <row r="663" spans="1:7" ht="13.5" customHeight="1" x14ac:dyDescent="0.35">
      <c r="A663" s="480">
        <v>43101</v>
      </c>
      <c r="B663" s="45" t="s">
        <v>2512</v>
      </c>
      <c r="C663" s="426" t="s">
        <v>1278</v>
      </c>
      <c r="D663" s="426" t="s">
        <v>161</v>
      </c>
      <c r="E663" s="567">
        <v>60</v>
      </c>
      <c r="F663" s="426" t="s">
        <v>292</v>
      </c>
      <c r="G663" s="426" t="s">
        <v>175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206" priority="441" operator="lessThan">
      <formula>0</formula>
    </cfRule>
  </conditionalFormatting>
  <conditionalFormatting sqref="X19">
    <cfRule type="cellIs" dxfId="1205" priority="440" operator="lessThan">
      <formula>0</formula>
    </cfRule>
  </conditionalFormatting>
  <conditionalFormatting sqref="X4:X11">
    <cfRule type="cellIs" dxfId="1204" priority="117" operator="lessThan">
      <formula>0</formula>
    </cfRule>
    <cfRule type="cellIs" dxfId="1203" priority="118" operator="lessThan">
      <formula>0</formula>
    </cfRule>
    <cfRule type="cellIs" dxfId="1202" priority="119" operator="lessThan">
      <formula>0</formula>
    </cfRule>
    <cfRule type="cellIs" dxfId="1201" priority="120" operator="lessThan">
      <formula>0</formula>
    </cfRule>
    <cfRule type="cellIs" dxfId="1200" priority="121" operator="lessThan">
      <formula>0</formula>
    </cfRule>
    <cfRule type="cellIs" dxfId="1199" priority="122" operator="lessThan">
      <formula>0</formula>
    </cfRule>
    <cfRule type="cellIs" dxfId="1198" priority="123" operator="lessThan">
      <formula>0</formula>
    </cfRule>
    <cfRule type="cellIs" dxfId="1197" priority="124" operator="lessThan">
      <formula>0</formula>
    </cfRule>
    <cfRule type="cellIs" dxfId="1196" priority="125" operator="lessThan">
      <formula>0</formula>
    </cfRule>
    <cfRule type="cellIs" dxfId="1195" priority="126" operator="lessThan">
      <formula>0</formula>
    </cfRule>
    <cfRule type="cellIs" dxfId="1194" priority="127" operator="lessThan">
      <formula>0</formula>
    </cfRule>
    <cfRule type="cellIs" dxfId="1193" priority="128" operator="lessThan">
      <formula>0</formula>
    </cfRule>
    <cfRule type="cellIs" dxfId="1192" priority="129" operator="lessThan">
      <formula>0</formula>
    </cfRule>
    <cfRule type="cellIs" dxfId="1191" priority="130" operator="lessThan">
      <formula>0</formula>
    </cfRule>
    <cfRule type="cellIs" dxfId="1190" priority="131" operator="lessThan">
      <formula>0</formula>
    </cfRule>
    <cfRule type="cellIs" dxfId="1189" priority="132" operator="lessThan">
      <formula>0</formula>
    </cfRule>
    <cfRule type="cellIs" dxfId="1188" priority="133" operator="lessThan">
      <formula>0</formula>
    </cfRule>
    <cfRule type="cellIs" dxfId="1187" priority="137" operator="lessThan">
      <formula>0</formula>
    </cfRule>
    <cfRule type="cellIs" dxfId="1186" priority="306" operator="lessThan">
      <formula>0</formula>
    </cfRule>
    <cfRule type="cellIs" dxfId="1185" priority="308" operator="lessThan">
      <formula>0</formula>
    </cfRule>
    <cfRule type="cellIs" dxfId="1184" priority="317" operator="lessThan">
      <formula>0</formula>
    </cfRule>
    <cfRule type="cellIs" dxfId="1183" priority="375" operator="lessThan">
      <formula>0</formula>
    </cfRule>
    <cfRule type="cellIs" dxfId="1182" priority="393" operator="lessThan">
      <formula>0</formula>
    </cfRule>
    <cfRule type="cellIs" dxfId="1181" priority="424" operator="lessThan">
      <formula>0</formula>
    </cfRule>
    <cfRule type="cellIs" dxfId="1180" priority="425" operator="lessThan">
      <formula>0</formula>
    </cfRule>
    <cfRule type="cellIs" dxfId="1179" priority="428" operator="lessThan">
      <formula>0</formula>
    </cfRule>
    <cfRule type="cellIs" dxfId="1178" priority="435" operator="lessThan">
      <formula>0</formula>
    </cfRule>
    <cfRule type="cellIs" dxfId="1177" priority="436" operator="greaterThan">
      <formula>0</formula>
    </cfRule>
    <cfRule type="cellIs" dxfId="1176" priority="438" operator="lessThan">
      <formula>0</formula>
    </cfRule>
  </conditionalFormatting>
  <conditionalFormatting sqref="X20">
    <cfRule type="cellIs" dxfId="1175" priority="439" operator="lessThan">
      <formula>0</formula>
    </cfRule>
  </conditionalFormatting>
  <conditionalFormatting sqref="X11">
    <cfRule type="cellIs" dxfId="1174" priority="10" operator="lessThan">
      <formula>0</formula>
    </cfRule>
    <cfRule type="cellIs" dxfId="1173" priority="60" operator="lessThan">
      <formula>0</formula>
    </cfRule>
    <cfRule type="cellIs" dxfId="1172" priority="61" operator="lessThan">
      <formula>0</formula>
    </cfRule>
    <cfRule type="cellIs" dxfId="1171" priority="307" operator="lessThan">
      <formula>0</formula>
    </cfRule>
    <cfRule type="cellIs" dxfId="1170" priority="311" operator="lessThan">
      <formula>0</formula>
    </cfRule>
    <cfRule type="cellIs" dxfId="1169" priority="312" operator="lessThan">
      <formula>0</formula>
    </cfRule>
    <cfRule type="cellIs" dxfId="1168" priority="313" operator="lessThan">
      <formula>0</formula>
    </cfRule>
    <cfRule type="cellIs" dxfId="1167" priority="314" operator="lessThan">
      <formula>0</formula>
    </cfRule>
    <cfRule type="cellIs" dxfId="1166" priority="315" operator="lessThan">
      <formula>0</formula>
    </cfRule>
    <cfRule type="cellIs" dxfId="1165" priority="316" operator="lessThan">
      <formula>0</formula>
    </cfRule>
    <cfRule type="cellIs" dxfId="1164" priority="388" operator="lessThan">
      <formula>0</formula>
    </cfRule>
    <cfRule type="cellIs" dxfId="1163" priority="389" operator="lessThan">
      <formula>0</formula>
    </cfRule>
    <cfRule type="cellIs" dxfId="1162" priority="390" operator="lessThan">
      <formula>0</formula>
    </cfRule>
    <cfRule type="cellIs" dxfId="1161" priority="391" operator="lessThan">
      <formula>0</formula>
    </cfRule>
    <cfRule type="cellIs" dxfId="1160" priority="392" operator="lessThan">
      <formula>0</formula>
    </cfRule>
    <cfRule type="cellIs" dxfId="1159" priority="420" operator="lessThan">
      <formula>0</formula>
    </cfRule>
    <cfRule type="cellIs" dxfId="1158" priority="421" operator="lessThan">
      <formula>0</formula>
    </cfRule>
    <cfRule type="cellIs" dxfId="1157" priority="422" operator="lessThan">
      <formula>0</formula>
    </cfRule>
    <cfRule type="cellIs" dxfId="1156" priority="423" operator="lessThan">
      <formula>0</formula>
    </cfRule>
    <cfRule type="cellIs" dxfId="1155" priority="437" operator="lessThan">
      <formula>0</formula>
    </cfRule>
  </conditionalFormatting>
  <conditionalFormatting sqref="J24">
    <cfRule type="cellIs" dxfId="1154" priority="433" operator="greaterThan">
      <formula>0</formula>
    </cfRule>
    <cfRule type="cellIs" dxfId="1153" priority="434" operator="lessThan">
      <formula>0</formula>
    </cfRule>
  </conditionalFormatting>
  <conditionalFormatting sqref="Y4">
    <cfRule type="cellIs" dxfId="1152" priority="431" operator="greaterThan">
      <formula>0</formula>
    </cfRule>
    <cfRule type="cellIs" dxfId="1151" priority="432" operator="lessThan">
      <formula>0</formula>
    </cfRule>
  </conditionalFormatting>
  <conditionalFormatting sqref="Z4">
    <cfRule type="cellIs" dxfId="1150" priority="429" operator="greaterThan">
      <formula>0</formula>
    </cfRule>
    <cfRule type="cellIs" dxfId="1149" priority="430" operator="lessThan">
      <formula>0</formula>
    </cfRule>
  </conditionalFormatting>
  <conditionalFormatting sqref="AB4:AB11">
    <cfRule type="cellIs" dxfId="1148" priority="426" operator="lessThan">
      <formula>0</formula>
    </cfRule>
    <cfRule type="cellIs" dxfId="1147" priority="427" operator="greaterThan">
      <formula>0</formula>
    </cfRule>
  </conditionalFormatting>
  <conditionalFormatting sqref="Y11">
    <cfRule type="cellIs" dxfId="1146" priority="373" operator="greaterThan">
      <formula>0</formula>
    </cfRule>
    <cfRule type="cellIs" dxfId="1145" priority="374" operator="lessThan">
      <formula>0</formula>
    </cfRule>
  </conditionalFormatting>
  <conditionalFormatting sqref="W12">
    <cfRule type="cellIs" dxfId="1144" priority="346" operator="greaterThan">
      <formula>0.8</formula>
    </cfRule>
    <cfRule type="cellIs" dxfId="1143" priority="347" operator="between">
      <formula>0.51</formula>
      <formula>0.8</formula>
    </cfRule>
    <cfRule type="cellIs" dxfId="1142" priority="348" operator="lessThan">
      <formula>0.5</formula>
    </cfRule>
  </conditionalFormatting>
  <conditionalFormatting sqref="X89">
    <cfRule type="cellIs" dxfId="1141" priority="345" operator="lessThan">
      <formula>0</formula>
    </cfRule>
  </conditionalFormatting>
  <conditionalFormatting sqref="X99:X101">
    <cfRule type="cellIs" dxfId="1140" priority="344" operator="lessThan">
      <formula>0</formula>
    </cfRule>
  </conditionalFormatting>
  <conditionalFormatting sqref="Y5 Y7:Y10">
    <cfRule type="cellIs" dxfId="1139" priority="342" operator="greaterThan">
      <formula>0</formula>
    </cfRule>
    <cfRule type="cellIs" dxfId="1138" priority="343" operator="lessThan">
      <formula>0</formula>
    </cfRule>
  </conditionalFormatting>
  <conditionalFormatting sqref="Y16">
    <cfRule type="cellIs" dxfId="1137" priority="309" operator="greaterThan">
      <formula>0</formula>
    </cfRule>
    <cfRule type="cellIs" dxfId="1136" priority="310" operator="lessThan">
      <formula>0</formula>
    </cfRule>
  </conditionalFormatting>
  <conditionalFormatting sqref="X16">
    <cfRule type="cellIs" dxfId="1135" priority="297" operator="lessThan">
      <formula>0</formula>
    </cfRule>
    <cfRule type="cellIs" dxfId="1134" priority="298" operator="lessThan">
      <formula>0</formula>
    </cfRule>
    <cfRule type="cellIs" dxfId="1133" priority="299" operator="lessThan">
      <formula>0</formula>
    </cfRule>
    <cfRule type="cellIs" dxfId="1132" priority="300" operator="lessThan">
      <formula>0</formula>
    </cfRule>
    <cfRule type="cellIs" dxfId="1131" priority="301" operator="lessThan">
      <formula>0</formula>
    </cfRule>
    <cfRule type="cellIs" dxfId="1130" priority="302" operator="greaterThan">
      <formula>0</formula>
    </cfRule>
    <cfRule type="cellIs" dxfId="1129" priority="303" operator="lessThan">
      <formula>0</formula>
    </cfRule>
  </conditionalFormatting>
  <conditionalFormatting sqref="Z59:Z66">
    <cfRule type="cellIs" dxfId="1128" priority="293" operator="lessThan">
      <formula>0</formula>
    </cfRule>
    <cfRule type="cellIs" dxfId="1127" priority="294" operator="greaterThan">
      <formula>0</formula>
    </cfRule>
  </conditionalFormatting>
  <conditionalFormatting sqref="X104:X105">
    <cfRule type="cellIs" dxfId="1126" priority="292" operator="lessThan">
      <formula>0</formula>
    </cfRule>
  </conditionalFormatting>
  <conditionalFormatting sqref="X106:X107">
    <cfRule type="cellIs" dxfId="1125" priority="291" operator="lessThan">
      <formula>0</formula>
    </cfRule>
  </conditionalFormatting>
  <conditionalFormatting sqref="X109:X110">
    <cfRule type="cellIs" dxfId="1124" priority="290" operator="lessThan">
      <formula>0</formula>
    </cfRule>
  </conditionalFormatting>
  <conditionalFormatting sqref="X12">
    <cfRule type="cellIs" dxfId="1123" priority="205" operator="lessThan">
      <formula>0</formula>
    </cfRule>
    <cfRule type="cellIs" dxfId="1122" priority="206" operator="lessThan">
      <formula>0</formula>
    </cfRule>
    <cfRule type="cellIs" dxfId="1121" priority="207" operator="lessThan">
      <formula>0</formula>
    </cfRule>
    <cfRule type="cellIs" dxfId="1120" priority="208" operator="lessThan">
      <formula>0</formula>
    </cfRule>
    <cfRule type="cellIs" dxfId="1119" priority="209" operator="lessThan">
      <formula>0</formula>
    </cfRule>
    <cfRule type="cellIs" dxfId="1118" priority="210" operator="greaterThan">
      <formula>0</formula>
    </cfRule>
    <cfRule type="cellIs" dxfId="1117" priority="211" operator="lessThan">
      <formula>0</formula>
    </cfRule>
  </conditionalFormatting>
  <conditionalFormatting sqref="Y12">
    <cfRule type="cellIs" dxfId="1116" priority="203" operator="greaterThan">
      <formula>0</formula>
    </cfRule>
    <cfRule type="cellIs" dxfId="1115" priority="204" operator="lessThan">
      <formula>0</formula>
    </cfRule>
  </conditionalFormatting>
  <conditionalFormatting sqref="X13:X15">
    <cfRule type="cellIs" dxfId="1114" priority="214" operator="lessThan">
      <formula>0</formula>
    </cfRule>
    <cfRule type="cellIs" dxfId="1113" priority="215" operator="lessThan">
      <formula>0</formula>
    </cfRule>
    <cfRule type="cellIs" dxfId="1112" priority="216" operator="lessThan">
      <formula>0</formula>
    </cfRule>
    <cfRule type="cellIs" dxfId="1111" priority="217" operator="lessThan">
      <formula>0</formula>
    </cfRule>
    <cfRule type="cellIs" dxfId="1110" priority="218" operator="lessThan">
      <formula>0</formula>
    </cfRule>
    <cfRule type="cellIs" dxfId="1109" priority="219" operator="greaterThan">
      <formula>0</formula>
    </cfRule>
    <cfRule type="cellIs" dxfId="1108" priority="220" operator="lessThan">
      <formula>0</formula>
    </cfRule>
  </conditionalFormatting>
  <conditionalFormatting sqref="Y13:Y15">
    <cfRule type="cellIs" dxfId="1107" priority="212" operator="greaterThan">
      <formula>0</formula>
    </cfRule>
    <cfRule type="cellIs" dxfId="1106" priority="213" operator="lessThan">
      <formula>0</formula>
    </cfRule>
  </conditionalFormatting>
  <conditionalFormatting sqref="K28:K30 K32:K34">
    <cfRule type="cellIs" dxfId="1105" priority="201" operator="lessThan">
      <formula>0</formula>
    </cfRule>
    <cfRule type="cellIs" dxfId="1104" priority="202" operator="greaterThan">
      <formula>0.1</formula>
    </cfRule>
  </conditionalFormatting>
  <conditionalFormatting sqref="K35">
    <cfRule type="cellIs" dxfId="1103" priority="199" operator="lessThan">
      <formula>0</formula>
    </cfRule>
    <cfRule type="cellIs" dxfId="1102" priority="200" operator="greaterThan">
      <formula>0.1</formula>
    </cfRule>
  </conditionalFormatting>
  <conditionalFormatting sqref="W28:W34">
    <cfRule type="cellIs" dxfId="1101" priority="193" operator="lessThan">
      <formula>0</formula>
    </cfRule>
    <cfRule type="cellIs" dxfId="1100" priority="194" operator="greaterThan">
      <formula>0.1</formula>
    </cfRule>
  </conditionalFormatting>
  <conditionalFormatting sqref="E624 E629 E633 E635:E636 E638:E646 E649:E684">
    <cfRule type="cellIs" dxfId="1099" priority="186" operator="lessThan">
      <formula>0</formula>
    </cfRule>
  </conditionalFormatting>
  <conditionalFormatting sqref="L28:V30 L32:V34">
    <cfRule type="cellIs" dxfId="1098" priority="184" operator="lessThan">
      <formula>0</formula>
    </cfRule>
    <cfRule type="cellIs" dxfId="1097" priority="185" operator="greaterThan">
      <formula>0.1</formula>
    </cfRule>
  </conditionalFormatting>
  <conditionalFormatting sqref="K31">
    <cfRule type="cellIs" dxfId="1096" priority="180" operator="lessThan">
      <formula>0</formula>
    </cfRule>
    <cfRule type="cellIs" dxfId="1095" priority="181" operator="greaterThan">
      <formula>0.1</formula>
    </cfRule>
    <cfRule type="cellIs" dxfId="1094" priority="182" operator="lessThan">
      <formula>0</formula>
    </cfRule>
    <cfRule type="cellIs" dxfId="1093" priority="183" operator="greaterThan">
      <formula>0.1</formula>
    </cfRule>
  </conditionalFormatting>
  <conditionalFormatting sqref="L31:V31">
    <cfRule type="cellIs" dxfId="1092" priority="176" operator="lessThan">
      <formula>0</formula>
    </cfRule>
    <cfRule type="cellIs" dxfId="1091" priority="177" operator="greaterThan">
      <formula>0.1</formula>
    </cfRule>
    <cfRule type="cellIs" dxfId="1090" priority="178" operator="lessThan">
      <formula>0</formula>
    </cfRule>
    <cfRule type="cellIs" dxfId="1089" priority="179" operator="greaterThan">
      <formula>0.1</formula>
    </cfRule>
  </conditionalFormatting>
  <conditionalFormatting sqref="L35:W35">
    <cfRule type="cellIs" dxfId="1088" priority="174" operator="lessThan">
      <formula>0</formula>
    </cfRule>
    <cfRule type="cellIs" dxfId="1087" priority="175" operator="greaterThan">
      <formula>0.1</formula>
    </cfRule>
  </conditionalFormatting>
  <conditionalFormatting sqref="E647">
    <cfRule type="cellIs" dxfId="1086" priority="172" operator="lessThan">
      <formula>0</formula>
    </cfRule>
  </conditionalFormatting>
  <conditionalFormatting sqref="Y6">
    <cfRule type="cellIs" dxfId="1085" priority="146" operator="greaterThan">
      <formula>0</formula>
    </cfRule>
    <cfRule type="cellIs" dxfId="1084" priority="147" operator="lessThan">
      <formula>0</formula>
    </cfRule>
  </conditionalFormatting>
  <conditionalFormatting sqref="E637">
    <cfRule type="cellIs" dxfId="1083" priority="143" operator="lessThan">
      <formula>0</formula>
    </cfRule>
  </conditionalFormatting>
  <conditionalFormatting sqref="E634">
    <cfRule type="cellIs" dxfId="1082" priority="142" operator="lessThan">
      <formula>0</formula>
    </cfRule>
  </conditionalFormatting>
  <conditionalFormatting sqref="E625:E628">
    <cfRule type="cellIs" dxfId="1081" priority="141" operator="lessThan">
      <formula>0</formula>
    </cfRule>
  </conditionalFormatting>
  <conditionalFormatting sqref="E630:E632">
    <cfRule type="cellIs" dxfId="1080" priority="140" operator="lessThan">
      <formula>0</formula>
    </cfRule>
  </conditionalFormatting>
  <conditionalFormatting sqref="E598">
    <cfRule type="cellIs" dxfId="1079" priority="139" operator="lessThan">
      <formula>0</formula>
    </cfRule>
  </conditionalFormatting>
  <conditionalFormatting sqref="E591:E592">
    <cfRule type="cellIs" dxfId="1078" priority="138" operator="lessThan">
      <formula>0</formula>
    </cfRule>
  </conditionalFormatting>
  <conditionalFormatting sqref="E536:E755">
    <cfRule type="cellIs" dxfId="1077" priority="136" operator="lessThan">
      <formula>0</formula>
    </cfRule>
  </conditionalFormatting>
  <conditionalFormatting sqref="E517:E518">
    <cfRule type="cellIs" dxfId="1076" priority="134" operator="lessThan">
      <formula>0</formula>
    </cfRule>
    <cfRule type="cellIs" dxfId="1075" priority="135" operator="lessThan">
      <formula>0</formula>
    </cfRule>
  </conditionalFormatting>
  <conditionalFormatting sqref="E504">
    <cfRule type="cellIs" dxfId="1074" priority="114" operator="lessThan">
      <formula>0</formula>
    </cfRule>
  </conditionalFormatting>
  <conditionalFormatting sqref="E503">
    <cfRule type="cellIs" dxfId="1073" priority="113" operator="lessThan">
      <formula>0</formula>
    </cfRule>
  </conditionalFormatting>
  <conditionalFormatting sqref="E500">
    <cfRule type="cellIs" dxfId="1072" priority="111" operator="lessThan">
      <formula>0</formula>
    </cfRule>
    <cfRule type="cellIs" dxfId="1071" priority="112" operator="lessThan">
      <formula>0</formula>
    </cfRule>
  </conditionalFormatting>
  <conditionalFormatting sqref="E493">
    <cfRule type="cellIs" dxfId="1070" priority="110" operator="lessThan">
      <formula>0</formula>
    </cfRule>
  </conditionalFormatting>
  <conditionalFormatting sqref="Y28:Y35">
    <cfRule type="cellIs" dxfId="1069" priority="108" operator="greaterThan">
      <formula>0</formula>
    </cfRule>
    <cfRule type="cellIs" dxfId="1068" priority="109" operator="lessThan">
      <formula>0</formula>
    </cfRule>
  </conditionalFormatting>
  <conditionalFormatting sqref="E483">
    <cfRule type="cellIs" dxfId="1067" priority="106" operator="lessThan">
      <formula>0</formula>
    </cfRule>
    <cfRule type="cellIs" dxfId="1066" priority="107" operator="lessThan">
      <formula>0</formula>
    </cfRule>
  </conditionalFormatting>
  <conditionalFormatting sqref="E480:E482">
    <cfRule type="cellIs" dxfId="1065" priority="104" operator="lessThan">
      <formula>0</formula>
    </cfRule>
    <cfRule type="cellIs" dxfId="1064" priority="105" operator="lessThan">
      <formula>0</formula>
    </cfRule>
  </conditionalFormatting>
  <conditionalFormatting sqref="E467">
    <cfRule type="cellIs" dxfId="1063" priority="101" operator="lessThan">
      <formula>0</formula>
    </cfRule>
  </conditionalFormatting>
  <conditionalFormatting sqref="E460">
    <cfRule type="cellIs" dxfId="1062" priority="99" operator="lessThan">
      <formula>0</formula>
    </cfRule>
    <cfRule type="cellIs" dxfId="1061" priority="100" operator="lessThan">
      <formula>0</formula>
    </cfRule>
  </conditionalFormatting>
  <conditionalFormatting sqref="Z18">
    <cfRule type="cellIs" dxfId="1060" priority="97" operator="greaterThan">
      <formula>0</formula>
    </cfRule>
    <cfRule type="cellIs" dxfId="1059" priority="98" operator="lessThan">
      <formula>0</formula>
    </cfRule>
  </conditionalFormatting>
  <conditionalFormatting sqref="E453:E454">
    <cfRule type="cellIs" dxfId="1058" priority="95" operator="lessThan">
      <formula>0</formula>
    </cfRule>
    <cfRule type="cellIs" dxfId="1057" priority="96" operator="lessThan">
      <formula>0</formula>
    </cfRule>
  </conditionalFormatting>
  <conditionalFormatting sqref="X5:X11">
    <cfRule type="cellIs" dxfId="1056" priority="3" operator="lessThan">
      <formula>0</formula>
    </cfRule>
    <cfRule type="cellIs" dxfId="1055" priority="5" operator="lessThan">
      <formula>0</formula>
    </cfRule>
    <cfRule type="cellIs" dxfId="1054" priority="12" operator="lessThan">
      <formula>0</formula>
    </cfRule>
    <cfRule type="cellIs" dxfId="1053" priority="17" operator="lessThan">
      <formula>0</formula>
    </cfRule>
    <cfRule type="cellIs" dxfId="1052" priority="25" operator="lessThan">
      <formula>0</formula>
    </cfRule>
    <cfRule type="cellIs" dxfId="1051" priority="82" operator="lessThan">
      <formula>0</formula>
    </cfRule>
    <cfRule type="cellIs" dxfId="1050" priority="94" operator="lessThan">
      <formula>0</formula>
    </cfRule>
  </conditionalFormatting>
  <conditionalFormatting sqref="E447">
    <cfRule type="cellIs" dxfId="1049" priority="91" operator="lessThan">
      <formula>0</formula>
    </cfRule>
  </conditionalFormatting>
  <conditionalFormatting sqref="E448">
    <cfRule type="cellIs" dxfId="1048" priority="90" operator="lessThan">
      <formula>0</formula>
    </cfRule>
  </conditionalFormatting>
  <conditionalFormatting sqref="E440">
    <cfRule type="cellIs" dxfId="1047" priority="89" operator="lessThan">
      <formula>0</formula>
    </cfRule>
  </conditionalFormatting>
  <conditionalFormatting sqref="E376:E378 E380:E386 E392:E396 E399 E402:E407 E415:E418 E421:E427 E429:E435 E438:E439 I373">
    <cfRule type="cellIs" dxfId="1046" priority="88" operator="lessThan">
      <formula>0</formula>
    </cfRule>
  </conditionalFormatting>
  <conditionalFormatting sqref="E437">
    <cfRule type="cellIs" dxfId="1045" priority="87" operator="lessThan">
      <formula>0</formula>
    </cfRule>
  </conditionalFormatting>
  <conditionalFormatting sqref="E436">
    <cfRule type="cellIs" dxfId="1044" priority="86" operator="lessThan">
      <formula>0</formula>
    </cfRule>
  </conditionalFormatting>
  <conditionalFormatting sqref="E428">
    <cfRule type="cellIs" dxfId="1043" priority="85" operator="lessThan">
      <formula>0</formula>
    </cfRule>
  </conditionalFormatting>
  <conditionalFormatting sqref="E420">
    <cfRule type="cellIs" dxfId="1042" priority="84" operator="lessThan">
      <formula>0</formula>
    </cfRule>
  </conditionalFormatting>
  <conditionalFormatting sqref="E419">
    <cfRule type="cellIs" dxfId="1041" priority="83" operator="lessThan">
      <formula>0</formula>
    </cfRule>
  </conditionalFormatting>
  <conditionalFormatting sqref="J413:J414">
    <cfRule type="cellIs" dxfId="1040" priority="75" operator="lessThan">
      <formula>0</formula>
    </cfRule>
    <cfRule type="cellIs" dxfId="1039" priority="76" operator="lessThan">
      <formula>0</formula>
    </cfRule>
  </conditionalFormatting>
  <conditionalFormatting sqref="J408:J412">
    <cfRule type="cellIs" dxfId="1038" priority="77" operator="lessThan">
      <formula>0</formula>
    </cfRule>
  </conditionalFormatting>
  <conditionalFormatting sqref="E408:E412">
    <cfRule type="cellIs" dxfId="1037" priority="74" operator="lessThan">
      <formula>0</formula>
    </cfRule>
  </conditionalFormatting>
  <conditionalFormatting sqref="E413:E414">
    <cfRule type="cellIs" dxfId="1036" priority="72" operator="lessThan">
      <formula>0</formula>
    </cfRule>
    <cfRule type="cellIs" dxfId="1035" priority="73" operator="lessThan">
      <formula>0</formula>
    </cfRule>
  </conditionalFormatting>
  <conditionalFormatting sqref="E400">
    <cfRule type="cellIs" dxfId="1034" priority="71" operator="lessThan">
      <formula>0</formula>
    </cfRule>
  </conditionalFormatting>
  <conditionalFormatting sqref="E398">
    <cfRule type="cellIs" dxfId="1033" priority="70" operator="lessThan">
      <formula>0</formula>
    </cfRule>
  </conditionalFormatting>
  <conditionalFormatting sqref="E397">
    <cfRule type="cellIs" dxfId="1032" priority="69" operator="lessThan">
      <formula>0</formula>
    </cfRule>
  </conditionalFormatting>
  <conditionalFormatting sqref="E391">
    <cfRule type="cellIs" dxfId="1031" priority="68" operator="lessThan">
      <formula>0</formula>
    </cfRule>
  </conditionalFormatting>
  <conditionalFormatting sqref="E390">
    <cfRule type="cellIs" dxfId="1030" priority="67" operator="lessThan">
      <formula>0</formula>
    </cfRule>
  </conditionalFormatting>
  <conditionalFormatting sqref="E389">
    <cfRule type="cellIs" dxfId="1029" priority="66" operator="lessThan">
      <formula>0</formula>
    </cfRule>
  </conditionalFormatting>
  <conditionalFormatting sqref="E387:E388">
    <cfRule type="cellIs" dxfId="1028" priority="65" operator="lessThan">
      <formula>0</formula>
    </cfRule>
  </conditionalFormatting>
  <conditionalFormatting sqref="E379">
    <cfRule type="cellIs" dxfId="1027" priority="64" operator="lessThan">
      <formula>0</formula>
    </cfRule>
  </conditionalFormatting>
  <conditionalFormatting sqref="X5:X10">
    <cfRule type="cellIs" dxfId="1026" priority="11" operator="lessThan">
      <formula>0</formula>
    </cfRule>
    <cfRule type="cellIs" dxfId="1025" priority="63" operator="lessThan">
      <formula>0</formula>
    </cfRule>
  </conditionalFormatting>
  <conditionalFormatting sqref="X10">
    <cfRule type="cellIs" dxfId="1024" priority="62" operator="lessThan">
      <formula>0</formula>
    </cfRule>
  </conditionalFormatting>
  <conditionalFormatting sqref="I374:I375">
    <cfRule type="cellIs" dxfId="1023" priority="58" operator="lessThan">
      <formula>0</formula>
    </cfRule>
    <cfRule type="cellIs" dxfId="1022" priority="59" operator="lessThan">
      <formula>0</formula>
    </cfRule>
  </conditionalFormatting>
  <conditionalFormatting sqref="E373">
    <cfRule type="cellIs" dxfId="1021" priority="57" operator="lessThan">
      <formula>0</formula>
    </cfRule>
  </conditionalFormatting>
  <conditionalFormatting sqref="E374:E375">
    <cfRule type="cellIs" dxfId="1020" priority="55" operator="lessThan">
      <formula>0</formula>
    </cfRule>
    <cfRule type="cellIs" dxfId="1019" priority="56" operator="lessThan">
      <formula>0</formula>
    </cfRule>
  </conditionalFormatting>
  <conditionalFormatting sqref="E364:E365">
    <cfRule type="cellIs" dxfId="1018" priority="54" operator="lessThan">
      <formula>0</formula>
    </cfRule>
  </conditionalFormatting>
  <conditionalFormatting sqref="K12:P12 R12:V12">
    <cfRule type="cellIs" dxfId="1017" priority="51" operator="greaterThan">
      <formula>0.75</formula>
    </cfRule>
    <cfRule type="cellIs" dxfId="1016" priority="52" operator="between">
      <formula>0.301</formula>
      <formula>0.7499</formula>
    </cfRule>
    <cfRule type="cellIs" dxfId="1015" priority="53" operator="lessThan">
      <formula>0.3</formula>
    </cfRule>
  </conditionalFormatting>
  <conditionalFormatting sqref="K18:W18">
    <cfRule type="cellIs" dxfId="1014" priority="31" operator="lessThan">
      <formula>0</formula>
    </cfRule>
    <cfRule type="cellIs" dxfId="1013" priority="32" operator="greaterThan">
      <formula>0.0001</formula>
    </cfRule>
  </conditionalFormatting>
  <conditionalFormatting sqref="Q12">
    <cfRule type="cellIs" dxfId="1012" priority="28" operator="greaterThan">
      <formula>0.75</formula>
    </cfRule>
    <cfRule type="cellIs" dxfId="1011" priority="29" operator="between">
      <formula>0.301</formula>
      <formula>0.7499</formula>
    </cfRule>
    <cfRule type="cellIs" dxfId="1010" priority="30" operator="lessThan">
      <formula>0.3</formula>
    </cfRule>
  </conditionalFormatting>
  <conditionalFormatting sqref="E345:E346">
    <cfRule type="cellIs" dxfId="1009" priority="26" operator="lessThan">
      <formula>0</formula>
    </cfRule>
    <cfRule type="cellIs" dxfId="1008" priority="27" operator="lessThan">
      <formula>0</formula>
    </cfRule>
  </conditionalFormatting>
  <conditionalFormatting sqref="Z5:Z11">
    <cfRule type="cellIs" dxfId="1007" priority="23" operator="greaterThan">
      <formula>0</formula>
    </cfRule>
    <cfRule type="cellIs" dxfId="1006" priority="24" operator="lessThan">
      <formula>0</formula>
    </cfRule>
  </conditionalFormatting>
  <conditionalFormatting sqref="Y18">
    <cfRule type="cellIs" dxfId="1005" priority="21" operator="lessThan">
      <formula>0</formula>
    </cfRule>
    <cfRule type="cellIs" dxfId="1004" priority="22" operator="greaterThan">
      <formula>0</formula>
    </cfRule>
  </conditionalFormatting>
  <conditionalFormatting sqref="E333">
    <cfRule type="cellIs" dxfId="1003" priority="20" operator="lessThan">
      <formula>0</formula>
    </cfRule>
  </conditionalFormatting>
  <conditionalFormatting sqref="E316:E317">
    <cfRule type="cellIs" dxfId="1002" priority="18" operator="lessThan">
      <formula>0</formula>
    </cfRule>
    <cfRule type="cellIs" dxfId="1001" priority="19" operator="lessThan">
      <formula>0</formula>
    </cfRule>
  </conditionalFormatting>
  <conditionalFormatting sqref="X70:X76">
    <cfRule type="cellIs" dxfId="1000" priority="15" operator="lessThan">
      <formula>0</formula>
    </cfRule>
  </conditionalFormatting>
  <conditionalFormatting sqref="E281:E282">
    <cfRule type="cellIs" dxfId="999" priority="13" operator="lessThan">
      <formula>0</formula>
    </cfRule>
    <cfRule type="cellIs" dxfId="998" priority="14" operator="lessThan">
      <formula>0</formula>
    </cfRule>
  </conditionalFormatting>
  <conditionalFormatting sqref="E241:E242">
    <cfRule type="cellIs" dxfId="997" priority="8" operator="lessThan">
      <formula>0</formula>
    </cfRule>
    <cfRule type="cellIs" dxfId="996" priority="9" operator="lessThan">
      <formula>0</formula>
    </cfRule>
  </conditionalFormatting>
  <conditionalFormatting sqref="E204:E205">
    <cfRule type="cellIs" dxfId="995" priority="6" operator="lessThan">
      <formula>0</formula>
    </cfRule>
    <cfRule type="cellIs" dxfId="994" priority="7" operator="lessThan">
      <formula>0</formula>
    </cfRule>
  </conditionalFormatting>
  <conditionalFormatting sqref="X90:X96">
    <cfRule type="cellIs" dxfId="993" priority="4" operator="lessThan">
      <formula>0</formula>
    </cfRule>
  </conditionalFormatting>
  <conditionalFormatting sqref="E157:E158">
    <cfRule type="cellIs" dxfId="992" priority="1" operator="lessThan">
      <formula>0</formula>
    </cfRule>
    <cfRule type="cellIs" dxfId="991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69" t="s">
        <v>2841</v>
      </c>
      <c r="B3" s="569" t="s">
        <v>2842</v>
      </c>
    </row>
    <row r="4" spans="1:15" x14ac:dyDescent="0.35">
      <c r="A4" s="569" t="s">
        <v>2843</v>
      </c>
      <c r="B4" s="568" t="s">
        <v>3221</v>
      </c>
      <c r="C4" s="571" t="s">
        <v>142</v>
      </c>
      <c r="D4" s="571" t="s">
        <v>143</v>
      </c>
      <c r="E4" s="571" t="s">
        <v>144</v>
      </c>
      <c r="F4" s="571" t="s">
        <v>145</v>
      </c>
      <c r="G4" s="571" t="s">
        <v>146</v>
      </c>
      <c r="H4" s="571" t="s">
        <v>147</v>
      </c>
      <c r="I4" s="571" t="s">
        <v>148</v>
      </c>
      <c r="J4" s="571" t="s">
        <v>149</v>
      </c>
      <c r="K4" s="571" t="s">
        <v>150</v>
      </c>
      <c r="L4" s="571" t="s">
        <v>151</v>
      </c>
      <c r="M4" s="571" t="s">
        <v>152</v>
      </c>
      <c r="N4" s="571" t="s">
        <v>153</v>
      </c>
      <c r="O4" s="571" t="s">
        <v>2845</v>
      </c>
    </row>
    <row r="5" spans="1:15" x14ac:dyDescent="0.35">
      <c r="A5" s="570" t="s">
        <v>2849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2850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2851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2852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941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2853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2846</v>
      </c>
    </row>
    <row r="12" spans="1:15" x14ac:dyDescent="0.35">
      <c r="A12" s="570" t="s">
        <v>2845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2847</v>
      </c>
      <c r="B16" s="569" t="s">
        <v>2842</v>
      </c>
    </row>
    <row r="17" spans="1:15" x14ac:dyDescent="0.35">
      <c r="A17" s="569" t="s">
        <v>2843</v>
      </c>
      <c r="B17" s="568" t="s">
        <v>3221</v>
      </c>
      <c r="C17" s="571" t="s">
        <v>142</v>
      </c>
      <c r="D17" s="571" t="s">
        <v>143</v>
      </c>
      <c r="E17" s="571" t="s">
        <v>144</v>
      </c>
      <c r="F17" s="571" t="s">
        <v>145</v>
      </c>
      <c r="G17" s="571" t="s">
        <v>146</v>
      </c>
      <c r="H17" s="571" t="s">
        <v>147</v>
      </c>
      <c r="I17" s="571" t="s">
        <v>148</v>
      </c>
      <c r="J17" s="571" t="s">
        <v>149</v>
      </c>
      <c r="K17" s="571" t="s">
        <v>150</v>
      </c>
      <c r="L17" s="571" t="s">
        <v>151</v>
      </c>
      <c r="M17" s="571" t="s">
        <v>152</v>
      </c>
      <c r="N17" s="571" t="s">
        <v>153</v>
      </c>
      <c r="O17" s="571" t="s">
        <v>2845</v>
      </c>
    </row>
    <row r="18" spans="1:15" x14ac:dyDescent="0.35">
      <c r="A18" s="570" t="s">
        <v>174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175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163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177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3222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2846</v>
      </c>
    </row>
    <row r="24" spans="1:15" x14ac:dyDescent="0.35">
      <c r="A24" s="570" t="s">
        <v>1311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181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2845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2843</v>
      </c>
      <c r="B32" s="572" t="s">
        <v>3221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162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159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160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161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163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2297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2846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164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2845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3221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2849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2850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941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2852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2851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2853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2846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2845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2" width="9.1328125" style="426" customWidth="1"/>
    <col min="33" max="16384" width="9.1328125" style="426"/>
  </cols>
  <sheetData>
    <row r="1" spans="1:32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G1" s="420" t="s">
        <v>140</v>
      </c>
      <c r="H1" s="421" t="s">
        <v>18</v>
      </c>
      <c r="I1" s="422" t="s">
        <v>142</v>
      </c>
      <c r="J1" s="422" t="s">
        <v>143</v>
      </c>
      <c r="K1" s="422" t="s">
        <v>144</v>
      </c>
      <c r="L1" s="422" t="s">
        <v>145</v>
      </c>
      <c r="M1" s="422" t="s">
        <v>146</v>
      </c>
      <c r="N1" s="422" t="s">
        <v>147</v>
      </c>
      <c r="O1" s="422" t="s">
        <v>148</v>
      </c>
      <c r="P1" s="422" t="s">
        <v>149</v>
      </c>
      <c r="Q1" s="422" t="s">
        <v>150</v>
      </c>
      <c r="R1" s="422" t="s">
        <v>151</v>
      </c>
      <c r="S1" s="422" t="s">
        <v>152</v>
      </c>
      <c r="T1" s="422" t="s">
        <v>153</v>
      </c>
      <c r="U1" s="423" t="s">
        <v>19</v>
      </c>
      <c r="V1" s="420" t="s">
        <v>2513</v>
      </c>
      <c r="W1" s="424" t="s">
        <v>21</v>
      </c>
      <c r="X1" s="425" t="s">
        <v>22</v>
      </c>
      <c r="Y1" s="426" t="s">
        <v>23</v>
      </c>
      <c r="Z1" s="426" t="s">
        <v>2514</v>
      </c>
      <c r="AB1" s="46" t="s">
        <v>2282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2849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2284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3192</v>
      </c>
      <c r="C3" s="427" t="s">
        <v>65</v>
      </c>
      <c r="E3" s="428">
        <v>200</v>
      </c>
      <c r="F3" s="429" t="s">
        <v>1775</v>
      </c>
      <c r="G3" s="430" t="s">
        <v>2850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1576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1862</v>
      </c>
      <c r="C4" s="427" t="s">
        <v>65</v>
      </c>
      <c r="E4" s="428">
        <v>200</v>
      </c>
      <c r="F4" s="429" t="s">
        <v>1775</v>
      </c>
      <c r="G4" s="430" t="s">
        <v>2851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1577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1865</v>
      </c>
      <c r="C5" s="427" t="s">
        <v>65</v>
      </c>
      <c r="E5" s="428">
        <v>135</v>
      </c>
      <c r="F5" s="429"/>
      <c r="G5" s="430" t="s">
        <v>2852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1578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1868</v>
      </c>
      <c r="C6" s="427" t="s">
        <v>65</v>
      </c>
      <c r="E6" s="428">
        <v>200</v>
      </c>
      <c r="F6" s="546" t="s">
        <v>3187</v>
      </c>
      <c r="G6" s="436" t="s">
        <v>941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1579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1872</v>
      </c>
      <c r="C7" s="427" t="s">
        <v>65</v>
      </c>
      <c r="E7" s="428">
        <v>150</v>
      </c>
      <c r="F7" s="429" t="s">
        <v>3193</v>
      </c>
      <c r="G7" s="436" t="s">
        <v>2853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1876</v>
      </c>
      <c r="C8" s="427" t="s">
        <v>65</v>
      </c>
      <c r="E8" s="428">
        <v>200</v>
      </c>
      <c r="F8" s="429" t="s">
        <v>1775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1879</v>
      </c>
      <c r="C9" s="427" t="s">
        <v>65</v>
      </c>
      <c r="E9" s="428">
        <v>200</v>
      </c>
      <c r="F9" s="429" t="s">
        <v>1775</v>
      </c>
      <c r="G9" s="440" t="s">
        <v>116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1882</v>
      </c>
      <c r="C10" s="427" t="s">
        <v>65</v>
      </c>
      <c r="E10" s="428">
        <v>200</v>
      </c>
      <c r="F10" s="429" t="s">
        <v>1775</v>
      </c>
      <c r="G10" s="440" t="s">
        <v>117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3223</v>
      </c>
    </row>
    <row r="11" spans="1:32" ht="13.15" customHeight="1" x14ac:dyDescent="0.4">
      <c r="G11" s="440" t="s">
        <v>118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120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1815</v>
      </c>
      <c r="C13" s="427" t="s">
        <v>65</v>
      </c>
      <c r="E13" s="428">
        <v>200</v>
      </c>
      <c r="F13" s="429" t="s">
        <v>1267</v>
      </c>
      <c r="G13" s="541" t="s">
        <v>121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3224</v>
      </c>
      <c r="C14" s="427" t="s">
        <v>65</v>
      </c>
      <c r="E14" s="428">
        <v>50</v>
      </c>
      <c r="F14" s="429" t="s">
        <v>1141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3150</v>
      </c>
      <c r="C15" s="427" t="s">
        <v>65</v>
      </c>
      <c r="E15" s="428">
        <v>200</v>
      </c>
      <c r="F15" s="429" t="s">
        <v>496</v>
      </c>
      <c r="G15" s="447" t="s">
        <v>123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414</v>
      </c>
      <c r="G17" s="452" t="s">
        <v>1289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1560</v>
      </c>
      <c r="C18" s="427" t="s">
        <v>65</v>
      </c>
      <c r="E18" s="428">
        <v>200</v>
      </c>
      <c r="F18" s="429" t="s">
        <v>414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134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3219</v>
      </c>
      <c r="C20" s="427" t="s">
        <v>65</v>
      </c>
      <c r="E20" s="428">
        <v>500</v>
      </c>
      <c r="F20" s="429" t="s">
        <v>3225</v>
      </c>
      <c r="G20" s="457" t="s">
        <v>135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3226</v>
      </c>
      <c r="C21" s="427" t="s">
        <v>65</v>
      </c>
      <c r="E21" s="428">
        <f>195+265</f>
        <v>460</v>
      </c>
      <c r="F21" s="429" t="s">
        <v>3227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1681</v>
      </c>
      <c r="C22" s="427" t="s">
        <v>65</v>
      </c>
      <c r="E22" s="428">
        <v>495</v>
      </c>
      <c r="F22" s="429" t="s">
        <v>496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140</v>
      </c>
      <c r="H23" s="557" t="s">
        <v>154</v>
      </c>
      <c r="I23" s="422" t="s">
        <v>142</v>
      </c>
      <c r="J23" s="422" t="s">
        <v>143</v>
      </c>
      <c r="K23" s="422" t="s">
        <v>144</v>
      </c>
      <c r="L23" s="422" t="s">
        <v>145</v>
      </c>
      <c r="M23" s="422" t="s">
        <v>146</v>
      </c>
      <c r="N23" s="422" t="s">
        <v>147</v>
      </c>
      <c r="O23" s="422" t="s">
        <v>148</v>
      </c>
      <c r="P23" s="422" t="s">
        <v>149</v>
      </c>
      <c r="Q23" s="422" t="s">
        <v>150</v>
      </c>
      <c r="R23" s="422" t="s">
        <v>151</v>
      </c>
      <c r="S23" s="422" t="s">
        <v>152</v>
      </c>
      <c r="T23" s="422" t="s">
        <v>153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2849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3228</v>
      </c>
      <c r="C25" s="427" t="s">
        <v>65</v>
      </c>
      <c r="E25" s="428">
        <f>375+945</f>
        <v>1320</v>
      </c>
      <c r="F25" s="429" t="s">
        <v>475</v>
      </c>
      <c r="G25" s="430" t="s">
        <v>2850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2851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2852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941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2853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140</v>
      </c>
      <c r="H32" s="557" t="s">
        <v>155</v>
      </c>
      <c r="I32" s="422" t="s">
        <v>142</v>
      </c>
      <c r="J32" s="422" t="s">
        <v>143</v>
      </c>
      <c r="K32" s="422" t="s">
        <v>144</v>
      </c>
      <c r="L32" s="422" t="s">
        <v>145</v>
      </c>
      <c r="M32" s="422" t="s">
        <v>146</v>
      </c>
      <c r="N32" s="422" t="s">
        <v>147</v>
      </c>
      <c r="O32" s="422" t="s">
        <v>148</v>
      </c>
      <c r="P32" s="422" t="s">
        <v>149</v>
      </c>
      <c r="Q32" s="422" t="s">
        <v>150</v>
      </c>
      <c r="R32" s="422" t="s">
        <v>151</v>
      </c>
      <c r="S32" s="422" t="s">
        <v>152</v>
      </c>
      <c r="T32" s="422" t="s">
        <v>153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2849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3229</v>
      </c>
      <c r="C34" s="464" t="s">
        <v>123</v>
      </c>
      <c r="E34" s="465">
        <v>475</v>
      </c>
      <c r="F34" s="464" t="s">
        <v>3230</v>
      </c>
      <c r="G34" s="430" t="s">
        <v>2850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3130</v>
      </c>
      <c r="C35" s="464" t="s">
        <v>123</v>
      </c>
      <c r="E35" s="465">
        <v>470</v>
      </c>
      <c r="F35" s="464" t="s">
        <v>3231</v>
      </c>
      <c r="G35" s="430" t="s">
        <v>2851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3232</v>
      </c>
      <c r="C36" s="464" t="s">
        <v>123</v>
      </c>
      <c r="D36" s="468"/>
      <c r="E36" s="465">
        <v>100</v>
      </c>
      <c r="F36" s="464" t="s">
        <v>3233</v>
      </c>
      <c r="G36" s="430" t="s">
        <v>2852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3234</v>
      </c>
      <c r="C37" s="464" t="s">
        <v>123</v>
      </c>
      <c r="D37" s="426" t="s">
        <v>3235</v>
      </c>
      <c r="E37" s="465">
        <v>600</v>
      </c>
      <c r="F37" s="464" t="s">
        <v>3236</v>
      </c>
      <c r="G37" s="436" t="s">
        <v>941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142</v>
      </c>
      <c r="B38" s="464" t="s">
        <v>3237</v>
      </c>
      <c r="C38" s="464" t="s">
        <v>123</v>
      </c>
      <c r="D38" s="468"/>
      <c r="E38" s="465">
        <v>30</v>
      </c>
      <c r="G38" s="436" t="s">
        <v>2853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1807</v>
      </c>
      <c r="AD38" s="471" t="s">
        <v>1808</v>
      </c>
      <c r="AE38" s="472">
        <v>146746</v>
      </c>
      <c r="AF38" s="473">
        <v>200</v>
      </c>
      <c r="AG38" s="474" t="s">
        <v>1775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1809</v>
      </c>
      <c r="AD39" s="471" t="s">
        <v>1810</v>
      </c>
      <c r="AE39" s="472">
        <v>146833</v>
      </c>
      <c r="AF39" s="473">
        <v>200</v>
      </c>
      <c r="AG39" s="474" t="s">
        <v>1775</v>
      </c>
    </row>
    <row r="40" spans="1:33" ht="13.5" customHeight="1" x14ac:dyDescent="0.35">
      <c r="A40" s="463">
        <v>42829</v>
      </c>
      <c r="B40" s="464" t="s">
        <v>3238</v>
      </c>
      <c r="C40" s="464" t="s">
        <v>123</v>
      </c>
      <c r="D40" s="426" t="s">
        <v>3239</v>
      </c>
      <c r="E40" s="465">
        <v>600</v>
      </c>
      <c r="F40" s="464" t="s">
        <v>2109</v>
      </c>
      <c r="AB40" s="470">
        <v>42947</v>
      </c>
      <c r="AC40" s="471" t="s">
        <v>1811</v>
      </c>
      <c r="AD40" s="471" t="s">
        <v>1812</v>
      </c>
      <c r="AE40" s="472">
        <v>146978</v>
      </c>
      <c r="AF40" s="473">
        <v>135</v>
      </c>
      <c r="AG40" s="474" t="s">
        <v>1375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1813</v>
      </c>
      <c r="AD41" s="471" t="s">
        <v>1814</v>
      </c>
      <c r="AE41" s="472">
        <v>147703</v>
      </c>
      <c r="AF41" s="473">
        <v>200</v>
      </c>
      <c r="AG41" s="474" t="s">
        <v>1775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140</v>
      </c>
      <c r="H42" s="557" t="s">
        <v>1596</v>
      </c>
      <c r="I42" s="422" t="s">
        <v>142</v>
      </c>
      <c r="J42" s="422" t="s">
        <v>143</v>
      </c>
      <c r="K42" s="422" t="s">
        <v>144</v>
      </c>
      <c r="L42" s="422" t="s">
        <v>145</v>
      </c>
      <c r="M42" s="422" t="s">
        <v>146</v>
      </c>
      <c r="N42" s="422" t="s">
        <v>147</v>
      </c>
      <c r="O42" s="422" t="s">
        <v>148</v>
      </c>
      <c r="P42" s="422" t="s">
        <v>149</v>
      </c>
      <c r="Q42" s="422" t="s">
        <v>150</v>
      </c>
      <c r="R42" s="422" t="s">
        <v>151</v>
      </c>
      <c r="S42" s="422" t="s">
        <v>152</v>
      </c>
      <c r="T42" s="422" t="s">
        <v>153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1815</v>
      </c>
      <c r="AD42" s="471" t="s">
        <v>1816</v>
      </c>
      <c r="AE42" s="472">
        <v>147671</v>
      </c>
      <c r="AF42" s="473">
        <v>200</v>
      </c>
      <c r="AG42" s="474" t="s">
        <v>1775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2849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1817</v>
      </c>
      <c r="AD43" s="471" t="s">
        <v>1818</v>
      </c>
      <c r="AE43" s="472">
        <v>147844</v>
      </c>
      <c r="AF43" s="473">
        <v>200</v>
      </c>
      <c r="AG43" s="474" t="s">
        <v>1819</v>
      </c>
    </row>
    <row r="44" spans="1:33" ht="13.5" customHeight="1" x14ac:dyDescent="0.35">
      <c r="A44" s="463">
        <v>42864</v>
      </c>
      <c r="B44" s="464" t="s">
        <v>3240</v>
      </c>
      <c r="C44" s="464" t="s">
        <v>123</v>
      </c>
      <c r="D44" s="426" t="s">
        <v>3241</v>
      </c>
      <c r="E44" s="465">
        <v>500</v>
      </c>
      <c r="F44" s="464" t="s">
        <v>3242</v>
      </c>
      <c r="G44" s="430" t="s">
        <v>2850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1820</v>
      </c>
      <c r="AD44" s="471" t="s">
        <v>1821</v>
      </c>
      <c r="AE44" s="472">
        <v>148062</v>
      </c>
      <c r="AF44" s="473">
        <v>65</v>
      </c>
      <c r="AG44" s="474" t="s">
        <v>1375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2851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1822</v>
      </c>
      <c r="AD45" s="471" t="s">
        <v>1823</v>
      </c>
      <c r="AE45" s="472">
        <v>148222</v>
      </c>
      <c r="AF45" s="473">
        <v>200</v>
      </c>
      <c r="AG45" s="474" t="s">
        <v>1775</v>
      </c>
    </row>
    <row r="46" spans="1:33" ht="13.5" customHeight="1" x14ac:dyDescent="0.35">
      <c r="A46" s="463">
        <v>42851</v>
      </c>
      <c r="B46" s="464" t="s">
        <v>3243</v>
      </c>
      <c r="C46" s="464" t="s">
        <v>123</v>
      </c>
      <c r="D46" s="426" t="s">
        <v>3241</v>
      </c>
      <c r="E46" s="465">
        <v>365</v>
      </c>
      <c r="F46" s="464" t="s">
        <v>1853</v>
      </c>
      <c r="G46" s="430" t="s">
        <v>2852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1824</v>
      </c>
      <c r="AD46" s="471" t="s">
        <v>1825</v>
      </c>
      <c r="AE46" s="472">
        <v>148235</v>
      </c>
      <c r="AF46" s="473">
        <v>200</v>
      </c>
      <c r="AG46" s="474" t="s">
        <v>1775</v>
      </c>
    </row>
    <row r="47" spans="1:33" ht="13.5" customHeight="1" x14ac:dyDescent="0.35">
      <c r="A47" s="463">
        <v>42863</v>
      </c>
      <c r="B47" s="464" t="s">
        <v>3244</v>
      </c>
      <c r="C47" s="464" t="s">
        <v>123</v>
      </c>
      <c r="D47" s="426" t="s">
        <v>3245</v>
      </c>
      <c r="E47" s="465">
        <v>295</v>
      </c>
      <c r="F47" s="464" t="s">
        <v>3246</v>
      </c>
      <c r="G47" s="436" t="s">
        <v>941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1826</v>
      </c>
      <c r="AD47" s="471" t="s">
        <v>1827</v>
      </c>
      <c r="AE47" s="472">
        <v>148256</v>
      </c>
      <c r="AF47" s="473">
        <v>41</v>
      </c>
      <c r="AG47" s="474" t="s">
        <v>1375</v>
      </c>
    </row>
    <row r="48" spans="1:33" ht="13.5" customHeight="1" x14ac:dyDescent="0.35">
      <c r="A48" s="463">
        <v>42866</v>
      </c>
      <c r="B48" s="464" t="s">
        <v>3247</v>
      </c>
      <c r="C48" s="464" t="s">
        <v>123</v>
      </c>
      <c r="D48" s="426" t="s">
        <v>3248</v>
      </c>
      <c r="E48" s="465">
        <v>300</v>
      </c>
      <c r="F48" s="464" t="s">
        <v>3249</v>
      </c>
      <c r="G48" s="436" t="s">
        <v>2853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1828</v>
      </c>
      <c r="AD48" s="471" t="s">
        <v>1829</v>
      </c>
      <c r="AE48" s="472">
        <v>148035</v>
      </c>
      <c r="AF48" s="476">
        <v>200</v>
      </c>
      <c r="AG48" s="474" t="s">
        <v>1775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1830</v>
      </c>
      <c r="AD49" s="471" t="s">
        <v>1831</v>
      </c>
      <c r="AE49" s="472" t="s">
        <v>1832</v>
      </c>
      <c r="AF49" s="476">
        <v>200</v>
      </c>
      <c r="AG49" s="49" t="s">
        <v>1775</v>
      </c>
    </row>
    <row r="50" spans="1:33" ht="13.5" customHeight="1" x14ac:dyDescent="0.35">
      <c r="A50" s="463">
        <v>43044</v>
      </c>
      <c r="B50" s="464" t="s">
        <v>3250</v>
      </c>
      <c r="C50" s="464" t="s">
        <v>123</v>
      </c>
      <c r="E50" s="465">
        <v>265</v>
      </c>
      <c r="F50" s="464" t="s">
        <v>3251</v>
      </c>
      <c r="AB50" s="470">
        <v>42998</v>
      </c>
      <c r="AC50" s="471" t="s">
        <v>1833</v>
      </c>
      <c r="AD50" s="471" t="s">
        <v>1834</v>
      </c>
      <c r="AE50" s="472" t="s">
        <v>1835</v>
      </c>
      <c r="AF50" s="476">
        <v>200</v>
      </c>
      <c r="AG50" s="474" t="s">
        <v>1836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157</v>
      </c>
      <c r="I51" s="423" t="s">
        <v>142</v>
      </c>
      <c r="J51" s="423" t="s">
        <v>143</v>
      </c>
      <c r="K51" s="423" t="s">
        <v>144</v>
      </c>
      <c r="L51" s="423" t="s">
        <v>145</v>
      </c>
      <c r="M51" s="423" t="s">
        <v>146</v>
      </c>
      <c r="N51" s="423" t="s">
        <v>147</v>
      </c>
      <c r="O51" s="423" t="s">
        <v>148</v>
      </c>
      <c r="P51" s="423" t="s">
        <v>149</v>
      </c>
      <c r="Q51" s="423" t="s">
        <v>150</v>
      </c>
      <c r="R51" s="423" t="s">
        <v>151</v>
      </c>
      <c r="S51" s="423" t="s">
        <v>152</v>
      </c>
      <c r="T51" s="423" t="s">
        <v>153</v>
      </c>
      <c r="U51" s="423" t="s">
        <v>19</v>
      </c>
      <c r="V51" s="423" t="s">
        <v>158</v>
      </c>
      <c r="W51" s="423" t="s">
        <v>3252</v>
      </c>
      <c r="X51" s="555" t="s">
        <v>22</v>
      </c>
      <c r="AB51" s="470">
        <v>43018</v>
      </c>
      <c r="AC51" s="474" t="s">
        <v>1837</v>
      </c>
      <c r="AD51" s="474" t="s">
        <v>1838</v>
      </c>
      <c r="AE51" s="477" t="s">
        <v>1839</v>
      </c>
      <c r="AF51" s="476">
        <v>200</v>
      </c>
      <c r="AG51" s="474" t="s">
        <v>1775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159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1840</v>
      </c>
      <c r="AD52" s="474" t="s">
        <v>1841</v>
      </c>
      <c r="AE52" s="477"/>
      <c r="AF52" s="540">
        <v>200</v>
      </c>
      <c r="AG52" s="474" t="s">
        <v>1775</v>
      </c>
    </row>
    <row r="53" spans="1:33" ht="13.5" hidden="1" customHeight="1" x14ac:dyDescent="0.35">
      <c r="A53" s="463">
        <v>43039</v>
      </c>
      <c r="B53" s="464" t="s">
        <v>3226</v>
      </c>
      <c r="C53" s="464" t="s">
        <v>123</v>
      </c>
      <c r="E53" s="465">
        <v>200</v>
      </c>
      <c r="F53" s="462" t="s">
        <v>3253</v>
      </c>
      <c r="G53" s="426" t="s">
        <v>160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1843</v>
      </c>
      <c r="AD53" s="474" t="s">
        <v>1844</v>
      </c>
      <c r="AE53" s="477"/>
      <c r="AF53" s="476">
        <v>200</v>
      </c>
      <c r="AG53" s="474" t="s">
        <v>1775</v>
      </c>
    </row>
    <row r="54" spans="1:33" hidden="1" x14ac:dyDescent="0.35">
      <c r="G54" s="426" t="s">
        <v>161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1845</v>
      </c>
      <c r="AD54" s="474" t="s">
        <v>1846</v>
      </c>
      <c r="AE54" s="477" t="s">
        <v>1847</v>
      </c>
      <c r="AF54" s="476">
        <v>200</v>
      </c>
      <c r="AG54" s="474" t="s">
        <v>1775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162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1848</v>
      </c>
      <c r="AD55" s="426" t="s">
        <v>1849</v>
      </c>
      <c r="AE55" s="477" t="s">
        <v>1850</v>
      </c>
      <c r="AF55" s="476">
        <v>200</v>
      </c>
      <c r="AG55" s="474" t="s">
        <v>1775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163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1851</v>
      </c>
      <c r="AD56" s="426" t="s">
        <v>1852</v>
      </c>
      <c r="AF56" s="476">
        <v>200</v>
      </c>
      <c r="AG56" s="426" t="s">
        <v>1853</v>
      </c>
    </row>
    <row r="57" spans="1:33" hidden="1" x14ac:dyDescent="0.35">
      <c r="G57" s="426" t="s">
        <v>164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1854</v>
      </c>
      <c r="AD57" s="426" t="s">
        <v>1855</v>
      </c>
      <c r="AE57" s="478" t="s">
        <v>1856</v>
      </c>
      <c r="AF57" s="476">
        <v>150</v>
      </c>
      <c r="AG57" s="474" t="s">
        <v>1775</v>
      </c>
    </row>
    <row r="58" spans="1:33" hidden="1" x14ac:dyDescent="0.35">
      <c r="G58" s="426" t="s">
        <v>2297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1857</v>
      </c>
      <c r="AD58" s="45" t="s">
        <v>1858</v>
      </c>
      <c r="AE58" s="48" t="s">
        <v>1859</v>
      </c>
      <c r="AF58" s="426">
        <v>200</v>
      </c>
      <c r="AG58" s="474" t="s">
        <v>1775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1862</v>
      </c>
      <c r="AD59" s="426" t="s">
        <v>1863</v>
      </c>
      <c r="AE59" s="48" t="s">
        <v>1864</v>
      </c>
      <c r="AF59" s="426">
        <v>200</v>
      </c>
      <c r="AG59" s="474" t="s">
        <v>1775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1865</v>
      </c>
      <c r="AD60" s="45" t="s">
        <v>1866</v>
      </c>
      <c r="AE60" s="48" t="s">
        <v>1867</v>
      </c>
      <c r="AF60" s="426">
        <v>135</v>
      </c>
      <c r="AG60" s="45" t="s">
        <v>1141</v>
      </c>
    </row>
    <row r="61" spans="1:33" ht="13.15" hidden="1" customHeight="1" x14ac:dyDescent="0.4">
      <c r="G61" s="556" t="s">
        <v>168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1868</v>
      </c>
      <c r="AD61" s="426" t="s">
        <v>1869</v>
      </c>
      <c r="AE61" s="48" t="s">
        <v>1870</v>
      </c>
      <c r="AF61" s="426">
        <v>200</v>
      </c>
      <c r="AG61" s="48" t="s">
        <v>1871</v>
      </c>
    </row>
    <row r="62" spans="1:33" ht="13.15" hidden="1" customHeight="1" x14ac:dyDescent="0.4">
      <c r="G62" s="454" t="s">
        <v>159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1872</v>
      </c>
      <c r="AD62" s="426" t="s">
        <v>1873</v>
      </c>
      <c r="AE62" s="48" t="s">
        <v>1874</v>
      </c>
      <c r="AF62" s="426">
        <v>150</v>
      </c>
      <c r="AG62" s="45" t="s">
        <v>1875</v>
      </c>
    </row>
    <row r="63" spans="1:33" ht="13.15" hidden="1" customHeight="1" x14ac:dyDescent="0.4">
      <c r="G63" s="454" t="s">
        <v>2442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1876</v>
      </c>
      <c r="AD63" s="45" t="s">
        <v>1877</v>
      </c>
      <c r="AE63" s="48" t="s">
        <v>1878</v>
      </c>
      <c r="AF63" s="426">
        <v>200</v>
      </c>
      <c r="AG63" s="474" t="s">
        <v>1775</v>
      </c>
    </row>
    <row r="64" spans="1:33" ht="13.15" hidden="1" customHeight="1" x14ac:dyDescent="0.4">
      <c r="G64" s="454" t="s">
        <v>2297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1879</v>
      </c>
      <c r="AD64" s="426" t="s">
        <v>1880</v>
      </c>
      <c r="AE64" s="48" t="s">
        <v>1881</v>
      </c>
      <c r="AF64" s="426">
        <v>200</v>
      </c>
      <c r="AG64" s="45" t="s">
        <v>1775</v>
      </c>
    </row>
    <row r="65" spans="7:33" ht="13.15" hidden="1" customHeight="1" x14ac:dyDescent="0.4">
      <c r="G65" s="444" t="s">
        <v>171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1882</v>
      </c>
      <c r="AD65" s="426" t="s">
        <v>1883</v>
      </c>
      <c r="AE65" s="48" t="s">
        <v>1884</v>
      </c>
      <c r="AF65" s="426">
        <v>200</v>
      </c>
      <c r="AG65" s="45" t="s">
        <v>1775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676</v>
      </c>
      <c r="AD66" s="45" t="s">
        <v>1885</v>
      </c>
      <c r="AE66" s="48" t="s">
        <v>1886</v>
      </c>
      <c r="AF66" s="426">
        <v>200</v>
      </c>
      <c r="AG66" s="49" t="s">
        <v>1267</v>
      </c>
    </row>
    <row r="67" spans="7:33" ht="13.15" hidden="1" customHeight="1" x14ac:dyDescent="0.4">
      <c r="G67" s="444" t="s">
        <v>164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1887</v>
      </c>
      <c r="AD67" s="45" t="s">
        <v>1888</v>
      </c>
      <c r="AE67" s="48" t="s">
        <v>1889</v>
      </c>
      <c r="AF67" s="426">
        <v>50</v>
      </c>
      <c r="AG67" s="49" t="s">
        <v>1141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1681</v>
      </c>
      <c r="AD68" s="45" t="s">
        <v>1890</v>
      </c>
      <c r="AE68" s="48" t="s">
        <v>1891</v>
      </c>
      <c r="AF68" s="426">
        <v>200</v>
      </c>
      <c r="AG68" s="49" t="s">
        <v>496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173</v>
      </c>
      <c r="I70" s="423" t="s">
        <v>142</v>
      </c>
      <c r="J70" s="423" t="s">
        <v>143</v>
      </c>
      <c r="K70" s="423" t="s">
        <v>144</v>
      </c>
      <c r="L70" s="423" t="s">
        <v>145</v>
      </c>
      <c r="M70" s="423" t="s">
        <v>146</v>
      </c>
      <c r="N70" s="423" t="s">
        <v>147</v>
      </c>
      <c r="O70" s="423" t="s">
        <v>148</v>
      </c>
      <c r="P70" s="423" t="s">
        <v>149</v>
      </c>
      <c r="Q70" s="423" t="s">
        <v>150</v>
      </c>
      <c r="R70" s="423" t="s">
        <v>151</v>
      </c>
      <c r="S70" s="423" t="s">
        <v>152</v>
      </c>
      <c r="T70" s="423" t="s">
        <v>153</v>
      </c>
      <c r="U70" s="423" t="s">
        <v>19</v>
      </c>
      <c r="V70" s="423" t="s">
        <v>158</v>
      </c>
      <c r="W70" s="423" t="s">
        <v>3252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174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175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1311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163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177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3222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181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182</v>
      </c>
      <c r="I80" s="423" t="s">
        <v>142</v>
      </c>
      <c r="J80" s="423" t="s">
        <v>143</v>
      </c>
      <c r="K80" s="423" t="s">
        <v>144</v>
      </c>
      <c r="L80" s="423" t="s">
        <v>145</v>
      </c>
      <c r="M80" s="423" t="s">
        <v>146</v>
      </c>
      <c r="N80" s="423" t="s">
        <v>147</v>
      </c>
      <c r="O80" s="423" t="s">
        <v>148</v>
      </c>
      <c r="P80" s="423" t="s">
        <v>149</v>
      </c>
      <c r="Q80" s="423" t="s">
        <v>150</v>
      </c>
      <c r="R80" s="423" t="s">
        <v>151</v>
      </c>
      <c r="S80" s="423" t="s">
        <v>152</v>
      </c>
      <c r="T80" s="423" t="s">
        <v>153</v>
      </c>
      <c r="U80" s="423" t="s">
        <v>19</v>
      </c>
      <c r="V80" s="423" t="s">
        <v>158</v>
      </c>
      <c r="AB80" s="470"/>
      <c r="AD80" s="45"/>
      <c r="AE80" s="48"/>
      <c r="AG80" s="474"/>
    </row>
    <row r="81" spans="1:24" ht="13.15" customHeight="1" x14ac:dyDescent="0.4">
      <c r="G81" s="444" t="s">
        <v>183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184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185</v>
      </c>
      <c r="I85" s="423" t="s">
        <v>142</v>
      </c>
      <c r="J85" s="423" t="s">
        <v>143</v>
      </c>
      <c r="K85" s="423" t="s">
        <v>144</v>
      </c>
      <c r="L85" s="423" t="s">
        <v>145</v>
      </c>
      <c r="M85" s="423" t="s">
        <v>146</v>
      </c>
      <c r="N85" s="423" t="s">
        <v>147</v>
      </c>
      <c r="O85" s="423" t="s">
        <v>148</v>
      </c>
      <c r="P85" s="423" t="s">
        <v>149</v>
      </c>
      <c r="Q85" s="423" t="s">
        <v>150</v>
      </c>
      <c r="R85" s="423" t="s">
        <v>151</v>
      </c>
      <c r="S85" s="423" t="s">
        <v>152</v>
      </c>
      <c r="T85" s="423" t="s">
        <v>153</v>
      </c>
      <c r="U85" s="423" t="s">
        <v>19</v>
      </c>
      <c r="V85" s="423" t="s">
        <v>158</v>
      </c>
      <c r="W85" s="423"/>
    </row>
    <row r="86" spans="1:24" ht="13.15" customHeight="1" x14ac:dyDescent="0.4">
      <c r="G86" s="444" t="s">
        <v>183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184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186</v>
      </c>
      <c r="I90" s="423" t="s">
        <v>142</v>
      </c>
      <c r="J90" s="423" t="s">
        <v>143</v>
      </c>
      <c r="K90" s="423" t="s">
        <v>144</v>
      </c>
      <c r="L90" s="423" t="s">
        <v>145</v>
      </c>
      <c r="M90" s="423" t="s">
        <v>146</v>
      </c>
      <c r="N90" s="423" t="s">
        <v>147</v>
      </c>
      <c r="O90" s="423" t="s">
        <v>148</v>
      </c>
      <c r="P90" s="423" t="s">
        <v>149</v>
      </c>
      <c r="Q90" s="423" t="s">
        <v>150</v>
      </c>
      <c r="R90" s="423" t="s">
        <v>151</v>
      </c>
      <c r="S90" s="423" t="s">
        <v>152</v>
      </c>
      <c r="T90" s="423" t="s">
        <v>153</v>
      </c>
      <c r="U90" s="423" t="s">
        <v>19</v>
      </c>
      <c r="V90" s="423" t="s">
        <v>158</v>
      </c>
      <c r="W90" s="423"/>
      <c r="X90" s="475"/>
    </row>
    <row r="91" spans="1:24" ht="13.15" customHeight="1" x14ac:dyDescent="0.4">
      <c r="G91" s="444" t="s">
        <v>183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184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187</v>
      </c>
      <c r="B94" s="459" t="s">
        <v>188</v>
      </c>
      <c r="C94" s="459" t="s">
        <v>189</v>
      </c>
      <c r="D94" s="459" t="s">
        <v>190</v>
      </c>
      <c r="E94" s="483" t="s">
        <v>74</v>
      </c>
      <c r="F94" s="459" t="s">
        <v>75</v>
      </c>
      <c r="G94" s="459" t="s">
        <v>191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3254</v>
      </c>
      <c r="C105" s="426" t="s">
        <v>2849</v>
      </c>
      <c r="D105" s="45" t="s">
        <v>160</v>
      </c>
      <c r="E105" s="435">
        <v>50</v>
      </c>
      <c r="F105" s="45" t="s">
        <v>1775</v>
      </c>
      <c r="G105" s="45" t="s">
        <v>174</v>
      </c>
    </row>
    <row r="106" spans="1:7" ht="13.5" customHeight="1" x14ac:dyDescent="0.35">
      <c r="A106" s="480">
        <v>43096</v>
      </c>
      <c r="B106" s="426" t="s">
        <v>3255</v>
      </c>
      <c r="C106" s="426" t="s">
        <v>2853</v>
      </c>
      <c r="D106" s="45" t="s">
        <v>159</v>
      </c>
      <c r="E106" s="435">
        <v>150</v>
      </c>
      <c r="F106" s="45" t="s">
        <v>734</v>
      </c>
      <c r="G106" s="45" t="s">
        <v>174</v>
      </c>
    </row>
    <row r="107" spans="1:7" ht="13.5" customHeight="1" x14ac:dyDescent="0.35">
      <c r="A107" s="480">
        <v>43095</v>
      </c>
      <c r="B107" s="426" t="s">
        <v>3256</v>
      </c>
      <c r="C107" s="426" t="s">
        <v>2849</v>
      </c>
      <c r="D107" s="45" t="s">
        <v>159</v>
      </c>
      <c r="E107" s="435">
        <v>30</v>
      </c>
      <c r="F107" s="45" t="s">
        <v>1924</v>
      </c>
      <c r="G107" s="45" t="s">
        <v>174</v>
      </c>
    </row>
    <row r="108" spans="1:7" ht="13.5" customHeight="1" x14ac:dyDescent="0.35">
      <c r="A108" s="480">
        <v>43095</v>
      </c>
      <c r="B108" s="45" t="s">
        <v>3257</v>
      </c>
      <c r="C108" s="426" t="s">
        <v>2849</v>
      </c>
      <c r="D108" s="45" t="s">
        <v>159</v>
      </c>
      <c r="E108" s="435">
        <v>30</v>
      </c>
      <c r="F108" s="45" t="s">
        <v>1924</v>
      </c>
      <c r="G108" s="45" t="s">
        <v>174</v>
      </c>
    </row>
    <row r="109" spans="1:7" ht="13.5" customHeight="1" x14ac:dyDescent="0.35">
      <c r="A109" s="480">
        <v>43095</v>
      </c>
      <c r="B109" s="426" t="s">
        <v>3104</v>
      </c>
      <c r="C109" s="426" t="s">
        <v>2849</v>
      </c>
      <c r="D109" s="45" t="s">
        <v>162</v>
      </c>
      <c r="E109" s="435">
        <v>235</v>
      </c>
      <c r="F109" s="45" t="s">
        <v>2708</v>
      </c>
      <c r="G109" s="45" t="s">
        <v>175</v>
      </c>
    </row>
    <row r="110" spans="1:7" ht="13.5" customHeight="1" x14ac:dyDescent="0.35">
      <c r="A110" s="480">
        <v>43093</v>
      </c>
      <c r="B110" s="426" t="s">
        <v>3258</v>
      </c>
      <c r="C110" s="426" t="s">
        <v>2853</v>
      </c>
      <c r="D110" s="45" t="s">
        <v>159</v>
      </c>
      <c r="E110" s="435">
        <v>50</v>
      </c>
      <c r="F110" s="45" t="s">
        <v>734</v>
      </c>
      <c r="G110" s="45" t="s">
        <v>174</v>
      </c>
    </row>
    <row r="111" spans="1:7" ht="13.5" customHeight="1" x14ac:dyDescent="0.35">
      <c r="A111" s="480">
        <v>43093</v>
      </c>
      <c r="B111" s="426" t="s">
        <v>2874</v>
      </c>
      <c r="C111" s="426" t="s">
        <v>2850</v>
      </c>
      <c r="D111" s="45" t="s">
        <v>159</v>
      </c>
      <c r="E111" s="435">
        <v>59</v>
      </c>
      <c r="F111" s="45" t="s">
        <v>3152</v>
      </c>
      <c r="G111" s="45" t="s">
        <v>177</v>
      </c>
    </row>
    <row r="112" spans="1:7" ht="13.5" customHeight="1" x14ac:dyDescent="0.35">
      <c r="A112" s="480">
        <v>43091</v>
      </c>
      <c r="B112" s="426" t="s">
        <v>3259</v>
      </c>
      <c r="C112" s="426" t="s">
        <v>2849</v>
      </c>
      <c r="D112" s="45" t="s">
        <v>159</v>
      </c>
      <c r="E112" s="435">
        <v>30</v>
      </c>
      <c r="F112" s="45" t="s">
        <v>1924</v>
      </c>
      <c r="G112" s="45" t="s">
        <v>174</v>
      </c>
    </row>
    <row r="113" spans="1:7" ht="13.5" customHeight="1" x14ac:dyDescent="0.35">
      <c r="A113" s="480">
        <v>43090</v>
      </c>
      <c r="B113" s="426" t="s">
        <v>3260</v>
      </c>
      <c r="C113" s="426" t="s">
        <v>2849</v>
      </c>
      <c r="D113" s="45" t="s">
        <v>159</v>
      </c>
      <c r="E113" s="435">
        <v>50</v>
      </c>
      <c r="F113" s="45" t="s">
        <v>3261</v>
      </c>
      <c r="G113" s="45" t="s">
        <v>175</v>
      </c>
    </row>
    <row r="114" spans="1:7" ht="13.5" customHeight="1" x14ac:dyDescent="0.35">
      <c r="A114" s="480">
        <v>43090</v>
      </c>
      <c r="B114" s="426" t="s">
        <v>2933</v>
      </c>
      <c r="C114" s="426" t="s">
        <v>2853</v>
      </c>
      <c r="D114" s="45" t="s">
        <v>159</v>
      </c>
      <c r="E114" s="435">
        <v>50</v>
      </c>
      <c r="F114" s="45" t="s">
        <v>734</v>
      </c>
      <c r="G114" s="45" t="s">
        <v>175</v>
      </c>
    </row>
    <row r="115" spans="1:7" ht="13.5" customHeight="1" x14ac:dyDescent="0.35">
      <c r="A115" s="480">
        <v>43090</v>
      </c>
      <c r="B115" s="426" t="s">
        <v>3262</v>
      </c>
      <c r="C115" s="426" t="s">
        <v>2850</v>
      </c>
      <c r="D115" s="45" t="s">
        <v>159</v>
      </c>
      <c r="E115" s="435">
        <v>176.8</v>
      </c>
      <c r="F115" s="45" t="s">
        <v>3263</v>
      </c>
      <c r="G115" s="45" t="s">
        <v>174</v>
      </c>
    </row>
    <row r="116" spans="1:7" ht="13.5" customHeight="1" x14ac:dyDescent="0.35">
      <c r="A116" s="480">
        <v>43089</v>
      </c>
      <c r="B116" s="426" t="s">
        <v>1414</v>
      </c>
      <c r="C116" s="426" t="s">
        <v>2849</v>
      </c>
      <c r="D116" s="45" t="s">
        <v>160</v>
      </c>
      <c r="E116" s="435">
        <v>30</v>
      </c>
      <c r="F116" s="45" t="s">
        <v>1924</v>
      </c>
      <c r="G116" s="45" t="s">
        <v>175</v>
      </c>
    </row>
    <row r="117" spans="1:7" ht="13.5" customHeight="1" x14ac:dyDescent="0.35">
      <c r="A117" s="480">
        <v>43089</v>
      </c>
      <c r="B117" s="45" t="s">
        <v>3264</v>
      </c>
      <c r="C117" s="426" t="s">
        <v>2849</v>
      </c>
      <c r="D117" s="45" t="s">
        <v>2297</v>
      </c>
      <c r="E117" s="435">
        <v>265</v>
      </c>
      <c r="F117" s="45" t="s">
        <v>1775</v>
      </c>
      <c r="G117" s="45" t="s">
        <v>174</v>
      </c>
    </row>
    <row r="118" spans="1:7" ht="13.5" customHeight="1" x14ac:dyDescent="0.35">
      <c r="A118" s="480">
        <v>43088</v>
      </c>
      <c r="B118" s="45" t="s">
        <v>3265</v>
      </c>
      <c r="C118" s="426" t="s">
        <v>2849</v>
      </c>
      <c r="D118" s="45" t="s">
        <v>159</v>
      </c>
      <c r="E118" s="435">
        <v>30</v>
      </c>
      <c r="F118" s="45" t="s">
        <v>1924</v>
      </c>
      <c r="G118" s="45" t="s">
        <v>174</v>
      </c>
    </row>
    <row r="119" spans="1:7" ht="13.5" customHeight="1" x14ac:dyDescent="0.35">
      <c r="A119" s="480">
        <v>43085</v>
      </c>
      <c r="B119" s="426" t="s">
        <v>3266</v>
      </c>
      <c r="C119" s="426" t="s">
        <v>2853</v>
      </c>
      <c r="D119" s="45" t="s">
        <v>160</v>
      </c>
      <c r="E119" s="435">
        <v>50</v>
      </c>
      <c r="F119" s="45" t="s">
        <v>734</v>
      </c>
      <c r="G119" s="45" t="s">
        <v>175</v>
      </c>
    </row>
    <row r="120" spans="1:7" ht="13.5" customHeight="1" x14ac:dyDescent="0.35">
      <c r="A120" s="480">
        <v>43085</v>
      </c>
      <c r="B120" s="426" t="s">
        <v>3267</v>
      </c>
      <c r="C120" s="426" t="s">
        <v>2853</v>
      </c>
      <c r="D120" s="45" t="s">
        <v>159</v>
      </c>
      <c r="E120" s="435">
        <v>50</v>
      </c>
      <c r="F120" s="45" t="s">
        <v>734</v>
      </c>
      <c r="G120" s="45" t="s">
        <v>175</v>
      </c>
    </row>
    <row r="121" spans="1:7" ht="13.5" customHeight="1" x14ac:dyDescent="0.35">
      <c r="A121" s="480">
        <v>43083</v>
      </c>
      <c r="B121" s="426" t="s">
        <v>3268</v>
      </c>
      <c r="C121" s="426" t="s">
        <v>2853</v>
      </c>
      <c r="D121" s="45" t="s">
        <v>159</v>
      </c>
      <c r="E121" s="435">
        <v>50</v>
      </c>
      <c r="F121" s="45" t="s">
        <v>734</v>
      </c>
      <c r="G121" s="45" t="s">
        <v>175</v>
      </c>
    </row>
    <row r="122" spans="1:7" ht="13.5" customHeight="1" x14ac:dyDescent="0.35">
      <c r="A122" s="480">
        <v>43083</v>
      </c>
      <c r="B122" s="426" t="s">
        <v>3212</v>
      </c>
      <c r="C122" s="426" t="s">
        <v>941</v>
      </c>
      <c r="D122" s="45" t="s">
        <v>159</v>
      </c>
      <c r="E122" s="435">
        <v>195</v>
      </c>
      <c r="F122" s="48" t="s">
        <v>941</v>
      </c>
      <c r="G122" s="45" t="s">
        <v>175</v>
      </c>
    </row>
    <row r="123" spans="1:7" ht="13.5" customHeight="1" x14ac:dyDescent="0.35">
      <c r="A123" s="480">
        <v>43083</v>
      </c>
      <c r="B123" s="45" t="s">
        <v>3269</v>
      </c>
      <c r="C123" s="426" t="s">
        <v>2849</v>
      </c>
      <c r="D123" s="45" t="s">
        <v>2297</v>
      </c>
      <c r="E123" s="435">
        <v>265</v>
      </c>
      <c r="F123" s="45" t="s">
        <v>1775</v>
      </c>
      <c r="G123" s="45" t="s">
        <v>174</v>
      </c>
    </row>
    <row r="124" spans="1:7" ht="13.5" customHeight="1" x14ac:dyDescent="0.35">
      <c r="A124" s="480">
        <v>43082</v>
      </c>
      <c r="B124" s="45" t="s">
        <v>3270</v>
      </c>
      <c r="C124" s="426" t="s">
        <v>2853</v>
      </c>
      <c r="D124" s="45" t="s">
        <v>2297</v>
      </c>
      <c r="E124" s="435">
        <v>100</v>
      </c>
      <c r="F124" s="45" t="s">
        <v>209</v>
      </c>
      <c r="G124" s="45" t="s">
        <v>175</v>
      </c>
    </row>
    <row r="125" spans="1:7" ht="13.5" customHeight="1" x14ac:dyDescent="0.35">
      <c r="A125" s="480">
        <v>43082</v>
      </c>
      <c r="B125" s="426" t="s">
        <v>2999</v>
      </c>
      <c r="C125" s="426" t="s">
        <v>2853</v>
      </c>
      <c r="D125" s="45" t="s">
        <v>159</v>
      </c>
      <c r="E125" s="435">
        <v>30</v>
      </c>
      <c r="F125" s="45" t="s">
        <v>734</v>
      </c>
      <c r="G125" s="45" t="s">
        <v>174</v>
      </c>
    </row>
    <row r="126" spans="1:7" ht="13.5" customHeight="1" x14ac:dyDescent="0.35">
      <c r="A126" s="480">
        <v>43082</v>
      </c>
      <c r="B126" s="426" t="s">
        <v>3212</v>
      </c>
      <c r="C126" s="426" t="s">
        <v>941</v>
      </c>
      <c r="D126" s="45" t="s">
        <v>159</v>
      </c>
      <c r="E126" s="435">
        <v>195</v>
      </c>
      <c r="F126" s="48" t="s">
        <v>941</v>
      </c>
      <c r="G126" s="45" t="s">
        <v>175</v>
      </c>
    </row>
    <row r="127" spans="1:7" ht="13.5" customHeight="1" x14ac:dyDescent="0.35">
      <c r="A127" s="480">
        <v>43082</v>
      </c>
      <c r="B127" s="426" t="s">
        <v>967</v>
      </c>
      <c r="C127" s="426" t="s">
        <v>2853</v>
      </c>
      <c r="D127" s="45" t="s">
        <v>159</v>
      </c>
      <c r="E127" s="435">
        <v>30</v>
      </c>
      <c r="F127" s="45" t="s">
        <v>2980</v>
      </c>
      <c r="G127" s="45" t="s">
        <v>175</v>
      </c>
    </row>
    <row r="128" spans="1:7" ht="13.5" customHeight="1" x14ac:dyDescent="0.35">
      <c r="A128" s="480">
        <v>43081</v>
      </c>
      <c r="B128" s="426" t="s">
        <v>1815</v>
      </c>
      <c r="C128" s="426" t="s">
        <v>2849</v>
      </c>
      <c r="D128" s="45" t="s">
        <v>162</v>
      </c>
      <c r="E128" s="435">
        <v>65</v>
      </c>
      <c r="F128" s="45" t="s">
        <v>1267</v>
      </c>
      <c r="G128" s="45" t="s">
        <v>1311</v>
      </c>
    </row>
    <row r="129" spans="1:7" ht="13.5" customHeight="1" x14ac:dyDescent="0.35">
      <c r="A129" s="480">
        <v>43081</v>
      </c>
      <c r="B129" s="45" t="s">
        <v>3271</v>
      </c>
      <c r="C129" s="426" t="s">
        <v>2849</v>
      </c>
      <c r="D129" s="45" t="s">
        <v>159</v>
      </c>
      <c r="E129" s="435">
        <v>265</v>
      </c>
      <c r="F129" s="45" t="s">
        <v>1775</v>
      </c>
      <c r="G129" s="45" t="s">
        <v>174</v>
      </c>
    </row>
    <row r="130" spans="1:7" ht="13.5" customHeight="1" x14ac:dyDescent="0.35">
      <c r="A130" s="480">
        <v>43080</v>
      </c>
      <c r="B130" s="45" t="s">
        <v>1882</v>
      </c>
      <c r="C130" s="426" t="s">
        <v>2849</v>
      </c>
      <c r="D130" s="45" t="s">
        <v>162</v>
      </c>
      <c r="E130" s="435">
        <v>65</v>
      </c>
      <c r="F130" s="45" t="s">
        <v>1775</v>
      </c>
      <c r="G130" s="45" t="s">
        <v>1311</v>
      </c>
    </row>
    <row r="131" spans="1:7" ht="13.5" customHeight="1" x14ac:dyDescent="0.35">
      <c r="A131" s="480">
        <v>43079</v>
      </c>
      <c r="B131" s="426" t="s">
        <v>3272</v>
      </c>
      <c r="C131" s="426" t="s">
        <v>2853</v>
      </c>
      <c r="D131" s="45" t="s">
        <v>159</v>
      </c>
      <c r="E131" s="435">
        <v>50</v>
      </c>
      <c r="F131" s="45" t="s">
        <v>734</v>
      </c>
      <c r="G131" s="45" t="s">
        <v>174</v>
      </c>
    </row>
    <row r="132" spans="1:7" ht="13.5" customHeight="1" x14ac:dyDescent="0.35">
      <c r="A132" s="480">
        <v>43078</v>
      </c>
      <c r="B132" s="45" t="s">
        <v>3273</v>
      </c>
      <c r="C132" s="426" t="s">
        <v>2853</v>
      </c>
      <c r="D132" s="45" t="s">
        <v>160</v>
      </c>
      <c r="E132" s="435">
        <v>30</v>
      </c>
      <c r="F132" s="45" t="s">
        <v>2980</v>
      </c>
      <c r="G132" s="45" t="s">
        <v>175</v>
      </c>
    </row>
    <row r="133" spans="1:7" ht="13.5" customHeight="1" x14ac:dyDescent="0.35">
      <c r="A133" s="480">
        <v>43078</v>
      </c>
      <c r="B133" s="45" t="s">
        <v>3274</v>
      </c>
      <c r="C133" s="426" t="s">
        <v>2849</v>
      </c>
      <c r="D133" s="45" t="s">
        <v>163</v>
      </c>
      <c r="E133" s="435">
        <v>13</v>
      </c>
      <c r="F133" s="45" t="s">
        <v>1924</v>
      </c>
      <c r="G133" s="45" t="s">
        <v>163</v>
      </c>
    </row>
    <row r="134" spans="1:7" ht="13.5" customHeight="1" x14ac:dyDescent="0.35">
      <c r="A134" s="480">
        <v>43078</v>
      </c>
      <c r="B134" s="45" t="s">
        <v>2431</v>
      </c>
      <c r="C134" s="426" t="s">
        <v>2849</v>
      </c>
      <c r="D134" s="45" t="s">
        <v>159</v>
      </c>
      <c r="E134" s="435">
        <v>475</v>
      </c>
      <c r="F134" s="45" t="s">
        <v>3275</v>
      </c>
      <c r="G134" s="45" t="s">
        <v>175</v>
      </c>
    </row>
    <row r="135" spans="1:7" ht="13.5" customHeight="1" x14ac:dyDescent="0.35">
      <c r="A135" s="480">
        <v>43075</v>
      </c>
      <c r="B135" s="426" t="s">
        <v>2944</v>
      </c>
      <c r="C135" s="426" t="s">
        <v>2849</v>
      </c>
      <c r="D135" s="45" t="s">
        <v>159</v>
      </c>
      <c r="E135" s="435">
        <v>235</v>
      </c>
      <c r="F135" s="45" t="s">
        <v>2708</v>
      </c>
      <c r="G135" s="45" t="s">
        <v>175</v>
      </c>
    </row>
    <row r="136" spans="1:7" ht="13.5" customHeight="1" x14ac:dyDescent="0.35">
      <c r="A136" s="480">
        <v>43073</v>
      </c>
      <c r="B136" s="426" t="s">
        <v>3276</v>
      </c>
      <c r="C136" s="426" t="s">
        <v>2853</v>
      </c>
      <c r="D136" s="45" t="s">
        <v>159</v>
      </c>
      <c r="E136" s="435">
        <f>272.75-265</f>
        <v>7.75</v>
      </c>
      <c r="F136" s="45" t="s">
        <v>1775</v>
      </c>
      <c r="G136" s="45" t="s">
        <v>174</v>
      </c>
    </row>
    <row r="137" spans="1:7" ht="13.5" customHeight="1" x14ac:dyDescent="0.35">
      <c r="A137" s="480">
        <v>43073</v>
      </c>
      <c r="B137" s="426" t="s">
        <v>3276</v>
      </c>
      <c r="C137" s="426" t="s">
        <v>2849</v>
      </c>
      <c r="D137" s="45" t="s">
        <v>159</v>
      </c>
      <c r="E137" s="435">
        <v>265</v>
      </c>
      <c r="F137" s="45" t="s">
        <v>1775</v>
      </c>
      <c r="G137" s="45" t="s">
        <v>174</v>
      </c>
    </row>
    <row r="138" spans="1:7" ht="13.5" customHeight="1" x14ac:dyDescent="0.35">
      <c r="A138" s="480">
        <v>43070</v>
      </c>
      <c r="B138" s="426" t="s">
        <v>3277</v>
      </c>
      <c r="C138" s="426" t="s">
        <v>2849</v>
      </c>
      <c r="D138" s="45" t="s">
        <v>162</v>
      </c>
      <c r="E138" s="435">
        <v>225</v>
      </c>
      <c r="F138" s="45" t="s">
        <v>1775</v>
      </c>
      <c r="G138" s="45" t="s">
        <v>174</v>
      </c>
    </row>
    <row r="139" spans="1:7" ht="13.5" customHeight="1" x14ac:dyDescent="0.35">
      <c r="A139" s="480">
        <v>43070</v>
      </c>
      <c r="B139" s="426" t="s">
        <v>1876</v>
      </c>
      <c r="C139" s="426" t="s">
        <v>2849</v>
      </c>
      <c r="D139" s="45" t="s">
        <v>162</v>
      </c>
      <c r="E139" s="435">
        <v>65</v>
      </c>
      <c r="F139" s="45" t="s">
        <v>1775</v>
      </c>
      <c r="G139" s="45" t="s">
        <v>1311</v>
      </c>
    </row>
    <row r="140" spans="1:7" ht="13.5" customHeight="1" x14ac:dyDescent="0.35">
      <c r="A140" s="480">
        <v>43070</v>
      </c>
      <c r="B140" s="45" t="s">
        <v>2565</v>
      </c>
      <c r="C140" s="426" t="s">
        <v>2851</v>
      </c>
      <c r="D140" s="426" t="s">
        <v>161</v>
      </c>
      <c r="E140" s="435">
        <v>307.48</v>
      </c>
      <c r="F140" s="426" t="s">
        <v>1078</v>
      </c>
      <c r="G140" s="426" t="s">
        <v>175</v>
      </c>
    </row>
    <row r="141" spans="1:7" ht="13.5" customHeight="1" x14ac:dyDescent="0.35">
      <c r="A141" s="480">
        <v>43070</v>
      </c>
      <c r="B141" s="45" t="s">
        <v>2566</v>
      </c>
      <c r="C141" s="426" t="s">
        <v>2852</v>
      </c>
      <c r="D141" s="426" t="s">
        <v>161</v>
      </c>
      <c r="E141" s="435">
        <v>60</v>
      </c>
      <c r="F141" s="426" t="s">
        <v>292</v>
      </c>
      <c r="G141" s="426" t="s">
        <v>175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3104</v>
      </c>
      <c r="C143" s="426" t="s">
        <v>2849</v>
      </c>
      <c r="D143" s="45" t="s">
        <v>164</v>
      </c>
      <c r="E143" s="435">
        <v>10</v>
      </c>
      <c r="F143" s="45" t="s">
        <v>3278</v>
      </c>
      <c r="G143" s="45" t="s">
        <v>163</v>
      </c>
    </row>
    <row r="144" spans="1:7" ht="13.5" customHeight="1" x14ac:dyDescent="0.35">
      <c r="A144" s="480">
        <v>43069</v>
      </c>
      <c r="B144" s="45" t="s">
        <v>3277</v>
      </c>
      <c r="C144" s="426" t="s">
        <v>2849</v>
      </c>
      <c r="D144" s="45" t="s">
        <v>164</v>
      </c>
      <c r="E144" s="435">
        <v>10</v>
      </c>
      <c r="F144" s="45" t="s">
        <v>3278</v>
      </c>
      <c r="G144" s="45" t="s">
        <v>174</v>
      </c>
    </row>
    <row r="145" spans="1:7" ht="13.5" customHeight="1" x14ac:dyDescent="0.35">
      <c r="A145" s="480">
        <v>43069</v>
      </c>
      <c r="B145" s="426" t="s">
        <v>3021</v>
      </c>
      <c r="C145" s="426" t="s">
        <v>2850</v>
      </c>
      <c r="D145" s="45" t="s">
        <v>159</v>
      </c>
      <c r="E145" s="435">
        <v>66.8</v>
      </c>
      <c r="F145" s="45" t="s">
        <v>3279</v>
      </c>
      <c r="G145" s="45" t="s">
        <v>174</v>
      </c>
    </row>
    <row r="146" spans="1:7" ht="13.5" customHeight="1" x14ac:dyDescent="0.35">
      <c r="A146" s="480">
        <v>43069</v>
      </c>
      <c r="B146" s="426" t="s">
        <v>3280</v>
      </c>
      <c r="C146" s="426" t="s">
        <v>2849</v>
      </c>
      <c r="D146" s="45" t="s">
        <v>159</v>
      </c>
      <c r="E146" s="435">
        <v>165</v>
      </c>
      <c r="F146" s="45" t="s">
        <v>1775</v>
      </c>
      <c r="G146" s="45" t="s">
        <v>174</v>
      </c>
    </row>
    <row r="147" spans="1:7" ht="13.5" customHeight="1" x14ac:dyDescent="0.35">
      <c r="A147" s="480">
        <v>43068</v>
      </c>
      <c r="B147" s="426" t="s">
        <v>1879</v>
      </c>
      <c r="C147" s="426" t="s">
        <v>2849</v>
      </c>
      <c r="D147" s="45" t="s">
        <v>162</v>
      </c>
      <c r="E147" s="435">
        <v>65</v>
      </c>
      <c r="F147" s="45" t="s">
        <v>1775</v>
      </c>
      <c r="G147" s="45" t="s">
        <v>1311</v>
      </c>
    </row>
    <row r="148" spans="1:7" ht="13.5" customHeight="1" x14ac:dyDescent="0.35">
      <c r="A148" s="480">
        <v>43068</v>
      </c>
      <c r="B148" s="45" t="s">
        <v>3281</v>
      </c>
      <c r="C148" s="426" t="s">
        <v>2853</v>
      </c>
      <c r="D148" s="45" t="s">
        <v>2297</v>
      </c>
      <c r="E148" s="435">
        <v>85</v>
      </c>
      <c r="F148" s="45" t="s">
        <v>209</v>
      </c>
      <c r="G148" s="45" t="s">
        <v>174</v>
      </c>
    </row>
    <row r="149" spans="1:7" ht="13.5" customHeight="1" x14ac:dyDescent="0.35">
      <c r="A149" s="480">
        <v>43067</v>
      </c>
      <c r="B149" s="426" t="s">
        <v>2659</v>
      </c>
      <c r="C149" s="426" t="s">
        <v>2849</v>
      </c>
      <c r="D149" s="45" t="s">
        <v>162</v>
      </c>
      <c r="E149" s="435">
        <v>100</v>
      </c>
      <c r="F149" s="45" t="s">
        <v>1775</v>
      </c>
      <c r="G149" s="45" t="s">
        <v>174</v>
      </c>
    </row>
    <row r="150" spans="1:7" ht="13.5" customHeight="1" x14ac:dyDescent="0.35">
      <c r="A150" s="480">
        <v>43067</v>
      </c>
      <c r="B150" s="45" t="s">
        <v>1862</v>
      </c>
      <c r="C150" s="426" t="s">
        <v>2849</v>
      </c>
      <c r="D150" s="45" t="s">
        <v>162</v>
      </c>
      <c r="E150" s="435">
        <v>65</v>
      </c>
      <c r="F150" s="45" t="s">
        <v>1775</v>
      </c>
      <c r="G150" s="45" t="s">
        <v>1311</v>
      </c>
    </row>
    <row r="151" spans="1:7" ht="13.5" customHeight="1" x14ac:dyDescent="0.35">
      <c r="A151" s="480">
        <v>43067</v>
      </c>
      <c r="B151" s="45" t="s">
        <v>3282</v>
      </c>
      <c r="C151" s="426" t="s">
        <v>2850</v>
      </c>
      <c r="D151" s="45" t="s">
        <v>2297</v>
      </c>
      <c r="E151" s="435">
        <v>61</v>
      </c>
      <c r="F151" s="45" t="s">
        <v>3283</v>
      </c>
      <c r="G151" s="45" t="s">
        <v>174</v>
      </c>
    </row>
    <row r="152" spans="1:7" ht="13.5" customHeight="1" x14ac:dyDescent="0.35">
      <c r="A152" s="480">
        <v>43067</v>
      </c>
      <c r="B152" s="426" t="s">
        <v>3284</v>
      </c>
      <c r="C152" s="426" t="s">
        <v>2853</v>
      </c>
      <c r="D152" s="45" t="s">
        <v>160</v>
      </c>
      <c r="E152" s="435">
        <v>40</v>
      </c>
      <c r="F152" s="45" t="s">
        <v>209</v>
      </c>
      <c r="G152" s="45" t="s">
        <v>174</v>
      </c>
    </row>
    <row r="153" spans="1:7" ht="13.5" customHeight="1" x14ac:dyDescent="0.35">
      <c r="A153" s="480">
        <v>43067</v>
      </c>
      <c r="B153" s="45" t="s">
        <v>346</v>
      </c>
      <c r="C153" s="426" t="s">
        <v>2851</v>
      </c>
      <c r="D153" s="45" t="s">
        <v>162</v>
      </c>
      <c r="E153" s="435">
        <v>1623</v>
      </c>
      <c r="F153" s="45" t="s">
        <v>161</v>
      </c>
      <c r="G153" s="45" t="s">
        <v>175</v>
      </c>
    </row>
    <row r="154" spans="1:7" ht="13.5" customHeight="1" x14ac:dyDescent="0.35">
      <c r="A154" s="480">
        <v>43060</v>
      </c>
      <c r="B154" s="426" t="s">
        <v>3285</v>
      </c>
      <c r="C154" s="426" t="s">
        <v>2850</v>
      </c>
      <c r="D154" s="45" t="s">
        <v>159</v>
      </c>
      <c r="E154" s="435">
        <v>695</v>
      </c>
      <c r="F154" s="45" t="s">
        <v>3263</v>
      </c>
      <c r="G154" s="45" t="s">
        <v>174</v>
      </c>
    </row>
    <row r="155" spans="1:7" ht="13.5" customHeight="1" x14ac:dyDescent="0.35">
      <c r="A155" s="480">
        <v>43066</v>
      </c>
      <c r="B155" s="45" t="s">
        <v>346</v>
      </c>
      <c r="C155" s="426" t="s">
        <v>2849</v>
      </c>
      <c r="D155" s="45" t="s">
        <v>159</v>
      </c>
      <c r="E155" s="435">
        <v>50</v>
      </c>
      <c r="F155" s="45" t="s">
        <v>3286</v>
      </c>
      <c r="G155" s="45" t="s">
        <v>175</v>
      </c>
    </row>
    <row r="156" spans="1:7" ht="13.5" customHeight="1" x14ac:dyDescent="0.35">
      <c r="A156" s="480">
        <v>43066</v>
      </c>
      <c r="B156" s="45" t="s">
        <v>3287</v>
      </c>
      <c r="C156" s="426" t="s">
        <v>2849</v>
      </c>
      <c r="D156" s="45" t="s">
        <v>163</v>
      </c>
      <c r="E156" s="435">
        <v>13</v>
      </c>
      <c r="F156" s="45" t="s">
        <v>1924</v>
      </c>
      <c r="G156" s="45" t="s">
        <v>163</v>
      </c>
    </row>
    <row r="157" spans="1:7" ht="13.5" customHeight="1" x14ac:dyDescent="0.35">
      <c r="A157" s="480">
        <v>43066</v>
      </c>
      <c r="B157" s="426" t="s">
        <v>3288</v>
      </c>
      <c r="C157" s="426" t="s">
        <v>2853</v>
      </c>
      <c r="D157" s="45" t="s">
        <v>160</v>
      </c>
      <c r="E157" s="435">
        <v>42.99</v>
      </c>
      <c r="F157" s="45" t="s">
        <v>3289</v>
      </c>
      <c r="G157" s="45" t="s">
        <v>3222</v>
      </c>
    </row>
    <row r="158" spans="1:7" ht="13.5" customHeight="1" x14ac:dyDescent="0.35">
      <c r="A158" s="480">
        <v>43067</v>
      </c>
      <c r="B158" s="426" t="s">
        <v>3290</v>
      </c>
      <c r="C158" s="426" t="s">
        <v>2849</v>
      </c>
      <c r="D158" s="45" t="s">
        <v>162</v>
      </c>
      <c r="E158" s="435">
        <v>200</v>
      </c>
      <c r="F158" s="426" t="s">
        <v>1775</v>
      </c>
      <c r="G158" s="45" t="s">
        <v>1311</v>
      </c>
    </row>
    <row r="159" spans="1:7" ht="13.5" customHeight="1" x14ac:dyDescent="0.35">
      <c r="A159" s="480">
        <v>43067</v>
      </c>
      <c r="B159" s="426" t="s">
        <v>3291</v>
      </c>
      <c r="C159" s="426" t="s">
        <v>2849</v>
      </c>
      <c r="D159" s="45" t="s">
        <v>162</v>
      </c>
      <c r="E159" s="435">
        <v>200</v>
      </c>
      <c r="F159" s="426" t="s">
        <v>1853</v>
      </c>
      <c r="G159" s="45" t="s">
        <v>1311</v>
      </c>
    </row>
    <row r="160" spans="1:7" ht="13.5" customHeight="1" x14ac:dyDescent="0.35">
      <c r="A160" s="480">
        <v>43067</v>
      </c>
      <c r="B160" s="426" t="s">
        <v>3113</v>
      </c>
      <c r="C160" s="426" t="s">
        <v>2849</v>
      </c>
      <c r="D160" s="45" t="s">
        <v>162</v>
      </c>
      <c r="E160" s="435">
        <v>150</v>
      </c>
      <c r="F160" s="426" t="s">
        <v>1775</v>
      </c>
      <c r="G160" s="45" t="s">
        <v>1311</v>
      </c>
    </row>
    <row r="161" spans="1:7" ht="13.5" customHeight="1" x14ac:dyDescent="0.35">
      <c r="A161" s="480">
        <v>43058</v>
      </c>
      <c r="B161" s="426" t="s">
        <v>3292</v>
      </c>
      <c r="C161" s="426" t="s">
        <v>2850</v>
      </c>
      <c r="D161" s="45" t="s">
        <v>159</v>
      </c>
      <c r="E161" s="435">
        <v>66.8</v>
      </c>
      <c r="F161" s="45" t="s">
        <v>1686</v>
      </c>
      <c r="G161" s="45" t="s">
        <v>175</v>
      </c>
    </row>
    <row r="162" spans="1:7" ht="13.5" customHeight="1" x14ac:dyDescent="0.35">
      <c r="A162" s="480">
        <v>43058</v>
      </c>
      <c r="B162" s="45" t="s">
        <v>3280</v>
      </c>
      <c r="C162" s="426" t="s">
        <v>2849</v>
      </c>
      <c r="D162" s="45" t="s">
        <v>159</v>
      </c>
      <c r="E162" s="435">
        <v>100</v>
      </c>
      <c r="F162" s="45" t="s">
        <v>1775</v>
      </c>
      <c r="G162" s="45" t="s">
        <v>174</v>
      </c>
    </row>
    <row r="163" spans="1:7" ht="13.5" customHeight="1" x14ac:dyDescent="0.35">
      <c r="A163" s="480">
        <v>43058</v>
      </c>
      <c r="B163" s="426" t="s">
        <v>3293</v>
      </c>
      <c r="C163" s="426" t="s">
        <v>2850</v>
      </c>
      <c r="D163" s="45" t="s">
        <v>159</v>
      </c>
      <c r="E163" s="435">
        <v>302.39999999999998</v>
      </c>
      <c r="F163" s="45" t="s">
        <v>3294</v>
      </c>
      <c r="G163" s="45" t="s">
        <v>174</v>
      </c>
    </row>
    <row r="164" spans="1:7" ht="13.5" customHeight="1" x14ac:dyDescent="0.35">
      <c r="A164" s="480">
        <v>43055</v>
      </c>
      <c r="B164" s="426" t="s">
        <v>3295</v>
      </c>
      <c r="C164" s="426" t="s">
        <v>2853</v>
      </c>
      <c r="D164" s="45" t="s">
        <v>159</v>
      </c>
      <c r="E164" s="435">
        <v>43.6</v>
      </c>
      <c r="F164" s="45" t="s">
        <v>209</v>
      </c>
      <c r="G164" s="45" t="s">
        <v>175</v>
      </c>
    </row>
    <row r="165" spans="1:7" ht="13.5" customHeight="1" x14ac:dyDescent="0.35">
      <c r="A165" s="480">
        <v>43050</v>
      </c>
      <c r="B165" s="426" t="s">
        <v>3296</v>
      </c>
      <c r="C165" s="426" t="s">
        <v>2850</v>
      </c>
      <c r="D165" s="45" t="s">
        <v>159</v>
      </c>
      <c r="E165" s="435">
        <v>150</v>
      </c>
      <c r="F165" s="45" t="s">
        <v>2906</v>
      </c>
      <c r="G165" s="45" t="s">
        <v>174</v>
      </c>
    </row>
    <row r="166" spans="1:7" ht="13.5" customHeight="1" x14ac:dyDescent="0.35">
      <c r="A166" s="480">
        <v>43051</v>
      </c>
      <c r="B166" s="45" t="s">
        <v>3281</v>
      </c>
      <c r="C166" s="426" t="s">
        <v>2849</v>
      </c>
      <c r="D166" s="45" t="s">
        <v>159</v>
      </c>
      <c r="E166" s="435">
        <v>50</v>
      </c>
      <c r="F166" s="45" t="s">
        <v>2823</v>
      </c>
      <c r="G166" s="45" t="s">
        <v>174</v>
      </c>
    </row>
    <row r="167" spans="1:7" ht="13.5" customHeight="1" x14ac:dyDescent="0.35">
      <c r="A167" s="480">
        <v>43049</v>
      </c>
      <c r="B167" s="426" t="s">
        <v>1500</v>
      </c>
      <c r="C167" s="426" t="s">
        <v>2850</v>
      </c>
      <c r="D167" s="45" t="s">
        <v>159</v>
      </c>
      <c r="E167" s="435">
        <v>482.2</v>
      </c>
      <c r="F167" s="45" t="s">
        <v>1458</v>
      </c>
      <c r="G167" s="45" t="s">
        <v>175</v>
      </c>
    </row>
    <row r="168" spans="1:7" ht="13.5" customHeight="1" x14ac:dyDescent="0.35">
      <c r="A168" s="480">
        <v>43049</v>
      </c>
      <c r="B168" s="45" t="s">
        <v>3297</v>
      </c>
      <c r="C168" s="426" t="s">
        <v>2850</v>
      </c>
      <c r="D168" s="45" t="s">
        <v>162</v>
      </c>
      <c r="E168" s="435">
        <v>33</v>
      </c>
      <c r="F168" s="45" t="s">
        <v>230</v>
      </c>
      <c r="G168" s="45" t="s">
        <v>174</v>
      </c>
    </row>
    <row r="169" spans="1:7" ht="13.5" customHeight="1" x14ac:dyDescent="0.35">
      <c r="A169" s="480">
        <v>43049</v>
      </c>
      <c r="B169" s="45" t="s">
        <v>1857</v>
      </c>
      <c r="C169" s="426" t="s">
        <v>2849</v>
      </c>
      <c r="D169" s="45" t="s">
        <v>162</v>
      </c>
      <c r="E169" s="435">
        <v>65</v>
      </c>
      <c r="F169" s="45" t="s">
        <v>1775</v>
      </c>
      <c r="G169" s="45" t="s">
        <v>1311</v>
      </c>
    </row>
    <row r="170" spans="1:7" ht="13.5" customHeight="1" x14ac:dyDescent="0.35">
      <c r="A170" s="480">
        <v>43049</v>
      </c>
      <c r="B170" s="426" t="s">
        <v>3254</v>
      </c>
      <c r="C170" s="426" t="s">
        <v>2849</v>
      </c>
      <c r="D170" s="45" t="s">
        <v>159</v>
      </c>
      <c r="E170" s="435">
        <v>265</v>
      </c>
      <c r="F170" s="45" t="s">
        <v>1775</v>
      </c>
      <c r="G170" s="45" t="s">
        <v>174</v>
      </c>
    </row>
    <row r="171" spans="1:7" ht="13.5" customHeight="1" x14ac:dyDescent="0.35">
      <c r="A171" s="480">
        <v>43049</v>
      </c>
      <c r="B171" s="426" t="s">
        <v>3298</v>
      </c>
      <c r="C171" s="426" t="s">
        <v>2849</v>
      </c>
      <c r="D171" s="45" t="s">
        <v>162</v>
      </c>
      <c r="E171" s="435">
        <v>200</v>
      </c>
      <c r="F171" s="45" t="s">
        <v>1775</v>
      </c>
      <c r="G171" s="45" t="s">
        <v>1311</v>
      </c>
    </row>
    <row r="172" spans="1:7" ht="13.5" customHeight="1" x14ac:dyDescent="0.35">
      <c r="A172" s="480">
        <v>43049</v>
      </c>
      <c r="B172" s="426" t="s">
        <v>1840</v>
      </c>
      <c r="C172" s="426" t="s">
        <v>2849</v>
      </c>
      <c r="D172" s="45" t="s">
        <v>162</v>
      </c>
      <c r="E172" s="435">
        <v>200</v>
      </c>
      <c r="F172" s="45" t="s">
        <v>1775</v>
      </c>
      <c r="G172" s="45" t="s">
        <v>1311</v>
      </c>
    </row>
    <row r="173" spans="1:7" ht="13.5" customHeight="1" x14ac:dyDescent="0.35">
      <c r="A173" s="480">
        <v>43049</v>
      </c>
      <c r="B173" s="426" t="s">
        <v>1843</v>
      </c>
      <c r="C173" s="426" t="s">
        <v>2849</v>
      </c>
      <c r="D173" s="45" t="s">
        <v>162</v>
      </c>
      <c r="E173" s="435">
        <v>200</v>
      </c>
      <c r="F173" s="45" t="s">
        <v>1775</v>
      </c>
      <c r="G173" s="45" t="s">
        <v>1311</v>
      </c>
    </row>
    <row r="174" spans="1:7" ht="13.5" customHeight="1" x14ac:dyDescent="0.35">
      <c r="A174" s="480">
        <v>43049</v>
      </c>
      <c r="B174" s="426" t="s">
        <v>3299</v>
      </c>
      <c r="C174" s="426" t="s">
        <v>2849</v>
      </c>
      <c r="D174" s="45" t="s">
        <v>162</v>
      </c>
      <c r="E174" s="435">
        <v>200</v>
      </c>
      <c r="F174" s="45" t="s">
        <v>1775</v>
      </c>
      <c r="G174" s="45" t="s">
        <v>1311</v>
      </c>
    </row>
    <row r="175" spans="1:7" ht="13.5" customHeight="1" x14ac:dyDescent="0.35">
      <c r="A175" s="480">
        <v>43048</v>
      </c>
      <c r="B175" s="426" t="s">
        <v>2996</v>
      </c>
      <c r="C175" s="426" t="s">
        <v>2849</v>
      </c>
      <c r="D175" s="45" t="s">
        <v>159</v>
      </c>
      <c r="E175" s="435">
        <v>270</v>
      </c>
      <c r="F175" s="45" t="s">
        <v>3300</v>
      </c>
      <c r="G175" s="45" t="s">
        <v>175</v>
      </c>
    </row>
    <row r="176" spans="1:7" ht="13.5" customHeight="1" x14ac:dyDescent="0.35">
      <c r="A176" s="480">
        <v>43048</v>
      </c>
      <c r="B176" s="45" t="s">
        <v>3301</v>
      </c>
      <c r="C176" s="426" t="s">
        <v>2849</v>
      </c>
      <c r="D176" s="45" t="s">
        <v>159</v>
      </c>
      <c r="E176" s="435">
        <v>135</v>
      </c>
      <c r="F176" s="45" t="s">
        <v>3300</v>
      </c>
      <c r="G176" s="45" t="s">
        <v>174</v>
      </c>
    </row>
    <row r="177" spans="1:7" ht="13.5" customHeight="1" x14ac:dyDescent="0.35">
      <c r="A177" s="480">
        <v>43048</v>
      </c>
      <c r="B177" s="426" t="s">
        <v>2996</v>
      </c>
      <c r="C177" s="426" t="s">
        <v>2849</v>
      </c>
      <c r="D177" s="45" t="s">
        <v>159</v>
      </c>
      <c r="E177" s="435">
        <v>200</v>
      </c>
      <c r="F177" s="45" t="s">
        <v>3300</v>
      </c>
      <c r="G177" s="45" t="s">
        <v>175</v>
      </c>
    </row>
    <row r="178" spans="1:7" ht="13.5" customHeight="1" x14ac:dyDescent="0.35">
      <c r="A178" s="480">
        <v>43048</v>
      </c>
      <c r="B178" s="45" t="s">
        <v>3301</v>
      </c>
      <c r="C178" s="426" t="s">
        <v>2849</v>
      </c>
      <c r="D178" s="45" t="s">
        <v>159</v>
      </c>
      <c r="E178" s="435">
        <v>30</v>
      </c>
      <c r="F178" s="45" t="s">
        <v>1924</v>
      </c>
      <c r="G178" s="45" t="s">
        <v>174</v>
      </c>
    </row>
    <row r="179" spans="1:7" ht="13.5" customHeight="1" x14ac:dyDescent="0.35">
      <c r="A179" s="480">
        <v>43048</v>
      </c>
      <c r="B179" s="45" t="s">
        <v>3301</v>
      </c>
      <c r="C179" s="426" t="s">
        <v>2849</v>
      </c>
      <c r="D179" s="45" t="s">
        <v>159</v>
      </c>
      <c r="E179" s="435">
        <v>100</v>
      </c>
      <c r="F179" s="45" t="s">
        <v>3300</v>
      </c>
      <c r="G179" s="45" t="s">
        <v>174</v>
      </c>
    </row>
    <row r="180" spans="1:7" ht="13.5" customHeight="1" x14ac:dyDescent="0.35">
      <c r="A180" s="480">
        <v>43047</v>
      </c>
      <c r="B180" s="426" t="s">
        <v>2659</v>
      </c>
      <c r="C180" s="426" t="s">
        <v>2849</v>
      </c>
      <c r="D180" s="45" t="s">
        <v>162</v>
      </c>
      <c r="E180" s="435">
        <v>65</v>
      </c>
      <c r="F180" s="45" t="s">
        <v>1775</v>
      </c>
      <c r="G180" s="45" t="s">
        <v>174</v>
      </c>
    </row>
    <row r="181" spans="1:7" ht="13.5" customHeight="1" x14ac:dyDescent="0.35">
      <c r="A181" s="480">
        <v>43047</v>
      </c>
      <c r="B181" s="45" t="s">
        <v>967</v>
      </c>
      <c r="C181" s="426" t="s">
        <v>2849</v>
      </c>
      <c r="D181" s="45" t="s">
        <v>160</v>
      </c>
      <c r="E181" s="435">
        <v>100</v>
      </c>
      <c r="F181" s="45" t="s">
        <v>161</v>
      </c>
      <c r="G181" s="45" t="s">
        <v>175</v>
      </c>
    </row>
    <row r="182" spans="1:7" ht="13.5" customHeight="1" x14ac:dyDescent="0.35">
      <c r="A182" s="480">
        <v>43047</v>
      </c>
      <c r="B182" s="426" t="s">
        <v>2659</v>
      </c>
      <c r="C182" s="426" t="s">
        <v>2850</v>
      </c>
      <c r="D182" s="45" t="s">
        <v>159</v>
      </c>
      <c r="E182" s="435">
        <v>225.8</v>
      </c>
      <c r="F182" s="45" t="s">
        <v>161</v>
      </c>
      <c r="G182" s="45" t="s">
        <v>174</v>
      </c>
    </row>
    <row r="183" spans="1:7" ht="13.5" customHeight="1" x14ac:dyDescent="0.35">
      <c r="A183" s="480">
        <v>43046</v>
      </c>
      <c r="B183" s="45" t="s">
        <v>3302</v>
      </c>
      <c r="C183" s="426" t="s">
        <v>2849</v>
      </c>
      <c r="D183" s="426" t="s">
        <v>163</v>
      </c>
      <c r="E183" s="435">
        <v>13</v>
      </c>
      <c r="F183" s="426" t="s">
        <v>1924</v>
      </c>
      <c r="G183" s="426" t="s">
        <v>163</v>
      </c>
    </row>
    <row r="184" spans="1:7" ht="13.5" customHeight="1" x14ac:dyDescent="0.35">
      <c r="A184" s="480">
        <v>43046</v>
      </c>
      <c r="B184" s="426" t="s">
        <v>3303</v>
      </c>
      <c r="C184" s="426" t="s">
        <v>2849</v>
      </c>
      <c r="D184" s="45" t="s">
        <v>162</v>
      </c>
      <c r="E184" s="435">
        <v>117.5</v>
      </c>
      <c r="F184" s="45" t="s">
        <v>3300</v>
      </c>
      <c r="G184" s="45" t="s">
        <v>174</v>
      </c>
    </row>
    <row r="185" spans="1:7" ht="13.5" customHeight="1" x14ac:dyDescent="0.35">
      <c r="A185" s="480">
        <v>43040</v>
      </c>
      <c r="B185" s="426" t="s">
        <v>3304</v>
      </c>
      <c r="C185" s="426" t="s">
        <v>2849</v>
      </c>
      <c r="D185" s="426" t="s">
        <v>160</v>
      </c>
      <c r="E185" s="435">
        <v>60</v>
      </c>
      <c r="F185" s="426" t="s">
        <v>1924</v>
      </c>
      <c r="G185" s="426" t="s">
        <v>174</v>
      </c>
    </row>
    <row r="186" spans="1:7" ht="13.5" customHeight="1" x14ac:dyDescent="0.35">
      <c r="A186" s="480">
        <v>43040</v>
      </c>
      <c r="B186" s="45" t="s">
        <v>2595</v>
      </c>
      <c r="C186" s="426" t="s">
        <v>2851</v>
      </c>
      <c r="D186" s="426" t="s">
        <v>161</v>
      </c>
      <c r="E186" s="435">
        <v>615</v>
      </c>
      <c r="F186" s="426" t="s">
        <v>1078</v>
      </c>
      <c r="G186" s="426" t="s">
        <v>175</v>
      </c>
    </row>
    <row r="187" spans="1:7" ht="13.5" customHeight="1" x14ac:dyDescent="0.35">
      <c r="A187" s="480">
        <v>43040</v>
      </c>
      <c r="B187" s="45" t="s">
        <v>2596</v>
      </c>
      <c r="C187" s="426" t="s">
        <v>2852</v>
      </c>
      <c r="D187" s="426" t="s">
        <v>161</v>
      </c>
      <c r="E187" s="435">
        <v>80</v>
      </c>
      <c r="F187" s="426" t="s">
        <v>292</v>
      </c>
      <c r="G187" s="426" t="s">
        <v>175</v>
      </c>
    </row>
    <row r="188" spans="1:7" ht="13.5" customHeight="1" x14ac:dyDescent="0.35">
      <c r="A188" s="480">
        <v>43040</v>
      </c>
      <c r="B188" s="426" t="s">
        <v>3305</v>
      </c>
      <c r="C188" s="426" t="s">
        <v>2849</v>
      </c>
      <c r="D188" s="426" t="s">
        <v>162</v>
      </c>
      <c r="E188" s="435">
        <v>2493</v>
      </c>
      <c r="F188" s="426" t="s">
        <v>3306</v>
      </c>
      <c r="G188" s="426" t="s">
        <v>175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2871</v>
      </c>
      <c r="C190" s="426" t="s">
        <v>2850</v>
      </c>
      <c r="D190" s="426" t="s">
        <v>159</v>
      </c>
      <c r="E190" s="435">
        <v>66.8</v>
      </c>
      <c r="F190" s="426" t="s">
        <v>501</v>
      </c>
      <c r="G190" s="426" t="s">
        <v>175</v>
      </c>
    </row>
    <row r="191" spans="1:7" ht="13.5" customHeight="1" x14ac:dyDescent="0.35">
      <c r="A191" s="480">
        <v>43035</v>
      </c>
      <c r="B191" s="426" t="s">
        <v>3307</v>
      </c>
      <c r="C191" s="426" t="s">
        <v>2850</v>
      </c>
      <c r="D191" s="426" t="s">
        <v>160</v>
      </c>
      <c r="E191" s="435">
        <v>73.349999999999994</v>
      </c>
      <c r="F191" s="426" t="s">
        <v>1686</v>
      </c>
      <c r="G191" s="426" t="s">
        <v>174</v>
      </c>
    </row>
    <row r="192" spans="1:7" ht="13.5" customHeight="1" x14ac:dyDescent="0.35">
      <c r="A192" s="480">
        <v>43035</v>
      </c>
      <c r="B192" s="426" t="s">
        <v>3308</v>
      </c>
      <c r="C192" s="426" t="s">
        <v>2850</v>
      </c>
      <c r="D192" s="426" t="s">
        <v>160</v>
      </c>
      <c r="E192" s="435">
        <v>100.8</v>
      </c>
      <c r="F192" s="426" t="s">
        <v>177</v>
      </c>
      <c r="G192" s="426" t="s">
        <v>174</v>
      </c>
    </row>
    <row r="193" spans="1:7" ht="13.5" customHeight="1" x14ac:dyDescent="0.35">
      <c r="A193" s="480">
        <v>43035</v>
      </c>
      <c r="B193" s="426" t="s">
        <v>3210</v>
      </c>
      <c r="C193" s="426" t="s">
        <v>2850</v>
      </c>
      <c r="D193" s="426" t="s">
        <v>160</v>
      </c>
      <c r="E193" s="435">
        <v>66.8</v>
      </c>
      <c r="F193" s="426" t="s">
        <v>1638</v>
      </c>
      <c r="G193" s="426" t="s">
        <v>174</v>
      </c>
    </row>
    <row r="194" spans="1:7" ht="13.5" customHeight="1" x14ac:dyDescent="0.35">
      <c r="A194" s="480">
        <v>43035</v>
      </c>
      <c r="B194" s="426" t="s">
        <v>3309</v>
      </c>
      <c r="C194" s="426" t="s">
        <v>2849</v>
      </c>
      <c r="D194" s="426" t="s">
        <v>162</v>
      </c>
      <c r="E194" s="435">
        <v>200</v>
      </c>
      <c r="F194" s="426" t="s">
        <v>1775</v>
      </c>
      <c r="G194" s="426" t="s">
        <v>1311</v>
      </c>
    </row>
    <row r="195" spans="1:7" ht="13.5" customHeight="1" x14ac:dyDescent="0.35">
      <c r="A195" s="480">
        <v>43035</v>
      </c>
      <c r="B195" s="426" t="s">
        <v>3120</v>
      </c>
      <c r="C195" s="426" t="s">
        <v>2849</v>
      </c>
      <c r="D195" s="426" t="s">
        <v>162</v>
      </c>
      <c r="E195" s="435">
        <v>200</v>
      </c>
      <c r="F195" s="426" t="s">
        <v>1775</v>
      </c>
      <c r="G195" s="426" t="s">
        <v>1311</v>
      </c>
    </row>
    <row r="196" spans="1:7" ht="13.5" customHeight="1" x14ac:dyDescent="0.35">
      <c r="A196" s="480">
        <v>43034</v>
      </c>
      <c r="B196" s="426" t="s">
        <v>1828</v>
      </c>
      <c r="C196" s="426" t="s">
        <v>2849</v>
      </c>
      <c r="D196" s="426" t="s">
        <v>162</v>
      </c>
      <c r="E196" s="435">
        <v>200</v>
      </c>
      <c r="F196" s="426" t="s">
        <v>1775</v>
      </c>
      <c r="G196" s="426" t="s">
        <v>1311</v>
      </c>
    </row>
    <row r="197" spans="1:7" ht="13.5" customHeight="1" x14ac:dyDescent="0.35">
      <c r="A197" s="480">
        <v>43032</v>
      </c>
      <c r="B197" s="426" t="s">
        <v>2933</v>
      </c>
      <c r="C197" s="426" t="s">
        <v>2850</v>
      </c>
      <c r="D197" s="426" t="s">
        <v>160</v>
      </c>
      <c r="E197" s="435">
        <v>151.80000000000001</v>
      </c>
      <c r="F197" s="426" t="s">
        <v>177</v>
      </c>
      <c r="G197" s="426" t="s">
        <v>177</v>
      </c>
    </row>
    <row r="198" spans="1:7" ht="13.5" customHeight="1" x14ac:dyDescent="0.35">
      <c r="A198" s="480">
        <v>43031</v>
      </c>
      <c r="B198" s="426" t="s">
        <v>3291</v>
      </c>
      <c r="C198" s="426" t="s">
        <v>2849</v>
      </c>
      <c r="D198" s="426" t="s">
        <v>162</v>
      </c>
      <c r="E198" s="435">
        <v>275</v>
      </c>
      <c r="F198" s="426" t="s">
        <v>2626</v>
      </c>
      <c r="G198" s="426" t="s">
        <v>1311</v>
      </c>
    </row>
    <row r="199" spans="1:7" ht="13.5" customHeight="1" x14ac:dyDescent="0.35">
      <c r="A199" s="480">
        <v>43030</v>
      </c>
      <c r="B199" s="426" t="s">
        <v>3310</v>
      </c>
      <c r="C199" s="426" t="s">
        <v>2849</v>
      </c>
      <c r="D199" s="426" t="s">
        <v>163</v>
      </c>
      <c r="E199" s="435">
        <v>13</v>
      </c>
      <c r="F199" s="426" t="s">
        <v>1924</v>
      </c>
      <c r="G199" s="426" t="s">
        <v>163</v>
      </c>
    </row>
    <row r="200" spans="1:7" ht="13.5" customHeight="1" x14ac:dyDescent="0.35">
      <c r="A200" s="480">
        <v>43030</v>
      </c>
      <c r="B200" s="426" t="s">
        <v>3311</v>
      </c>
      <c r="C200" s="426" t="s">
        <v>2849</v>
      </c>
      <c r="D200" s="426" t="s">
        <v>163</v>
      </c>
      <c r="E200" s="435">
        <v>13</v>
      </c>
      <c r="F200" s="426" t="s">
        <v>1924</v>
      </c>
      <c r="G200" s="426" t="s">
        <v>163</v>
      </c>
    </row>
    <row r="201" spans="1:7" ht="13.5" customHeight="1" x14ac:dyDescent="0.35">
      <c r="A201" s="480">
        <v>43030</v>
      </c>
      <c r="B201" s="426" t="s">
        <v>1854</v>
      </c>
      <c r="C201" s="426" t="s">
        <v>2849</v>
      </c>
      <c r="D201" s="426" t="s">
        <v>162</v>
      </c>
      <c r="E201" s="435">
        <v>380</v>
      </c>
      <c r="F201" s="426" t="s">
        <v>1775</v>
      </c>
      <c r="G201" s="426" t="s">
        <v>1311</v>
      </c>
    </row>
    <row r="202" spans="1:7" ht="13.5" customHeight="1" x14ac:dyDescent="0.35">
      <c r="A202" s="480">
        <v>43027</v>
      </c>
      <c r="B202" s="426" t="s">
        <v>3312</v>
      </c>
      <c r="C202" s="426" t="s">
        <v>2853</v>
      </c>
      <c r="D202" s="426" t="s">
        <v>160</v>
      </c>
      <c r="E202" s="435">
        <v>30</v>
      </c>
      <c r="F202" s="426" t="s">
        <v>2980</v>
      </c>
      <c r="G202" s="426" t="s">
        <v>175</v>
      </c>
    </row>
    <row r="203" spans="1:7" ht="13.5" customHeight="1" x14ac:dyDescent="0.35">
      <c r="A203" s="480">
        <v>43027</v>
      </c>
      <c r="B203" s="426" t="s">
        <v>3303</v>
      </c>
      <c r="C203" s="426" t="s">
        <v>2849</v>
      </c>
      <c r="D203" s="426" t="s">
        <v>162</v>
      </c>
      <c r="E203" s="435">
        <v>117.5</v>
      </c>
      <c r="F203" s="426" t="s">
        <v>1775</v>
      </c>
      <c r="G203" s="426" t="s">
        <v>174</v>
      </c>
    </row>
    <row r="204" spans="1:7" ht="13.5" customHeight="1" x14ac:dyDescent="0.35">
      <c r="A204" s="480">
        <v>43026</v>
      </c>
      <c r="B204" s="426" t="s">
        <v>2431</v>
      </c>
      <c r="C204" s="426" t="s">
        <v>2850</v>
      </c>
      <c r="D204" s="426" t="s">
        <v>159</v>
      </c>
      <c r="E204" s="435">
        <v>151.80000000000001</v>
      </c>
      <c r="F204" s="426" t="s">
        <v>177</v>
      </c>
      <c r="G204" s="426" t="s">
        <v>175</v>
      </c>
    </row>
    <row r="205" spans="1:7" ht="13.5" customHeight="1" x14ac:dyDescent="0.35">
      <c r="A205" s="480">
        <v>43026</v>
      </c>
      <c r="B205" s="426" t="s">
        <v>346</v>
      </c>
      <c r="C205" s="426" t="s">
        <v>2850</v>
      </c>
      <c r="D205" s="426" t="s">
        <v>159</v>
      </c>
      <c r="E205" s="435">
        <v>151.80000000000001</v>
      </c>
      <c r="F205" s="426" t="s">
        <v>177</v>
      </c>
      <c r="G205" s="426" t="s">
        <v>175</v>
      </c>
    </row>
    <row r="206" spans="1:7" ht="13.5" customHeight="1" x14ac:dyDescent="0.35">
      <c r="A206" s="480">
        <v>43026</v>
      </c>
      <c r="B206" s="426" t="s">
        <v>3313</v>
      </c>
      <c r="C206" s="426" t="s">
        <v>2850</v>
      </c>
      <c r="D206" s="426" t="s">
        <v>160</v>
      </c>
      <c r="E206" s="435">
        <v>99</v>
      </c>
      <c r="F206" s="426" t="s">
        <v>177</v>
      </c>
      <c r="G206" s="426" t="s">
        <v>177</v>
      </c>
    </row>
    <row r="207" spans="1:7" ht="13.5" customHeight="1" x14ac:dyDescent="0.35">
      <c r="A207" s="480">
        <v>43026</v>
      </c>
      <c r="B207" s="426" t="s">
        <v>2424</v>
      </c>
      <c r="C207" s="426" t="s">
        <v>2849</v>
      </c>
      <c r="D207" s="426" t="s">
        <v>162</v>
      </c>
      <c r="E207" s="435">
        <v>175</v>
      </c>
      <c r="F207" s="426" t="s">
        <v>291</v>
      </c>
      <c r="G207" s="426" t="s">
        <v>175</v>
      </c>
    </row>
    <row r="208" spans="1:7" ht="13.5" customHeight="1" x14ac:dyDescent="0.35">
      <c r="A208" s="480">
        <v>43026</v>
      </c>
      <c r="B208" s="426" t="s">
        <v>3228</v>
      </c>
      <c r="C208" s="426" t="s">
        <v>2850</v>
      </c>
      <c r="D208" s="426" t="s">
        <v>162</v>
      </c>
      <c r="E208" s="435">
        <v>150</v>
      </c>
      <c r="F208" s="426" t="s">
        <v>177</v>
      </c>
      <c r="G208" s="426" t="s">
        <v>175</v>
      </c>
    </row>
    <row r="209" spans="1:7" ht="13.5" customHeight="1" x14ac:dyDescent="0.35">
      <c r="A209" s="480">
        <v>43026</v>
      </c>
      <c r="B209" s="426" t="s">
        <v>2394</v>
      </c>
      <c r="C209" s="426" t="s">
        <v>2850</v>
      </c>
      <c r="D209" s="426" t="s">
        <v>162</v>
      </c>
      <c r="E209" s="435">
        <v>150</v>
      </c>
      <c r="F209" s="426" t="s">
        <v>177</v>
      </c>
      <c r="G209" s="426" t="s">
        <v>175</v>
      </c>
    </row>
    <row r="210" spans="1:7" ht="13.5" customHeight="1" x14ac:dyDescent="0.35">
      <c r="A210" s="480">
        <v>43025</v>
      </c>
      <c r="B210" s="426" t="s">
        <v>3303</v>
      </c>
      <c r="C210" s="426" t="s">
        <v>2849</v>
      </c>
      <c r="D210" s="426" t="s">
        <v>160</v>
      </c>
      <c r="E210" s="435">
        <v>30</v>
      </c>
      <c r="F210" s="426" t="s">
        <v>1924</v>
      </c>
      <c r="G210" s="426" t="s">
        <v>174</v>
      </c>
    </row>
    <row r="211" spans="1:7" ht="13.5" customHeight="1" x14ac:dyDescent="0.35">
      <c r="A211" s="480">
        <v>43024</v>
      </c>
      <c r="B211" s="426" t="s">
        <v>1843</v>
      </c>
      <c r="C211" s="426" t="s">
        <v>2849</v>
      </c>
      <c r="D211" s="426" t="s">
        <v>162</v>
      </c>
      <c r="E211" s="435">
        <v>65</v>
      </c>
      <c r="F211" s="426" t="s">
        <v>1775</v>
      </c>
      <c r="G211" s="426" t="s">
        <v>1311</v>
      </c>
    </row>
    <row r="212" spans="1:7" ht="13.5" customHeight="1" x14ac:dyDescent="0.35">
      <c r="A212" s="480">
        <v>43024</v>
      </c>
      <c r="B212" s="426" t="s">
        <v>1848</v>
      </c>
      <c r="C212" s="426" t="s">
        <v>2849</v>
      </c>
      <c r="D212" s="426" t="s">
        <v>162</v>
      </c>
      <c r="E212" s="435">
        <v>65</v>
      </c>
      <c r="F212" s="426" t="s">
        <v>1775</v>
      </c>
      <c r="G212" s="426" t="s">
        <v>1311</v>
      </c>
    </row>
    <row r="213" spans="1:7" ht="13.5" customHeight="1" x14ac:dyDescent="0.35">
      <c r="A213" s="480">
        <v>43024</v>
      </c>
      <c r="B213" s="426" t="s">
        <v>3314</v>
      </c>
      <c r="C213" s="426" t="s">
        <v>2850</v>
      </c>
      <c r="D213" s="426" t="s">
        <v>159</v>
      </c>
      <c r="E213" s="435">
        <v>200.4</v>
      </c>
      <c r="F213" s="426" t="s">
        <v>177</v>
      </c>
      <c r="G213" s="426" t="s">
        <v>177</v>
      </c>
    </row>
    <row r="214" spans="1:7" ht="13.5" customHeight="1" x14ac:dyDescent="0.35">
      <c r="A214" s="480">
        <v>43022</v>
      </c>
      <c r="B214" s="426" t="s">
        <v>3315</v>
      </c>
      <c r="C214" s="426" t="s">
        <v>2850</v>
      </c>
      <c r="D214" s="426" t="s">
        <v>159</v>
      </c>
      <c r="E214" s="435">
        <v>100.8</v>
      </c>
      <c r="F214" s="426" t="s">
        <v>177</v>
      </c>
      <c r="G214" s="426" t="s">
        <v>181</v>
      </c>
    </row>
    <row r="215" spans="1:7" ht="13.5" customHeight="1" x14ac:dyDescent="0.35">
      <c r="A215" s="480">
        <v>43022</v>
      </c>
      <c r="B215" s="426" t="s">
        <v>3316</v>
      </c>
      <c r="C215" s="426" t="s">
        <v>2850</v>
      </c>
      <c r="D215" s="426" t="s">
        <v>159</v>
      </c>
      <c r="E215" s="435">
        <v>151.80000000000001</v>
      </c>
      <c r="F215" s="426" t="s">
        <v>177</v>
      </c>
      <c r="G215" s="426" t="s">
        <v>175</v>
      </c>
    </row>
    <row r="216" spans="1:7" ht="13.5" customHeight="1" x14ac:dyDescent="0.35">
      <c r="A216" s="480">
        <v>43020</v>
      </c>
      <c r="B216" s="426" t="s">
        <v>1840</v>
      </c>
      <c r="C216" s="426" t="s">
        <v>2849</v>
      </c>
      <c r="D216" s="426" t="s">
        <v>162</v>
      </c>
      <c r="E216" s="435">
        <v>100</v>
      </c>
      <c r="F216" s="426" t="s">
        <v>1775</v>
      </c>
      <c r="G216" s="426" t="s">
        <v>1311</v>
      </c>
    </row>
    <row r="217" spans="1:7" ht="13.5" customHeight="1" x14ac:dyDescent="0.35">
      <c r="A217" s="480">
        <v>43020</v>
      </c>
      <c r="B217" s="426" t="s">
        <v>1840</v>
      </c>
      <c r="C217" s="426" t="s">
        <v>2849</v>
      </c>
      <c r="D217" s="426" t="s">
        <v>162</v>
      </c>
      <c r="E217" s="435">
        <v>230</v>
      </c>
      <c r="F217" s="426" t="s">
        <v>1775</v>
      </c>
      <c r="G217" s="426" t="s">
        <v>1311</v>
      </c>
    </row>
    <row r="218" spans="1:7" ht="13.5" customHeight="1" x14ac:dyDescent="0.35">
      <c r="A218" s="480">
        <v>43020</v>
      </c>
      <c r="B218" s="426" t="s">
        <v>3226</v>
      </c>
      <c r="C218" s="426" t="s">
        <v>941</v>
      </c>
      <c r="D218" s="426" t="s">
        <v>159</v>
      </c>
      <c r="E218" s="435">
        <v>195</v>
      </c>
      <c r="F218" s="478" t="s">
        <v>3317</v>
      </c>
      <c r="G218" s="426" t="s">
        <v>175</v>
      </c>
    </row>
    <row r="219" spans="1:7" ht="13.5" customHeight="1" x14ac:dyDescent="0.35">
      <c r="A219" s="480">
        <v>43019</v>
      </c>
      <c r="B219" s="426" t="s">
        <v>3318</v>
      </c>
      <c r="C219" s="426" t="s">
        <v>2849</v>
      </c>
      <c r="D219" s="426" t="s">
        <v>163</v>
      </c>
      <c r="E219" s="435">
        <v>13</v>
      </c>
      <c r="F219" s="426" t="s">
        <v>1924</v>
      </c>
      <c r="G219" s="426" t="s">
        <v>163</v>
      </c>
    </row>
    <row r="220" spans="1:7" ht="13.5" customHeight="1" x14ac:dyDescent="0.35">
      <c r="A220" s="480">
        <v>43019</v>
      </c>
      <c r="B220" s="426" t="s">
        <v>3104</v>
      </c>
      <c r="C220" s="426" t="s">
        <v>2849</v>
      </c>
      <c r="D220" s="426" t="s">
        <v>163</v>
      </c>
      <c r="E220" s="435">
        <v>13</v>
      </c>
      <c r="F220" s="426" t="s">
        <v>1924</v>
      </c>
      <c r="G220" s="426" t="s">
        <v>163</v>
      </c>
    </row>
    <row r="221" spans="1:7" ht="13.5" customHeight="1" x14ac:dyDescent="0.35">
      <c r="A221" s="480">
        <v>43019</v>
      </c>
      <c r="B221" s="426" t="s">
        <v>3319</v>
      </c>
      <c r="C221" s="426" t="s">
        <v>2850</v>
      </c>
      <c r="D221" s="426" t="s">
        <v>159</v>
      </c>
      <c r="E221" s="435">
        <v>151.80000000000001</v>
      </c>
      <c r="F221" s="426" t="s">
        <v>177</v>
      </c>
      <c r="G221" s="426" t="s">
        <v>175</v>
      </c>
    </row>
    <row r="222" spans="1:7" ht="13.5" customHeight="1" x14ac:dyDescent="0.35">
      <c r="A222" s="480">
        <v>43018</v>
      </c>
      <c r="B222" s="426" t="s">
        <v>3320</v>
      </c>
      <c r="C222" s="426" t="s">
        <v>2850</v>
      </c>
      <c r="D222" s="426" t="s">
        <v>159</v>
      </c>
      <c r="E222" s="435">
        <v>100.8</v>
      </c>
      <c r="F222" s="426" t="s">
        <v>177</v>
      </c>
      <c r="G222" s="426" t="s">
        <v>181</v>
      </c>
    </row>
    <row r="223" spans="1:7" ht="13.5" customHeight="1" x14ac:dyDescent="0.35">
      <c r="A223" s="480">
        <v>43018</v>
      </c>
      <c r="B223" s="426" t="s">
        <v>3228</v>
      </c>
      <c r="C223" s="426" t="s">
        <v>2850</v>
      </c>
      <c r="D223" s="426" t="s">
        <v>162</v>
      </c>
      <c r="E223" s="435">
        <v>350</v>
      </c>
      <c r="F223" s="426" t="s">
        <v>3321</v>
      </c>
      <c r="G223" s="426" t="s">
        <v>175</v>
      </c>
    </row>
    <row r="224" spans="1:7" ht="13.5" customHeight="1" x14ac:dyDescent="0.35">
      <c r="A224" s="480">
        <v>43018</v>
      </c>
      <c r="B224" s="426" t="s">
        <v>3322</v>
      </c>
      <c r="C224" s="426" t="s">
        <v>2849</v>
      </c>
      <c r="D224" s="426" t="s">
        <v>162</v>
      </c>
      <c r="E224" s="435">
        <v>65</v>
      </c>
      <c r="F224" s="426" t="s">
        <v>1775</v>
      </c>
      <c r="G224" s="426" t="s">
        <v>1311</v>
      </c>
    </row>
    <row r="225" spans="1:7" ht="13.5" customHeight="1" x14ac:dyDescent="0.35">
      <c r="A225" s="480">
        <v>43017</v>
      </c>
      <c r="B225" s="426" t="s">
        <v>3138</v>
      </c>
      <c r="C225" s="426" t="s">
        <v>941</v>
      </c>
      <c r="D225" s="426" t="s">
        <v>159</v>
      </c>
      <c r="E225" s="435">
        <v>50</v>
      </c>
      <c r="F225" s="426" t="s">
        <v>3323</v>
      </c>
      <c r="G225" s="426" t="s">
        <v>175</v>
      </c>
    </row>
    <row r="226" spans="1:7" ht="13.5" customHeight="1" x14ac:dyDescent="0.35">
      <c r="A226" s="480">
        <v>43017</v>
      </c>
      <c r="B226" s="426" t="s">
        <v>732</v>
      </c>
      <c r="C226" s="426" t="s">
        <v>2850</v>
      </c>
      <c r="D226" s="426" t="s">
        <v>159</v>
      </c>
      <c r="E226" s="435">
        <v>166.4</v>
      </c>
      <c r="F226" s="426" t="s">
        <v>3324</v>
      </c>
      <c r="G226" s="426" t="s">
        <v>175</v>
      </c>
    </row>
    <row r="227" spans="1:7" ht="13.5" customHeight="1" x14ac:dyDescent="0.35">
      <c r="A227" s="480">
        <v>43017</v>
      </c>
      <c r="B227" s="426" t="s">
        <v>3325</v>
      </c>
      <c r="C227" s="426" t="s">
        <v>2850</v>
      </c>
      <c r="D227" s="426" t="s">
        <v>2297</v>
      </c>
      <c r="E227" s="435">
        <v>40</v>
      </c>
      <c r="F227" s="426" t="s">
        <v>177</v>
      </c>
      <c r="G227" s="426" t="s">
        <v>177</v>
      </c>
    </row>
    <row r="228" spans="1:7" ht="13.5" customHeight="1" x14ac:dyDescent="0.35">
      <c r="A228" s="480">
        <v>43017</v>
      </c>
      <c r="B228" s="426" t="s">
        <v>3326</v>
      </c>
      <c r="C228" s="426" t="s">
        <v>2850</v>
      </c>
      <c r="D228" s="426" t="s">
        <v>159</v>
      </c>
      <c r="E228" s="435">
        <v>200.4</v>
      </c>
      <c r="F228" s="426" t="s">
        <v>177</v>
      </c>
      <c r="G228" s="426" t="s">
        <v>177</v>
      </c>
    </row>
    <row r="229" spans="1:7" ht="13.5" customHeight="1" x14ac:dyDescent="0.35">
      <c r="A229" s="480">
        <v>43016</v>
      </c>
      <c r="B229" s="426" t="s">
        <v>3277</v>
      </c>
      <c r="C229" s="426" t="s">
        <v>2849</v>
      </c>
      <c r="D229" s="426" t="s">
        <v>159</v>
      </c>
      <c r="E229" s="435">
        <v>30</v>
      </c>
      <c r="F229" s="426" t="s">
        <v>1924</v>
      </c>
      <c r="G229" s="426" t="s">
        <v>174</v>
      </c>
    </row>
    <row r="230" spans="1:7" ht="13.5" customHeight="1" x14ac:dyDescent="0.35">
      <c r="A230" s="480">
        <v>43016</v>
      </c>
      <c r="B230" s="426" t="s">
        <v>2095</v>
      </c>
      <c r="C230" s="426" t="s">
        <v>2849</v>
      </c>
      <c r="D230" s="426" t="s">
        <v>160</v>
      </c>
      <c r="E230" s="435">
        <v>265</v>
      </c>
      <c r="F230" s="426" t="s">
        <v>291</v>
      </c>
      <c r="G230" s="426" t="s">
        <v>175</v>
      </c>
    </row>
    <row r="231" spans="1:7" ht="13.5" customHeight="1" x14ac:dyDescent="0.35">
      <c r="A231" s="480">
        <v>43015</v>
      </c>
      <c r="B231" s="426" t="s">
        <v>3292</v>
      </c>
      <c r="C231" s="426" t="s">
        <v>2849</v>
      </c>
      <c r="D231" s="426" t="s">
        <v>159</v>
      </c>
      <c r="E231" s="435">
        <v>265</v>
      </c>
      <c r="F231" s="426" t="s">
        <v>1775</v>
      </c>
      <c r="G231" s="426" t="s">
        <v>175</v>
      </c>
    </row>
    <row r="232" spans="1:7" ht="13.5" customHeight="1" x14ac:dyDescent="0.35">
      <c r="A232" s="480">
        <v>43015</v>
      </c>
      <c r="B232" s="426" t="s">
        <v>3327</v>
      </c>
      <c r="C232" s="426" t="s">
        <v>2850</v>
      </c>
      <c r="D232" s="426" t="s">
        <v>159</v>
      </c>
      <c r="E232" s="426">
        <v>302.39999999999998</v>
      </c>
      <c r="F232" s="426" t="s">
        <v>177</v>
      </c>
      <c r="G232" s="426" t="s">
        <v>177</v>
      </c>
    </row>
    <row r="233" spans="1:7" ht="13.5" customHeight="1" x14ac:dyDescent="0.35">
      <c r="A233" s="480">
        <v>43012</v>
      </c>
      <c r="B233" s="426" t="s">
        <v>3328</v>
      </c>
      <c r="C233" s="426" t="s">
        <v>2849</v>
      </c>
      <c r="D233" s="426" t="s">
        <v>162</v>
      </c>
      <c r="E233" s="435">
        <v>200</v>
      </c>
      <c r="F233" s="426" t="s">
        <v>1775</v>
      </c>
      <c r="G233" s="426" t="s">
        <v>1311</v>
      </c>
    </row>
    <row r="234" spans="1:7" ht="13.5" customHeight="1" x14ac:dyDescent="0.35">
      <c r="A234" s="480">
        <v>43012</v>
      </c>
      <c r="B234" s="426" t="s">
        <v>1811</v>
      </c>
      <c r="C234" s="426" t="s">
        <v>2850</v>
      </c>
      <c r="D234" s="426" t="s">
        <v>162</v>
      </c>
      <c r="E234" s="435">
        <v>135</v>
      </c>
      <c r="F234" s="426" t="s">
        <v>3329</v>
      </c>
      <c r="G234" s="426" t="s">
        <v>1311</v>
      </c>
    </row>
    <row r="235" spans="1:7" ht="13.5" customHeight="1" x14ac:dyDescent="0.35">
      <c r="A235" s="480">
        <v>43012</v>
      </c>
      <c r="B235" s="426" t="s">
        <v>1807</v>
      </c>
      <c r="C235" s="426" t="s">
        <v>2849</v>
      </c>
      <c r="D235" s="426" t="s">
        <v>162</v>
      </c>
      <c r="E235" s="435">
        <v>200</v>
      </c>
      <c r="F235" s="426" t="s">
        <v>1775</v>
      </c>
      <c r="G235" s="426" t="s">
        <v>1311</v>
      </c>
    </row>
    <row r="236" spans="1:7" ht="13.5" customHeight="1" x14ac:dyDescent="0.35">
      <c r="A236" s="480">
        <v>43012</v>
      </c>
      <c r="B236" s="426" t="s">
        <v>1809</v>
      </c>
      <c r="C236" s="426" t="s">
        <v>2849</v>
      </c>
      <c r="D236" s="426" t="s">
        <v>162</v>
      </c>
      <c r="E236" s="435">
        <v>200</v>
      </c>
      <c r="F236" s="426" t="s">
        <v>1775</v>
      </c>
      <c r="G236" s="426" t="s">
        <v>1311</v>
      </c>
    </row>
    <row r="237" spans="1:7" ht="13.5" customHeight="1" x14ac:dyDescent="0.35">
      <c r="A237" s="480">
        <v>43011</v>
      </c>
      <c r="B237" s="426" t="s">
        <v>3330</v>
      </c>
      <c r="C237" s="426" t="s">
        <v>2851</v>
      </c>
      <c r="D237" s="426" t="s">
        <v>162</v>
      </c>
      <c r="E237" s="435">
        <v>1000</v>
      </c>
      <c r="F237" s="426" t="s">
        <v>1031</v>
      </c>
      <c r="G237" s="426" t="s">
        <v>175</v>
      </c>
    </row>
    <row r="238" spans="1:7" ht="13.5" customHeight="1" x14ac:dyDescent="0.35">
      <c r="A238" s="480">
        <v>43011</v>
      </c>
      <c r="B238" s="426" t="s">
        <v>3063</v>
      </c>
      <c r="C238" s="426" t="s">
        <v>2853</v>
      </c>
      <c r="D238" s="426" t="s">
        <v>160</v>
      </c>
      <c r="E238" s="435">
        <v>20.85</v>
      </c>
      <c r="F238" s="426" t="s">
        <v>1254</v>
      </c>
      <c r="G238" s="426" t="s">
        <v>177</v>
      </c>
    </row>
    <row r="239" spans="1:7" ht="13.5" customHeight="1" x14ac:dyDescent="0.35">
      <c r="A239" s="480">
        <v>43011</v>
      </c>
      <c r="B239" s="426" t="s">
        <v>3331</v>
      </c>
      <c r="C239" s="426" t="s">
        <v>2849</v>
      </c>
      <c r="D239" s="426" t="s">
        <v>163</v>
      </c>
      <c r="E239" s="435">
        <v>13</v>
      </c>
      <c r="F239" s="426" t="s">
        <v>1924</v>
      </c>
      <c r="G239" s="426" t="s">
        <v>163</v>
      </c>
    </row>
    <row r="240" spans="1:7" ht="13.5" customHeight="1" x14ac:dyDescent="0.35">
      <c r="A240" s="480">
        <v>43010</v>
      </c>
      <c r="B240" s="426" t="s">
        <v>1813</v>
      </c>
      <c r="C240" s="426" t="s">
        <v>2849</v>
      </c>
      <c r="D240" s="426" t="s">
        <v>162</v>
      </c>
      <c r="E240" s="435">
        <v>200</v>
      </c>
      <c r="F240" s="426" t="s">
        <v>1775</v>
      </c>
      <c r="G240" s="426" t="s">
        <v>1311</v>
      </c>
    </row>
    <row r="241" spans="1:7" ht="13.5" customHeight="1" x14ac:dyDescent="0.35">
      <c r="A241" s="480">
        <v>43010</v>
      </c>
      <c r="B241" s="426" t="s">
        <v>1815</v>
      </c>
      <c r="C241" s="426" t="s">
        <v>2849</v>
      </c>
      <c r="D241" s="426" t="s">
        <v>162</v>
      </c>
      <c r="E241" s="435">
        <v>200</v>
      </c>
      <c r="F241" s="426" t="s">
        <v>1775</v>
      </c>
      <c r="G241" s="426" t="s">
        <v>1311</v>
      </c>
    </row>
    <row r="242" spans="1:7" ht="13.5" customHeight="1" x14ac:dyDescent="0.35">
      <c r="A242" s="480">
        <v>43010</v>
      </c>
      <c r="B242" s="426" t="s">
        <v>1817</v>
      </c>
      <c r="C242" s="426" t="s">
        <v>2849</v>
      </c>
      <c r="D242" s="426" t="s">
        <v>162</v>
      </c>
      <c r="E242" s="435">
        <v>200</v>
      </c>
      <c r="F242" s="426" t="s">
        <v>1819</v>
      </c>
      <c r="G242" s="426" t="s">
        <v>1311</v>
      </c>
    </row>
    <row r="243" spans="1:7" ht="13.5" customHeight="1" x14ac:dyDescent="0.35">
      <c r="A243" s="480">
        <v>43010</v>
      </c>
      <c r="B243" s="426" t="s">
        <v>1820</v>
      </c>
      <c r="C243" s="426" t="s">
        <v>2850</v>
      </c>
      <c r="D243" s="426" t="s">
        <v>162</v>
      </c>
      <c r="E243" s="435">
        <v>65</v>
      </c>
      <c r="F243" s="426" t="s">
        <v>1375</v>
      </c>
      <c r="G243" s="426" t="s">
        <v>1311</v>
      </c>
    </row>
    <row r="244" spans="1:7" ht="13.5" customHeight="1" x14ac:dyDescent="0.35">
      <c r="A244" s="480">
        <v>43010</v>
      </c>
      <c r="B244" s="426" t="s">
        <v>1822</v>
      </c>
      <c r="C244" s="426" t="s">
        <v>2849</v>
      </c>
      <c r="D244" s="426" t="s">
        <v>162</v>
      </c>
      <c r="E244" s="435">
        <v>200</v>
      </c>
      <c r="F244" s="426" t="s">
        <v>1775</v>
      </c>
      <c r="G244" s="426" t="s">
        <v>1311</v>
      </c>
    </row>
    <row r="245" spans="1:7" ht="13.5" customHeight="1" x14ac:dyDescent="0.35">
      <c r="A245" s="480">
        <v>43010</v>
      </c>
      <c r="B245" s="426" t="s">
        <v>1824</v>
      </c>
      <c r="C245" s="426" t="s">
        <v>2849</v>
      </c>
      <c r="D245" s="426" t="s">
        <v>162</v>
      </c>
      <c r="E245" s="435">
        <v>200</v>
      </c>
      <c r="F245" s="426" t="s">
        <v>1775</v>
      </c>
      <c r="G245" s="426" t="s">
        <v>1311</v>
      </c>
    </row>
    <row r="246" spans="1:7" ht="13.5" customHeight="1" x14ac:dyDescent="0.35">
      <c r="A246" s="480">
        <v>43010</v>
      </c>
      <c r="B246" s="426" t="s">
        <v>1826</v>
      </c>
      <c r="C246" s="426" t="s">
        <v>2850</v>
      </c>
      <c r="D246" s="426" t="s">
        <v>162</v>
      </c>
      <c r="E246" s="435">
        <v>41</v>
      </c>
      <c r="F246" s="426" t="s">
        <v>1375</v>
      </c>
      <c r="G246" s="426" t="s">
        <v>1311</v>
      </c>
    </row>
    <row r="247" spans="1:7" ht="13.5" customHeight="1" x14ac:dyDescent="0.35">
      <c r="A247" s="480">
        <v>43009</v>
      </c>
      <c r="B247" s="426" t="s">
        <v>2611</v>
      </c>
      <c r="C247" s="426" t="s">
        <v>2851</v>
      </c>
      <c r="D247" s="426" t="s">
        <v>161</v>
      </c>
      <c r="E247" s="435">
        <v>232.48</v>
      </c>
      <c r="F247" s="426" t="s">
        <v>1078</v>
      </c>
      <c r="G247" s="426" t="s">
        <v>175</v>
      </c>
    </row>
    <row r="248" spans="1:7" ht="13.5" customHeight="1" x14ac:dyDescent="0.35">
      <c r="A248" s="480">
        <v>43009</v>
      </c>
      <c r="B248" s="426" t="s">
        <v>2612</v>
      </c>
      <c r="C248" s="426" t="s">
        <v>2852</v>
      </c>
      <c r="D248" s="426" t="s">
        <v>161</v>
      </c>
      <c r="E248" s="435">
        <v>100</v>
      </c>
      <c r="F248" s="426" t="s">
        <v>292</v>
      </c>
      <c r="G248" s="426" t="s">
        <v>175</v>
      </c>
    </row>
    <row r="249" spans="1:7" ht="13.5" customHeight="1" x14ac:dyDescent="0.35">
      <c r="A249" s="480">
        <v>43009</v>
      </c>
      <c r="B249" s="426" t="s">
        <v>3332</v>
      </c>
      <c r="C249" s="426" t="s">
        <v>2850</v>
      </c>
      <c r="D249" s="426" t="s">
        <v>160</v>
      </c>
      <c r="E249" s="435">
        <v>100.8</v>
      </c>
      <c r="F249" s="426" t="s">
        <v>177</v>
      </c>
      <c r="G249" s="426" t="s">
        <v>174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3171</v>
      </c>
      <c r="C251" s="426" t="s">
        <v>2849</v>
      </c>
      <c r="D251" s="426" t="s">
        <v>2442</v>
      </c>
      <c r="E251" s="435">
        <v>265</v>
      </c>
      <c r="F251" s="426" t="s">
        <v>1775</v>
      </c>
      <c r="G251" s="426" t="s">
        <v>174</v>
      </c>
    </row>
    <row r="252" spans="1:7" ht="13.5" customHeight="1" x14ac:dyDescent="0.35">
      <c r="A252" s="480">
        <v>43007</v>
      </c>
      <c r="B252" s="426" t="s">
        <v>2971</v>
      </c>
      <c r="C252" s="426" t="s">
        <v>2850</v>
      </c>
      <c r="D252" s="426" t="s">
        <v>159</v>
      </c>
      <c r="E252" s="435">
        <v>151.80000000000001</v>
      </c>
      <c r="F252" s="426" t="s">
        <v>177</v>
      </c>
      <c r="G252" s="426" t="s">
        <v>177</v>
      </c>
    </row>
    <row r="253" spans="1:7" ht="13.5" customHeight="1" x14ac:dyDescent="0.35">
      <c r="A253" s="480">
        <v>43006</v>
      </c>
      <c r="B253" s="426" t="s">
        <v>2654</v>
      </c>
      <c r="C253" s="426" t="s">
        <v>2850</v>
      </c>
      <c r="D253" s="426" t="s">
        <v>159</v>
      </c>
      <c r="E253" s="435">
        <v>66.8</v>
      </c>
      <c r="F253" s="426" t="s">
        <v>1638</v>
      </c>
      <c r="G253" s="426" t="s">
        <v>174</v>
      </c>
    </row>
    <row r="254" spans="1:7" ht="13.5" customHeight="1" x14ac:dyDescent="0.35">
      <c r="A254" s="480">
        <v>43006</v>
      </c>
      <c r="B254" s="426" t="s">
        <v>3333</v>
      </c>
      <c r="C254" s="426" t="s">
        <v>2851</v>
      </c>
      <c r="D254" s="426" t="s">
        <v>162</v>
      </c>
      <c r="E254" s="435">
        <v>1000</v>
      </c>
      <c r="F254" s="426" t="s">
        <v>3334</v>
      </c>
      <c r="G254" s="426" t="s">
        <v>174</v>
      </c>
    </row>
    <row r="255" spans="1:7" ht="13.5" customHeight="1" x14ac:dyDescent="0.35">
      <c r="A255" s="480">
        <v>43005</v>
      </c>
      <c r="B255" s="426" t="s">
        <v>1833</v>
      </c>
      <c r="C255" s="426" t="s">
        <v>2849</v>
      </c>
      <c r="D255" s="426" t="s">
        <v>162</v>
      </c>
      <c r="E255" s="435">
        <v>65</v>
      </c>
      <c r="F255" s="426" t="s">
        <v>291</v>
      </c>
      <c r="G255" s="426" t="s">
        <v>1311</v>
      </c>
    </row>
    <row r="256" spans="1:7" ht="13.5" customHeight="1" x14ac:dyDescent="0.35">
      <c r="A256" s="480">
        <v>43005</v>
      </c>
      <c r="B256" s="426" t="s">
        <v>3335</v>
      </c>
      <c r="C256" s="426" t="s">
        <v>2850</v>
      </c>
      <c r="D256" s="426" t="s">
        <v>159</v>
      </c>
      <c r="E256" s="435">
        <v>151.80000000000001</v>
      </c>
      <c r="F256" s="426" t="s">
        <v>2090</v>
      </c>
      <c r="G256" s="426" t="s">
        <v>174</v>
      </c>
    </row>
    <row r="257" spans="1:7" ht="13.5" customHeight="1" x14ac:dyDescent="0.35">
      <c r="A257" s="480">
        <v>43004</v>
      </c>
      <c r="B257" s="426" t="s">
        <v>3336</v>
      </c>
      <c r="C257" s="426" t="s">
        <v>2850</v>
      </c>
      <c r="D257" s="426" t="s">
        <v>2297</v>
      </c>
      <c r="E257" s="435">
        <v>99</v>
      </c>
      <c r="F257" s="426" t="s">
        <v>2090</v>
      </c>
      <c r="G257" s="426" t="s">
        <v>177</v>
      </c>
    </row>
    <row r="258" spans="1:7" ht="13.5" customHeight="1" x14ac:dyDescent="0.35">
      <c r="A258" s="480">
        <v>43003</v>
      </c>
      <c r="B258" s="426" t="s">
        <v>3337</v>
      </c>
      <c r="C258" s="426" t="s">
        <v>2849</v>
      </c>
      <c r="D258" s="426" t="s">
        <v>162</v>
      </c>
      <c r="E258" s="435">
        <v>55</v>
      </c>
      <c r="F258" s="426" t="s">
        <v>1819</v>
      </c>
      <c r="G258" s="426" t="s">
        <v>174</v>
      </c>
    </row>
    <row r="259" spans="1:7" ht="13.5" customHeight="1" x14ac:dyDescent="0.35">
      <c r="A259" s="480">
        <v>43003</v>
      </c>
      <c r="B259" s="426" t="s">
        <v>3337</v>
      </c>
      <c r="C259" s="426" t="s">
        <v>2849</v>
      </c>
      <c r="D259" s="426" t="s">
        <v>159</v>
      </c>
      <c r="E259" s="435">
        <v>135</v>
      </c>
      <c r="F259" s="426" t="s">
        <v>1819</v>
      </c>
      <c r="G259" s="426" t="s">
        <v>174</v>
      </c>
    </row>
    <row r="260" spans="1:7" ht="13.5" customHeight="1" x14ac:dyDescent="0.35">
      <c r="A260" s="480">
        <v>43003</v>
      </c>
      <c r="B260" s="426" t="s">
        <v>3338</v>
      </c>
      <c r="C260" s="426" t="s">
        <v>2849</v>
      </c>
      <c r="D260" s="426" t="s">
        <v>163</v>
      </c>
      <c r="E260" s="435">
        <v>13</v>
      </c>
      <c r="F260" s="426" t="s">
        <v>1924</v>
      </c>
      <c r="G260" s="426" t="s">
        <v>163</v>
      </c>
    </row>
    <row r="261" spans="1:7" ht="13.5" customHeight="1" x14ac:dyDescent="0.35">
      <c r="A261" s="480">
        <v>43002</v>
      </c>
      <c r="B261" s="426" t="s">
        <v>3002</v>
      </c>
      <c r="C261" s="426" t="s">
        <v>2850</v>
      </c>
      <c r="D261" s="426" t="s">
        <v>162</v>
      </c>
      <c r="E261" s="435">
        <v>475</v>
      </c>
      <c r="F261" s="426" t="s">
        <v>3339</v>
      </c>
      <c r="G261" s="426" t="s">
        <v>175</v>
      </c>
    </row>
    <row r="262" spans="1:7" ht="13.5" customHeight="1" x14ac:dyDescent="0.35">
      <c r="A262" s="480">
        <v>43002</v>
      </c>
      <c r="B262" s="426" t="s">
        <v>2920</v>
      </c>
      <c r="C262" s="426" t="s">
        <v>2850</v>
      </c>
      <c r="D262" s="426" t="s">
        <v>159</v>
      </c>
      <c r="E262" s="435">
        <v>476.8</v>
      </c>
      <c r="F262" s="426" t="s">
        <v>3339</v>
      </c>
      <c r="G262" s="426" t="s">
        <v>175</v>
      </c>
    </row>
    <row r="263" spans="1:7" ht="13.5" customHeight="1" x14ac:dyDescent="0.35">
      <c r="A263" s="480">
        <v>43001</v>
      </c>
      <c r="B263" s="426" t="s">
        <v>3120</v>
      </c>
      <c r="C263" s="426" t="s">
        <v>2849</v>
      </c>
      <c r="D263" s="426" t="s">
        <v>162</v>
      </c>
      <c r="E263" s="435">
        <v>65</v>
      </c>
      <c r="F263" s="426" t="s">
        <v>3340</v>
      </c>
      <c r="G263" s="426" t="s">
        <v>1311</v>
      </c>
    </row>
    <row r="264" spans="1:7" ht="13.5" customHeight="1" x14ac:dyDescent="0.35">
      <c r="A264" s="480">
        <v>43000</v>
      </c>
      <c r="B264" s="426" t="s">
        <v>3341</v>
      </c>
      <c r="C264" s="426" t="s">
        <v>2849</v>
      </c>
      <c r="D264" s="426" t="s">
        <v>163</v>
      </c>
      <c r="E264" s="435">
        <v>13</v>
      </c>
      <c r="F264" s="426" t="s">
        <v>1924</v>
      </c>
      <c r="G264" s="426" t="s">
        <v>163</v>
      </c>
    </row>
    <row r="265" spans="1:7" ht="13.5" customHeight="1" x14ac:dyDescent="0.35">
      <c r="A265" s="480">
        <v>43000</v>
      </c>
      <c r="B265" s="426" t="s">
        <v>3342</v>
      </c>
      <c r="C265" s="426" t="s">
        <v>2849</v>
      </c>
      <c r="D265" s="426" t="s">
        <v>163</v>
      </c>
      <c r="E265" s="435">
        <v>13</v>
      </c>
      <c r="F265" s="426" t="s">
        <v>1924</v>
      </c>
      <c r="G265" s="426" t="s">
        <v>163</v>
      </c>
    </row>
    <row r="266" spans="1:7" ht="13.5" customHeight="1" x14ac:dyDescent="0.35">
      <c r="A266" s="480">
        <v>43000</v>
      </c>
      <c r="B266" s="426" t="s">
        <v>3343</v>
      </c>
      <c r="C266" s="426" t="s">
        <v>2849</v>
      </c>
      <c r="D266" s="426" t="s">
        <v>163</v>
      </c>
      <c r="E266" s="435">
        <v>13</v>
      </c>
      <c r="F266" s="426" t="s">
        <v>1924</v>
      </c>
      <c r="G266" s="426" t="s">
        <v>163</v>
      </c>
    </row>
    <row r="267" spans="1:7" ht="13.5" customHeight="1" x14ac:dyDescent="0.35">
      <c r="A267" s="480">
        <v>43000</v>
      </c>
      <c r="B267" s="426" t="s">
        <v>3344</v>
      </c>
      <c r="C267" s="426" t="s">
        <v>2849</v>
      </c>
      <c r="D267" s="426" t="s">
        <v>163</v>
      </c>
      <c r="E267" s="435">
        <v>13</v>
      </c>
      <c r="F267" s="426" t="s">
        <v>1924</v>
      </c>
      <c r="G267" s="426" t="s">
        <v>163</v>
      </c>
    </row>
    <row r="268" spans="1:7" ht="13.5" customHeight="1" x14ac:dyDescent="0.35">
      <c r="A268" s="480">
        <v>43000</v>
      </c>
      <c r="B268" s="426" t="s">
        <v>3345</v>
      </c>
      <c r="C268" s="426" t="s">
        <v>2853</v>
      </c>
      <c r="D268" s="426" t="s">
        <v>162</v>
      </c>
      <c r="E268" s="435">
        <v>350</v>
      </c>
      <c r="F268" s="426" t="s">
        <v>3233</v>
      </c>
      <c r="G268" s="426" t="s">
        <v>174</v>
      </c>
    </row>
    <row r="269" spans="1:7" ht="13.5" customHeight="1" x14ac:dyDescent="0.35">
      <c r="A269" s="480">
        <v>42999</v>
      </c>
      <c r="B269" s="426" t="s">
        <v>1009</v>
      </c>
      <c r="C269" s="426" t="s">
        <v>2851</v>
      </c>
      <c r="D269" s="426" t="s">
        <v>162</v>
      </c>
      <c r="E269" s="435">
        <v>175</v>
      </c>
      <c r="F269" s="426" t="s">
        <v>3346</v>
      </c>
      <c r="G269" s="426" t="s">
        <v>175</v>
      </c>
    </row>
    <row r="270" spans="1:7" ht="13.5" customHeight="1" x14ac:dyDescent="0.35">
      <c r="A270" s="480">
        <v>42998</v>
      </c>
      <c r="B270" s="426" t="s">
        <v>3347</v>
      </c>
      <c r="C270" s="426" t="s">
        <v>2850</v>
      </c>
      <c r="D270" s="426" t="s">
        <v>159</v>
      </c>
      <c r="E270" s="435">
        <v>476.8</v>
      </c>
      <c r="F270" s="426" t="s">
        <v>3339</v>
      </c>
      <c r="G270" s="426" t="s">
        <v>174</v>
      </c>
    </row>
    <row r="271" spans="1:7" ht="13.5" customHeight="1" x14ac:dyDescent="0.35">
      <c r="A271" s="480">
        <v>42998</v>
      </c>
      <c r="B271" s="426" t="s">
        <v>2773</v>
      </c>
      <c r="C271" s="426" t="s">
        <v>2850</v>
      </c>
      <c r="D271" s="426" t="s">
        <v>159</v>
      </c>
      <c r="E271" s="435">
        <v>151.80000000000001</v>
      </c>
      <c r="F271" s="426" t="s">
        <v>2090</v>
      </c>
      <c r="G271" s="426" t="s">
        <v>174</v>
      </c>
    </row>
    <row r="272" spans="1:7" ht="13.5" customHeight="1" x14ac:dyDescent="0.35">
      <c r="A272" s="480">
        <v>42997</v>
      </c>
      <c r="B272" s="426" t="s">
        <v>3348</v>
      </c>
      <c r="C272" s="426" t="s">
        <v>2849</v>
      </c>
      <c r="D272" s="426" t="s">
        <v>159</v>
      </c>
      <c r="E272" s="435">
        <v>30</v>
      </c>
      <c r="F272" s="426" t="s">
        <v>1924</v>
      </c>
      <c r="G272" s="426" t="s">
        <v>174</v>
      </c>
    </row>
    <row r="273" spans="1:7" ht="13.5" customHeight="1" x14ac:dyDescent="0.35">
      <c r="A273" s="480">
        <v>42997</v>
      </c>
      <c r="B273" s="426" t="s">
        <v>3349</v>
      </c>
      <c r="C273" s="426" t="s">
        <v>2849</v>
      </c>
      <c r="D273" s="426" t="s">
        <v>159</v>
      </c>
      <c r="E273" s="435">
        <v>30</v>
      </c>
      <c r="F273" s="426" t="s">
        <v>1924</v>
      </c>
      <c r="G273" s="426" t="s">
        <v>181</v>
      </c>
    </row>
    <row r="274" spans="1:7" ht="13.5" customHeight="1" x14ac:dyDescent="0.35">
      <c r="A274" s="480">
        <v>42997</v>
      </c>
      <c r="B274" s="426" t="s">
        <v>3350</v>
      </c>
      <c r="C274" s="426" t="s">
        <v>2849</v>
      </c>
      <c r="D274" s="426" t="s">
        <v>162</v>
      </c>
      <c r="E274" s="435">
        <v>165</v>
      </c>
      <c r="F274" s="426" t="s">
        <v>291</v>
      </c>
      <c r="G274" s="426" t="s">
        <v>175</v>
      </c>
    </row>
    <row r="275" spans="1:7" ht="13.5" customHeight="1" x14ac:dyDescent="0.35">
      <c r="A275" s="480">
        <v>42996</v>
      </c>
      <c r="B275" s="426" t="s">
        <v>3351</v>
      </c>
      <c r="C275" s="426" t="s">
        <v>2850</v>
      </c>
      <c r="D275" s="426" t="s">
        <v>159</v>
      </c>
      <c r="E275" s="435">
        <v>150</v>
      </c>
      <c r="F275" s="426" t="s">
        <v>2090</v>
      </c>
      <c r="G275" s="426" t="s">
        <v>177</v>
      </c>
    </row>
    <row r="276" spans="1:7" ht="13.5" customHeight="1" x14ac:dyDescent="0.35">
      <c r="A276" s="480">
        <v>42996</v>
      </c>
      <c r="B276" s="426" t="s">
        <v>3352</v>
      </c>
      <c r="C276" s="426" t="s">
        <v>2849</v>
      </c>
      <c r="D276" s="426" t="s">
        <v>163</v>
      </c>
      <c r="E276" s="435">
        <v>13</v>
      </c>
      <c r="F276" s="426" t="s">
        <v>1924</v>
      </c>
      <c r="G276" s="426" t="s">
        <v>163</v>
      </c>
    </row>
    <row r="277" spans="1:7" ht="13.5" customHeight="1" x14ac:dyDescent="0.35">
      <c r="A277" s="480">
        <v>42996</v>
      </c>
      <c r="B277" s="426" t="s">
        <v>1898</v>
      </c>
      <c r="C277" s="426" t="s">
        <v>2850</v>
      </c>
      <c r="D277" s="426" t="s">
        <v>162</v>
      </c>
      <c r="E277" s="435">
        <v>48</v>
      </c>
      <c r="F277" s="426" t="s">
        <v>2464</v>
      </c>
      <c r="G277" s="426" t="s">
        <v>1311</v>
      </c>
    </row>
    <row r="278" spans="1:7" ht="13.5" customHeight="1" x14ac:dyDescent="0.35">
      <c r="A278" s="480">
        <v>42996</v>
      </c>
      <c r="B278" s="426" t="s">
        <v>3202</v>
      </c>
      <c r="C278" s="426" t="s">
        <v>2853</v>
      </c>
      <c r="D278" s="426" t="s">
        <v>159</v>
      </c>
      <c r="E278" s="435">
        <v>7.75</v>
      </c>
      <c r="F278" s="426" t="s">
        <v>1419</v>
      </c>
      <c r="G278" s="426" t="s">
        <v>177</v>
      </c>
    </row>
    <row r="279" spans="1:7" ht="13.5" customHeight="1" x14ac:dyDescent="0.35">
      <c r="A279" s="480">
        <v>42996</v>
      </c>
      <c r="B279" s="426" t="s">
        <v>3202</v>
      </c>
      <c r="C279" s="426" t="s">
        <v>2850</v>
      </c>
      <c r="D279" s="426" t="s">
        <v>159</v>
      </c>
      <c r="E279" s="435">
        <v>200.4</v>
      </c>
      <c r="F279" s="426" t="s">
        <v>2090</v>
      </c>
      <c r="G279" s="426" t="s">
        <v>177</v>
      </c>
    </row>
    <row r="280" spans="1:7" ht="13.5" customHeight="1" x14ac:dyDescent="0.35">
      <c r="A280" s="480">
        <v>42996</v>
      </c>
      <c r="B280" s="426" t="s">
        <v>3353</v>
      </c>
      <c r="C280" s="426" t="s">
        <v>2850</v>
      </c>
      <c r="D280" s="426" t="s">
        <v>162</v>
      </c>
      <c r="E280" s="435">
        <v>39</v>
      </c>
      <c r="F280" s="426" t="s">
        <v>3152</v>
      </c>
      <c r="G280" s="426" t="s">
        <v>174</v>
      </c>
    </row>
    <row r="281" spans="1:7" ht="13.5" customHeight="1" x14ac:dyDescent="0.35">
      <c r="A281" s="480">
        <v>42996</v>
      </c>
      <c r="B281" s="426" t="s">
        <v>3354</v>
      </c>
      <c r="C281" s="426" t="s">
        <v>941</v>
      </c>
      <c r="D281" s="426" t="s">
        <v>159</v>
      </c>
      <c r="E281" s="435">
        <v>85</v>
      </c>
      <c r="F281" s="426" t="s">
        <v>3355</v>
      </c>
      <c r="G281" s="426" t="s">
        <v>174</v>
      </c>
    </row>
    <row r="282" spans="1:7" ht="13.5" customHeight="1" x14ac:dyDescent="0.35">
      <c r="A282" s="480">
        <v>42996</v>
      </c>
      <c r="B282" s="426" t="s">
        <v>3306</v>
      </c>
      <c r="C282" s="426" t="s">
        <v>2849</v>
      </c>
      <c r="D282" s="426" t="s">
        <v>162</v>
      </c>
      <c r="E282" s="435">
        <v>2493</v>
      </c>
      <c r="F282" s="426" t="s">
        <v>3356</v>
      </c>
      <c r="G282" s="426" t="s">
        <v>175</v>
      </c>
    </row>
    <row r="283" spans="1:7" ht="13.5" customHeight="1" x14ac:dyDescent="0.35">
      <c r="A283" s="480">
        <v>42995</v>
      </c>
      <c r="B283" s="426" t="s">
        <v>3357</v>
      </c>
      <c r="C283" s="426" t="s">
        <v>2853</v>
      </c>
      <c r="D283" s="426" t="s">
        <v>164</v>
      </c>
      <c r="E283" s="435">
        <v>30</v>
      </c>
      <c r="F283" s="426" t="s">
        <v>3358</v>
      </c>
      <c r="G283" s="426" t="s">
        <v>175</v>
      </c>
    </row>
    <row r="284" spans="1:7" ht="13.5" customHeight="1" x14ac:dyDescent="0.35">
      <c r="A284" s="480">
        <v>42995</v>
      </c>
      <c r="B284" s="426" t="s">
        <v>3357</v>
      </c>
      <c r="C284" s="426" t="s">
        <v>2849</v>
      </c>
      <c r="D284" s="426" t="s">
        <v>159</v>
      </c>
      <c r="E284" s="435">
        <v>50</v>
      </c>
      <c r="F284" s="426" t="s">
        <v>2823</v>
      </c>
      <c r="G284" s="426" t="s">
        <v>175</v>
      </c>
    </row>
    <row r="285" spans="1:7" ht="13.5" customHeight="1" x14ac:dyDescent="0.35">
      <c r="A285" s="480">
        <v>42994</v>
      </c>
      <c r="B285" s="426" t="s">
        <v>3359</v>
      </c>
      <c r="C285" s="426" t="s">
        <v>2849</v>
      </c>
      <c r="D285" s="426" t="s">
        <v>159</v>
      </c>
      <c r="E285" s="435">
        <v>50</v>
      </c>
      <c r="F285" s="426" t="s">
        <v>2823</v>
      </c>
      <c r="G285" s="426" t="s">
        <v>174</v>
      </c>
    </row>
    <row r="286" spans="1:7" ht="13.5" customHeight="1" x14ac:dyDescent="0.35">
      <c r="A286" s="480">
        <v>42992</v>
      </c>
      <c r="B286" s="426" t="s">
        <v>346</v>
      </c>
      <c r="C286" s="426" t="s">
        <v>2852</v>
      </c>
      <c r="D286" s="426" t="s">
        <v>2442</v>
      </c>
      <c r="E286" s="435">
        <v>20</v>
      </c>
      <c r="F286" s="426" t="s">
        <v>292</v>
      </c>
      <c r="G286" s="426" t="s">
        <v>175</v>
      </c>
    </row>
    <row r="287" spans="1:7" ht="13.5" customHeight="1" x14ac:dyDescent="0.35">
      <c r="A287" s="480">
        <v>42991</v>
      </c>
      <c r="B287" s="426" t="s">
        <v>346</v>
      </c>
      <c r="C287" s="426" t="s">
        <v>2850</v>
      </c>
      <c r="D287" s="426" t="s">
        <v>159</v>
      </c>
      <c r="E287" s="435">
        <v>200.4</v>
      </c>
      <c r="F287" s="426" t="s">
        <v>2090</v>
      </c>
      <c r="G287" s="426" t="s">
        <v>177</v>
      </c>
    </row>
    <row r="288" spans="1:7" ht="13.5" customHeight="1" x14ac:dyDescent="0.35">
      <c r="A288" s="480">
        <v>42991</v>
      </c>
      <c r="B288" s="426" t="s">
        <v>3360</v>
      </c>
      <c r="C288" s="426" t="s">
        <v>2850</v>
      </c>
      <c r="D288" s="426" t="s">
        <v>2297</v>
      </c>
      <c r="E288" s="435">
        <v>99</v>
      </c>
      <c r="F288" s="426" t="s">
        <v>2090</v>
      </c>
      <c r="G288" s="426" t="s">
        <v>177</v>
      </c>
    </row>
    <row r="289" spans="1:7" ht="13.5" customHeight="1" x14ac:dyDescent="0.35">
      <c r="A289" s="480">
        <v>42990</v>
      </c>
      <c r="B289" s="426" t="s">
        <v>3361</v>
      </c>
      <c r="C289" s="426" t="s">
        <v>2849</v>
      </c>
      <c r="D289" s="426" t="s">
        <v>162</v>
      </c>
      <c r="E289" s="435">
        <v>65</v>
      </c>
      <c r="F289" s="426" t="s">
        <v>1775</v>
      </c>
      <c r="G289" s="426" t="s">
        <v>1311</v>
      </c>
    </row>
    <row r="290" spans="1:7" ht="13.5" customHeight="1" x14ac:dyDescent="0.35">
      <c r="A290" s="480">
        <v>42990</v>
      </c>
      <c r="B290" s="426" t="s">
        <v>3362</v>
      </c>
      <c r="C290" s="426" t="s">
        <v>2850</v>
      </c>
      <c r="D290" s="426" t="s">
        <v>2297</v>
      </c>
      <c r="E290" s="435">
        <v>99</v>
      </c>
      <c r="F290" s="426" t="s">
        <v>2090</v>
      </c>
      <c r="G290" s="426" t="s">
        <v>177</v>
      </c>
    </row>
    <row r="291" spans="1:7" ht="13.5" customHeight="1" x14ac:dyDescent="0.35">
      <c r="A291" s="480">
        <v>42989</v>
      </c>
      <c r="B291" s="426" t="s">
        <v>3363</v>
      </c>
      <c r="C291" s="426" t="s">
        <v>2853</v>
      </c>
      <c r="D291" s="426" t="s">
        <v>159</v>
      </c>
      <c r="E291" s="435">
        <v>22.4</v>
      </c>
      <c r="F291" s="426" t="s">
        <v>209</v>
      </c>
      <c r="G291" s="426" t="s">
        <v>175</v>
      </c>
    </row>
    <row r="292" spans="1:7" ht="13.5" customHeight="1" x14ac:dyDescent="0.35">
      <c r="A292" s="480">
        <v>42988</v>
      </c>
      <c r="B292" s="426" t="s">
        <v>3364</v>
      </c>
      <c r="C292" s="426" t="s">
        <v>2850</v>
      </c>
      <c r="D292" s="426" t="s">
        <v>159</v>
      </c>
      <c r="E292" s="435">
        <v>100.8</v>
      </c>
      <c r="F292" s="426" t="s">
        <v>2090</v>
      </c>
      <c r="G292" s="426" t="s">
        <v>177</v>
      </c>
    </row>
    <row r="293" spans="1:7" ht="13.5" customHeight="1" x14ac:dyDescent="0.35">
      <c r="A293" s="480">
        <v>42986</v>
      </c>
      <c r="B293" s="426" t="s">
        <v>3365</v>
      </c>
      <c r="C293" s="426" t="s">
        <v>2849</v>
      </c>
      <c r="D293" s="426" t="s">
        <v>2442</v>
      </c>
      <c r="E293" s="435">
        <v>30</v>
      </c>
      <c r="F293" s="426" t="s">
        <v>1924</v>
      </c>
      <c r="G293" s="426" t="s">
        <v>174</v>
      </c>
    </row>
    <row r="294" spans="1:7" ht="13.5" customHeight="1" x14ac:dyDescent="0.35">
      <c r="A294" s="480">
        <v>42986</v>
      </c>
      <c r="B294" s="426" t="s">
        <v>3366</v>
      </c>
      <c r="C294" s="426" t="s">
        <v>2850</v>
      </c>
      <c r="D294" s="426" t="s">
        <v>159</v>
      </c>
      <c r="E294" s="435">
        <v>696.8</v>
      </c>
      <c r="F294" s="426" t="s">
        <v>1000</v>
      </c>
      <c r="G294" s="426" t="s">
        <v>174</v>
      </c>
    </row>
    <row r="295" spans="1:7" ht="13.5" customHeight="1" x14ac:dyDescent="0.35">
      <c r="A295" s="480">
        <v>42985</v>
      </c>
      <c r="B295" s="426" t="s">
        <v>2223</v>
      </c>
      <c r="C295" s="426" t="s">
        <v>2850</v>
      </c>
      <c r="D295" s="426" t="s">
        <v>159</v>
      </c>
      <c r="E295" s="435">
        <v>59</v>
      </c>
      <c r="F295" s="426" t="s">
        <v>3152</v>
      </c>
      <c r="G295" s="426" t="s">
        <v>177</v>
      </c>
    </row>
    <row r="296" spans="1:7" ht="13.5" customHeight="1" x14ac:dyDescent="0.35">
      <c r="A296" s="480">
        <v>42984</v>
      </c>
      <c r="B296" s="426" t="s">
        <v>3367</v>
      </c>
      <c r="C296" s="426" t="s">
        <v>2849</v>
      </c>
      <c r="D296" s="426" t="s">
        <v>159</v>
      </c>
      <c r="E296" s="435">
        <v>145</v>
      </c>
      <c r="F296" s="426" t="s">
        <v>3368</v>
      </c>
      <c r="G296" s="426" t="s">
        <v>174</v>
      </c>
    </row>
    <row r="297" spans="1:7" ht="13.5" customHeight="1" x14ac:dyDescent="0.35">
      <c r="A297" s="480">
        <v>42983</v>
      </c>
      <c r="B297" s="426" t="s">
        <v>3369</v>
      </c>
      <c r="C297" s="426" t="s">
        <v>2849</v>
      </c>
      <c r="D297" s="426" t="s">
        <v>159</v>
      </c>
      <c r="E297" s="435">
        <v>265</v>
      </c>
      <c r="F297" s="426" t="s">
        <v>1775</v>
      </c>
      <c r="G297" s="426" t="s">
        <v>174</v>
      </c>
    </row>
    <row r="298" spans="1:7" ht="13.5" customHeight="1" x14ac:dyDescent="0.35">
      <c r="A298" s="480">
        <v>42982</v>
      </c>
      <c r="B298" s="426" t="s">
        <v>3333</v>
      </c>
      <c r="C298" s="426" t="s">
        <v>941</v>
      </c>
      <c r="D298" s="426" t="s">
        <v>2442</v>
      </c>
      <c r="E298" s="435">
        <v>120</v>
      </c>
      <c r="F298" s="478" t="s">
        <v>941</v>
      </c>
      <c r="G298" s="426" t="s">
        <v>174</v>
      </c>
    </row>
    <row r="299" spans="1:7" ht="13.5" customHeight="1" x14ac:dyDescent="0.35">
      <c r="A299" s="480">
        <v>42982</v>
      </c>
      <c r="B299" s="426" t="s">
        <v>1811</v>
      </c>
      <c r="C299" s="426" t="s">
        <v>2850</v>
      </c>
      <c r="D299" s="426" t="s">
        <v>162</v>
      </c>
      <c r="E299" s="435">
        <v>65</v>
      </c>
      <c r="F299" s="426" t="s">
        <v>2464</v>
      </c>
      <c r="G299" s="426" t="s">
        <v>1311</v>
      </c>
    </row>
    <row r="300" spans="1:7" ht="13.5" customHeight="1" x14ac:dyDescent="0.35">
      <c r="A300" s="480">
        <v>42982</v>
      </c>
      <c r="B300" s="426" t="s">
        <v>3370</v>
      </c>
      <c r="C300" s="426" t="s">
        <v>2850</v>
      </c>
      <c r="D300" s="426" t="s">
        <v>162</v>
      </c>
      <c r="E300" s="435">
        <v>75</v>
      </c>
      <c r="F300" s="426" t="s">
        <v>2464</v>
      </c>
      <c r="G300" s="426" t="s">
        <v>1311</v>
      </c>
    </row>
    <row r="301" spans="1:7" ht="13.5" customHeight="1" x14ac:dyDescent="0.35">
      <c r="A301" s="480">
        <v>42982</v>
      </c>
      <c r="B301" s="426" t="s">
        <v>3226</v>
      </c>
      <c r="C301" s="426" t="s">
        <v>941</v>
      </c>
      <c r="D301" s="426" t="s">
        <v>159</v>
      </c>
      <c r="E301" s="435">
        <v>195</v>
      </c>
      <c r="F301" s="426" t="s">
        <v>2699</v>
      </c>
      <c r="G301" s="426" t="s">
        <v>174</v>
      </c>
    </row>
    <row r="302" spans="1:7" ht="13.5" customHeight="1" x14ac:dyDescent="0.35">
      <c r="A302" s="480">
        <v>42982</v>
      </c>
      <c r="B302" s="426" t="s">
        <v>3371</v>
      </c>
      <c r="C302" s="426" t="s">
        <v>2849</v>
      </c>
      <c r="D302" s="426" t="s">
        <v>159</v>
      </c>
      <c r="E302" s="435">
        <v>235</v>
      </c>
      <c r="F302" s="426" t="s">
        <v>2708</v>
      </c>
      <c r="G302" s="426" t="s">
        <v>174</v>
      </c>
    </row>
    <row r="303" spans="1:7" ht="13.5" customHeight="1" x14ac:dyDescent="0.35">
      <c r="A303" s="480">
        <v>42982</v>
      </c>
      <c r="B303" s="426" t="s">
        <v>3372</v>
      </c>
      <c r="C303" s="426" t="s">
        <v>2849</v>
      </c>
      <c r="D303" s="426" t="s">
        <v>162</v>
      </c>
      <c r="E303" s="435">
        <v>65</v>
      </c>
      <c r="F303" s="426" t="s">
        <v>1775</v>
      </c>
      <c r="G303" s="426" t="s">
        <v>1311</v>
      </c>
    </row>
    <row r="304" spans="1:7" ht="13.5" customHeight="1" x14ac:dyDescent="0.35">
      <c r="A304" s="480">
        <v>42982</v>
      </c>
      <c r="B304" s="426" t="s">
        <v>1901</v>
      </c>
      <c r="C304" s="426" t="s">
        <v>2849</v>
      </c>
      <c r="D304" s="426" t="s">
        <v>162</v>
      </c>
      <c r="E304" s="435">
        <v>65</v>
      </c>
      <c r="F304" s="426" t="s">
        <v>1775</v>
      </c>
      <c r="G304" s="426" t="s">
        <v>1311</v>
      </c>
    </row>
    <row r="305" spans="1:7" ht="13.5" customHeight="1" x14ac:dyDescent="0.35">
      <c r="A305" s="480">
        <v>42982</v>
      </c>
      <c r="B305" s="426" t="s">
        <v>3373</v>
      </c>
      <c r="C305" s="426" t="s">
        <v>2853</v>
      </c>
      <c r="D305" s="426" t="s">
        <v>2442</v>
      </c>
      <c r="E305" s="435">
        <v>46.34</v>
      </c>
      <c r="F305" s="426" t="s">
        <v>284</v>
      </c>
      <c r="G305" s="426" t="s">
        <v>3222</v>
      </c>
    </row>
    <row r="306" spans="1:7" ht="13.5" customHeight="1" x14ac:dyDescent="0.35">
      <c r="A306" s="480">
        <v>42979</v>
      </c>
      <c r="B306" s="426" t="s">
        <v>3374</v>
      </c>
      <c r="C306" s="426" t="s">
        <v>2849</v>
      </c>
      <c r="D306" s="426" t="s">
        <v>159</v>
      </c>
      <c r="E306" s="435">
        <v>39</v>
      </c>
      <c r="F306" s="426" t="s">
        <v>3375</v>
      </c>
      <c r="G306" s="426" t="s">
        <v>175</v>
      </c>
    </row>
    <row r="307" spans="1:7" ht="13.5" customHeight="1" x14ac:dyDescent="0.35">
      <c r="A307" s="480">
        <v>42979</v>
      </c>
      <c r="B307" s="426" t="s">
        <v>2637</v>
      </c>
      <c r="C307" s="426" t="s">
        <v>2851</v>
      </c>
      <c r="D307" s="426" t="s">
        <v>161</v>
      </c>
      <c r="E307" s="435">
        <v>357.98</v>
      </c>
      <c r="F307" s="426" t="s">
        <v>1078</v>
      </c>
      <c r="G307" s="426" t="s">
        <v>175</v>
      </c>
    </row>
    <row r="308" spans="1:7" ht="13.5" customHeight="1" x14ac:dyDescent="0.35">
      <c r="A308" s="480">
        <v>42979</v>
      </c>
      <c r="B308" s="426" t="s">
        <v>2638</v>
      </c>
      <c r="C308" s="426" t="s">
        <v>2852</v>
      </c>
      <c r="D308" s="426" t="s">
        <v>161</v>
      </c>
      <c r="E308" s="435">
        <v>140</v>
      </c>
      <c r="F308" s="426" t="s">
        <v>292</v>
      </c>
      <c r="G308" s="426" t="s">
        <v>175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3376</v>
      </c>
      <c r="C315" s="426" t="s">
        <v>2849</v>
      </c>
      <c r="D315" s="426" t="s">
        <v>162</v>
      </c>
      <c r="E315" s="435">
        <v>35</v>
      </c>
      <c r="F315" s="426" t="s">
        <v>1775</v>
      </c>
      <c r="G315" s="426" t="s">
        <v>1311</v>
      </c>
    </row>
    <row r="316" spans="1:7" ht="13.5" customHeight="1" x14ac:dyDescent="0.35">
      <c r="A316" s="480">
        <v>42977</v>
      </c>
      <c r="B316" s="426" t="s">
        <v>3001</v>
      </c>
      <c r="C316" s="426" t="s">
        <v>181</v>
      </c>
      <c r="D316" s="426" t="s">
        <v>159</v>
      </c>
      <c r="E316" s="435">
        <v>30</v>
      </c>
      <c r="F316" s="426" t="s">
        <v>2980</v>
      </c>
      <c r="G316" s="426" t="s">
        <v>175</v>
      </c>
    </row>
    <row r="317" spans="1:7" ht="13.5" customHeight="1" x14ac:dyDescent="0.35">
      <c r="A317" s="480">
        <v>42976</v>
      </c>
      <c r="B317" s="426" t="s">
        <v>3337</v>
      </c>
      <c r="C317" s="426" t="s">
        <v>2849</v>
      </c>
      <c r="D317" s="426" t="s">
        <v>164</v>
      </c>
      <c r="E317" s="435">
        <v>10</v>
      </c>
      <c r="F317" s="426" t="s">
        <v>3377</v>
      </c>
      <c r="G317" s="426" t="s">
        <v>174</v>
      </c>
    </row>
    <row r="318" spans="1:7" ht="13.5" customHeight="1" x14ac:dyDescent="0.35">
      <c r="A318" s="480">
        <v>42976</v>
      </c>
      <c r="B318" s="426" t="s">
        <v>676</v>
      </c>
      <c r="C318" s="426" t="s">
        <v>2849</v>
      </c>
      <c r="D318" s="426" t="s">
        <v>162</v>
      </c>
      <c r="E318" s="435">
        <v>65</v>
      </c>
      <c r="F318" s="426" t="s">
        <v>1775</v>
      </c>
      <c r="G318" s="426" t="s">
        <v>1311</v>
      </c>
    </row>
    <row r="319" spans="1:7" ht="13.5" customHeight="1" x14ac:dyDescent="0.35">
      <c r="A319" s="480">
        <v>42973</v>
      </c>
      <c r="B319" s="426" t="s">
        <v>2394</v>
      </c>
      <c r="C319" s="426" t="s">
        <v>2849</v>
      </c>
      <c r="D319" s="426" t="s">
        <v>162</v>
      </c>
      <c r="E319" s="435">
        <v>35</v>
      </c>
      <c r="F319" s="426" t="s">
        <v>2823</v>
      </c>
      <c r="G319" s="426" t="s">
        <v>175</v>
      </c>
    </row>
    <row r="320" spans="1:7" ht="13.5" customHeight="1" x14ac:dyDescent="0.35">
      <c r="A320" s="480">
        <v>42973</v>
      </c>
      <c r="B320" s="426" t="s">
        <v>1500</v>
      </c>
      <c r="C320" s="426" t="s">
        <v>2850</v>
      </c>
      <c r="D320" s="426" t="s">
        <v>162</v>
      </c>
      <c r="E320" s="435">
        <v>995</v>
      </c>
      <c r="F320" s="426" t="s">
        <v>1000</v>
      </c>
      <c r="G320" s="426" t="s">
        <v>174</v>
      </c>
    </row>
    <row r="321" spans="1:7" ht="13.5" customHeight="1" x14ac:dyDescent="0.35">
      <c r="A321" s="480">
        <v>42973</v>
      </c>
      <c r="B321" s="426" t="s">
        <v>3378</v>
      </c>
      <c r="C321" s="426" t="s">
        <v>2849</v>
      </c>
      <c r="D321" s="426" t="s">
        <v>160</v>
      </c>
      <c r="E321" s="435">
        <v>25</v>
      </c>
      <c r="F321" s="426" t="s">
        <v>1924</v>
      </c>
      <c r="G321" s="426" t="s">
        <v>174</v>
      </c>
    </row>
    <row r="322" spans="1:7" ht="13.5" customHeight="1" x14ac:dyDescent="0.35">
      <c r="A322" s="480">
        <v>42973</v>
      </c>
      <c r="B322" s="426" t="s">
        <v>3379</v>
      </c>
      <c r="C322" s="426" t="s">
        <v>2849</v>
      </c>
      <c r="D322" s="426" t="s">
        <v>163</v>
      </c>
      <c r="E322" s="435">
        <v>13</v>
      </c>
      <c r="F322" s="426" t="s">
        <v>1924</v>
      </c>
      <c r="G322" s="426" t="s">
        <v>163</v>
      </c>
    </row>
    <row r="323" spans="1:7" ht="13.5" customHeight="1" x14ac:dyDescent="0.35">
      <c r="A323" s="480">
        <v>42972</v>
      </c>
      <c r="B323" s="426" t="s">
        <v>3350</v>
      </c>
      <c r="C323" s="426" t="s">
        <v>2849</v>
      </c>
      <c r="D323" s="426" t="s">
        <v>159</v>
      </c>
      <c r="E323" s="435">
        <v>100</v>
      </c>
      <c r="F323" s="426" t="s">
        <v>291</v>
      </c>
      <c r="G323" s="426" t="s">
        <v>175</v>
      </c>
    </row>
    <row r="324" spans="1:7" ht="13.5" customHeight="1" x14ac:dyDescent="0.35">
      <c r="A324" s="480">
        <v>42973</v>
      </c>
      <c r="B324" s="426" t="s">
        <v>3380</v>
      </c>
      <c r="C324" s="426" t="s">
        <v>2852</v>
      </c>
      <c r="D324" s="426" t="s">
        <v>160</v>
      </c>
      <c r="E324" s="435">
        <v>20</v>
      </c>
      <c r="F324" s="426" t="s">
        <v>292</v>
      </c>
      <c r="G324" s="426" t="s">
        <v>174</v>
      </c>
    </row>
    <row r="325" spans="1:7" ht="13.5" customHeight="1" x14ac:dyDescent="0.35">
      <c r="A325" s="480">
        <v>42970</v>
      </c>
      <c r="B325" s="426" t="s">
        <v>3381</v>
      </c>
      <c r="C325" s="426" t="s">
        <v>2849</v>
      </c>
      <c r="D325" s="426" t="s">
        <v>163</v>
      </c>
      <c r="E325" s="435">
        <v>13</v>
      </c>
      <c r="F325" s="426" t="s">
        <v>1924</v>
      </c>
      <c r="G325" s="426" t="s">
        <v>163</v>
      </c>
    </row>
    <row r="326" spans="1:7" ht="13.5" customHeight="1" x14ac:dyDescent="0.35">
      <c r="A326" s="480">
        <v>42970</v>
      </c>
      <c r="B326" s="426" t="s">
        <v>3382</v>
      </c>
      <c r="C326" s="426" t="s">
        <v>2849</v>
      </c>
      <c r="D326" s="426" t="s">
        <v>162</v>
      </c>
      <c r="E326" s="435">
        <v>35</v>
      </c>
      <c r="F326" s="426" t="s">
        <v>3383</v>
      </c>
      <c r="G326" s="426" t="s">
        <v>1311</v>
      </c>
    </row>
    <row r="327" spans="1:7" ht="13.5" customHeight="1" x14ac:dyDescent="0.35">
      <c r="A327" s="480">
        <v>42969</v>
      </c>
      <c r="B327" s="426" t="s">
        <v>3384</v>
      </c>
      <c r="C327" s="426" t="s">
        <v>2849</v>
      </c>
      <c r="D327" s="426" t="s">
        <v>162</v>
      </c>
      <c r="E327" s="435">
        <v>65</v>
      </c>
      <c r="F327" s="426" t="s">
        <v>3385</v>
      </c>
      <c r="G327" s="426" t="s">
        <v>1311</v>
      </c>
    </row>
    <row r="328" spans="1:7" ht="13.5" customHeight="1" x14ac:dyDescent="0.35">
      <c r="A328" s="480">
        <v>42968</v>
      </c>
      <c r="B328" s="426" t="s">
        <v>3386</v>
      </c>
      <c r="C328" s="426" t="s">
        <v>2850</v>
      </c>
      <c r="D328" s="426" t="s">
        <v>2297</v>
      </c>
      <c r="E328" s="435">
        <v>195</v>
      </c>
      <c r="F328" s="426" t="s">
        <v>235</v>
      </c>
      <c r="G328" s="426" t="s">
        <v>174</v>
      </c>
    </row>
    <row r="329" spans="1:7" ht="13.5" customHeight="1" x14ac:dyDescent="0.35">
      <c r="A329" s="480">
        <v>42968</v>
      </c>
      <c r="B329" s="426" t="s">
        <v>3387</v>
      </c>
      <c r="C329" s="426" t="s">
        <v>2850</v>
      </c>
      <c r="D329" s="426" t="s">
        <v>162</v>
      </c>
      <c r="E329" s="435">
        <v>1200</v>
      </c>
      <c r="F329" s="426" t="s">
        <v>2323</v>
      </c>
      <c r="G329" s="426" t="s">
        <v>174</v>
      </c>
    </row>
    <row r="330" spans="1:7" ht="13.5" customHeight="1" x14ac:dyDescent="0.35">
      <c r="A330" s="480">
        <v>42954</v>
      </c>
      <c r="B330" s="426" t="s">
        <v>3388</v>
      </c>
      <c r="C330" s="426" t="s">
        <v>2849</v>
      </c>
      <c r="D330" s="426" t="s">
        <v>163</v>
      </c>
      <c r="E330" s="435">
        <v>13</v>
      </c>
      <c r="F330" s="426" t="s">
        <v>1924</v>
      </c>
      <c r="G330" s="426" t="s">
        <v>163</v>
      </c>
    </row>
    <row r="331" spans="1:7" ht="13.5" customHeight="1" x14ac:dyDescent="0.35">
      <c r="A331" s="480">
        <v>42962</v>
      </c>
      <c r="B331" s="426" t="s">
        <v>3389</v>
      </c>
      <c r="C331" s="426" t="s">
        <v>2853</v>
      </c>
      <c r="D331" s="426" t="s">
        <v>160</v>
      </c>
      <c r="E331" s="435">
        <v>8.5399999999999991</v>
      </c>
      <c r="F331" s="426" t="s">
        <v>3390</v>
      </c>
      <c r="G331" s="426" t="s">
        <v>3222</v>
      </c>
    </row>
    <row r="332" spans="1:7" ht="13.5" customHeight="1" x14ac:dyDescent="0.35">
      <c r="A332" s="480">
        <v>42966</v>
      </c>
      <c r="B332" s="426" t="s">
        <v>2235</v>
      </c>
      <c r="C332" s="426" t="s">
        <v>2851</v>
      </c>
      <c r="D332" s="426" t="s">
        <v>162</v>
      </c>
      <c r="E332" s="435">
        <v>25.2</v>
      </c>
      <c r="F332" s="426" t="s">
        <v>3391</v>
      </c>
      <c r="G332" s="426" t="s">
        <v>175</v>
      </c>
    </row>
    <row r="333" spans="1:7" ht="13.5" customHeight="1" x14ac:dyDescent="0.35">
      <c r="A333" s="480">
        <v>42965</v>
      </c>
      <c r="B333" s="426" t="s">
        <v>3138</v>
      </c>
      <c r="C333" s="426" t="s">
        <v>2853</v>
      </c>
      <c r="D333" s="426" t="s">
        <v>164</v>
      </c>
      <c r="E333" s="435">
        <v>30</v>
      </c>
      <c r="F333" s="426" t="s">
        <v>3358</v>
      </c>
      <c r="G333" s="426" t="s">
        <v>175</v>
      </c>
    </row>
    <row r="334" spans="1:7" ht="13.5" customHeight="1" x14ac:dyDescent="0.35">
      <c r="A334" s="480">
        <v>42965</v>
      </c>
      <c r="B334" s="426" t="s">
        <v>2871</v>
      </c>
      <c r="C334" s="426" t="s">
        <v>2850</v>
      </c>
      <c r="D334" s="426" t="s">
        <v>159</v>
      </c>
      <c r="E334" s="435">
        <v>150</v>
      </c>
      <c r="F334" s="426" t="s">
        <v>3392</v>
      </c>
      <c r="G334" s="426" t="s">
        <v>175</v>
      </c>
    </row>
    <row r="335" spans="1:7" ht="13.5" customHeight="1" x14ac:dyDescent="0.35">
      <c r="A335" s="480">
        <v>42964</v>
      </c>
      <c r="B335" s="426" t="s">
        <v>3393</v>
      </c>
      <c r="C335" s="426" t="s">
        <v>2852</v>
      </c>
      <c r="D335" s="426" t="s">
        <v>160</v>
      </c>
      <c r="E335" s="435">
        <v>200</v>
      </c>
      <c r="F335" s="426" t="s">
        <v>2021</v>
      </c>
      <c r="G335" s="426" t="s">
        <v>175</v>
      </c>
    </row>
    <row r="336" spans="1:7" ht="13.5" customHeight="1" x14ac:dyDescent="0.35">
      <c r="A336" s="480">
        <v>42964</v>
      </c>
      <c r="B336" s="426" t="s">
        <v>3394</v>
      </c>
      <c r="C336" s="426" t="s">
        <v>2849</v>
      </c>
      <c r="D336" s="426" t="s">
        <v>159</v>
      </c>
      <c r="E336" s="435">
        <v>25</v>
      </c>
      <c r="F336" s="426" t="s">
        <v>1924</v>
      </c>
      <c r="G336" s="426" t="s">
        <v>174</v>
      </c>
    </row>
    <row r="337" spans="1:7" ht="13.5" customHeight="1" x14ac:dyDescent="0.35">
      <c r="A337" s="480">
        <v>42964</v>
      </c>
      <c r="B337" s="426" t="s">
        <v>3395</v>
      </c>
      <c r="C337" s="426" t="s">
        <v>2849</v>
      </c>
      <c r="D337" s="426" t="s">
        <v>159</v>
      </c>
      <c r="E337" s="435">
        <v>50</v>
      </c>
      <c r="F337" s="426" t="s">
        <v>3396</v>
      </c>
      <c r="G337" s="426" t="s">
        <v>174</v>
      </c>
    </row>
    <row r="338" spans="1:7" ht="13.5" customHeight="1" x14ac:dyDescent="0.35">
      <c r="A338" s="480">
        <v>42963</v>
      </c>
      <c r="B338" s="426" t="s">
        <v>3397</v>
      </c>
      <c r="C338" s="426" t="s">
        <v>2850</v>
      </c>
      <c r="D338" s="426" t="s">
        <v>2297</v>
      </c>
      <c r="E338" s="435">
        <v>20</v>
      </c>
      <c r="F338" s="426" t="s">
        <v>3392</v>
      </c>
      <c r="G338" s="426" t="s">
        <v>177</v>
      </c>
    </row>
    <row r="339" spans="1:7" ht="13.5" customHeight="1" x14ac:dyDescent="0.35">
      <c r="A339" s="480">
        <v>42962</v>
      </c>
      <c r="B339" s="426" t="s">
        <v>967</v>
      </c>
      <c r="C339" s="426" t="s">
        <v>2849</v>
      </c>
      <c r="D339" s="426" t="s">
        <v>159</v>
      </c>
      <c r="E339" s="435">
        <v>135</v>
      </c>
      <c r="F339" s="426" t="s">
        <v>3398</v>
      </c>
      <c r="G339" s="426" t="s">
        <v>175</v>
      </c>
    </row>
    <row r="340" spans="1:7" ht="13.5" customHeight="1" x14ac:dyDescent="0.35">
      <c r="A340" s="480">
        <v>42961</v>
      </c>
      <c r="B340" s="426" t="s">
        <v>3399</v>
      </c>
      <c r="C340" s="426" t="s">
        <v>2850</v>
      </c>
      <c r="D340" s="426" t="s">
        <v>160</v>
      </c>
      <c r="E340" s="435">
        <v>65</v>
      </c>
      <c r="F340" s="426" t="s">
        <v>2787</v>
      </c>
      <c r="G340" s="426" t="s">
        <v>175</v>
      </c>
    </row>
    <row r="341" spans="1:7" ht="13.5" customHeight="1" x14ac:dyDescent="0.35">
      <c r="A341" s="480">
        <v>42959</v>
      </c>
      <c r="B341" s="426" t="s">
        <v>2223</v>
      </c>
      <c r="C341" s="426" t="s">
        <v>2849</v>
      </c>
      <c r="D341" s="426" t="s">
        <v>159</v>
      </c>
      <c r="E341" s="435">
        <v>25</v>
      </c>
      <c r="F341" s="426" t="s">
        <v>1924</v>
      </c>
      <c r="G341" s="426" t="s">
        <v>174</v>
      </c>
    </row>
    <row r="342" spans="1:7" ht="13.5" customHeight="1" x14ac:dyDescent="0.35">
      <c r="A342" s="480">
        <v>42953</v>
      </c>
      <c r="B342" s="426" t="s">
        <v>1187</v>
      </c>
      <c r="C342" s="426" t="s">
        <v>2850</v>
      </c>
      <c r="D342" s="426" t="s">
        <v>159</v>
      </c>
      <c r="E342" s="435">
        <v>160</v>
      </c>
      <c r="F342" s="426" t="s">
        <v>1375</v>
      </c>
      <c r="G342" s="426" t="s">
        <v>175</v>
      </c>
    </row>
    <row r="343" spans="1:7" ht="13.5" customHeight="1" x14ac:dyDescent="0.35">
      <c r="A343" s="480">
        <v>42950</v>
      </c>
      <c r="B343" s="426" t="s">
        <v>3400</v>
      </c>
      <c r="C343" s="426" t="s">
        <v>2850</v>
      </c>
      <c r="D343" s="426" t="s">
        <v>159</v>
      </c>
      <c r="E343" s="435">
        <v>10</v>
      </c>
      <c r="F343" s="426" t="s">
        <v>3401</v>
      </c>
      <c r="G343" s="426" t="s">
        <v>174</v>
      </c>
    </row>
    <row r="344" spans="1:7" ht="13.5" customHeight="1" x14ac:dyDescent="0.35">
      <c r="A344" s="480">
        <v>42950</v>
      </c>
      <c r="B344" s="426" t="s">
        <v>3402</v>
      </c>
      <c r="C344" s="426" t="s">
        <v>2850</v>
      </c>
      <c r="D344" s="426" t="s">
        <v>160</v>
      </c>
      <c r="E344" s="435">
        <v>65</v>
      </c>
      <c r="F344" s="426" t="s">
        <v>1375</v>
      </c>
      <c r="G344" s="426" t="s">
        <v>174</v>
      </c>
    </row>
    <row r="345" spans="1:7" ht="13.5" customHeight="1" x14ac:dyDescent="0.35">
      <c r="A345" s="480">
        <v>42948</v>
      </c>
      <c r="B345" s="426" t="s">
        <v>2664</v>
      </c>
      <c r="C345" s="426" t="s">
        <v>2851</v>
      </c>
      <c r="D345" s="426" t="s">
        <v>161</v>
      </c>
      <c r="E345" s="435">
        <v>701.11</v>
      </c>
      <c r="F345" s="426" t="s">
        <v>1078</v>
      </c>
      <c r="G345" s="426" t="s">
        <v>175</v>
      </c>
    </row>
    <row r="346" spans="1:7" ht="13.5" customHeight="1" x14ac:dyDescent="0.35">
      <c r="A346" s="480">
        <v>42948</v>
      </c>
      <c r="B346" s="426" t="s">
        <v>2665</v>
      </c>
      <c r="C346" s="426" t="s">
        <v>2852</v>
      </c>
      <c r="D346" s="426" t="s">
        <v>161</v>
      </c>
      <c r="E346" s="435">
        <v>140</v>
      </c>
      <c r="F346" s="426" t="s">
        <v>292</v>
      </c>
      <c r="G346" s="426" t="s">
        <v>175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3403</v>
      </c>
      <c r="C349" s="426" t="s">
        <v>2849</v>
      </c>
      <c r="D349" s="426" t="s">
        <v>163</v>
      </c>
      <c r="E349" s="435">
        <v>13</v>
      </c>
      <c r="F349" s="426" t="s">
        <v>1924</v>
      </c>
      <c r="G349" s="426" t="s">
        <v>163</v>
      </c>
    </row>
    <row r="350" spans="1:7" ht="13.5" customHeight="1" x14ac:dyDescent="0.35">
      <c r="A350" s="480">
        <v>42947</v>
      </c>
      <c r="B350" s="426" t="s">
        <v>3404</v>
      </c>
      <c r="C350" s="426" t="s">
        <v>2850</v>
      </c>
      <c r="D350" s="426" t="s">
        <v>162</v>
      </c>
      <c r="E350" s="435">
        <v>15</v>
      </c>
      <c r="F350" s="426" t="s">
        <v>1375</v>
      </c>
      <c r="G350" s="426" t="s">
        <v>1311</v>
      </c>
    </row>
    <row r="351" spans="1:7" ht="13.5" customHeight="1" x14ac:dyDescent="0.35">
      <c r="A351" s="480">
        <v>42941</v>
      </c>
      <c r="B351" s="426" t="s">
        <v>3405</v>
      </c>
      <c r="C351" s="426" t="s">
        <v>2849</v>
      </c>
      <c r="D351" s="426" t="s">
        <v>162</v>
      </c>
      <c r="E351" s="435">
        <v>65</v>
      </c>
      <c r="F351" s="426" t="s">
        <v>3406</v>
      </c>
      <c r="G351" s="426" t="s">
        <v>1311</v>
      </c>
    </row>
    <row r="352" spans="1:7" ht="13.5" customHeight="1" x14ac:dyDescent="0.35">
      <c r="A352" s="480">
        <v>42941</v>
      </c>
      <c r="B352" s="426" t="s">
        <v>3407</v>
      </c>
      <c r="C352" s="426" t="s">
        <v>2849</v>
      </c>
      <c r="D352" s="426" t="s">
        <v>162</v>
      </c>
      <c r="E352" s="435">
        <v>63.5</v>
      </c>
      <c r="F352" s="426" t="s">
        <v>1291</v>
      </c>
      <c r="G352" s="426" t="s">
        <v>181</v>
      </c>
    </row>
    <row r="353" spans="1:7" ht="13.5" customHeight="1" x14ac:dyDescent="0.35">
      <c r="A353" s="480">
        <v>42941</v>
      </c>
      <c r="B353" s="426" t="s">
        <v>3408</v>
      </c>
      <c r="C353" s="426" t="s">
        <v>2849</v>
      </c>
      <c r="D353" s="426" t="s">
        <v>162</v>
      </c>
      <c r="E353" s="435">
        <v>200</v>
      </c>
      <c r="F353" s="426" t="s">
        <v>3406</v>
      </c>
      <c r="G353" s="426" t="s">
        <v>1311</v>
      </c>
    </row>
    <row r="354" spans="1:7" ht="13.5" customHeight="1" x14ac:dyDescent="0.35">
      <c r="A354" s="480">
        <v>42941</v>
      </c>
      <c r="B354" s="426" t="s">
        <v>3409</v>
      </c>
      <c r="C354" s="426" t="s">
        <v>2850</v>
      </c>
      <c r="D354" s="426" t="s">
        <v>159</v>
      </c>
      <c r="E354" s="435">
        <v>35</v>
      </c>
      <c r="F354" s="426" t="s">
        <v>2090</v>
      </c>
      <c r="G354" s="426" t="s">
        <v>177</v>
      </c>
    </row>
    <row r="355" spans="1:7" ht="13.5" customHeight="1" x14ac:dyDescent="0.35">
      <c r="A355" s="480">
        <v>42940</v>
      </c>
      <c r="B355" s="426" t="s">
        <v>3410</v>
      </c>
      <c r="C355" s="426" t="s">
        <v>2849</v>
      </c>
      <c r="D355" s="426" t="s">
        <v>163</v>
      </c>
      <c r="E355" s="435">
        <v>13</v>
      </c>
      <c r="F355" s="426" t="s">
        <v>1924</v>
      </c>
      <c r="G355" s="426" t="s">
        <v>163</v>
      </c>
    </row>
    <row r="356" spans="1:7" ht="13.5" customHeight="1" x14ac:dyDescent="0.35">
      <c r="A356" s="480">
        <v>42939</v>
      </c>
      <c r="B356" s="426" t="s">
        <v>3411</v>
      </c>
      <c r="C356" s="426" t="s">
        <v>2850</v>
      </c>
      <c r="D356" s="426" t="s">
        <v>159</v>
      </c>
      <c r="E356" s="435">
        <v>450</v>
      </c>
      <c r="F356" s="426" t="s">
        <v>504</v>
      </c>
      <c r="G356" s="426" t="s">
        <v>174</v>
      </c>
    </row>
    <row r="357" spans="1:7" ht="13.5" customHeight="1" x14ac:dyDescent="0.35">
      <c r="A357" s="480">
        <v>42939</v>
      </c>
      <c r="B357" s="426" t="s">
        <v>3412</v>
      </c>
      <c r="C357" s="426" t="s">
        <v>2849</v>
      </c>
      <c r="D357" s="426" t="s">
        <v>162</v>
      </c>
      <c r="E357" s="435">
        <v>75</v>
      </c>
      <c r="F357" s="426" t="s">
        <v>3413</v>
      </c>
      <c r="G357" s="426" t="s">
        <v>174</v>
      </c>
    </row>
    <row r="358" spans="1:7" ht="13.5" customHeight="1" x14ac:dyDescent="0.35">
      <c r="A358" s="480">
        <v>42937</v>
      </c>
      <c r="B358" s="426" t="s">
        <v>2461</v>
      </c>
      <c r="C358" s="426" t="s">
        <v>2849</v>
      </c>
      <c r="D358" s="426" t="s">
        <v>159</v>
      </c>
      <c r="E358" s="435">
        <v>35</v>
      </c>
      <c r="F358" s="426" t="s">
        <v>3414</v>
      </c>
      <c r="G358" s="426" t="s">
        <v>175</v>
      </c>
    </row>
    <row r="359" spans="1:7" ht="13.5" customHeight="1" x14ac:dyDescent="0.35">
      <c r="A359" s="480">
        <v>42937</v>
      </c>
      <c r="B359" s="426" t="s">
        <v>3415</v>
      </c>
      <c r="C359" s="426" t="s">
        <v>2849</v>
      </c>
      <c r="D359" s="426" t="s">
        <v>162</v>
      </c>
      <c r="E359" s="435">
        <v>65</v>
      </c>
      <c r="F359" s="426" t="s">
        <v>3406</v>
      </c>
      <c r="G359" s="426" t="s">
        <v>1311</v>
      </c>
    </row>
    <row r="360" spans="1:7" ht="13.5" customHeight="1" x14ac:dyDescent="0.35">
      <c r="A360" s="480">
        <v>42937</v>
      </c>
      <c r="B360" s="426" t="s">
        <v>3416</v>
      </c>
      <c r="C360" s="426" t="s">
        <v>2849</v>
      </c>
      <c r="D360" s="426" t="s">
        <v>162</v>
      </c>
      <c r="E360" s="435">
        <v>200</v>
      </c>
      <c r="F360" s="426" t="s">
        <v>1938</v>
      </c>
      <c r="G360" s="426" t="s">
        <v>1311</v>
      </c>
    </row>
    <row r="361" spans="1:7" ht="13.5" customHeight="1" x14ac:dyDescent="0.35">
      <c r="A361" s="480">
        <v>42934</v>
      </c>
      <c r="B361" s="426" t="s">
        <v>3417</v>
      </c>
      <c r="C361" s="426" t="s">
        <v>2850</v>
      </c>
      <c r="D361" s="426" t="s">
        <v>159</v>
      </c>
      <c r="E361" s="435">
        <v>55</v>
      </c>
      <c r="F361" s="426" t="s">
        <v>2090</v>
      </c>
      <c r="G361" s="426" t="s">
        <v>177</v>
      </c>
    </row>
    <row r="362" spans="1:7" ht="13.5" customHeight="1" x14ac:dyDescent="0.35">
      <c r="A362" s="480">
        <v>42934</v>
      </c>
      <c r="B362" s="426" t="s">
        <v>3184</v>
      </c>
      <c r="C362" s="426" t="s">
        <v>2850</v>
      </c>
      <c r="D362" s="426" t="s">
        <v>162</v>
      </c>
      <c r="E362" s="435">
        <v>325</v>
      </c>
      <c r="F362" s="426" t="s">
        <v>504</v>
      </c>
      <c r="G362" s="426" t="s">
        <v>174</v>
      </c>
    </row>
    <row r="363" spans="1:7" ht="13.5" customHeight="1" x14ac:dyDescent="0.35">
      <c r="A363" s="480">
        <v>42934</v>
      </c>
      <c r="B363" s="426" t="s">
        <v>3418</v>
      </c>
      <c r="C363" s="426" t="s">
        <v>2850</v>
      </c>
      <c r="D363" s="426" t="s">
        <v>162</v>
      </c>
      <c r="E363" s="435">
        <v>625</v>
      </c>
      <c r="F363" s="426" t="s">
        <v>504</v>
      </c>
      <c r="G363" s="426" t="s">
        <v>175</v>
      </c>
    </row>
    <row r="364" spans="1:7" ht="13.5" customHeight="1" x14ac:dyDescent="0.35">
      <c r="A364" s="480">
        <v>42933</v>
      </c>
      <c r="B364" s="426" t="s">
        <v>3419</v>
      </c>
      <c r="C364" s="426" t="s">
        <v>2849</v>
      </c>
      <c r="D364" s="426" t="s">
        <v>163</v>
      </c>
      <c r="E364" s="435">
        <v>13</v>
      </c>
      <c r="F364" s="426" t="s">
        <v>1924</v>
      </c>
      <c r="G364" s="426" t="s">
        <v>163</v>
      </c>
    </row>
    <row r="365" spans="1:7" ht="13.5" customHeight="1" x14ac:dyDescent="0.35">
      <c r="A365" s="480">
        <v>42932</v>
      </c>
      <c r="B365" s="426" t="s">
        <v>3420</v>
      </c>
      <c r="C365" s="426" t="s">
        <v>2850</v>
      </c>
      <c r="D365" s="426" t="s">
        <v>159</v>
      </c>
      <c r="E365" s="435">
        <v>65</v>
      </c>
      <c r="F365" s="426" t="s">
        <v>2217</v>
      </c>
      <c r="G365" s="426" t="s">
        <v>175</v>
      </c>
    </row>
    <row r="366" spans="1:7" ht="13.5" customHeight="1" x14ac:dyDescent="0.35">
      <c r="A366" s="480">
        <v>42930</v>
      </c>
      <c r="B366" s="426" t="s">
        <v>161</v>
      </c>
      <c r="C366" s="426" t="s">
        <v>2853</v>
      </c>
      <c r="D366" s="426" t="s">
        <v>160</v>
      </c>
      <c r="E366" s="435">
        <v>31.41</v>
      </c>
      <c r="F366" s="426" t="s">
        <v>3421</v>
      </c>
      <c r="G366" s="426" t="s">
        <v>3222</v>
      </c>
    </row>
    <row r="367" spans="1:7" ht="13.5" customHeight="1" x14ac:dyDescent="0.35">
      <c r="A367" s="480">
        <v>42922</v>
      </c>
      <c r="B367" s="426" t="s">
        <v>3422</v>
      </c>
      <c r="C367" s="426" t="s">
        <v>2849</v>
      </c>
      <c r="D367" s="426" t="s">
        <v>163</v>
      </c>
      <c r="E367" s="435">
        <v>13</v>
      </c>
      <c r="F367" s="426" t="s">
        <v>1924</v>
      </c>
      <c r="G367" s="426" t="s">
        <v>163</v>
      </c>
    </row>
    <row r="368" spans="1:7" ht="13.5" customHeight="1" x14ac:dyDescent="0.35">
      <c r="A368" s="480">
        <v>42922</v>
      </c>
      <c r="B368" s="426" t="s">
        <v>3337</v>
      </c>
      <c r="C368" s="426" t="s">
        <v>2849</v>
      </c>
      <c r="D368" s="426" t="s">
        <v>159</v>
      </c>
      <c r="E368" s="435">
        <v>30</v>
      </c>
      <c r="F368" s="426" t="s">
        <v>1924</v>
      </c>
      <c r="G368" s="426" t="s">
        <v>174</v>
      </c>
    </row>
    <row r="369" spans="1:7" ht="13.5" customHeight="1" x14ac:dyDescent="0.35">
      <c r="A369" s="480">
        <v>42920</v>
      </c>
      <c r="B369" s="426" t="s">
        <v>3423</v>
      </c>
      <c r="C369" s="426" t="s">
        <v>2851</v>
      </c>
      <c r="D369" s="426" t="s">
        <v>162</v>
      </c>
      <c r="E369" s="435">
        <v>31</v>
      </c>
      <c r="F369" s="426" t="s">
        <v>291</v>
      </c>
      <c r="G369" s="426" t="s">
        <v>175</v>
      </c>
    </row>
    <row r="370" spans="1:7" ht="13.5" customHeight="1" x14ac:dyDescent="0.35">
      <c r="A370" s="480">
        <v>42920</v>
      </c>
      <c r="B370" s="426" t="s">
        <v>2445</v>
      </c>
      <c r="C370" s="426" t="s">
        <v>2850</v>
      </c>
      <c r="D370" s="426" t="s">
        <v>159</v>
      </c>
      <c r="E370" s="435">
        <v>150</v>
      </c>
      <c r="F370" s="426" t="s">
        <v>2090</v>
      </c>
      <c r="G370" s="426" t="s">
        <v>177</v>
      </c>
    </row>
    <row r="371" spans="1:7" ht="13.5" customHeight="1" x14ac:dyDescent="0.35">
      <c r="A371" s="480">
        <v>42920</v>
      </c>
      <c r="B371" s="426" t="s">
        <v>3424</v>
      </c>
      <c r="C371" s="426" t="s">
        <v>941</v>
      </c>
      <c r="D371" s="426" t="s">
        <v>159</v>
      </c>
      <c r="E371" s="435">
        <f>195-48.75</f>
        <v>146.25</v>
      </c>
      <c r="F371" s="478" t="s">
        <v>941</v>
      </c>
      <c r="G371" s="426" t="s">
        <v>174</v>
      </c>
    </row>
    <row r="372" spans="1:7" ht="13.5" customHeight="1" x14ac:dyDescent="0.35">
      <c r="A372" s="480">
        <v>42919</v>
      </c>
      <c r="B372" s="426" t="s">
        <v>3423</v>
      </c>
      <c r="C372" s="426" t="s">
        <v>2851</v>
      </c>
      <c r="D372" s="426" t="s">
        <v>162</v>
      </c>
      <c r="E372" s="435">
        <v>204.05</v>
      </c>
      <c r="F372" s="426" t="s">
        <v>291</v>
      </c>
      <c r="G372" s="426" t="s">
        <v>175</v>
      </c>
    </row>
    <row r="373" spans="1:7" ht="13.5" customHeight="1" x14ac:dyDescent="0.35">
      <c r="A373" s="480">
        <v>42917</v>
      </c>
      <c r="B373" s="426" t="s">
        <v>3425</v>
      </c>
      <c r="C373" s="426" t="s">
        <v>2851</v>
      </c>
      <c r="D373" s="426" t="s">
        <v>161</v>
      </c>
      <c r="E373" s="435">
        <v>545.6</v>
      </c>
      <c r="F373" s="426" t="s">
        <v>1078</v>
      </c>
      <c r="G373" s="426" t="s">
        <v>175</v>
      </c>
    </row>
    <row r="374" spans="1:7" ht="13.5" customHeight="1" x14ac:dyDescent="0.35">
      <c r="A374" s="480">
        <v>42917</v>
      </c>
      <c r="B374" s="426" t="s">
        <v>3426</v>
      </c>
      <c r="C374" s="426" t="s">
        <v>2852</v>
      </c>
      <c r="D374" s="426" t="s">
        <v>161</v>
      </c>
      <c r="E374" s="435">
        <v>140</v>
      </c>
      <c r="F374" s="426" t="s">
        <v>292</v>
      </c>
      <c r="G374" s="426" t="s">
        <v>175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2941</v>
      </c>
      <c r="C376" s="426" t="s">
        <v>2853</v>
      </c>
      <c r="D376" s="426" t="s">
        <v>159</v>
      </c>
      <c r="E376" s="435">
        <v>35</v>
      </c>
      <c r="F376" s="426" t="s">
        <v>753</v>
      </c>
      <c r="G376" s="426" t="s">
        <v>175</v>
      </c>
    </row>
    <row r="377" spans="1:7" ht="13.5" customHeight="1" x14ac:dyDescent="0.35">
      <c r="A377" s="480">
        <v>42916</v>
      </c>
      <c r="B377" s="426" t="s">
        <v>967</v>
      </c>
      <c r="C377" s="426" t="s">
        <v>941</v>
      </c>
      <c r="D377" s="426" t="s">
        <v>162</v>
      </c>
      <c r="E377" s="435">
        <v>304.14999999999998</v>
      </c>
      <c r="F377" s="478" t="s">
        <v>941</v>
      </c>
      <c r="G377" s="426" t="s">
        <v>175</v>
      </c>
    </row>
    <row r="378" spans="1:7" ht="13.5" customHeight="1" x14ac:dyDescent="0.35">
      <c r="A378" s="480">
        <v>42916</v>
      </c>
      <c r="B378" s="426" t="s">
        <v>3427</v>
      </c>
      <c r="C378" s="426" t="s">
        <v>2850</v>
      </c>
      <c r="D378" s="426" t="s">
        <v>159</v>
      </c>
      <c r="E378" s="435">
        <v>48</v>
      </c>
      <c r="F378" s="426" t="s">
        <v>3428</v>
      </c>
      <c r="G378" s="426" t="s">
        <v>175</v>
      </c>
    </row>
    <row r="379" spans="1:7" ht="13.5" customHeight="1" x14ac:dyDescent="0.35">
      <c r="A379" s="480">
        <v>42914</v>
      </c>
      <c r="B379" s="426" t="s">
        <v>3429</v>
      </c>
      <c r="C379" s="426" t="s">
        <v>2850</v>
      </c>
      <c r="D379" s="426" t="s">
        <v>160</v>
      </c>
      <c r="E379" s="435">
        <v>60</v>
      </c>
      <c r="F379" s="426" t="s">
        <v>3430</v>
      </c>
      <c r="G379" s="426" t="s">
        <v>175</v>
      </c>
    </row>
    <row r="380" spans="1:7" ht="13.5" customHeight="1" x14ac:dyDescent="0.35">
      <c r="A380" s="480">
        <v>42914</v>
      </c>
      <c r="B380" s="426" t="s">
        <v>1126</v>
      </c>
      <c r="C380" s="426" t="s">
        <v>2853</v>
      </c>
      <c r="D380" s="426" t="s">
        <v>159</v>
      </c>
      <c r="E380" s="435">
        <v>30</v>
      </c>
      <c r="F380" s="426" t="s">
        <v>2980</v>
      </c>
      <c r="G380" s="426" t="s">
        <v>175</v>
      </c>
    </row>
    <row r="381" spans="1:7" ht="13.5" customHeight="1" x14ac:dyDescent="0.35">
      <c r="A381" s="480">
        <v>42909</v>
      </c>
      <c r="B381" s="426" t="s">
        <v>3431</v>
      </c>
      <c r="C381" s="426" t="s">
        <v>2853</v>
      </c>
      <c r="D381" s="426" t="s">
        <v>159</v>
      </c>
      <c r="E381" s="435">
        <v>100</v>
      </c>
      <c r="F381" s="426" t="s">
        <v>209</v>
      </c>
      <c r="G381" s="426" t="s">
        <v>174</v>
      </c>
    </row>
    <row r="382" spans="1:7" ht="13.5" customHeight="1" x14ac:dyDescent="0.35">
      <c r="A382" s="480">
        <v>42908</v>
      </c>
      <c r="B382" s="426" t="s">
        <v>3150</v>
      </c>
      <c r="C382" s="426" t="s">
        <v>2850</v>
      </c>
      <c r="D382" s="426" t="s">
        <v>162</v>
      </c>
      <c r="E382" s="435">
        <v>200</v>
      </c>
      <c r="F382" s="426" t="s">
        <v>3432</v>
      </c>
      <c r="G382" s="426" t="s">
        <v>1311</v>
      </c>
    </row>
    <row r="383" spans="1:7" ht="13.5" customHeight="1" x14ac:dyDescent="0.35">
      <c r="A383" s="480">
        <v>42907</v>
      </c>
      <c r="B383" s="426" t="s">
        <v>2781</v>
      </c>
      <c r="C383" s="426" t="s">
        <v>2850</v>
      </c>
      <c r="D383" s="426" t="s">
        <v>159</v>
      </c>
      <c r="E383" s="435">
        <v>99</v>
      </c>
      <c r="F383" s="426" t="s">
        <v>1319</v>
      </c>
      <c r="G383" s="426" t="s">
        <v>174</v>
      </c>
    </row>
    <row r="384" spans="1:7" ht="13.5" customHeight="1" x14ac:dyDescent="0.35">
      <c r="A384" s="480">
        <v>42907</v>
      </c>
      <c r="B384" s="426" t="s">
        <v>3433</v>
      </c>
      <c r="C384" s="426" t="s">
        <v>2850</v>
      </c>
      <c r="D384" s="426" t="s">
        <v>159</v>
      </c>
      <c r="E384" s="435">
        <v>60</v>
      </c>
      <c r="F384" s="426" t="s">
        <v>3430</v>
      </c>
      <c r="G384" s="426" t="s">
        <v>175</v>
      </c>
    </row>
    <row r="385" spans="1:7" ht="13.5" customHeight="1" x14ac:dyDescent="0.35">
      <c r="A385" s="480">
        <v>42907</v>
      </c>
      <c r="B385" s="426" t="s">
        <v>3434</v>
      </c>
      <c r="C385" s="426" t="s">
        <v>2851</v>
      </c>
      <c r="D385" s="426" t="s">
        <v>162</v>
      </c>
      <c r="E385" s="435">
        <v>394.2</v>
      </c>
      <c r="F385" s="426" t="s">
        <v>3435</v>
      </c>
      <c r="G385" s="426" t="s">
        <v>175</v>
      </c>
    </row>
    <row r="386" spans="1:7" ht="13.5" customHeight="1" x14ac:dyDescent="0.35">
      <c r="A386" s="480">
        <v>42904</v>
      </c>
      <c r="B386" s="426" t="s">
        <v>3436</v>
      </c>
      <c r="C386" s="426" t="s">
        <v>2850</v>
      </c>
      <c r="D386" s="426" t="s">
        <v>159</v>
      </c>
      <c r="E386" s="435">
        <v>59</v>
      </c>
      <c r="F386" s="426" t="s">
        <v>177</v>
      </c>
      <c r="G386" s="426" t="s">
        <v>177</v>
      </c>
    </row>
    <row r="387" spans="1:7" ht="13.5" customHeight="1" x14ac:dyDescent="0.35">
      <c r="A387" s="480">
        <v>42903</v>
      </c>
      <c r="B387" s="426" t="s">
        <v>3437</v>
      </c>
      <c r="C387" s="426" t="s">
        <v>2850</v>
      </c>
      <c r="D387" s="426" t="s">
        <v>160</v>
      </c>
      <c r="E387" s="435">
        <v>59</v>
      </c>
      <c r="F387" s="426" t="s">
        <v>177</v>
      </c>
      <c r="G387" s="426" t="s">
        <v>177</v>
      </c>
    </row>
    <row r="388" spans="1:7" ht="13.5" customHeight="1" x14ac:dyDescent="0.35">
      <c r="A388" s="480">
        <v>42902</v>
      </c>
      <c r="B388" s="426" t="s">
        <v>3053</v>
      </c>
      <c r="C388" s="426" t="s">
        <v>2849</v>
      </c>
      <c r="D388" s="426" t="s">
        <v>160</v>
      </c>
      <c r="E388" s="435">
        <v>175</v>
      </c>
      <c r="F388" s="426" t="s">
        <v>3438</v>
      </c>
      <c r="G388" s="426" t="s">
        <v>175</v>
      </c>
    </row>
    <row r="389" spans="1:7" ht="13.5" customHeight="1" x14ac:dyDescent="0.35">
      <c r="A389" s="480">
        <v>42901</v>
      </c>
      <c r="B389" s="426" t="s">
        <v>3439</v>
      </c>
      <c r="C389" s="426" t="s">
        <v>2849</v>
      </c>
      <c r="D389" s="426" t="s">
        <v>163</v>
      </c>
      <c r="E389" s="435">
        <v>13</v>
      </c>
      <c r="F389" s="426" t="s">
        <v>1924</v>
      </c>
      <c r="G389" s="426" t="s">
        <v>163</v>
      </c>
    </row>
    <row r="390" spans="1:7" ht="13.5" customHeight="1" x14ac:dyDescent="0.35">
      <c r="A390" s="480">
        <v>42900</v>
      </c>
      <c r="B390" s="426" t="s">
        <v>3440</v>
      </c>
      <c r="C390" s="426" t="s">
        <v>2850</v>
      </c>
      <c r="D390" s="426" t="s">
        <v>162</v>
      </c>
      <c r="E390" s="435">
        <v>500</v>
      </c>
      <c r="F390" s="478" t="s">
        <v>1531</v>
      </c>
      <c r="G390" s="426" t="s">
        <v>174</v>
      </c>
    </row>
    <row r="391" spans="1:7" ht="13.5" customHeight="1" x14ac:dyDescent="0.35">
      <c r="A391" s="480">
        <v>42900</v>
      </c>
      <c r="B391" s="426" t="s">
        <v>3440</v>
      </c>
      <c r="C391" s="426" t="s">
        <v>941</v>
      </c>
      <c r="D391" s="426" t="s">
        <v>162</v>
      </c>
      <c r="E391" s="435">
        <v>1300</v>
      </c>
      <c r="F391" s="478" t="s">
        <v>941</v>
      </c>
      <c r="G391" s="426" t="s">
        <v>174</v>
      </c>
    </row>
    <row r="392" spans="1:7" ht="13.5" customHeight="1" x14ac:dyDescent="0.35">
      <c r="A392" s="480">
        <v>42900</v>
      </c>
      <c r="B392" s="426" t="s">
        <v>1681</v>
      </c>
      <c r="C392" s="426" t="s">
        <v>2850</v>
      </c>
      <c r="D392" s="426" t="s">
        <v>159</v>
      </c>
      <c r="E392" s="435">
        <v>60</v>
      </c>
      <c r="F392" s="426" t="s">
        <v>3441</v>
      </c>
      <c r="G392" s="426" t="s">
        <v>175</v>
      </c>
    </row>
    <row r="393" spans="1:7" ht="13.5" customHeight="1" x14ac:dyDescent="0.35">
      <c r="A393" s="480">
        <v>42899</v>
      </c>
      <c r="B393" s="426" t="s">
        <v>3418</v>
      </c>
      <c r="C393" s="426" t="s">
        <v>2850</v>
      </c>
      <c r="D393" s="426" t="s">
        <v>2297</v>
      </c>
      <c r="E393" s="435">
        <v>180</v>
      </c>
      <c r="F393" s="426" t="s">
        <v>3441</v>
      </c>
      <c r="G393" s="426" t="s">
        <v>175</v>
      </c>
    </row>
    <row r="394" spans="1:7" ht="13.5" customHeight="1" x14ac:dyDescent="0.35">
      <c r="A394" s="480">
        <v>42899</v>
      </c>
      <c r="B394" s="426" t="s">
        <v>1126</v>
      </c>
      <c r="C394" s="426" t="s">
        <v>2850</v>
      </c>
      <c r="D394" s="426" t="s">
        <v>159</v>
      </c>
      <c r="E394" s="435">
        <v>60</v>
      </c>
      <c r="F394" s="426" t="s">
        <v>3442</v>
      </c>
      <c r="G394" s="426" t="s">
        <v>175</v>
      </c>
    </row>
    <row r="395" spans="1:7" ht="13.5" customHeight="1" x14ac:dyDescent="0.35">
      <c r="A395" s="480">
        <v>42899</v>
      </c>
      <c r="B395" s="426" t="s">
        <v>3443</v>
      </c>
      <c r="C395" s="426" t="s">
        <v>2850</v>
      </c>
      <c r="D395" s="426" t="s">
        <v>159</v>
      </c>
      <c r="E395" s="435">
        <v>60</v>
      </c>
      <c r="F395" s="426" t="s">
        <v>3444</v>
      </c>
      <c r="G395" s="426" t="s">
        <v>174</v>
      </c>
    </row>
    <row r="396" spans="1:7" ht="13.5" customHeight="1" x14ac:dyDescent="0.35">
      <c r="A396" s="480">
        <v>42898</v>
      </c>
      <c r="B396" s="426" t="s">
        <v>3445</v>
      </c>
      <c r="C396" s="426" t="s">
        <v>2853</v>
      </c>
      <c r="D396" s="426" t="s">
        <v>159</v>
      </c>
      <c r="E396" s="435">
        <v>64.8</v>
      </c>
      <c r="F396" s="426" t="s">
        <v>209</v>
      </c>
      <c r="G396" s="426" t="s">
        <v>174</v>
      </c>
    </row>
    <row r="397" spans="1:7" ht="13.5" customHeight="1" x14ac:dyDescent="0.35">
      <c r="A397" s="480">
        <v>42897</v>
      </c>
      <c r="B397" s="426" t="s">
        <v>2817</v>
      </c>
      <c r="C397" s="426" t="s">
        <v>2853</v>
      </c>
      <c r="D397" s="426" t="s">
        <v>160</v>
      </c>
      <c r="E397" s="435">
        <v>30</v>
      </c>
      <c r="F397" s="426" t="s">
        <v>2980</v>
      </c>
      <c r="G397" s="426" t="s">
        <v>175</v>
      </c>
    </row>
    <row r="398" spans="1:7" ht="13.5" customHeight="1" x14ac:dyDescent="0.35">
      <c r="A398" s="480">
        <v>42896</v>
      </c>
      <c r="B398" s="426" t="s">
        <v>2365</v>
      </c>
      <c r="C398" s="426" t="s">
        <v>2850</v>
      </c>
      <c r="D398" s="426" t="s">
        <v>159</v>
      </c>
      <c r="E398" s="435">
        <v>60</v>
      </c>
      <c r="F398" s="426" t="s">
        <v>3430</v>
      </c>
      <c r="G398" s="426" t="s">
        <v>175</v>
      </c>
    </row>
    <row r="399" spans="1:7" ht="13.5" customHeight="1" x14ac:dyDescent="0.35">
      <c r="A399" s="480">
        <v>42895</v>
      </c>
      <c r="B399" s="426" t="s">
        <v>3446</v>
      </c>
      <c r="C399" s="426" t="s">
        <v>2850</v>
      </c>
      <c r="D399" s="426" t="s">
        <v>159</v>
      </c>
      <c r="E399" s="435">
        <v>425</v>
      </c>
      <c r="F399" s="426" t="s">
        <v>504</v>
      </c>
      <c r="G399" s="426" t="s">
        <v>174</v>
      </c>
    </row>
    <row r="400" spans="1:7" ht="13.5" customHeight="1" x14ac:dyDescent="0.35">
      <c r="A400" s="480">
        <v>42895</v>
      </c>
      <c r="B400" s="426" t="s">
        <v>3447</v>
      </c>
      <c r="C400" s="426" t="s">
        <v>2849</v>
      </c>
      <c r="D400" s="426" t="s">
        <v>162</v>
      </c>
      <c r="E400" s="435">
        <v>200</v>
      </c>
      <c r="F400" s="426" t="s">
        <v>3448</v>
      </c>
      <c r="G400" s="426" t="s">
        <v>1311</v>
      </c>
    </row>
    <row r="401" spans="1:7" ht="13.5" customHeight="1" x14ac:dyDescent="0.35">
      <c r="A401" s="480">
        <v>42894</v>
      </c>
      <c r="B401" s="426" t="s">
        <v>3449</v>
      </c>
      <c r="C401" s="426" t="s">
        <v>2849</v>
      </c>
      <c r="D401" s="426" t="s">
        <v>163</v>
      </c>
      <c r="E401" s="435">
        <v>13</v>
      </c>
      <c r="F401" s="426" t="s">
        <v>1924</v>
      </c>
      <c r="G401" s="426" t="s">
        <v>163</v>
      </c>
    </row>
    <row r="402" spans="1:7" ht="13.5" customHeight="1" x14ac:dyDescent="0.35">
      <c r="A402" s="480">
        <v>42894</v>
      </c>
      <c r="B402" s="426" t="s">
        <v>3450</v>
      </c>
      <c r="C402" s="426" t="s">
        <v>2849</v>
      </c>
      <c r="D402" s="426" t="s">
        <v>163</v>
      </c>
      <c r="E402" s="435">
        <v>13</v>
      </c>
      <c r="F402" s="426" t="s">
        <v>1924</v>
      </c>
      <c r="G402" s="426" t="s">
        <v>163</v>
      </c>
    </row>
    <row r="403" spans="1:7" ht="13.5" customHeight="1" x14ac:dyDescent="0.35">
      <c r="A403" s="480">
        <v>42894</v>
      </c>
      <c r="B403" s="426" t="s">
        <v>3451</v>
      </c>
      <c r="C403" s="426" t="s">
        <v>2850</v>
      </c>
      <c r="D403" s="426" t="s">
        <v>159</v>
      </c>
      <c r="E403" s="435">
        <v>60</v>
      </c>
      <c r="F403" s="426" t="s">
        <v>3430</v>
      </c>
      <c r="G403" s="426" t="s">
        <v>174</v>
      </c>
    </row>
    <row r="404" spans="1:7" ht="13.5" customHeight="1" x14ac:dyDescent="0.35">
      <c r="A404" s="480">
        <v>42893</v>
      </c>
      <c r="B404" s="426" t="s">
        <v>3452</v>
      </c>
      <c r="C404" s="426" t="s">
        <v>2852</v>
      </c>
      <c r="D404" s="426" t="s">
        <v>160</v>
      </c>
      <c r="E404" s="435">
        <v>20</v>
      </c>
      <c r="F404" s="426" t="s">
        <v>3453</v>
      </c>
      <c r="G404" s="426" t="s">
        <v>175</v>
      </c>
    </row>
    <row r="405" spans="1:7" ht="13.5" customHeight="1" x14ac:dyDescent="0.35">
      <c r="A405" s="480">
        <v>42892</v>
      </c>
      <c r="B405" s="426" t="s">
        <v>3454</v>
      </c>
      <c r="C405" s="426" t="s">
        <v>2849</v>
      </c>
      <c r="D405" s="426" t="s">
        <v>162</v>
      </c>
      <c r="E405" s="435">
        <v>65</v>
      </c>
      <c r="F405" s="426" t="s">
        <v>3406</v>
      </c>
      <c r="G405" s="426" t="s">
        <v>1311</v>
      </c>
    </row>
    <row r="406" spans="1:7" ht="13.5" customHeight="1" x14ac:dyDescent="0.35">
      <c r="A406" s="480">
        <v>42892</v>
      </c>
      <c r="B406" s="426" t="s">
        <v>3455</v>
      </c>
      <c r="C406" s="426" t="s">
        <v>2849</v>
      </c>
      <c r="D406" s="426" t="s">
        <v>2297</v>
      </c>
      <c r="E406" s="435">
        <v>235</v>
      </c>
      <c r="F406" s="426" t="s">
        <v>3448</v>
      </c>
      <c r="G406" s="426" t="s">
        <v>174</v>
      </c>
    </row>
    <row r="407" spans="1:7" ht="13.5" customHeight="1" x14ac:dyDescent="0.35">
      <c r="A407" s="480">
        <v>42891</v>
      </c>
      <c r="B407" s="426" t="s">
        <v>3455</v>
      </c>
      <c r="C407" s="426" t="s">
        <v>2849</v>
      </c>
      <c r="D407" s="426" t="s">
        <v>159</v>
      </c>
      <c r="E407" s="435">
        <v>30</v>
      </c>
      <c r="F407" s="426" t="s">
        <v>1924</v>
      </c>
      <c r="G407" s="426" t="s">
        <v>174</v>
      </c>
    </row>
    <row r="408" spans="1:7" ht="13.5" customHeight="1" x14ac:dyDescent="0.35">
      <c r="A408" s="480">
        <v>42889</v>
      </c>
      <c r="B408" s="426" t="s">
        <v>3456</v>
      </c>
      <c r="C408" s="426" t="s">
        <v>2849</v>
      </c>
      <c r="D408" s="426" t="s">
        <v>163</v>
      </c>
      <c r="E408" s="435">
        <v>13</v>
      </c>
      <c r="F408" s="426" t="s">
        <v>1924</v>
      </c>
      <c r="G408" s="426" t="s">
        <v>163</v>
      </c>
    </row>
    <row r="409" spans="1:7" ht="13.5" customHeight="1" x14ac:dyDescent="0.35">
      <c r="A409" s="480">
        <v>42889</v>
      </c>
      <c r="B409" s="426" t="s">
        <v>3457</v>
      </c>
      <c r="C409" s="426" t="s">
        <v>2849</v>
      </c>
      <c r="D409" s="426" t="s">
        <v>163</v>
      </c>
      <c r="E409" s="435">
        <v>13</v>
      </c>
      <c r="F409" s="426" t="s">
        <v>1924</v>
      </c>
      <c r="G409" s="426" t="s">
        <v>163</v>
      </c>
    </row>
    <row r="410" spans="1:7" ht="13.5" customHeight="1" x14ac:dyDescent="0.35">
      <c r="A410" s="480">
        <v>42888</v>
      </c>
      <c r="B410" s="426" t="s">
        <v>3458</v>
      </c>
      <c r="C410" s="426" t="s">
        <v>2849</v>
      </c>
      <c r="D410" s="426" t="s">
        <v>163</v>
      </c>
      <c r="E410" s="435">
        <v>13</v>
      </c>
      <c r="F410" s="426" t="s">
        <v>1924</v>
      </c>
      <c r="G410" s="426" t="s">
        <v>163</v>
      </c>
    </row>
    <row r="411" spans="1:7" ht="13.5" customHeight="1" x14ac:dyDescent="0.35">
      <c r="A411" s="480">
        <v>42887</v>
      </c>
      <c r="B411" s="426" t="s">
        <v>3459</v>
      </c>
      <c r="C411" s="426" t="s">
        <v>2849</v>
      </c>
      <c r="D411" s="426" t="s">
        <v>160</v>
      </c>
      <c r="E411" s="435">
        <v>30</v>
      </c>
      <c r="F411" s="426" t="s">
        <v>1924</v>
      </c>
      <c r="G411" s="426" t="s">
        <v>174</v>
      </c>
    </row>
    <row r="412" spans="1:7" ht="13.5" customHeight="1" x14ac:dyDescent="0.35">
      <c r="A412" s="480">
        <v>42887</v>
      </c>
      <c r="B412" s="426" t="s">
        <v>3028</v>
      </c>
      <c r="C412" s="426" t="s">
        <v>2851</v>
      </c>
      <c r="D412" s="426" t="s">
        <v>161</v>
      </c>
      <c r="E412" s="435">
        <v>296.77999999999997</v>
      </c>
      <c r="F412" s="426" t="s">
        <v>3460</v>
      </c>
      <c r="G412" s="426" t="s">
        <v>175</v>
      </c>
    </row>
    <row r="413" spans="1:7" ht="13.5" customHeight="1" x14ac:dyDescent="0.35">
      <c r="A413" s="480">
        <v>42887</v>
      </c>
      <c r="B413" s="426" t="s">
        <v>3029</v>
      </c>
      <c r="C413" s="426" t="s">
        <v>2852</v>
      </c>
      <c r="D413" s="426" t="s">
        <v>161</v>
      </c>
      <c r="E413" s="435">
        <v>102</v>
      </c>
      <c r="F413" s="426" t="s">
        <v>292</v>
      </c>
      <c r="G413" s="426" t="s">
        <v>175</v>
      </c>
    </row>
    <row r="415" spans="1:7" ht="13.5" customHeight="1" x14ac:dyDescent="0.35">
      <c r="A415" s="480">
        <v>42886</v>
      </c>
      <c r="B415" s="426" t="s">
        <v>3461</v>
      </c>
      <c r="C415" s="426" t="s">
        <v>2853</v>
      </c>
      <c r="D415" s="426" t="s">
        <v>159</v>
      </c>
      <c r="E415" s="435">
        <v>18.75</v>
      </c>
      <c r="F415" s="426" t="s">
        <v>753</v>
      </c>
      <c r="G415" s="426" t="s">
        <v>175</v>
      </c>
    </row>
    <row r="416" spans="1:7" ht="13.5" customHeight="1" x14ac:dyDescent="0.35">
      <c r="A416" s="480">
        <v>42886</v>
      </c>
      <c r="B416" s="426" t="s">
        <v>3462</v>
      </c>
      <c r="C416" s="426" t="s">
        <v>2849</v>
      </c>
      <c r="D416" s="426" t="s">
        <v>159</v>
      </c>
      <c r="E416" s="435">
        <v>273.75</v>
      </c>
      <c r="F416" s="426" t="s">
        <v>3463</v>
      </c>
      <c r="G416" s="426" t="s">
        <v>175</v>
      </c>
    </row>
    <row r="417" spans="1:7" ht="13.5" customHeight="1" x14ac:dyDescent="0.35">
      <c r="A417" s="480">
        <v>42886</v>
      </c>
      <c r="B417" s="426" t="s">
        <v>3217</v>
      </c>
      <c r="C417" s="426" t="s">
        <v>2849</v>
      </c>
      <c r="D417" s="426" t="s">
        <v>159</v>
      </c>
      <c r="E417" s="435">
        <v>198.75</v>
      </c>
      <c r="F417" s="426" t="s">
        <v>1286</v>
      </c>
      <c r="G417" s="426" t="s">
        <v>175</v>
      </c>
    </row>
    <row r="418" spans="1:7" ht="13.5" customHeight="1" x14ac:dyDescent="0.35">
      <c r="A418" s="480">
        <v>42886</v>
      </c>
      <c r="B418" s="426" t="s">
        <v>3464</v>
      </c>
      <c r="C418" s="426" t="s">
        <v>941</v>
      </c>
      <c r="D418" s="426" t="s">
        <v>159</v>
      </c>
      <c r="E418" s="435">
        <v>146.25</v>
      </c>
      <c r="F418" s="478" t="s">
        <v>941</v>
      </c>
      <c r="G418" s="426" t="s">
        <v>175</v>
      </c>
    </row>
    <row r="419" spans="1:7" ht="13.5" customHeight="1" x14ac:dyDescent="0.35">
      <c r="A419" s="480">
        <v>42886</v>
      </c>
      <c r="B419" s="426" t="s">
        <v>1009</v>
      </c>
      <c r="C419" s="426" t="s">
        <v>2850</v>
      </c>
      <c r="D419" s="426" t="s">
        <v>162</v>
      </c>
      <c r="E419" s="435">
        <v>337.5</v>
      </c>
      <c r="F419" s="426" t="s">
        <v>467</v>
      </c>
      <c r="G419" s="426" t="s">
        <v>175</v>
      </c>
    </row>
    <row r="420" spans="1:7" ht="13.5" customHeight="1" x14ac:dyDescent="0.35">
      <c r="A420" s="480">
        <v>42886</v>
      </c>
      <c r="B420" s="426" t="s">
        <v>3465</v>
      </c>
      <c r="C420" s="426" t="s">
        <v>2850</v>
      </c>
      <c r="D420" s="426" t="s">
        <v>2297</v>
      </c>
      <c r="E420" s="435">
        <v>60</v>
      </c>
      <c r="F420" s="426" t="s">
        <v>3430</v>
      </c>
      <c r="G420" s="426" t="s">
        <v>174</v>
      </c>
    </row>
    <row r="421" spans="1:7" ht="13.5" customHeight="1" x14ac:dyDescent="0.35">
      <c r="A421" s="480">
        <v>42886</v>
      </c>
      <c r="B421" s="426" t="s">
        <v>3466</v>
      </c>
      <c r="C421" s="426" t="s">
        <v>2849</v>
      </c>
      <c r="D421" s="426" t="s">
        <v>163</v>
      </c>
      <c r="E421" s="435">
        <v>13</v>
      </c>
      <c r="F421" s="426" t="s">
        <v>1924</v>
      </c>
      <c r="G421" s="426" t="s">
        <v>163</v>
      </c>
    </row>
    <row r="422" spans="1:7" ht="13.5" customHeight="1" x14ac:dyDescent="0.35">
      <c r="A422" s="480">
        <v>42886</v>
      </c>
      <c r="B422" s="426" t="s">
        <v>2394</v>
      </c>
      <c r="C422" s="426" t="s">
        <v>2849</v>
      </c>
      <c r="D422" s="426" t="s">
        <v>162</v>
      </c>
      <c r="E422" s="435">
        <v>37.5</v>
      </c>
      <c r="F422" s="426" t="s">
        <v>2808</v>
      </c>
      <c r="G422" s="426" t="s">
        <v>175</v>
      </c>
    </row>
    <row r="423" spans="1:7" ht="13.5" customHeight="1" x14ac:dyDescent="0.35">
      <c r="A423" s="480">
        <v>42886</v>
      </c>
      <c r="B423" s="426" t="s">
        <v>3467</v>
      </c>
      <c r="C423" s="426" t="s">
        <v>2849</v>
      </c>
      <c r="D423" s="426" t="s">
        <v>162</v>
      </c>
      <c r="E423" s="435">
        <v>176.25</v>
      </c>
      <c r="F423" s="426" t="s">
        <v>3468</v>
      </c>
      <c r="G423" s="426" t="s">
        <v>174</v>
      </c>
    </row>
    <row r="424" spans="1:7" ht="13.5" customHeight="1" x14ac:dyDescent="0.35">
      <c r="A424" s="480">
        <v>42886</v>
      </c>
      <c r="B424" s="426" t="s">
        <v>3469</v>
      </c>
      <c r="C424" s="426" t="s">
        <v>2849</v>
      </c>
      <c r="D424" s="426" t="s">
        <v>163</v>
      </c>
      <c r="E424" s="435">
        <v>13</v>
      </c>
      <c r="F424" s="426" t="s">
        <v>1924</v>
      </c>
      <c r="G424" s="426" t="s">
        <v>163</v>
      </c>
    </row>
    <row r="425" spans="1:7" ht="13.5" customHeight="1" x14ac:dyDescent="0.35">
      <c r="A425" s="480">
        <v>42886</v>
      </c>
      <c r="B425" s="426" t="s">
        <v>3470</v>
      </c>
      <c r="C425" s="426" t="s">
        <v>2849</v>
      </c>
      <c r="D425" s="426" t="s">
        <v>159</v>
      </c>
      <c r="E425" s="435">
        <v>22.5</v>
      </c>
      <c r="F425" s="426" t="s">
        <v>1924</v>
      </c>
      <c r="G425" s="426" t="s">
        <v>174</v>
      </c>
    </row>
    <row r="426" spans="1:7" ht="13.5" customHeight="1" x14ac:dyDescent="0.35">
      <c r="A426" s="480">
        <v>42885</v>
      </c>
      <c r="B426" s="426" t="s">
        <v>3471</v>
      </c>
      <c r="C426" s="426" t="s">
        <v>2850</v>
      </c>
      <c r="D426" s="426" t="s">
        <v>160</v>
      </c>
      <c r="E426" s="435">
        <v>45</v>
      </c>
      <c r="F426" s="426" t="s">
        <v>3430</v>
      </c>
      <c r="G426" s="426" t="s">
        <v>175</v>
      </c>
    </row>
    <row r="427" spans="1:7" ht="13.5" customHeight="1" x14ac:dyDescent="0.35">
      <c r="A427" s="480">
        <v>42885</v>
      </c>
      <c r="B427" s="426" t="s">
        <v>3471</v>
      </c>
      <c r="C427" s="426" t="s">
        <v>2852</v>
      </c>
      <c r="D427" s="426" t="s">
        <v>160</v>
      </c>
      <c r="E427" s="435">
        <v>20</v>
      </c>
      <c r="F427" s="426" t="s">
        <v>293</v>
      </c>
      <c r="G427" s="426" t="s">
        <v>175</v>
      </c>
    </row>
    <row r="428" spans="1:7" ht="13.5" customHeight="1" x14ac:dyDescent="0.35">
      <c r="A428" s="480">
        <v>42885</v>
      </c>
      <c r="B428" s="426" t="s">
        <v>1977</v>
      </c>
      <c r="C428" s="426" t="s">
        <v>2850</v>
      </c>
      <c r="D428" s="426" t="s">
        <v>160</v>
      </c>
      <c r="E428" s="435">
        <v>45</v>
      </c>
      <c r="F428" s="426" t="s">
        <v>3472</v>
      </c>
      <c r="G428" s="426" t="s">
        <v>175</v>
      </c>
    </row>
    <row r="429" spans="1:7" ht="13.5" customHeight="1" x14ac:dyDescent="0.35">
      <c r="A429" s="480">
        <v>42885</v>
      </c>
      <c r="B429" s="426" t="s">
        <v>3473</v>
      </c>
      <c r="C429" s="426" t="s">
        <v>2849</v>
      </c>
      <c r="D429" s="426" t="s">
        <v>159</v>
      </c>
      <c r="E429" s="435">
        <v>198.75</v>
      </c>
      <c r="F429" s="426" t="s">
        <v>3406</v>
      </c>
      <c r="G429" s="426" t="s">
        <v>174</v>
      </c>
    </row>
    <row r="430" spans="1:7" ht="13.5" customHeight="1" x14ac:dyDescent="0.35">
      <c r="A430" s="480">
        <v>42884</v>
      </c>
      <c r="B430" s="426" t="s">
        <v>3474</v>
      </c>
      <c r="C430" s="426" t="s">
        <v>2849</v>
      </c>
      <c r="D430" s="426" t="s">
        <v>160</v>
      </c>
      <c r="E430" s="435">
        <v>60</v>
      </c>
      <c r="F430" s="426" t="s">
        <v>1924</v>
      </c>
      <c r="G430" s="426" t="s">
        <v>174</v>
      </c>
    </row>
    <row r="431" spans="1:7" ht="13.5" customHeight="1" x14ac:dyDescent="0.35">
      <c r="A431" s="480">
        <v>42884</v>
      </c>
      <c r="B431" s="426" t="s">
        <v>3475</v>
      </c>
      <c r="C431" s="426" t="s">
        <v>2850</v>
      </c>
      <c r="D431" s="426" t="s">
        <v>159</v>
      </c>
      <c r="E431" s="435">
        <v>35</v>
      </c>
      <c r="F431" s="426" t="s">
        <v>3080</v>
      </c>
      <c r="G431" s="426" t="s">
        <v>177</v>
      </c>
    </row>
    <row r="432" spans="1:7" ht="13.5" customHeight="1" x14ac:dyDescent="0.35">
      <c r="A432" s="480">
        <v>42883</v>
      </c>
      <c r="B432" s="426" t="s">
        <v>3476</v>
      </c>
      <c r="C432" s="426" t="s">
        <v>2849</v>
      </c>
      <c r="D432" s="426" t="s">
        <v>159</v>
      </c>
      <c r="E432" s="435">
        <v>265</v>
      </c>
      <c r="F432" s="426" t="s">
        <v>3477</v>
      </c>
      <c r="G432" s="426" t="s">
        <v>175</v>
      </c>
    </row>
    <row r="433" spans="1:7" ht="13.5" customHeight="1" x14ac:dyDescent="0.35">
      <c r="A433" s="480">
        <v>42882</v>
      </c>
      <c r="B433" s="426" t="s">
        <v>2431</v>
      </c>
      <c r="C433" s="426" t="s">
        <v>2852</v>
      </c>
      <c r="D433" s="426" t="s">
        <v>159</v>
      </c>
      <c r="E433" s="435">
        <v>600</v>
      </c>
      <c r="F433" s="426" t="s">
        <v>3478</v>
      </c>
      <c r="G433" s="426" t="s">
        <v>175</v>
      </c>
    </row>
    <row r="434" spans="1:7" ht="13.5" customHeight="1" x14ac:dyDescent="0.35">
      <c r="A434" s="480">
        <v>42880</v>
      </c>
      <c r="B434" s="426" t="s">
        <v>3479</v>
      </c>
      <c r="C434" s="426" t="s">
        <v>2849</v>
      </c>
      <c r="D434" s="426" t="s">
        <v>162</v>
      </c>
      <c r="E434" s="435">
        <v>35</v>
      </c>
      <c r="F434" s="426" t="s">
        <v>3468</v>
      </c>
      <c r="G434" s="426" t="s">
        <v>1311</v>
      </c>
    </row>
    <row r="435" spans="1:7" ht="13.5" customHeight="1" x14ac:dyDescent="0.35">
      <c r="A435" s="480">
        <v>42879</v>
      </c>
      <c r="B435" s="426" t="s">
        <v>3184</v>
      </c>
      <c r="C435" s="426" t="s">
        <v>2850</v>
      </c>
      <c r="D435" s="426" t="s">
        <v>159</v>
      </c>
      <c r="E435" s="435">
        <v>100</v>
      </c>
      <c r="F435" s="426" t="s">
        <v>504</v>
      </c>
      <c r="G435" s="426" t="s">
        <v>174</v>
      </c>
    </row>
    <row r="436" spans="1:7" ht="13.5" customHeight="1" x14ac:dyDescent="0.35">
      <c r="A436" s="480">
        <v>42873</v>
      </c>
      <c r="B436" s="426" t="s">
        <v>3429</v>
      </c>
      <c r="C436" s="426" t="s">
        <v>2849</v>
      </c>
      <c r="D436" s="426" t="s">
        <v>160</v>
      </c>
      <c r="E436" s="435">
        <v>265</v>
      </c>
      <c r="F436" s="426" t="s">
        <v>3480</v>
      </c>
      <c r="G436" s="426" t="s">
        <v>175</v>
      </c>
    </row>
    <row r="437" spans="1:7" ht="13.5" customHeight="1" x14ac:dyDescent="0.35">
      <c r="A437" s="480">
        <v>42872</v>
      </c>
      <c r="B437" s="426" t="s">
        <v>3481</v>
      </c>
      <c r="C437" s="426" t="s">
        <v>2849</v>
      </c>
      <c r="D437" s="426" t="s">
        <v>159</v>
      </c>
      <c r="E437" s="435">
        <v>265</v>
      </c>
      <c r="F437" s="426" t="s">
        <v>3480</v>
      </c>
      <c r="G437" s="426" t="s">
        <v>174</v>
      </c>
    </row>
    <row r="438" spans="1:7" ht="13.5" customHeight="1" x14ac:dyDescent="0.35">
      <c r="A438" s="480">
        <v>42871</v>
      </c>
      <c r="B438" s="426" t="s">
        <v>3482</v>
      </c>
      <c r="C438" s="426" t="s">
        <v>2850</v>
      </c>
      <c r="D438" s="426" t="s">
        <v>159</v>
      </c>
      <c r="E438" s="435">
        <v>175</v>
      </c>
      <c r="F438" s="426" t="s">
        <v>3483</v>
      </c>
      <c r="G438" s="426" t="s">
        <v>175</v>
      </c>
    </row>
    <row r="439" spans="1:7" ht="13.5" customHeight="1" x14ac:dyDescent="0.35">
      <c r="A439" s="480">
        <v>42870</v>
      </c>
      <c r="B439" s="426" t="s">
        <v>3484</v>
      </c>
      <c r="C439" s="426" t="s">
        <v>2851</v>
      </c>
      <c r="D439" s="426" t="s">
        <v>162</v>
      </c>
      <c r="E439" s="435">
        <v>175</v>
      </c>
      <c r="F439" s="426" t="s">
        <v>3485</v>
      </c>
      <c r="G439" s="426" t="s">
        <v>175</v>
      </c>
    </row>
    <row r="440" spans="1:7" ht="13.5" customHeight="1" x14ac:dyDescent="0.35">
      <c r="A440" s="480">
        <v>42870</v>
      </c>
      <c r="B440" s="426" t="s">
        <v>3486</v>
      </c>
      <c r="C440" s="426" t="s">
        <v>941</v>
      </c>
      <c r="D440" s="426" t="s">
        <v>164</v>
      </c>
      <c r="E440" s="435">
        <v>100</v>
      </c>
      <c r="F440" s="478" t="s">
        <v>941</v>
      </c>
      <c r="G440" s="426" t="s">
        <v>177</v>
      </c>
    </row>
    <row r="441" spans="1:7" ht="13.5" customHeight="1" x14ac:dyDescent="0.35">
      <c r="A441" s="480">
        <v>42870</v>
      </c>
      <c r="B441" s="426" t="s">
        <v>3487</v>
      </c>
      <c r="C441" s="426" t="s">
        <v>941</v>
      </c>
      <c r="D441" s="426" t="s">
        <v>2297</v>
      </c>
      <c r="E441" s="435">
        <v>195</v>
      </c>
      <c r="F441" s="478" t="s">
        <v>941</v>
      </c>
      <c r="G441" s="426" t="s">
        <v>175</v>
      </c>
    </row>
    <row r="442" spans="1:7" ht="13.5" customHeight="1" x14ac:dyDescent="0.35">
      <c r="A442" s="480">
        <v>42866</v>
      </c>
      <c r="B442" s="426" t="s">
        <v>2817</v>
      </c>
      <c r="C442" s="426" t="s">
        <v>2849</v>
      </c>
      <c r="D442" s="426" t="s">
        <v>2297</v>
      </c>
      <c r="E442" s="435">
        <v>265</v>
      </c>
      <c r="F442" s="426" t="s">
        <v>3480</v>
      </c>
      <c r="G442" s="426" t="s">
        <v>174</v>
      </c>
    </row>
    <row r="443" spans="1:7" ht="13.5" customHeight="1" x14ac:dyDescent="0.35">
      <c r="A443" s="480">
        <v>42865</v>
      </c>
      <c r="B443" s="426" t="s">
        <v>3488</v>
      </c>
      <c r="C443" s="426" t="s">
        <v>2850</v>
      </c>
      <c r="D443" s="426" t="s">
        <v>159</v>
      </c>
      <c r="E443" s="435">
        <v>35</v>
      </c>
      <c r="F443" s="426" t="s">
        <v>3080</v>
      </c>
      <c r="G443" s="426" t="s">
        <v>177</v>
      </c>
    </row>
    <row r="444" spans="1:7" ht="13.5" customHeight="1" x14ac:dyDescent="0.35">
      <c r="A444" s="480">
        <v>42864</v>
      </c>
      <c r="B444" s="426" t="s">
        <v>3489</v>
      </c>
      <c r="C444" s="426" t="s">
        <v>2850</v>
      </c>
      <c r="D444" s="426" t="s">
        <v>159</v>
      </c>
      <c r="E444" s="435">
        <v>20</v>
      </c>
      <c r="F444" s="426" t="s">
        <v>3080</v>
      </c>
      <c r="G444" s="426" t="s">
        <v>177</v>
      </c>
    </row>
    <row r="445" spans="1:7" ht="13.5" customHeight="1" x14ac:dyDescent="0.35">
      <c r="A445" s="480">
        <v>42863</v>
      </c>
      <c r="B445" s="426" t="s">
        <v>3490</v>
      </c>
      <c r="C445" s="426" t="s">
        <v>2853</v>
      </c>
      <c r="D445" s="426" t="s">
        <v>164</v>
      </c>
      <c r="E445" s="435">
        <v>100</v>
      </c>
      <c r="F445" s="426" t="s">
        <v>284</v>
      </c>
      <c r="G445" s="426" t="s">
        <v>175</v>
      </c>
    </row>
    <row r="446" spans="1:7" ht="13.5" customHeight="1" x14ac:dyDescent="0.35">
      <c r="A446" s="480">
        <v>42863</v>
      </c>
      <c r="B446" s="426" t="s">
        <v>3491</v>
      </c>
      <c r="C446" s="426" t="s">
        <v>2849</v>
      </c>
      <c r="D446" s="426" t="s">
        <v>160</v>
      </c>
      <c r="E446" s="435">
        <v>265</v>
      </c>
      <c r="F446" s="426" t="s">
        <v>3492</v>
      </c>
      <c r="G446" s="426" t="s">
        <v>174</v>
      </c>
    </row>
    <row r="447" spans="1:7" ht="13.5" customHeight="1" x14ac:dyDescent="0.35">
      <c r="A447" s="480">
        <v>42863</v>
      </c>
      <c r="B447" s="426" t="s">
        <v>3493</v>
      </c>
      <c r="C447" s="426" t="s">
        <v>2849</v>
      </c>
      <c r="D447" s="426" t="s">
        <v>163</v>
      </c>
      <c r="E447" s="435">
        <v>13</v>
      </c>
      <c r="F447" s="426" t="s">
        <v>1924</v>
      </c>
      <c r="G447" s="426" t="s">
        <v>163</v>
      </c>
    </row>
    <row r="448" spans="1:7" ht="13.5" customHeight="1" x14ac:dyDescent="0.35">
      <c r="A448" s="480">
        <v>42862</v>
      </c>
      <c r="B448" s="426" t="s">
        <v>2345</v>
      </c>
      <c r="C448" s="426" t="s">
        <v>2849</v>
      </c>
      <c r="D448" s="426" t="s">
        <v>159</v>
      </c>
      <c r="E448" s="435">
        <v>265</v>
      </c>
      <c r="F448" s="426" t="s">
        <v>3480</v>
      </c>
      <c r="G448" s="426" t="s">
        <v>174</v>
      </c>
    </row>
    <row r="449" spans="1:7" ht="13.5" customHeight="1" x14ac:dyDescent="0.35">
      <c r="A449" s="480">
        <v>42861</v>
      </c>
      <c r="B449" s="426" t="s">
        <v>1126</v>
      </c>
      <c r="C449" s="426" t="s">
        <v>2850</v>
      </c>
      <c r="D449" s="426" t="s">
        <v>159</v>
      </c>
      <c r="E449" s="435">
        <v>60</v>
      </c>
      <c r="F449" s="426" t="s">
        <v>2464</v>
      </c>
      <c r="G449" s="426" t="s">
        <v>175</v>
      </c>
    </row>
    <row r="450" spans="1:7" ht="13.5" customHeight="1" x14ac:dyDescent="0.35">
      <c r="A450" s="480">
        <v>42861</v>
      </c>
      <c r="B450" s="426" t="s">
        <v>3188</v>
      </c>
      <c r="C450" s="426" t="s">
        <v>2849</v>
      </c>
      <c r="D450" s="426" t="s">
        <v>160</v>
      </c>
      <c r="E450" s="435">
        <v>60</v>
      </c>
      <c r="F450" s="426" t="s">
        <v>1924</v>
      </c>
      <c r="G450" s="426" t="s">
        <v>174</v>
      </c>
    </row>
    <row r="451" spans="1:7" ht="13.5" customHeight="1" x14ac:dyDescent="0.35">
      <c r="A451" s="480">
        <v>42861</v>
      </c>
      <c r="B451" s="426" t="s">
        <v>3494</v>
      </c>
      <c r="C451" s="426" t="s">
        <v>2849</v>
      </c>
      <c r="D451" s="426" t="s">
        <v>163</v>
      </c>
      <c r="E451" s="435">
        <v>13</v>
      </c>
      <c r="F451" s="426" t="s">
        <v>1924</v>
      </c>
      <c r="G451" s="426" t="s">
        <v>163</v>
      </c>
    </row>
    <row r="452" spans="1:7" ht="13.5" customHeight="1" x14ac:dyDescent="0.35">
      <c r="A452" s="480">
        <v>42856</v>
      </c>
      <c r="B452" s="426" t="s">
        <v>3495</v>
      </c>
      <c r="C452" s="426" t="s">
        <v>2852</v>
      </c>
      <c r="D452" s="426" t="s">
        <v>161</v>
      </c>
      <c r="E452" s="435">
        <v>100</v>
      </c>
      <c r="F452" s="426" t="s">
        <v>3496</v>
      </c>
      <c r="G452" s="426" t="s">
        <v>175</v>
      </c>
    </row>
    <row r="453" spans="1:7" ht="13.5" customHeight="1" x14ac:dyDescent="0.35">
      <c r="A453" s="480">
        <v>42856</v>
      </c>
      <c r="B453" s="426" t="s">
        <v>3497</v>
      </c>
      <c r="C453" s="426" t="s">
        <v>2851</v>
      </c>
      <c r="D453" s="426" t="s">
        <v>161</v>
      </c>
      <c r="E453" s="435">
        <v>779.71</v>
      </c>
      <c r="F453" s="426" t="s">
        <v>3485</v>
      </c>
      <c r="G453" s="426" t="s">
        <v>175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3498</v>
      </c>
      <c r="C456" s="426" t="s">
        <v>2853</v>
      </c>
      <c r="D456" s="426" t="s">
        <v>162</v>
      </c>
      <c r="E456" s="435">
        <v>255.18</v>
      </c>
      <c r="F456" s="426" t="s">
        <v>284</v>
      </c>
      <c r="G456" s="426" t="s">
        <v>3222</v>
      </c>
    </row>
    <row r="457" spans="1:7" ht="13.5" customHeight="1" x14ac:dyDescent="0.35">
      <c r="A457" s="480">
        <v>42855</v>
      </c>
      <c r="B457" s="426" t="s">
        <v>3499</v>
      </c>
      <c r="C457" s="426" t="s">
        <v>2849</v>
      </c>
      <c r="D457" s="426" t="s">
        <v>163</v>
      </c>
      <c r="E457" s="435">
        <v>13</v>
      </c>
      <c r="F457" s="426" t="s">
        <v>1924</v>
      </c>
      <c r="G457" s="426" t="s">
        <v>163</v>
      </c>
    </row>
    <row r="458" spans="1:7" ht="13.5" customHeight="1" x14ac:dyDescent="0.35">
      <c r="A458" s="480">
        <v>42855</v>
      </c>
      <c r="B458" s="426" t="s">
        <v>3420</v>
      </c>
      <c r="C458" s="426" t="s">
        <v>2850</v>
      </c>
      <c r="D458" s="426" t="s">
        <v>159</v>
      </c>
      <c r="E458" s="435">
        <v>72</v>
      </c>
      <c r="F458" s="426" t="s">
        <v>3500</v>
      </c>
      <c r="G458" s="426" t="s">
        <v>177</v>
      </c>
    </row>
    <row r="459" spans="1:7" ht="13.5" customHeight="1" x14ac:dyDescent="0.35">
      <c r="A459" s="480">
        <v>42853</v>
      </c>
      <c r="B459" s="426" t="s">
        <v>3501</v>
      </c>
      <c r="C459" s="426" t="s">
        <v>2852</v>
      </c>
      <c r="D459" s="426" t="s">
        <v>160</v>
      </c>
      <c r="E459" s="435">
        <v>20</v>
      </c>
      <c r="F459" s="426" t="s">
        <v>293</v>
      </c>
      <c r="G459" s="426" t="s">
        <v>174</v>
      </c>
    </row>
    <row r="460" spans="1:7" ht="13.5" customHeight="1" x14ac:dyDescent="0.35">
      <c r="A460" s="480">
        <v>42852</v>
      </c>
      <c r="B460" s="426" t="s">
        <v>3502</v>
      </c>
      <c r="C460" s="426" t="s">
        <v>2849</v>
      </c>
      <c r="D460" s="426" t="s">
        <v>163</v>
      </c>
      <c r="E460" s="435">
        <v>13</v>
      </c>
      <c r="F460" s="426" t="s">
        <v>1924</v>
      </c>
      <c r="G460" s="426" t="s">
        <v>163</v>
      </c>
    </row>
    <row r="461" spans="1:7" ht="13.5" customHeight="1" x14ac:dyDescent="0.35">
      <c r="A461" s="480">
        <v>42849</v>
      </c>
      <c r="B461" s="426" t="s">
        <v>2394</v>
      </c>
      <c r="C461" s="426" t="s">
        <v>2850</v>
      </c>
      <c r="D461" s="426" t="s">
        <v>162</v>
      </c>
      <c r="E461" s="435">
        <v>99</v>
      </c>
      <c r="F461" s="426" t="s">
        <v>230</v>
      </c>
      <c r="G461" s="426" t="s">
        <v>175</v>
      </c>
    </row>
    <row r="462" spans="1:7" ht="13.5" customHeight="1" x14ac:dyDescent="0.35">
      <c r="A462" s="480">
        <v>42849</v>
      </c>
      <c r="B462" s="426" t="s">
        <v>3503</v>
      </c>
      <c r="C462" s="426" t="s">
        <v>2849</v>
      </c>
      <c r="D462" s="426" t="s">
        <v>162</v>
      </c>
      <c r="E462" s="435">
        <v>1020</v>
      </c>
      <c r="F462" s="426" t="s">
        <v>3504</v>
      </c>
      <c r="G462" s="426" t="s">
        <v>174</v>
      </c>
    </row>
    <row r="463" spans="1:7" ht="13.5" customHeight="1" x14ac:dyDescent="0.35">
      <c r="A463" s="480">
        <v>42848</v>
      </c>
      <c r="B463" s="426" t="s">
        <v>3505</v>
      </c>
      <c r="C463" s="426" t="s">
        <v>2849</v>
      </c>
      <c r="D463" s="426" t="s">
        <v>2297</v>
      </c>
      <c r="E463" s="435">
        <v>265</v>
      </c>
      <c r="F463" s="426" t="s">
        <v>3406</v>
      </c>
      <c r="G463" s="426" t="s">
        <v>174</v>
      </c>
    </row>
    <row r="464" spans="1:7" ht="13.5" customHeight="1" x14ac:dyDescent="0.35">
      <c r="A464" s="480">
        <v>42845</v>
      </c>
      <c r="B464" s="426" t="s">
        <v>1681</v>
      </c>
      <c r="C464" s="426" t="s">
        <v>2850</v>
      </c>
      <c r="D464" s="426" t="s">
        <v>162</v>
      </c>
      <c r="E464" s="435">
        <v>250</v>
      </c>
      <c r="F464" s="426" t="s">
        <v>3506</v>
      </c>
      <c r="G464" s="426" t="s">
        <v>1311</v>
      </c>
    </row>
    <row r="465" spans="1:7" ht="13.5" customHeight="1" x14ac:dyDescent="0.35">
      <c r="A465" s="480">
        <v>42845</v>
      </c>
      <c r="B465" s="426" t="s">
        <v>3507</v>
      </c>
      <c r="C465" s="426" t="s">
        <v>2849</v>
      </c>
      <c r="D465" s="426" t="s">
        <v>162</v>
      </c>
      <c r="E465" s="435">
        <v>441</v>
      </c>
      <c r="F465" s="426" t="s">
        <v>3508</v>
      </c>
      <c r="G465" s="426" t="s">
        <v>175</v>
      </c>
    </row>
    <row r="466" spans="1:7" ht="13.5" customHeight="1" x14ac:dyDescent="0.35">
      <c r="A466" s="480">
        <v>42845</v>
      </c>
      <c r="B466" s="426" t="s">
        <v>3509</v>
      </c>
      <c r="C466" s="426" t="s">
        <v>2850</v>
      </c>
      <c r="D466" s="426" t="s">
        <v>2297</v>
      </c>
      <c r="E466" s="435">
        <v>99</v>
      </c>
      <c r="F466" s="426" t="s">
        <v>230</v>
      </c>
      <c r="G466" s="426" t="s">
        <v>174</v>
      </c>
    </row>
    <row r="467" spans="1:7" ht="13.5" customHeight="1" x14ac:dyDescent="0.35">
      <c r="A467" s="480">
        <v>42845</v>
      </c>
      <c r="B467" s="426" t="s">
        <v>3510</v>
      </c>
      <c r="C467" s="426" t="s">
        <v>2849</v>
      </c>
      <c r="D467" s="426" t="s">
        <v>163</v>
      </c>
      <c r="E467" s="435">
        <v>13</v>
      </c>
      <c r="F467" s="426" t="s">
        <v>1924</v>
      </c>
      <c r="G467" s="426" t="s">
        <v>163</v>
      </c>
    </row>
    <row r="468" spans="1:7" ht="13.5" customHeight="1" x14ac:dyDescent="0.35">
      <c r="A468" s="480">
        <v>42844</v>
      </c>
      <c r="B468" s="426" t="s">
        <v>2095</v>
      </c>
      <c r="C468" s="426" t="s">
        <v>2853</v>
      </c>
      <c r="D468" s="426" t="s">
        <v>162</v>
      </c>
      <c r="E468" s="435">
        <v>30</v>
      </c>
      <c r="F468" s="426" t="s">
        <v>2980</v>
      </c>
      <c r="G468" s="426" t="s">
        <v>175</v>
      </c>
    </row>
    <row r="469" spans="1:7" ht="13.5" customHeight="1" x14ac:dyDescent="0.35">
      <c r="A469" s="480">
        <v>42844</v>
      </c>
      <c r="B469" s="426" t="s">
        <v>967</v>
      </c>
      <c r="C469" s="426" t="s">
        <v>2850</v>
      </c>
      <c r="D469" s="426" t="s">
        <v>159</v>
      </c>
      <c r="E469" s="435">
        <v>99</v>
      </c>
      <c r="F469" s="426" t="s">
        <v>230</v>
      </c>
      <c r="G469" s="426" t="s">
        <v>174</v>
      </c>
    </row>
    <row r="470" spans="1:7" ht="13.5" customHeight="1" x14ac:dyDescent="0.35">
      <c r="A470" s="480">
        <v>42842</v>
      </c>
      <c r="B470" s="426" t="s">
        <v>3511</v>
      </c>
      <c r="C470" s="426" t="s">
        <v>2849</v>
      </c>
      <c r="D470" s="426" t="s">
        <v>163</v>
      </c>
      <c r="E470" s="435">
        <v>12</v>
      </c>
      <c r="F470" s="426" t="s">
        <v>1924</v>
      </c>
      <c r="G470" s="426" t="s">
        <v>163</v>
      </c>
    </row>
    <row r="471" spans="1:7" ht="13.5" customHeight="1" x14ac:dyDescent="0.35">
      <c r="A471" s="480">
        <v>42842</v>
      </c>
      <c r="B471" s="426" t="s">
        <v>3512</v>
      </c>
      <c r="C471" s="426" t="s">
        <v>2850</v>
      </c>
      <c r="D471" s="426" t="s">
        <v>160</v>
      </c>
      <c r="E471" s="435">
        <v>99</v>
      </c>
      <c r="F471" s="426" t="s">
        <v>230</v>
      </c>
      <c r="G471" s="426" t="s">
        <v>174</v>
      </c>
    </row>
    <row r="472" spans="1:7" ht="13.5" customHeight="1" x14ac:dyDescent="0.35">
      <c r="A472" s="480">
        <v>42842</v>
      </c>
      <c r="B472" s="426" t="s">
        <v>3513</v>
      </c>
      <c r="C472" s="426" t="s">
        <v>2850</v>
      </c>
      <c r="D472" s="426" t="s">
        <v>159</v>
      </c>
      <c r="E472" s="435">
        <v>60</v>
      </c>
      <c r="F472" s="426" t="s">
        <v>3514</v>
      </c>
      <c r="G472" s="426" t="s">
        <v>175</v>
      </c>
    </row>
    <row r="473" spans="1:7" ht="13.5" customHeight="1" x14ac:dyDescent="0.35">
      <c r="A473" s="480">
        <v>42842</v>
      </c>
      <c r="B473" s="426" t="s">
        <v>3515</v>
      </c>
      <c r="C473" s="426" t="s">
        <v>2849</v>
      </c>
      <c r="D473" s="426" t="s">
        <v>159</v>
      </c>
      <c r="E473" s="435">
        <v>265</v>
      </c>
      <c r="F473" s="426" t="s">
        <v>3406</v>
      </c>
      <c r="G473" s="426" t="s">
        <v>174</v>
      </c>
    </row>
    <row r="474" spans="1:7" ht="13.5" customHeight="1" x14ac:dyDescent="0.35">
      <c r="A474" s="480">
        <v>42839</v>
      </c>
      <c r="B474" s="426" t="s">
        <v>3516</v>
      </c>
      <c r="C474" s="426" t="s">
        <v>2850</v>
      </c>
      <c r="D474" s="426" t="s">
        <v>159</v>
      </c>
      <c r="E474" s="435">
        <v>99</v>
      </c>
      <c r="F474" s="426" t="s">
        <v>230</v>
      </c>
      <c r="G474" s="426" t="s">
        <v>174</v>
      </c>
    </row>
    <row r="475" spans="1:7" ht="13.5" customHeight="1" x14ac:dyDescent="0.35">
      <c r="A475" s="480">
        <v>42836</v>
      </c>
      <c r="B475" s="426" t="s">
        <v>3487</v>
      </c>
      <c r="C475" s="426" t="s">
        <v>2850</v>
      </c>
      <c r="D475" s="426" t="s">
        <v>159</v>
      </c>
      <c r="E475" s="435">
        <v>99</v>
      </c>
      <c r="F475" s="426" t="s">
        <v>230</v>
      </c>
      <c r="G475" s="426" t="s">
        <v>174</v>
      </c>
    </row>
    <row r="476" spans="1:7" ht="13.5" customHeight="1" x14ac:dyDescent="0.35">
      <c r="A476" s="480">
        <v>42835</v>
      </c>
      <c r="B476" s="426" t="s">
        <v>3490</v>
      </c>
      <c r="C476" s="426" t="s">
        <v>2850</v>
      </c>
      <c r="D476" s="426" t="s">
        <v>159</v>
      </c>
      <c r="E476" s="435">
        <v>99</v>
      </c>
      <c r="F476" s="426" t="s">
        <v>230</v>
      </c>
      <c r="G476" s="426" t="s">
        <v>175</v>
      </c>
    </row>
    <row r="477" spans="1:7" ht="13.5" customHeight="1" x14ac:dyDescent="0.35">
      <c r="A477" s="480">
        <v>42834</v>
      </c>
      <c r="B477" s="426" t="s">
        <v>3517</v>
      </c>
      <c r="C477" s="426" t="s">
        <v>2850</v>
      </c>
      <c r="D477" s="426" t="s">
        <v>160</v>
      </c>
      <c r="E477" s="435">
        <v>30</v>
      </c>
      <c r="F477" s="426" t="s">
        <v>3080</v>
      </c>
      <c r="G477" s="426" t="s">
        <v>177</v>
      </c>
    </row>
    <row r="478" spans="1:7" ht="13.5" customHeight="1" x14ac:dyDescent="0.35">
      <c r="A478" s="480">
        <v>42834</v>
      </c>
      <c r="B478" s="426" t="s">
        <v>3518</v>
      </c>
      <c r="C478" s="426" t="s">
        <v>2850</v>
      </c>
      <c r="D478" s="426" t="s">
        <v>159</v>
      </c>
      <c r="E478" s="435">
        <v>22.4</v>
      </c>
      <c r="F478" s="426" t="s">
        <v>3519</v>
      </c>
      <c r="G478" s="426" t="s">
        <v>177</v>
      </c>
    </row>
    <row r="479" spans="1:7" ht="13.5" customHeight="1" x14ac:dyDescent="0.35">
      <c r="A479" s="480">
        <v>42834</v>
      </c>
      <c r="B479" s="426" t="s">
        <v>3520</v>
      </c>
      <c r="C479" s="426" t="s">
        <v>2850</v>
      </c>
      <c r="D479" s="426" t="s">
        <v>160</v>
      </c>
      <c r="E479" s="435">
        <v>99</v>
      </c>
      <c r="F479" s="426" t="s">
        <v>230</v>
      </c>
      <c r="G479" s="426" t="s">
        <v>175</v>
      </c>
    </row>
    <row r="480" spans="1:7" ht="13.5" customHeight="1" x14ac:dyDescent="0.35">
      <c r="A480" s="480">
        <v>42834</v>
      </c>
      <c r="B480" s="426" t="s">
        <v>3521</v>
      </c>
      <c r="C480" s="426" t="s">
        <v>2850</v>
      </c>
      <c r="D480" s="426" t="s">
        <v>159</v>
      </c>
      <c r="E480" s="435">
        <v>99</v>
      </c>
      <c r="F480" s="426" t="s">
        <v>230</v>
      </c>
      <c r="G480" s="426" t="s">
        <v>174</v>
      </c>
    </row>
    <row r="481" spans="1:7" ht="13.5" customHeight="1" x14ac:dyDescent="0.35">
      <c r="A481" s="480">
        <v>42832</v>
      </c>
      <c r="B481" s="426" t="s">
        <v>3522</v>
      </c>
      <c r="C481" s="426" t="s">
        <v>2850</v>
      </c>
      <c r="D481" s="426" t="s">
        <v>159</v>
      </c>
      <c r="E481" s="435">
        <v>675</v>
      </c>
      <c r="F481" s="426" t="s">
        <v>504</v>
      </c>
      <c r="G481" s="426" t="s">
        <v>175</v>
      </c>
    </row>
    <row r="482" spans="1:7" ht="13.5" customHeight="1" x14ac:dyDescent="0.35">
      <c r="A482" s="480">
        <v>42832</v>
      </c>
      <c r="B482" s="426" t="s">
        <v>3523</v>
      </c>
      <c r="C482" s="426" t="s">
        <v>2849</v>
      </c>
      <c r="D482" s="426" t="s">
        <v>162</v>
      </c>
      <c r="E482" s="435">
        <v>65</v>
      </c>
      <c r="F482" s="426" t="s">
        <v>3406</v>
      </c>
      <c r="G482" s="426" t="s">
        <v>1311</v>
      </c>
    </row>
    <row r="483" spans="1:7" ht="13.5" customHeight="1" x14ac:dyDescent="0.35">
      <c r="A483" s="480">
        <v>42831</v>
      </c>
      <c r="B483" s="426" t="s">
        <v>3418</v>
      </c>
      <c r="C483" s="426" t="s">
        <v>2850</v>
      </c>
      <c r="D483" s="426" t="s">
        <v>159</v>
      </c>
      <c r="E483" s="435">
        <v>50</v>
      </c>
      <c r="F483" s="426" t="s">
        <v>504</v>
      </c>
      <c r="G483" s="426" t="s">
        <v>175</v>
      </c>
    </row>
    <row r="484" spans="1:7" ht="13.5" customHeight="1" x14ac:dyDescent="0.35">
      <c r="A484" s="480">
        <v>42831</v>
      </c>
      <c r="B484" s="426" t="s">
        <v>3461</v>
      </c>
      <c r="C484" s="426" t="s">
        <v>2849</v>
      </c>
      <c r="D484" s="426" t="s">
        <v>159</v>
      </c>
      <c r="E484" s="435">
        <v>265</v>
      </c>
      <c r="F484" s="426" t="s">
        <v>3406</v>
      </c>
      <c r="G484" s="426" t="s">
        <v>1311</v>
      </c>
    </row>
    <row r="485" spans="1:7" ht="13.5" customHeight="1" x14ac:dyDescent="0.35">
      <c r="A485" s="480">
        <v>42831</v>
      </c>
      <c r="B485" s="426" t="s">
        <v>3135</v>
      </c>
      <c r="C485" s="426" t="s">
        <v>2851</v>
      </c>
      <c r="D485" s="426" t="s">
        <v>162</v>
      </c>
      <c r="E485" s="435">
        <v>47.48</v>
      </c>
      <c r="F485" s="426" t="s">
        <v>3485</v>
      </c>
      <c r="G485" s="426" t="s">
        <v>175</v>
      </c>
    </row>
    <row r="486" spans="1:7" ht="13.5" customHeight="1" x14ac:dyDescent="0.35">
      <c r="A486" s="480">
        <v>42829</v>
      </c>
      <c r="B486" s="426" t="s">
        <v>2394</v>
      </c>
      <c r="C486" s="426" t="s">
        <v>2849</v>
      </c>
      <c r="D486" s="426" t="s">
        <v>162</v>
      </c>
      <c r="E486" s="435">
        <v>475</v>
      </c>
      <c r="F486" s="426" t="s">
        <v>1853</v>
      </c>
      <c r="G486" s="426" t="s">
        <v>175</v>
      </c>
    </row>
    <row r="487" spans="1:7" ht="13.5" customHeight="1" x14ac:dyDescent="0.35">
      <c r="A487" s="480">
        <v>42828</v>
      </c>
      <c r="B487" s="426" t="s">
        <v>3524</v>
      </c>
      <c r="C487" s="426" t="s">
        <v>2849</v>
      </c>
      <c r="D487" s="426" t="s">
        <v>159</v>
      </c>
      <c r="E487" s="435">
        <v>235</v>
      </c>
      <c r="F487" s="426" t="s">
        <v>3468</v>
      </c>
      <c r="G487" s="426" t="s">
        <v>174</v>
      </c>
    </row>
    <row r="488" spans="1:7" ht="13.5" customHeight="1" x14ac:dyDescent="0.35">
      <c r="A488" s="480">
        <v>42827</v>
      </c>
      <c r="B488" s="426" t="s">
        <v>3443</v>
      </c>
      <c r="C488" s="426" t="s">
        <v>2849</v>
      </c>
      <c r="D488" s="426" t="s">
        <v>159</v>
      </c>
      <c r="E488" s="435">
        <v>30</v>
      </c>
      <c r="F488" s="426" t="s">
        <v>1924</v>
      </c>
      <c r="G488" s="426" t="s">
        <v>174</v>
      </c>
    </row>
    <row r="489" spans="1:7" ht="13.5" customHeight="1" x14ac:dyDescent="0.35">
      <c r="A489" s="480">
        <v>42826</v>
      </c>
      <c r="B489" s="426" t="s">
        <v>3495</v>
      </c>
      <c r="C489" s="426" t="s">
        <v>2852</v>
      </c>
      <c r="D489" s="426" t="s">
        <v>161</v>
      </c>
      <c r="E489" s="435">
        <v>80</v>
      </c>
      <c r="F489" s="426" t="s">
        <v>3496</v>
      </c>
      <c r="G489" s="426" t="s">
        <v>175</v>
      </c>
    </row>
    <row r="490" spans="1:7" ht="13.5" customHeight="1" x14ac:dyDescent="0.35">
      <c r="A490" s="480">
        <v>42826</v>
      </c>
      <c r="B490" s="426" t="s">
        <v>3497</v>
      </c>
      <c r="C490" s="426" t="s">
        <v>2851</v>
      </c>
      <c r="D490" s="426" t="s">
        <v>161</v>
      </c>
      <c r="E490" s="435">
        <v>468.11</v>
      </c>
      <c r="F490" s="426" t="s">
        <v>3485</v>
      </c>
      <c r="G490" s="426" t="s">
        <v>175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3471</v>
      </c>
      <c r="C493" s="426" t="s">
        <v>2849</v>
      </c>
      <c r="D493" s="426" t="s">
        <v>162</v>
      </c>
      <c r="E493" s="435">
        <v>190</v>
      </c>
      <c r="F493" s="426" t="s">
        <v>3468</v>
      </c>
      <c r="G493" s="426" t="s">
        <v>175</v>
      </c>
    </row>
    <row r="494" spans="1:7" ht="13.5" customHeight="1" x14ac:dyDescent="0.35">
      <c r="A494" s="480">
        <v>42824</v>
      </c>
      <c r="B494" s="426" t="s">
        <v>3525</v>
      </c>
      <c r="C494" s="426" t="s">
        <v>2850</v>
      </c>
      <c r="D494" s="426" t="s">
        <v>159</v>
      </c>
      <c r="E494" s="435">
        <v>59</v>
      </c>
      <c r="F494" s="426" t="s">
        <v>3152</v>
      </c>
      <c r="G494" s="426" t="s">
        <v>177</v>
      </c>
    </row>
    <row r="495" spans="1:7" ht="13.5" customHeight="1" x14ac:dyDescent="0.35">
      <c r="A495" s="480">
        <v>42824</v>
      </c>
      <c r="B495" s="426" t="s">
        <v>3526</v>
      </c>
      <c r="C495" s="426" t="s">
        <v>2850</v>
      </c>
      <c r="D495" s="426" t="s">
        <v>159</v>
      </c>
      <c r="E495" s="435">
        <v>59</v>
      </c>
      <c r="F495" s="426" t="s">
        <v>3152</v>
      </c>
      <c r="G495" s="426" t="s">
        <v>177</v>
      </c>
    </row>
    <row r="496" spans="1:7" ht="13.5" customHeight="1" x14ac:dyDescent="0.35">
      <c r="A496" s="480">
        <v>42824</v>
      </c>
      <c r="B496" s="426" t="s">
        <v>2613</v>
      </c>
      <c r="C496" s="426" t="s">
        <v>2851</v>
      </c>
      <c r="D496" s="426" t="s">
        <v>162</v>
      </c>
      <c r="E496" s="435">
        <v>50</v>
      </c>
      <c r="F496" s="426" t="s">
        <v>3527</v>
      </c>
      <c r="G496" s="426" t="s">
        <v>175</v>
      </c>
    </row>
    <row r="497" spans="1:7" ht="13.5" customHeight="1" x14ac:dyDescent="0.35">
      <c r="A497" s="480">
        <v>42824</v>
      </c>
      <c r="B497" s="426" t="s">
        <v>3528</v>
      </c>
      <c r="C497" s="426" t="s">
        <v>2849</v>
      </c>
      <c r="D497" s="426" t="s">
        <v>162</v>
      </c>
      <c r="E497" s="435">
        <v>190</v>
      </c>
      <c r="F497" s="426" t="s">
        <v>3468</v>
      </c>
      <c r="G497" s="426" t="s">
        <v>174</v>
      </c>
    </row>
    <row r="498" spans="1:7" ht="13.5" customHeight="1" x14ac:dyDescent="0.35">
      <c r="A498" s="480">
        <v>42822</v>
      </c>
      <c r="B498" s="426" t="s">
        <v>3471</v>
      </c>
      <c r="C498" s="426" t="s">
        <v>2849</v>
      </c>
      <c r="D498" s="426" t="s">
        <v>3529</v>
      </c>
      <c r="E498" s="435">
        <v>10</v>
      </c>
      <c r="F498" s="426" t="s">
        <v>3468</v>
      </c>
      <c r="G498" s="426" t="s">
        <v>174</v>
      </c>
    </row>
    <row r="499" spans="1:7" ht="13.5" customHeight="1" x14ac:dyDescent="0.35">
      <c r="A499" s="480">
        <v>42822</v>
      </c>
      <c r="B499" s="426" t="s">
        <v>3528</v>
      </c>
      <c r="C499" s="426" t="s">
        <v>2849</v>
      </c>
      <c r="D499" s="426" t="s">
        <v>3529</v>
      </c>
      <c r="E499" s="435">
        <v>10</v>
      </c>
      <c r="F499" s="426" t="s">
        <v>3468</v>
      </c>
      <c r="G499" s="426" t="s">
        <v>174</v>
      </c>
    </row>
    <row r="500" spans="1:7" ht="13.5" customHeight="1" x14ac:dyDescent="0.35">
      <c r="A500" s="480">
        <v>42822</v>
      </c>
      <c r="B500" s="426" t="s">
        <v>3530</v>
      </c>
      <c r="C500" s="426" t="s">
        <v>941</v>
      </c>
      <c r="D500" s="426" t="s">
        <v>160</v>
      </c>
      <c r="E500" s="435">
        <v>195</v>
      </c>
      <c r="F500" s="426" t="s">
        <v>3531</v>
      </c>
      <c r="G500" s="426" t="s">
        <v>174</v>
      </c>
    </row>
    <row r="501" spans="1:7" ht="13.5" customHeight="1" x14ac:dyDescent="0.35">
      <c r="A501" s="480">
        <v>42821</v>
      </c>
      <c r="B501" s="426" t="s">
        <v>3532</v>
      </c>
      <c r="C501" s="426" t="s">
        <v>2853</v>
      </c>
      <c r="D501" s="426" t="s">
        <v>3529</v>
      </c>
      <c r="E501" s="435">
        <v>30</v>
      </c>
      <c r="F501" s="426" t="s">
        <v>2980</v>
      </c>
      <c r="G501" s="426" t="s">
        <v>175</v>
      </c>
    </row>
    <row r="502" spans="1:7" ht="13.5" customHeight="1" x14ac:dyDescent="0.35">
      <c r="A502" s="480">
        <v>42821</v>
      </c>
      <c r="B502" s="426" t="s">
        <v>3434</v>
      </c>
      <c r="C502" s="426" t="s">
        <v>2853</v>
      </c>
      <c r="D502" s="426" t="s">
        <v>160</v>
      </c>
      <c r="E502" s="435">
        <v>30</v>
      </c>
      <c r="F502" s="426" t="s">
        <v>2980</v>
      </c>
      <c r="G502" s="426" t="s">
        <v>175</v>
      </c>
    </row>
    <row r="503" spans="1:7" ht="13.5" customHeight="1" x14ac:dyDescent="0.35">
      <c r="A503" s="480">
        <v>42820</v>
      </c>
      <c r="B503" s="426" t="s">
        <v>3533</v>
      </c>
      <c r="C503" s="426" t="s">
        <v>2850</v>
      </c>
      <c r="D503" s="426" t="s">
        <v>3529</v>
      </c>
      <c r="E503" s="435">
        <v>99</v>
      </c>
      <c r="F503" s="426" t="s">
        <v>2004</v>
      </c>
      <c r="G503" s="426" t="s">
        <v>174</v>
      </c>
    </row>
    <row r="504" spans="1:7" ht="13.5" customHeight="1" x14ac:dyDescent="0.35">
      <c r="A504" s="480">
        <v>42817</v>
      </c>
      <c r="B504" s="426" t="s">
        <v>3228</v>
      </c>
      <c r="C504" s="426" t="s">
        <v>2850</v>
      </c>
      <c r="D504" s="426" t="s">
        <v>162</v>
      </c>
      <c r="E504" s="435">
        <v>578.38</v>
      </c>
      <c r="F504" s="426" t="s">
        <v>1375</v>
      </c>
      <c r="G504" s="426" t="s">
        <v>175</v>
      </c>
    </row>
    <row r="505" spans="1:7" ht="13.5" customHeight="1" x14ac:dyDescent="0.35">
      <c r="A505" s="480">
        <v>42817</v>
      </c>
      <c r="B505" s="426" t="s">
        <v>3434</v>
      </c>
      <c r="C505" s="426" t="s">
        <v>2851</v>
      </c>
      <c r="D505" s="426" t="s">
        <v>162</v>
      </c>
      <c r="E505" s="435">
        <v>43.8</v>
      </c>
      <c r="F505" s="426" t="s">
        <v>3527</v>
      </c>
      <c r="G505" s="426" t="s">
        <v>175</v>
      </c>
    </row>
    <row r="506" spans="1:7" ht="13.5" customHeight="1" x14ac:dyDescent="0.35">
      <c r="A506" s="480">
        <v>42817</v>
      </c>
      <c r="B506" s="426" t="s">
        <v>3534</v>
      </c>
      <c r="C506" s="426" t="s">
        <v>941</v>
      </c>
      <c r="D506" s="426" t="s">
        <v>2297</v>
      </c>
      <c r="E506" s="435">
        <v>195</v>
      </c>
      <c r="F506" s="426" t="s">
        <v>3535</v>
      </c>
      <c r="G506" s="426" t="s">
        <v>174</v>
      </c>
    </row>
    <row r="507" spans="1:7" ht="13.5" customHeight="1" x14ac:dyDescent="0.35">
      <c r="A507" s="480">
        <v>42815</v>
      </c>
      <c r="B507" s="426" t="s">
        <v>3536</v>
      </c>
      <c r="C507" s="426" t="s">
        <v>2849</v>
      </c>
      <c r="D507" s="426" t="s">
        <v>3529</v>
      </c>
      <c r="E507" s="435">
        <v>30</v>
      </c>
      <c r="F507" s="426" t="s">
        <v>1924</v>
      </c>
      <c r="G507" s="426" t="s">
        <v>174</v>
      </c>
    </row>
    <row r="508" spans="1:7" ht="13.5" customHeight="1" x14ac:dyDescent="0.35">
      <c r="A508" s="480">
        <v>42814</v>
      </c>
      <c r="B508" s="426" t="s">
        <v>2817</v>
      </c>
      <c r="C508" s="426" t="s">
        <v>2850</v>
      </c>
      <c r="D508" s="426" t="s">
        <v>3529</v>
      </c>
      <c r="E508" s="435">
        <v>60</v>
      </c>
      <c r="F508" s="426" t="s">
        <v>1375</v>
      </c>
      <c r="G508" s="426" t="s">
        <v>175</v>
      </c>
    </row>
    <row r="509" spans="1:7" ht="13.5" customHeight="1" x14ac:dyDescent="0.35">
      <c r="A509" s="480">
        <v>42814</v>
      </c>
      <c r="B509" s="426" t="s">
        <v>3534</v>
      </c>
      <c r="C509" s="426" t="s">
        <v>2849</v>
      </c>
      <c r="D509" s="426" t="s">
        <v>2297</v>
      </c>
      <c r="E509" s="435">
        <v>745</v>
      </c>
      <c r="F509" s="426" t="s">
        <v>3537</v>
      </c>
      <c r="G509" s="426" t="s">
        <v>174</v>
      </c>
    </row>
    <row r="510" spans="1:7" ht="13.5" customHeight="1" x14ac:dyDescent="0.35">
      <c r="A510" s="480">
        <v>42813</v>
      </c>
      <c r="B510" s="426" t="s">
        <v>3452</v>
      </c>
      <c r="C510" s="426" t="s">
        <v>2849</v>
      </c>
      <c r="D510" s="426" t="s">
        <v>160</v>
      </c>
      <c r="E510" s="435">
        <v>215</v>
      </c>
      <c r="F510" s="426" t="s">
        <v>3538</v>
      </c>
      <c r="G510" s="426" t="s">
        <v>175</v>
      </c>
    </row>
    <row r="511" spans="1:7" ht="13.5" customHeight="1" x14ac:dyDescent="0.35">
      <c r="A511" s="480">
        <v>42812</v>
      </c>
      <c r="B511" s="426" t="s">
        <v>2803</v>
      </c>
      <c r="C511" s="426" t="s">
        <v>2850</v>
      </c>
      <c r="D511" s="426" t="s">
        <v>3529</v>
      </c>
      <c r="E511" s="435">
        <v>60</v>
      </c>
      <c r="F511" s="426" t="s">
        <v>3539</v>
      </c>
      <c r="G511" s="426" t="s">
        <v>175</v>
      </c>
    </row>
    <row r="512" spans="1:7" ht="13.5" customHeight="1" x14ac:dyDescent="0.35">
      <c r="A512" s="480">
        <v>42812</v>
      </c>
      <c r="B512" s="426" t="s">
        <v>3540</v>
      </c>
      <c r="C512" s="426" t="s">
        <v>2853</v>
      </c>
      <c r="D512" s="426" t="s">
        <v>3529</v>
      </c>
      <c r="E512" s="435">
        <v>139</v>
      </c>
      <c r="F512" s="426" t="s">
        <v>209</v>
      </c>
      <c r="G512" s="426" t="s">
        <v>174</v>
      </c>
    </row>
    <row r="513" spans="1:7" ht="13.5" customHeight="1" x14ac:dyDescent="0.35">
      <c r="A513" s="480">
        <v>42812</v>
      </c>
      <c r="B513" s="426" t="s">
        <v>3452</v>
      </c>
      <c r="C513" s="426" t="s">
        <v>2849</v>
      </c>
      <c r="D513" s="426" t="s">
        <v>160</v>
      </c>
      <c r="E513" s="435">
        <v>100</v>
      </c>
      <c r="F513" s="426" t="s">
        <v>3538</v>
      </c>
      <c r="G513" s="426" t="s">
        <v>175</v>
      </c>
    </row>
    <row r="514" spans="1:7" ht="13.5" customHeight="1" x14ac:dyDescent="0.35">
      <c r="A514" s="480">
        <v>42811</v>
      </c>
      <c r="B514" s="426" t="s">
        <v>3528</v>
      </c>
      <c r="C514" s="426" t="s">
        <v>2849</v>
      </c>
      <c r="D514" s="426" t="s">
        <v>163</v>
      </c>
      <c r="E514" s="435">
        <v>12.97</v>
      </c>
      <c r="F514" s="426" t="s">
        <v>1924</v>
      </c>
      <c r="G514" s="426" t="s">
        <v>163</v>
      </c>
    </row>
    <row r="515" spans="1:7" ht="13.5" customHeight="1" x14ac:dyDescent="0.35">
      <c r="A515" s="480">
        <v>42810</v>
      </c>
      <c r="B515" s="426" t="s">
        <v>2205</v>
      </c>
      <c r="C515" s="426" t="s">
        <v>2853</v>
      </c>
      <c r="D515" s="426" t="s">
        <v>3529</v>
      </c>
      <c r="E515" s="435">
        <v>30</v>
      </c>
      <c r="F515" s="426" t="s">
        <v>3541</v>
      </c>
      <c r="G515" s="426" t="s">
        <v>175</v>
      </c>
    </row>
    <row r="516" spans="1:7" ht="13.5" customHeight="1" x14ac:dyDescent="0.35">
      <c r="A516" s="480">
        <v>42810</v>
      </c>
      <c r="B516" s="426" t="s">
        <v>3418</v>
      </c>
      <c r="C516" s="426" t="s">
        <v>941</v>
      </c>
      <c r="D516" s="426" t="s">
        <v>2297</v>
      </c>
      <c r="E516" s="435">
        <v>195</v>
      </c>
      <c r="F516" s="426" t="s">
        <v>3542</v>
      </c>
      <c r="G516" s="426" t="s">
        <v>174</v>
      </c>
    </row>
    <row r="517" spans="1:7" ht="13.5" customHeight="1" x14ac:dyDescent="0.35">
      <c r="A517" s="480">
        <v>42810</v>
      </c>
      <c r="B517" s="426" t="s">
        <v>3543</v>
      </c>
      <c r="C517" s="426" t="s">
        <v>2849</v>
      </c>
      <c r="D517" s="426" t="s">
        <v>163</v>
      </c>
      <c r="E517" s="435">
        <v>12.97</v>
      </c>
      <c r="F517" s="426" t="s">
        <v>1924</v>
      </c>
      <c r="G517" s="426" t="s">
        <v>163</v>
      </c>
    </row>
    <row r="518" spans="1:7" ht="13.5" customHeight="1" x14ac:dyDescent="0.35">
      <c r="A518" s="480">
        <v>42809</v>
      </c>
      <c r="B518" s="426" t="s">
        <v>2941</v>
      </c>
      <c r="C518" s="426" t="s">
        <v>2850</v>
      </c>
      <c r="D518" s="426" t="s">
        <v>3529</v>
      </c>
      <c r="E518" s="435">
        <v>99</v>
      </c>
      <c r="F518" s="426" t="s">
        <v>2004</v>
      </c>
      <c r="G518" s="426" t="s">
        <v>175</v>
      </c>
    </row>
    <row r="519" spans="1:7" ht="13.5" customHeight="1" x14ac:dyDescent="0.35">
      <c r="A519" s="480">
        <v>42809</v>
      </c>
      <c r="B519" s="426" t="s">
        <v>3002</v>
      </c>
      <c r="C519" s="426" t="s">
        <v>2850</v>
      </c>
      <c r="D519" s="426" t="s">
        <v>162</v>
      </c>
      <c r="E519" s="435">
        <v>400</v>
      </c>
      <c r="F519" s="426" t="s">
        <v>3506</v>
      </c>
      <c r="G519" s="426" t="s">
        <v>175</v>
      </c>
    </row>
    <row r="520" spans="1:7" ht="13.5" customHeight="1" x14ac:dyDescent="0.35">
      <c r="A520" s="480">
        <v>42809</v>
      </c>
      <c r="B520" s="426" t="s">
        <v>3544</v>
      </c>
      <c r="C520" s="426" t="s">
        <v>2853</v>
      </c>
      <c r="D520" s="426" t="s">
        <v>162</v>
      </c>
      <c r="E520" s="435">
        <v>253.24</v>
      </c>
      <c r="F520" s="426" t="s">
        <v>3545</v>
      </c>
      <c r="G520" s="426" t="s">
        <v>181</v>
      </c>
    </row>
    <row r="521" spans="1:7" ht="13.5" customHeight="1" x14ac:dyDescent="0.35">
      <c r="A521" s="480">
        <v>42809</v>
      </c>
      <c r="B521" s="426" t="s">
        <v>3312</v>
      </c>
      <c r="C521" s="426" t="s">
        <v>2850</v>
      </c>
      <c r="D521" s="426" t="s">
        <v>160</v>
      </c>
      <c r="E521" s="435">
        <v>99</v>
      </c>
      <c r="F521" s="426" t="s">
        <v>2004</v>
      </c>
      <c r="G521" s="426" t="s">
        <v>175</v>
      </c>
    </row>
    <row r="522" spans="1:7" ht="13.5" customHeight="1" x14ac:dyDescent="0.35">
      <c r="A522" s="480">
        <v>42809</v>
      </c>
      <c r="B522" s="426" t="s">
        <v>3546</v>
      </c>
      <c r="C522" s="426" t="s">
        <v>2850</v>
      </c>
      <c r="D522" s="426" t="s">
        <v>3529</v>
      </c>
      <c r="E522" s="435">
        <v>59</v>
      </c>
      <c r="F522" s="426" t="s">
        <v>3152</v>
      </c>
      <c r="G522" s="426" t="s">
        <v>177</v>
      </c>
    </row>
    <row r="523" spans="1:7" ht="13.5" customHeight="1" x14ac:dyDescent="0.35">
      <c r="A523" s="480">
        <v>42807</v>
      </c>
      <c r="B523" s="426" t="s">
        <v>3534</v>
      </c>
      <c r="C523" s="426" t="s">
        <v>941</v>
      </c>
      <c r="D523" s="426" t="s">
        <v>2297</v>
      </c>
      <c r="E523" s="435">
        <v>195</v>
      </c>
      <c r="F523" s="426" t="s">
        <v>3317</v>
      </c>
      <c r="G523" s="426" t="s">
        <v>174</v>
      </c>
    </row>
    <row r="524" spans="1:7" ht="13.5" customHeight="1" x14ac:dyDescent="0.35">
      <c r="A524" s="480">
        <v>42807</v>
      </c>
      <c r="B524" s="426" t="s">
        <v>3547</v>
      </c>
      <c r="C524" s="426" t="s">
        <v>2850</v>
      </c>
      <c r="D524" s="426" t="s">
        <v>3529</v>
      </c>
      <c r="E524" s="435">
        <v>150</v>
      </c>
      <c r="F524" s="426" t="s">
        <v>1793</v>
      </c>
      <c r="G524" s="426" t="s">
        <v>175</v>
      </c>
    </row>
    <row r="525" spans="1:7" ht="13.5" customHeight="1" x14ac:dyDescent="0.35">
      <c r="A525" s="480">
        <v>42804</v>
      </c>
      <c r="B525" s="426" t="s">
        <v>1009</v>
      </c>
      <c r="C525" s="426" t="s">
        <v>2850</v>
      </c>
      <c r="D525" s="426" t="s">
        <v>162</v>
      </c>
      <c r="E525" s="435">
        <v>400</v>
      </c>
      <c r="F525" s="426" t="s">
        <v>3506</v>
      </c>
      <c r="G525" s="426" t="s">
        <v>175</v>
      </c>
    </row>
    <row r="526" spans="1:7" ht="13.5" customHeight="1" x14ac:dyDescent="0.35">
      <c r="A526" s="480">
        <v>42807</v>
      </c>
      <c r="B526" s="426" t="s">
        <v>3547</v>
      </c>
      <c r="C526" s="426" t="s">
        <v>2850</v>
      </c>
      <c r="D526" s="426" t="s">
        <v>3529</v>
      </c>
      <c r="E526" s="435">
        <v>150</v>
      </c>
      <c r="F526" s="426" t="s">
        <v>1793</v>
      </c>
      <c r="G526" s="426" t="s">
        <v>175</v>
      </c>
    </row>
    <row r="527" spans="1:7" ht="13.5" customHeight="1" x14ac:dyDescent="0.35">
      <c r="A527" s="480">
        <v>42803</v>
      </c>
      <c r="B527" s="426" t="s">
        <v>3548</v>
      </c>
      <c r="C527" s="426" t="s">
        <v>2849</v>
      </c>
      <c r="D527" s="426" t="s">
        <v>163</v>
      </c>
      <c r="E527" s="435">
        <v>12.97</v>
      </c>
      <c r="F527" s="426" t="s">
        <v>1924</v>
      </c>
      <c r="G527" s="426" t="s">
        <v>163</v>
      </c>
    </row>
    <row r="528" spans="1:7" ht="13.5" customHeight="1" x14ac:dyDescent="0.35">
      <c r="A528" s="480">
        <v>42803</v>
      </c>
      <c r="B528" s="426" t="s">
        <v>3549</v>
      </c>
      <c r="C528" s="426" t="s">
        <v>2849</v>
      </c>
      <c r="D528" s="426" t="s">
        <v>160</v>
      </c>
      <c r="E528" s="435">
        <v>30</v>
      </c>
      <c r="F528" s="426" t="s">
        <v>1924</v>
      </c>
      <c r="G528" s="426" t="s">
        <v>174</v>
      </c>
    </row>
    <row r="529" spans="1:7" ht="13.5" customHeight="1" x14ac:dyDescent="0.35">
      <c r="A529" s="480">
        <v>42803</v>
      </c>
      <c r="B529" s="426" t="s">
        <v>2394</v>
      </c>
      <c r="C529" s="426" t="s">
        <v>2853</v>
      </c>
      <c r="D529" s="426" t="s">
        <v>3529</v>
      </c>
      <c r="E529" s="435">
        <v>30</v>
      </c>
      <c r="F529" s="426" t="s">
        <v>3541</v>
      </c>
      <c r="G529" s="426" t="s">
        <v>175</v>
      </c>
    </row>
    <row r="530" spans="1:7" ht="13.5" customHeight="1" x14ac:dyDescent="0.35">
      <c r="A530" s="480">
        <v>42803</v>
      </c>
      <c r="B530" s="426" t="s">
        <v>3550</v>
      </c>
      <c r="C530" s="426" t="s">
        <v>2849</v>
      </c>
      <c r="D530" s="426" t="s">
        <v>162</v>
      </c>
      <c r="E530" s="435">
        <v>185</v>
      </c>
      <c r="F530" s="426" t="s">
        <v>3551</v>
      </c>
      <c r="G530" s="426" t="s">
        <v>1311</v>
      </c>
    </row>
    <row r="531" spans="1:7" ht="13.5" customHeight="1" x14ac:dyDescent="0.35">
      <c r="A531" s="480">
        <v>42803</v>
      </c>
      <c r="B531" s="426" t="s">
        <v>2431</v>
      </c>
      <c r="C531" s="426" t="s">
        <v>2849</v>
      </c>
      <c r="D531" s="426" t="s">
        <v>3529</v>
      </c>
      <c r="E531" s="435">
        <v>265</v>
      </c>
      <c r="F531" s="426" t="s">
        <v>3552</v>
      </c>
      <c r="G531" s="426" t="s">
        <v>175</v>
      </c>
    </row>
    <row r="532" spans="1:7" ht="13.5" customHeight="1" x14ac:dyDescent="0.35">
      <c r="A532" s="480">
        <v>42798</v>
      </c>
      <c r="B532" s="426" t="s">
        <v>3550</v>
      </c>
      <c r="C532" s="426" t="s">
        <v>2849</v>
      </c>
      <c r="D532" s="426" t="s">
        <v>3529</v>
      </c>
      <c r="E532" s="435">
        <v>50</v>
      </c>
      <c r="F532" s="426" t="s">
        <v>3551</v>
      </c>
      <c r="G532" s="426" t="s">
        <v>1311</v>
      </c>
    </row>
    <row r="533" spans="1:7" ht="13.5" customHeight="1" x14ac:dyDescent="0.35">
      <c r="A533" s="480">
        <v>42795</v>
      </c>
      <c r="B533" s="426" t="s">
        <v>3553</v>
      </c>
      <c r="C533" s="426" t="s">
        <v>2853</v>
      </c>
      <c r="D533" s="426" t="s">
        <v>3529</v>
      </c>
      <c r="E533" s="435">
        <v>30</v>
      </c>
      <c r="F533" s="426" t="s">
        <v>3541</v>
      </c>
      <c r="G533" s="426" t="s">
        <v>175</v>
      </c>
    </row>
    <row r="534" spans="1:7" ht="13.5" customHeight="1" x14ac:dyDescent="0.35">
      <c r="A534" s="480">
        <v>42795</v>
      </c>
      <c r="B534" s="426" t="s">
        <v>3554</v>
      </c>
      <c r="C534" s="426" t="s">
        <v>2851</v>
      </c>
      <c r="D534" s="426" t="s">
        <v>161</v>
      </c>
      <c r="E534" s="435">
        <v>415.5</v>
      </c>
      <c r="F534" s="426" t="s">
        <v>3527</v>
      </c>
      <c r="G534" s="426" t="s">
        <v>175</v>
      </c>
    </row>
    <row r="535" spans="1:7" ht="13.5" customHeight="1" x14ac:dyDescent="0.35">
      <c r="A535" s="480">
        <v>42795</v>
      </c>
      <c r="B535" s="426" t="s">
        <v>3555</v>
      </c>
      <c r="C535" s="426" t="s">
        <v>2852</v>
      </c>
      <c r="D535" s="426" t="s">
        <v>161</v>
      </c>
      <c r="E535" s="435">
        <v>80</v>
      </c>
      <c r="F535" s="426" t="s">
        <v>3556</v>
      </c>
      <c r="G535" s="426" t="s">
        <v>175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3557</v>
      </c>
      <c r="C538" s="426" t="s">
        <v>2849</v>
      </c>
      <c r="D538" s="426" t="s">
        <v>160</v>
      </c>
      <c r="E538" s="435">
        <v>265</v>
      </c>
      <c r="F538" s="426" t="s">
        <v>3406</v>
      </c>
      <c r="G538" s="426" t="s">
        <v>174</v>
      </c>
    </row>
    <row r="539" spans="1:7" ht="13.5" customHeight="1" x14ac:dyDescent="0.35">
      <c r="A539" s="480">
        <v>42794</v>
      </c>
      <c r="B539" s="426" t="s">
        <v>2941</v>
      </c>
      <c r="C539" s="426" t="s">
        <v>2853</v>
      </c>
      <c r="D539" s="426" t="s">
        <v>159</v>
      </c>
      <c r="E539" s="435">
        <v>30</v>
      </c>
      <c r="F539" s="426" t="s">
        <v>181</v>
      </c>
      <c r="G539" s="426" t="s">
        <v>175</v>
      </c>
    </row>
    <row r="540" spans="1:7" ht="13.5" customHeight="1" x14ac:dyDescent="0.35">
      <c r="A540" s="480">
        <v>42793</v>
      </c>
      <c r="B540" s="426" t="s">
        <v>3558</v>
      </c>
      <c r="C540" s="426" t="s">
        <v>2850</v>
      </c>
      <c r="D540" s="426" t="s">
        <v>2297</v>
      </c>
      <c r="E540" s="435">
        <v>200</v>
      </c>
      <c r="F540" s="426" t="s">
        <v>3559</v>
      </c>
      <c r="G540" s="426" t="s">
        <v>177</v>
      </c>
    </row>
    <row r="541" spans="1:7" ht="13.5" customHeight="1" x14ac:dyDescent="0.35">
      <c r="A541" s="480">
        <v>42793</v>
      </c>
      <c r="B541" s="426" t="s">
        <v>3560</v>
      </c>
      <c r="C541" s="426" t="s">
        <v>2849</v>
      </c>
      <c r="D541" s="426" t="s">
        <v>159</v>
      </c>
      <c r="E541" s="435">
        <v>60</v>
      </c>
      <c r="F541" s="426" t="s">
        <v>3561</v>
      </c>
      <c r="G541" s="426" t="s">
        <v>174</v>
      </c>
    </row>
    <row r="542" spans="1:7" ht="13.5" customHeight="1" x14ac:dyDescent="0.35">
      <c r="A542" s="480">
        <v>42793</v>
      </c>
      <c r="B542" s="426" t="s">
        <v>3562</v>
      </c>
      <c r="C542" s="426" t="s">
        <v>2849</v>
      </c>
      <c r="D542" s="426" t="s">
        <v>163</v>
      </c>
      <c r="E542" s="435">
        <v>12</v>
      </c>
      <c r="F542" s="426" t="s">
        <v>3561</v>
      </c>
      <c r="G542" s="426" t="s">
        <v>163</v>
      </c>
    </row>
    <row r="543" spans="1:7" ht="13.5" customHeight="1" x14ac:dyDescent="0.35">
      <c r="A543" s="480">
        <v>42792</v>
      </c>
      <c r="B543" s="426" t="s">
        <v>3563</v>
      </c>
      <c r="C543" s="426" t="s">
        <v>2850</v>
      </c>
      <c r="D543" s="426" t="s">
        <v>160</v>
      </c>
      <c r="E543" s="435">
        <v>60</v>
      </c>
      <c r="F543" s="426" t="s">
        <v>3564</v>
      </c>
      <c r="G543" s="426" t="s">
        <v>175</v>
      </c>
    </row>
    <row r="544" spans="1:7" ht="13.5" customHeight="1" x14ac:dyDescent="0.35">
      <c r="A544" s="480">
        <v>42792</v>
      </c>
      <c r="B544" s="426" t="s">
        <v>3565</v>
      </c>
      <c r="C544" s="426" t="s">
        <v>2849</v>
      </c>
      <c r="D544" s="426" t="s">
        <v>162</v>
      </c>
      <c r="E544" s="435">
        <v>185</v>
      </c>
      <c r="F544" s="426" t="s">
        <v>3566</v>
      </c>
      <c r="G544" s="426" t="s">
        <v>174</v>
      </c>
    </row>
    <row r="545" spans="1:7" ht="13.5" customHeight="1" x14ac:dyDescent="0.35">
      <c r="A545" s="480">
        <v>42790</v>
      </c>
      <c r="B545" s="426" t="s">
        <v>3433</v>
      </c>
      <c r="C545" s="426" t="s">
        <v>2853</v>
      </c>
      <c r="D545" s="426" t="s">
        <v>160</v>
      </c>
      <c r="E545" s="435">
        <v>30</v>
      </c>
      <c r="F545" s="426" t="s">
        <v>3541</v>
      </c>
      <c r="G545" s="426" t="s">
        <v>175</v>
      </c>
    </row>
    <row r="546" spans="1:7" ht="13.5" customHeight="1" x14ac:dyDescent="0.35">
      <c r="A546" s="480">
        <v>42789</v>
      </c>
      <c r="B546" s="426" t="s">
        <v>3567</v>
      </c>
      <c r="C546" s="426" t="s">
        <v>2849</v>
      </c>
      <c r="D546" s="426" t="s">
        <v>159</v>
      </c>
      <c r="E546" s="435">
        <v>185</v>
      </c>
      <c r="F546" s="426" t="s">
        <v>3566</v>
      </c>
      <c r="G546" s="426" t="s">
        <v>174</v>
      </c>
    </row>
    <row r="547" spans="1:7" ht="13.5" customHeight="1" x14ac:dyDescent="0.35">
      <c r="A547" s="480">
        <v>42790</v>
      </c>
      <c r="B547" s="426" t="s">
        <v>1311</v>
      </c>
      <c r="C547" s="426" t="s">
        <v>2849</v>
      </c>
      <c r="D547" s="426" t="s">
        <v>162</v>
      </c>
      <c r="E547" s="435">
        <v>200</v>
      </c>
      <c r="F547" s="426" t="s">
        <v>3566</v>
      </c>
      <c r="G547" s="426" t="s">
        <v>1311</v>
      </c>
    </row>
    <row r="548" spans="1:7" ht="13.5" customHeight="1" x14ac:dyDescent="0.35">
      <c r="A548" s="480">
        <v>42789</v>
      </c>
      <c r="B548" s="426" t="s">
        <v>3568</v>
      </c>
      <c r="C548" s="426" t="s">
        <v>2850</v>
      </c>
      <c r="D548" s="426" t="s">
        <v>159</v>
      </c>
      <c r="E548" s="435">
        <v>150</v>
      </c>
      <c r="F548" s="426" t="s">
        <v>2602</v>
      </c>
      <c r="G548" s="426" t="s">
        <v>177</v>
      </c>
    </row>
    <row r="549" spans="1:7" ht="13.5" customHeight="1" x14ac:dyDescent="0.35">
      <c r="A549" s="480">
        <v>42789</v>
      </c>
      <c r="B549" s="426" t="s">
        <v>3567</v>
      </c>
      <c r="C549" s="426" t="s">
        <v>2849</v>
      </c>
      <c r="D549" s="426" t="s">
        <v>2297</v>
      </c>
      <c r="E549" s="435">
        <v>10</v>
      </c>
      <c r="F549" s="426" t="s">
        <v>3569</v>
      </c>
      <c r="G549" s="426" t="s">
        <v>174</v>
      </c>
    </row>
    <row r="550" spans="1:7" ht="13.5" customHeight="1" x14ac:dyDescent="0.35">
      <c r="A550" s="480">
        <v>42789</v>
      </c>
      <c r="B550" s="426" t="s">
        <v>3565</v>
      </c>
      <c r="C550" s="426" t="s">
        <v>2849</v>
      </c>
      <c r="D550" s="426" t="s">
        <v>161</v>
      </c>
      <c r="E550" s="435">
        <v>10</v>
      </c>
      <c r="F550" s="426" t="s">
        <v>3569</v>
      </c>
      <c r="G550" s="426" t="s">
        <v>174</v>
      </c>
    </row>
    <row r="551" spans="1:7" ht="13.5" customHeight="1" x14ac:dyDescent="0.35">
      <c r="A551" s="480">
        <v>42789</v>
      </c>
      <c r="B551" s="426" t="s">
        <v>3570</v>
      </c>
      <c r="C551" s="426" t="s">
        <v>2850</v>
      </c>
      <c r="D551" s="426" t="s">
        <v>160</v>
      </c>
      <c r="E551" s="435">
        <v>159</v>
      </c>
      <c r="F551" s="426" t="s">
        <v>3571</v>
      </c>
      <c r="G551" s="426" t="s">
        <v>175</v>
      </c>
    </row>
    <row r="552" spans="1:7" ht="13.5" customHeight="1" x14ac:dyDescent="0.35">
      <c r="A552" s="480">
        <v>42788</v>
      </c>
      <c r="B552" s="426" t="s">
        <v>3507</v>
      </c>
      <c r="C552" s="426" t="s">
        <v>2849</v>
      </c>
      <c r="D552" s="426" t="s">
        <v>159</v>
      </c>
      <c r="E552" s="435">
        <v>265</v>
      </c>
      <c r="F552" s="426" t="s">
        <v>3572</v>
      </c>
      <c r="G552" s="426" t="s">
        <v>174</v>
      </c>
    </row>
    <row r="553" spans="1:7" ht="13.5" customHeight="1" x14ac:dyDescent="0.35">
      <c r="A553" s="480">
        <v>42787</v>
      </c>
      <c r="B553" s="426" t="s">
        <v>3135</v>
      </c>
      <c r="C553" s="426" t="s">
        <v>2849</v>
      </c>
      <c r="D553" s="426" t="s">
        <v>162</v>
      </c>
      <c r="E553" s="435">
        <v>185</v>
      </c>
      <c r="F553" s="426" t="s">
        <v>3566</v>
      </c>
      <c r="G553" s="426" t="s">
        <v>174</v>
      </c>
    </row>
    <row r="554" spans="1:7" ht="13.5" customHeight="1" x14ac:dyDescent="0.35">
      <c r="A554" s="480">
        <v>42787</v>
      </c>
      <c r="B554" s="426" t="s">
        <v>3573</v>
      </c>
      <c r="C554" s="426" t="s">
        <v>2849</v>
      </c>
      <c r="D554" s="426" t="s">
        <v>159</v>
      </c>
      <c r="E554" s="435">
        <v>15</v>
      </c>
      <c r="F554" s="426" t="s">
        <v>3561</v>
      </c>
      <c r="G554" s="426" t="s">
        <v>174</v>
      </c>
    </row>
    <row r="555" spans="1:7" ht="13.5" customHeight="1" x14ac:dyDescent="0.35">
      <c r="A555" s="480">
        <v>42787</v>
      </c>
      <c r="B555" s="426" t="s">
        <v>3574</v>
      </c>
      <c r="C555" s="426" t="s">
        <v>2850</v>
      </c>
      <c r="D555" s="426" t="s">
        <v>160</v>
      </c>
      <c r="E555" s="435">
        <v>60</v>
      </c>
      <c r="F555" s="426" t="s">
        <v>1375</v>
      </c>
      <c r="G555" s="426" t="s">
        <v>175</v>
      </c>
    </row>
    <row r="556" spans="1:7" ht="13.5" customHeight="1" x14ac:dyDescent="0.35">
      <c r="A556" s="480">
        <v>42787</v>
      </c>
      <c r="B556" s="426" t="s">
        <v>3575</v>
      </c>
      <c r="C556" s="426" t="s">
        <v>2849</v>
      </c>
      <c r="D556" s="426" t="s">
        <v>163</v>
      </c>
      <c r="E556" s="435">
        <v>12</v>
      </c>
      <c r="F556" s="426" t="s">
        <v>3561</v>
      </c>
      <c r="G556" s="426" t="s">
        <v>163</v>
      </c>
    </row>
    <row r="557" spans="1:7" ht="13.5" customHeight="1" x14ac:dyDescent="0.35">
      <c r="A557" s="480">
        <v>42787</v>
      </c>
      <c r="B557" s="426" t="s">
        <v>3135</v>
      </c>
      <c r="C557" s="426" t="s">
        <v>2853</v>
      </c>
      <c r="D557" s="426" t="s">
        <v>160</v>
      </c>
      <c r="E557" s="435">
        <v>30</v>
      </c>
      <c r="F557" s="426" t="s">
        <v>3541</v>
      </c>
      <c r="G557" s="426" t="s">
        <v>175</v>
      </c>
    </row>
    <row r="558" spans="1:7" ht="13.5" customHeight="1" x14ac:dyDescent="0.35">
      <c r="A558" s="480">
        <v>42786</v>
      </c>
      <c r="B558" s="426" t="s">
        <v>2394</v>
      </c>
      <c r="C558" s="426" t="s">
        <v>2852</v>
      </c>
      <c r="D558" s="426" t="s">
        <v>160</v>
      </c>
      <c r="E558" s="435">
        <v>20</v>
      </c>
      <c r="F558" s="426" t="s">
        <v>923</v>
      </c>
      <c r="G558" s="426" t="s">
        <v>175</v>
      </c>
    </row>
    <row r="559" spans="1:7" ht="13.5" customHeight="1" x14ac:dyDescent="0.35">
      <c r="A559" s="480">
        <v>42783</v>
      </c>
      <c r="B559" s="426" t="s">
        <v>3576</v>
      </c>
      <c r="C559" s="426" t="s">
        <v>2849</v>
      </c>
      <c r="D559" s="426" t="s">
        <v>2297</v>
      </c>
      <c r="E559" s="435">
        <v>15</v>
      </c>
      <c r="F559" s="426" t="s">
        <v>3577</v>
      </c>
      <c r="G559" s="426" t="s">
        <v>174</v>
      </c>
    </row>
    <row r="560" spans="1:7" ht="13.5" customHeight="1" x14ac:dyDescent="0.35">
      <c r="A560" s="480">
        <v>42783</v>
      </c>
      <c r="B560" s="426" t="s">
        <v>3578</v>
      </c>
      <c r="C560" s="426" t="s">
        <v>2849</v>
      </c>
      <c r="D560" s="426" t="s">
        <v>162</v>
      </c>
      <c r="E560" s="435">
        <v>220</v>
      </c>
      <c r="F560" s="426" t="s">
        <v>3579</v>
      </c>
      <c r="G560" s="426" t="s">
        <v>174</v>
      </c>
    </row>
    <row r="561" spans="1:7" ht="13.5" customHeight="1" x14ac:dyDescent="0.35">
      <c r="A561" s="480">
        <v>42782</v>
      </c>
      <c r="B561" s="426" t="s">
        <v>3135</v>
      </c>
      <c r="C561" s="426" t="s">
        <v>2849</v>
      </c>
      <c r="D561" s="426" t="s">
        <v>2297</v>
      </c>
      <c r="E561" s="435">
        <v>10</v>
      </c>
      <c r="F561" s="426" t="s">
        <v>3569</v>
      </c>
      <c r="G561" s="426" t="s">
        <v>174</v>
      </c>
    </row>
    <row r="562" spans="1:7" ht="13.5" customHeight="1" x14ac:dyDescent="0.35">
      <c r="A562" s="480">
        <v>42782</v>
      </c>
      <c r="B562" s="426" t="s">
        <v>3580</v>
      </c>
      <c r="C562" s="426" t="s">
        <v>2851</v>
      </c>
      <c r="D562" s="426" t="s">
        <v>162</v>
      </c>
      <c r="E562" s="435">
        <v>35</v>
      </c>
      <c r="F562" s="426" t="s">
        <v>2862</v>
      </c>
      <c r="G562" s="426" t="s">
        <v>175</v>
      </c>
    </row>
    <row r="563" spans="1:7" ht="13.5" customHeight="1" x14ac:dyDescent="0.35">
      <c r="A563" s="480">
        <v>42781</v>
      </c>
      <c r="B563" s="426" t="s">
        <v>3581</v>
      </c>
      <c r="C563" s="426" t="s">
        <v>2849</v>
      </c>
      <c r="D563" s="426" t="s">
        <v>2297</v>
      </c>
      <c r="E563" s="435">
        <v>265</v>
      </c>
      <c r="F563" s="426" t="s">
        <v>3582</v>
      </c>
      <c r="G563" s="426" t="s">
        <v>174</v>
      </c>
    </row>
    <row r="564" spans="1:7" ht="13.5" customHeight="1" x14ac:dyDescent="0.35">
      <c r="A564" s="480">
        <v>42781</v>
      </c>
      <c r="B564" s="426" t="s">
        <v>3001</v>
      </c>
      <c r="C564" s="426" t="s">
        <v>2851</v>
      </c>
      <c r="D564" s="426" t="s">
        <v>162</v>
      </c>
      <c r="E564" s="435">
        <v>175</v>
      </c>
      <c r="F564" s="426" t="s">
        <v>2851</v>
      </c>
      <c r="G564" s="426" t="s">
        <v>175</v>
      </c>
    </row>
    <row r="565" spans="1:7" ht="13.5" customHeight="1" x14ac:dyDescent="0.35">
      <c r="A565" s="480">
        <v>42781</v>
      </c>
      <c r="B565" s="426" t="s">
        <v>3583</v>
      </c>
      <c r="C565" s="426" t="s">
        <v>2849</v>
      </c>
      <c r="D565" s="426" t="s">
        <v>159</v>
      </c>
      <c r="E565" s="435">
        <v>265</v>
      </c>
      <c r="F565" s="426" t="s">
        <v>3582</v>
      </c>
      <c r="G565" s="426" t="s">
        <v>174</v>
      </c>
    </row>
    <row r="566" spans="1:7" ht="13.5" customHeight="1" x14ac:dyDescent="0.35">
      <c r="A566" s="480">
        <v>42780</v>
      </c>
      <c r="B566" s="426" t="s">
        <v>3429</v>
      </c>
      <c r="C566" s="426" t="s">
        <v>2853</v>
      </c>
      <c r="D566" s="426" t="s">
        <v>160</v>
      </c>
      <c r="E566" s="435">
        <v>30</v>
      </c>
      <c r="F566" s="426" t="s">
        <v>3541</v>
      </c>
      <c r="G566" s="426" t="s">
        <v>175</v>
      </c>
    </row>
    <row r="567" spans="1:7" ht="13.5" customHeight="1" x14ac:dyDescent="0.35">
      <c r="A567" s="480">
        <v>42780</v>
      </c>
      <c r="B567" s="426" t="s">
        <v>2920</v>
      </c>
      <c r="C567" s="426" t="s">
        <v>2853</v>
      </c>
      <c r="D567" s="426" t="s">
        <v>159</v>
      </c>
      <c r="E567" s="435">
        <v>30</v>
      </c>
      <c r="F567" s="426" t="s">
        <v>3541</v>
      </c>
      <c r="G567" s="426" t="s">
        <v>175</v>
      </c>
    </row>
    <row r="568" spans="1:7" ht="13.5" customHeight="1" x14ac:dyDescent="0.35">
      <c r="A568" s="480">
        <v>42780</v>
      </c>
      <c r="B568" s="426" t="s">
        <v>2424</v>
      </c>
      <c r="C568" s="426" t="s">
        <v>2853</v>
      </c>
      <c r="D568" s="426" t="s">
        <v>159</v>
      </c>
      <c r="E568" s="435">
        <v>30</v>
      </c>
      <c r="F568" s="426" t="s">
        <v>3541</v>
      </c>
      <c r="G568" s="426" t="s">
        <v>175</v>
      </c>
    </row>
    <row r="569" spans="1:7" ht="13.5" customHeight="1" x14ac:dyDescent="0.35">
      <c r="A569" s="480">
        <v>42780</v>
      </c>
      <c r="B569" s="426" t="s">
        <v>3584</v>
      </c>
      <c r="C569" s="426" t="s">
        <v>2853</v>
      </c>
      <c r="D569" s="426" t="s">
        <v>160</v>
      </c>
      <c r="E569" s="435">
        <v>30</v>
      </c>
      <c r="F569" s="426" t="s">
        <v>3541</v>
      </c>
      <c r="G569" s="426" t="s">
        <v>175</v>
      </c>
    </row>
    <row r="570" spans="1:7" ht="13.5" customHeight="1" x14ac:dyDescent="0.35">
      <c r="A570" s="480">
        <v>42780</v>
      </c>
      <c r="B570" s="426" t="s">
        <v>2137</v>
      </c>
      <c r="C570" s="426" t="s">
        <v>2853</v>
      </c>
      <c r="D570" s="426" t="s">
        <v>160</v>
      </c>
      <c r="E570" s="435">
        <v>30</v>
      </c>
      <c r="F570" s="426" t="s">
        <v>3541</v>
      </c>
      <c r="G570" s="426" t="s">
        <v>175</v>
      </c>
    </row>
    <row r="571" spans="1:7" ht="13.5" customHeight="1" x14ac:dyDescent="0.35">
      <c r="A571" s="480">
        <v>42780</v>
      </c>
      <c r="B571" s="426" t="s">
        <v>3002</v>
      </c>
      <c r="C571" s="426" t="s">
        <v>2850</v>
      </c>
      <c r="D571" s="426" t="s">
        <v>162</v>
      </c>
      <c r="E571" s="435">
        <v>50</v>
      </c>
      <c r="F571" s="426" t="s">
        <v>3506</v>
      </c>
      <c r="G571" s="426" t="s">
        <v>175</v>
      </c>
    </row>
    <row r="572" spans="1:7" ht="13.5" customHeight="1" x14ac:dyDescent="0.35">
      <c r="A572" s="480">
        <v>42780</v>
      </c>
      <c r="B572" s="426" t="s">
        <v>3002</v>
      </c>
      <c r="C572" s="426" t="s">
        <v>2853</v>
      </c>
      <c r="D572" s="426" t="s">
        <v>162</v>
      </c>
      <c r="E572" s="435">
        <v>30</v>
      </c>
      <c r="F572" s="426" t="s">
        <v>3541</v>
      </c>
      <c r="G572" s="426" t="s">
        <v>175</v>
      </c>
    </row>
    <row r="573" spans="1:7" ht="13.5" customHeight="1" x14ac:dyDescent="0.35">
      <c r="A573" s="480">
        <v>42779</v>
      </c>
      <c r="B573" s="426" t="s">
        <v>3130</v>
      </c>
      <c r="C573" s="426" t="s">
        <v>2853</v>
      </c>
      <c r="D573" s="426" t="s">
        <v>160</v>
      </c>
      <c r="E573" s="435">
        <v>35</v>
      </c>
      <c r="F573" s="426" t="s">
        <v>3585</v>
      </c>
      <c r="G573" s="426" t="s">
        <v>175</v>
      </c>
    </row>
    <row r="574" spans="1:7" ht="13.5" customHeight="1" x14ac:dyDescent="0.35">
      <c r="A574" s="480">
        <v>42779</v>
      </c>
      <c r="B574" s="426" t="s">
        <v>3586</v>
      </c>
      <c r="C574" s="426" t="s">
        <v>2850</v>
      </c>
      <c r="D574" s="426" t="s">
        <v>159</v>
      </c>
      <c r="E574" s="435">
        <v>400</v>
      </c>
      <c r="F574" s="426" t="s">
        <v>3587</v>
      </c>
      <c r="G574" s="426" t="s">
        <v>174</v>
      </c>
    </row>
    <row r="575" spans="1:7" ht="13.5" customHeight="1" x14ac:dyDescent="0.35">
      <c r="A575" s="480">
        <v>42778</v>
      </c>
      <c r="B575" s="426" t="s">
        <v>3156</v>
      </c>
      <c r="C575" s="426" t="s">
        <v>2853</v>
      </c>
      <c r="D575" s="426" t="s">
        <v>159</v>
      </c>
      <c r="E575" s="435">
        <v>30</v>
      </c>
      <c r="F575" s="426" t="s">
        <v>3541</v>
      </c>
      <c r="G575" s="426" t="s">
        <v>175</v>
      </c>
    </row>
    <row r="576" spans="1:7" ht="13.5" customHeight="1" x14ac:dyDescent="0.35">
      <c r="A576" s="480">
        <v>42777</v>
      </c>
      <c r="B576" s="426" t="s">
        <v>2803</v>
      </c>
      <c r="C576" s="426" t="s">
        <v>2850</v>
      </c>
      <c r="D576" s="426" t="s">
        <v>160</v>
      </c>
      <c r="E576" s="435">
        <v>99</v>
      </c>
      <c r="F576" s="426" t="s">
        <v>3588</v>
      </c>
      <c r="G576" s="426" t="s">
        <v>175</v>
      </c>
    </row>
    <row r="577" spans="1:7" ht="13.5" customHeight="1" x14ac:dyDescent="0.35">
      <c r="A577" s="480">
        <v>42776</v>
      </c>
      <c r="B577" s="426" t="s">
        <v>3589</v>
      </c>
      <c r="C577" s="426" t="s">
        <v>2849</v>
      </c>
      <c r="D577" s="426" t="s">
        <v>159</v>
      </c>
      <c r="E577" s="435">
        <v>265</v>
      </c>
      <c r="F577" s="426" t="s">
        <v>3582</v>
      </c>
      <c r="G577" s="426" t="s">
        <v>1311</v>
      </c>
    </row>
    <row r="578" spans="1:7" ht="13.5" customHeight="1" x14ac:dyDescent="0.35">
      <c r="A578" s="480">
        <v>42776</v>
      </c>
      <c r="B578" s="426" t="s">
        <v>3590</v>
      </c>
      <c r="C578" s="426" t="s">
        <v>2853</v>
      </c>
      <c r="D578" s="426" t="s">
        <v>159</v>
      </c>
      <c r="E578" s="435">
        <v>30</v>
      </c>
      <c r="F578" s="426" t="s">
        <v>3541</v>
      </c>
      <c r="G578" s="426" t="s">
        <v>175</v>
      </c>
    </row>
    <row r="579" spans="1:7" ht="13.5" customHeight="1" x14ac:dyDescent="0.35">
      <c r="A579" s="480">
        <v>42774</v>
      </c>
      <c r="B579" s="426" t="s">
        <v>3532</v>
      </c>
      <c r="C579" s="426" t="s">
        <v>2851</v>
      </c>
      <c r="D579" s="426" t="s">
        <v>162</v>
      </c>
      <c r="E579" s="435">
        <v>1000</v>
      </c>
      <c r="F579" s="426" t="s">
        <v>2851</v>
      </c>
      <c r="G579" s="426" t="s">
        <v>174</v>
      </c>
    </row>
    <row r="580" spans="1:7" ht="13.5" customHeight="1" x14ac:dyDescent="0.35">
      <c r="A580" s="480">
        <v>42774</v>
      </c>
      <c r="B580" s="426" t="s">
        <v>3591</v>
      </c>
      <c r="C580" s="426" t="s">
        <v>2850</v>
      </c>
      <c r="D580" s="426" t="s">
        <v>162</v>
      </c>
      <c r="E580" s="435">
        <v>180</v>
      </c>
      <c r="F580" s="426" t="s">
        <v>3587</v>
      </c>
      <c r="G580" s="426" t="s">
        <v>175</v>
      </c>
    </row>
    <row r="581" spans="1:7" ht="13.5" customHeight="1" x14ac:dyDescent="0.35">
      <c r="A581" s="480">
        <v>42774</v>
      </c>
      <c r="B581" s="426" t="s">
        <v>1681</v>
      </c>
      <c r="C581" s="426" t="s">
        <v>2853</v>
      </c>
      <c r="D581" s="426" t="s">
        <v>159</v>
      </c>
      <c r="E581" s="435">
        <v>30</v>
      </c>
      <c r="F581" s="426" t="s">
        <v>3541</v>
      </c>
      <c r="G581" s="426" t="s">
        <v>175</v>
      </c>
    </row>
    <row r="582" spans="1:7" ht="13.5" customHeight="1" x14ac:dyDescent="0.35">
      <c r="A582" s="480">
        <v>42773</v>
      </c>
      <c r="B582" s="426" t="s">
        <v>3128</v>
      </c>
      <c r="C582" s="426" t="s">
        <v>2853</v>
      </c>
      <c r="D582" s="426" t="s">
        <v>159</v>
      </c>
      <c r="E582" s="435">
        <v>30</v>
      </c>
      <c r="F582" s="426" t="s">
        <v>3541</v>
      </c>
      <c r="G582" s="426" t="s">
        <v>175</v>
      </c>
    </row>
    <row r="583" spans="1:7" ht="13.5" customHeight="1" x14ac:dyDescent="0.35">
      <c r="A583" s="480">
        <v>42773</v>
      </c>
      <c r="B583" s="426" t="s">
        <v>1009</v>
      </c>
      <c r="C583" s="426" t="s">
        <v>2853</v>
      </c>
      <c r="D583" s="426" t="s">
        <v>160</v>
      </c>
      <c r="E583" s="435">
        <v>30</v>
      </c>
      <c r="F583" s="426" t="s">
        <v>3541</v>
      </c>
      <c r="G583" s="426" t="s">
        <v>175</v>
      </c>
    </row>
    <row r="584" spans="1:7" ht="13.5" customHeight="1" x14ac:dyDescent="0.35">
      <c r="A584" s="480">
        <v>42773</v>
      </c>
      <c r="B584" s="426" t="s">
        <v>2443</v>
      </c>
      <c r="C584" s="426" t="s">
        <v>2853</v>
      </c>
      <c r="D584" s="426" t="s">
        <v>160</v>
      </c>
      <c r="E584" s="435">
        <v>30</v>
      </c>
      <c r="F584" s="426" t="s">
        <v>3541</v>
      </c>
      <c r="G584" s="426" t="s">
        <v>175</v>
      </c>
    </row>
    <row r="585" spans="1:7" ht="13.5" customHeight="1" x14ac:dyDescent="0.35">
      <c r="A585" s="480">
        <v>42773</v>
      </c>
      <c r="B585" s="426" t="s">
        <v>3130</v>
      </c>
      <c r="C585" s="426" t="s">
        <v>2853</v>
      </c>
      <c r="D585" s="426" t="s">
        <v>160</v>
      </c>
      <c r="E585" s="435">
        <v>30</v>
      </c>
      <c r="F585" s="426" t="s">
        <v>3541</v>
      </c>
      <c r="G585" s="426" t="s">
        <v>175</v>
      </c>
    </row>
    <row r="586" spans="1:7" ht="13.5" customHeight="1" x14ac:dyDescent="0.35">
      <c r="A586" s="480">
        <v>42769</v>
      </c>
      <c r="B586" s="426" t="s">
        <v>3554</v>
      </c>
      <c r="C586" s="426" t="s">
        <v>2851</v>
      </c>
      <c r="D586" s="426" t="s">
        <v>162</v>
      </c>
      <c r="E586" s="435">
        <f>858-120</f>
        <v>738</v>
      </c>
      <c r="G586" s="426" t="s">
        <v>175</v>
      </c>
    </row>
    <row r="587" spans="1:7" ht="13.5" customHeight="1" x14ac:dyDescent="0.35">
      <c r="A587" s="480">
        <v>42769</v>
      </c>
      <c r="B587" s="426" t="s">
        <v>3592</v>
      </c>
      <c r="C587" s="426" t="s">
        <v>2852</v>
      </c>
      <c r="D587" s="426" t="s">
        <v>161</v>
      </c>
      <c r="E587" s="435">
        <v>120</v>
      </c>
      <c r="G587" s="426" t="s">
        <v>175</v>
      </c>
    </row>
    <row r="588" spans="1:7" ht="13.5" customHeight="1" x14ac:dyDescent="0.35">
      <c r="A588" s="480">
        <v>42769</v>
      </c>
      <c r="B588" s="426" t="s">
        <v>3522</v>
      </c>
      <c r="C588" s="426" t="s">
        <v>2850</v>
      </c>
      <c r="D588" s="426" t="s">
        <v>159</v>
      </c>
      <c r="E588" s="435">
        <v>180</v>
      </c>
      <c r="F588" s="426" t="s">
        <v>3593</v>
      </c>
      <c r="G588" s="426" t="s">
        <v>174</v>
      </c>
    </row>
    <row r="589" spans="1:7" ht="13.5" customHeight="1" x14ac:dyDescent="0.35">
      <c r="A589" s="480">
        <v>42769</v>
      </c>
      <c r="B589" s="426" t="s">
        <v>1500</v>
      </c>
      <c r="C589" s="426" t="s">
        <v>2850</v>
      </c>
      <c r="D589" s="426" t="s">
        <v>159</v>
      </c>
      <c r="E589" s="435">
        <v>100</v>
      </c>
      <c r="F589" s="426" t="s">
        <v>3594</v>
      </c>
      <c r="G589" s="426" t="s">
        <v>174</v>
      </c>
    </row>
    <row r="592" spans="1:7" ht="13.5" customHeight="1" x14ac:dyDescent="0.35">
      <c r="A592" s="480">
        <v>42766</v>
      </c>
      <c r="B592" s="426" t="s">
        <v>3234</v>
      </c>
      <c r="C592" s="426" t="s">
        <v>2849</v>
      </c>
      <c r="D592" s="468" t="s">
        <v>3595</v>
      </c>
      <c r="E592" s="435">
        <v>50</v>
      </c>
      <c r="G592" s="426" t="s">
        <v>174</v>
      </c>
    </row>
    <row r="593" spans="1:7" ht="13.5" customHeight="1" x14ac:dyDescent="0.35">
      <c r="A593" s="480">
        <v>42766</v>
      </c>
      <c r="B593" s="426" t="s">
        <v>3596</v>
      </c>
      <c r="C593" s="426" t="s">
        <v>2849</v>
      </c>
      <c r="D593" s="468" t="s">
        <v>3597</v>
      </c>
      <c r="E593" s="435">
        <v>12</v>
      </c>
      <c r="G593" s="426" t="s">
        <v>163</v>
      </c>
    </row>
    <row r="594" spans="1:7" ht="13.5" customHeight="1" x14ac:dyDescent="0.35">
      <c r="A594" s="480">
        <v>42766</v>
      </c>
      <c r="B594" s="426" t="s">
        <v>3598</v>
      </c>
      <c r="C594" s="426" t="s">
        <v>2849</v>
      </c>
      <c r="D594" s="468" t="s">
        <v>3597</v>
      </c>
      <c r="E594" s="435">
        <v>12</v>
      </c>
      <c r="G594" s="426" t="s">
        <v>163</v>
      </c>
    </row>
    <row r="595" spans="1:7" ht="13.5" customHeight="1" x14ac:dyDescent="0.35">
      <c r="A595" s="480">
        <v>42766</v>
      </c>
      <c r="B595" s="426" t="s">
        <v>3599</v>
      </c>
      <c r="C595" s="426" t="s">
        <v>2849</v>
      </c>
      <c r="D595" s="468" t="s">
        <v>3597</v>
      </c>
      <c r="E595" s="435">
        <v>12</v>
      </c>
      <c r="G595" s="426" t="s">
        <v>163</v>
      </c>
    </row>
    <row r="596" spans="1:7" ht="13.5" customHeight="1" x14ac:dyDescent="0.35">
      <c r="A596" s="480">
        <v>42762</v>
      </c>
      <c r="B596" s="426" t="s">
        <v>3600</v>
      </c>
      <c r="C596" s="426" t="s">
        <v>2849</v>
      </c>
      <c r="D596" s="468" t="s">
        <v>3597</v>
      </c>
      <c r="E596" s="435">
        <v>12</v>
      </c>
      <c r="F596" s="464"/>
      <c r="G596" s="426" t="s">
        <v>163</v>
      </c>
    </row>
    <row r="597" spans="1:7" ht="13.5" customHeight="1" x14ac:dyDescent="0.35">
      <c r="A597" s="480">
        <v>42762</v>
      </c>
      <c r="B597" s="426" t="s">
        <v>3601</v>
      </c>
      <c r="C597" s="426" t="s">
        <v>2849</v>
      </c>
      <c r="D597" s="468" t="s">
        <v>159</v>
      </c>
      <c r="E597" s="435">
        <v>30</v>
      </c>
      <c r="F597" s="464"/>
      <c r="G597" s="426" t="s">
        <v>174</v>
      </c>
    </row>
    <row r="598" spans="1:7" ht="13.5" customHeight="1" x14ac:dyDescent="0.35">
      <c r="A598" s="480">
        <v>42762</v>
      </c>
      <c r="B598" s="426" t="s">
        <v>3602</v>
      </c>
      <c r="C598" s="426" t="s">
        <v>2849</v>
      </c>
      <c r="D598" s="468" t="s">
        <v>3597</v>
      </c>
      <c r="E598" s="435">
        <v>12</v>
      </c>
      <c r="G598" s="426" t="s">
        <v>163</v>
      </c>
    </row>
    <row r="599" spans="1:7" ht="13.5" customHeight="1" x14ac:dyDescent="0.35">
      <c r="A599" s="480">
        <v>42761</v>
      </c>
      <c r="B599" s="426" t="s">
        <v>3586</v>
      </c>
      <c r="C599" s="426" t="s">
        <v>2850</v>
      </c>
      <c r="D599" s="468" t="s">
        <v>3603</v>
      </c>
      <c r="E599" s="435">
        <v>50</v>
      </c>
      <c r="F599" s="464"/>
      <c r="G599" s="426" t="s">
        <v>174</v>
      </c>
    </row>
    <row r="600" spans="1:7" ht="13.5" customHeight="1" x14ac:dyDescent="0.35">
      <c r="A600" s="480">
        <v>42760</v>
      </c>
      <c r="B600" s="426" t="s">
        <v>3604</v>
      </c>
      <c r="C600" s="426" t="s">
        <v>941</v>
      </c>
      <c r="D600" s="468" t="s">
        <v>3603</v>
      </c>
      <c r="E600" s="435">
        <v>95</v>
      </c>
      <c r="G600" s="426" t="s">
        <v>174</v>
      </c>
    </row>
    <row r="601" spans="1:7" ht="13.5" customHeight="1" x14ac:dyDescent="0.35">
      <c r="A601" s="480">
        <v>42760</v>
      </c>
      <c r="B601" s="426" t="s">
        <v>3565</v>
      </c>
      <c r="C601" s="426" t="s">
        <v>2849</v>
      </c>
      <c r="D601" s="468" t="s">
        <v>159</v>
      </c>
      <c r="E601" s="435">
        <v>15</v>
      </c>
      <c r="F601" s="464"/>
      <c r="G601" s="426" t="s">
        <v>174</v>
      </c>
    </row>
    <row r="602" spans="1:7" ht="13.5" customHeight="1" x14ac:dyDescent="0.35">
      <c r="A602" s="480">
        <v>42760</v>
      </c>
      <c r="B602" s="426" t="s">
        <v>3605</v>
      </c>
      <c r="C602" s="426" t="s">
        <v>2849</v>
      </c>
      <c r="D602" s="468" t="s">
        <v>159</v>
      </c>
      <c r="E602" s="435">
        <v>30</v>
      </c>
      <c r="F602" s="464"/>
      <c r="G602" s="426" t="s">
        <v>174</v>
      </c>
    </row>
    <row r="603" spans="1:7" ht="13.5" customHeight="1" x14ac:dyDescent="0.35">
      <c r="A603" s="480">
        <v>42760</v>
      </c>
      <c r="B603" s="426" t="s">
        <v>3606</v>
      </c>
      <c r="C603" s="426" t="s">
        <v>2849</v>
      </c>
      <c r="D603" s="468" t="s">
        <v>159</v>
      </c>
      <c r="E603" s="435">
        <v>30</v>
      </c>
      <c r="F603" s="464"/>
      <c r="G603" s="426" t="s">
        <v>174</v>
      </c>
    </row>
    <row r="604" spans="1:7" ht="13.5" customHeight="1" x14ac:dyDescent="0.35">
      <c r="A604" s="480">
        <v>42760</v>
      </c>
      <c r="B604" s="426" t="s">
        <v>3607</v>
      </c>
      <c r="C604" s="426" t="s">
        <v>2849</v>
      </c>
      <c r="D604" s="468" t="s">
        <v>159</v>
      </c>
      <c r="E604" s="435">
        <v>30</v>
      </c>
      <c r="F604" s="464"/>
      <c r="G604" s="426" t="s">
        <v>174</v>
      </c>
    </row>
    <row r="605" spans="1:7" ht="13.5" customHeight="1" x14ac:dyDescent="0.35">
      <c r="A605" s="480">
        <v>42760</v>
      </c>
      <c r="B605" s="426" t="s">
        <v>3135</v>
      </c>
      <c r="C605" s="426" t="s">
        <v>2849</v>
      </c>
      <c r="D605" s="468" t="s">
        <v>3597</v>
      </c>
      <c r="E605" s="435">
        <v>12</v>
      </c>
      <c r="F605" s="464"/>
      <c r="G605" s="426" t="s">
        <v>163</v>
      </c>
    </row>
    <row r="606" spans="1:7" ht="13.5" customHeight="1" x14ac:dyDescent="0.35">
      <c r="A606" s="480">
        <v>42752</v>
      </c>
      <c r="B606" s="426" t="s">
        <v>3608</v>
      </c>
      <c r="C606" s="426" t="s">
        <v>2849</v>
      </c>
      <c r="D606" s="468" t="s">
        <v>159</v>
      </c>
      <c r="E606" s="435">
        <v>250</v>
      </c>
      <c r="F606" s="426" t="s">
        <v>3582</v>
      </c>
      <c r="G606" s="426" t="s">
        <v>174</v>
      </c>
    </row>
    <row r="607" spans="1:7" ht="13.5" customHeight="1" x14ac:dyDescent="0.35">
      <c r="A607" s="480">
        <v>42749</v>
      </c>
      <c r="B607" s="426" t="s">
        <v>3609</v>
      </c>
      <c r="C607" s="426" t="s">
        <v>2850</v>
      </c>
      <c r="D607" s="468" t="s">
        <v>162</v>
      </c>
      <c r="E607" s="435">
        <v>243.5</v>
      </c>
      <c r="F607" s="426" t="s">
        <v>3610</v>
      </c>
      <c r="G607" s="426" t="s">
        <v>175</v>
      </c>
    </row>
    <row r="608" spans="1:7" ht="13.5" customHeight="1" x14ac:dyDescent="0.35">
      <c r="A608" s="480">
        <v>42748</v>
      </c>
      <c r="B608" s="426" t="s">
        <v>3611</v>
      </c>
      <c r="C608" s="426" t="s">
        <v>2849</v>
      </c>
      <c r="D608" s="468" t="s">
        <v>162</v>
      </c>
      <c r="E608" s="435">
        <v>200</v>
      </c>
      <c r="F608" s="464"/>
      <c r="G608" s="426" t="s">
        <v>175</v>
      </c>
    </row>
    <row r="609" spans="1:7" ht="13.5" customHeight="1" x14ac:dyDescent="0.35">
      <c r="A609" s="480">
        <v>42746</v>
      </c>
      <c r="B609" s="426" t="s">
        <v>3612</v>
      </c>
      <c r="C609" s="426" t="s">
        <v>2850</v>
      </c>
      <c r="D609" s="468" t="s">
        <v>159</v>
      </c>
      <c r="E609" s="435">
        <v>59</v>
      </c>
      <c r="F609" s="426" t="s">
        <v>3613</v>
      </c>
      <c r="G609" s="426" t="s">
        <v>177</v>
      </c>
    </row>
    <row r="610" spans="1:7" ht="13.5" customHeight="1" x14ac:dyDescent="0.35">
      <c r="A610" s="480">
        <v>42746</v>
      </c>
      <c r="B610" s="426" t="s">
        <v>3614</v>
      </c>
      <c r="C610" s="426" t="s">
        <v>2849</v>
      </c>
      <c r="D610" s="468" t="s">
        <v>159</v>
      </c>
      <c r="E610" s="435">
        <v>215</v>
      </c>
      <c r="F610" s="426" t="s">
        <v>3615</v>
      </c>
      <c r="G610" s="426" t="s">
        <v>175</v>
      </c>
    </row>
    <row r="611" spans="1:7" ht="13.5" customHeight="1" x14ac:dyDescent="0.35">
      <c r="A611" s="480">
        <v>42743</v>
      </c>
      <c r="B611" s="426" t="s">
        <v>3616</v>
      </c>
      <c r="C611" s="426" t="s">
        <v>2849</v>
      </c>
      <c r="D611" s="468" t="s">
        <v>3595</v>
      </c>
      <c r="E611" s="435">
        <v>265</v>
      </c>
      <c r="G611" s="426" t="s">
        <v>174</v>
      </c>
    </row>
    <row r="612" spans="1:7" ht="13.5" customHeight="1" x14ac:dyDescent="0.35">
      <c r="A612" s="480">
        <v>42743</v>
      </c>
      <c r="B612" s="426" t="s">
        <v>3617</v>
      </c>
      <c r="C612" s="426" t="s">
        <v>2849</v>
      </c>
      <c r="D612" s="468" t="s">
        <v>159</v>
      </c>
      <c r="E612" s="435">
        <v>60</v>
      </c>
      <c r="G612" s="426" t="s">
        <v>174</v>
      </c>
    </row>
    <row r="613" spans="1:7" ht="13.5" customHeight="1" x14ac:dyDescent="0.35">
      <c r="A613" s="480">
        <v>42742</v>
      </c>
      <c r="B613" s="426" t="s">
        <v>3618</v>
      </c>
      <c r="C613" s="426" t="s">
        <v>2849</v>
      </c>
      <c r="D613" s="468" t="s">
        <v>159</v>
      </c>
      <c r="E613" s="435">
        <v>30</v>
      </c>
      <c r="G613" s="426" t="s">
        <v>174</v>
      </c>
    </row>
    <row r="614" spans="1:7" ht="13.5" customHeight="1" x14ac:dyDescent="0.35">
      <c r="A614" s="480">
        <v>42742</v>
      </c>
      <c r="B614" s="426" t="s">
        <v>3619</v>
      </c>
      <c r="C614" s="426" t="s">
        <v>2850</v>
      </c>
      <c r="D614" s="468" t="s">
        <v>159</v>
      </c>
      <c r="E614" s="435">
        <v>60</v>
      </c>
      <c r="G614" s="426" t="s">
        <v>174</v>
      </c>
    </row>
    <row r="615" spans="1:7" ht="13.5" customHeight="1" x14ac:dyDescent="0.35">
      <c r="A615" s="480">
        <v>42740</v>
      </c>
      <c r="B615" s="426" t="s">
        <v>3620</v>
      </c>
      <c r="C615" s="426" t="s">
        <v>2849</v>
      </c>
      <c r="D615" s="468" t="s">
        <v>3595</v>
      </c>
      <c r="E615" s="435">
        <v>25</v>
      </c>
      <c r="F615" s="426" t="s">
        <v>3621</v>
      </c>
      <c r="G615" s="426" t="s">
        <v>174</v>
      </c>
    </row>
    <row r="616" spans="1:7" ht="13.5" customHeight="1" x14ac:dyDescent="0.35">
      <c r="A616" s="480">
        <v>42739</v>
      </c>
      <c r="B616" s="426" t="s">
        <v>2424</v>
      </c>
      <c r="C616" s="426" t="s">
        <v>2849</v>
      </c>
      <c r="D616" s="468" t="s">
        <v>3529</v>
      </c>
      <c r="E616" s="435">
        <v>135</v>
      </c>
      <c r="F616" s="426" t="s">
        <v>3622</v>
      </c>
      <c r="G616" s="426" t="s">
        <v>175</v>
      </c>
    </row>
    <row r="617" spans="1:7" ht="13.5" customHeight="1" x14ac:dyDescent="0.35">
      <c r="A617" s="480">
        <v>42739</v>
      </c>
      <c r="B617" s="426" t="s">
        <v>3623</v>
      </c>
      <c r="C617" s="426" t="s">
        <v>941</v>
      </c>
      <c r="D617" s="468" t="s">
        <v>3603</v>
      </c>
      <c r="E617" s="435">
        <v>145</v>
      </c>
      <c r="F617" s="426" t="s">
        <v>3621</v>
      </c>
      <c r="G617" s="426" t="s">
        <v>174</v>
      </c>
    </row>
    <row r="618" spans="1:7" ht="13.5" customHeight="1" x14ac:dyDescent="0.35">
      <c r="A618" s="480">
        <v>42738</v>
      </c>
      <c r="B618" s="426" t="s">
        <v>3624</v>
      </c>
      <c r="C618" s="426" t="s">
        <v>2849</v>
      </c>
      <c r="D618" s="468" t="s">
        <v>3529</v>
      </c>
      <c r="E618" s="435">
        <v>25</v>
      </c>
      <c r="F618" s="426" t="s">
        <v>3621</v>
      </c>
      <c r="G618" s="426" t="s">
        <v>174</v>
      </c>
    </row>
    <row r="619" spans="1:7" ht="13.5" customHeight="1" x14ac:dyDescent="0.35">
      <c r="A619" s="480">
        <v>42738</v>
      </c>
      <c r="B619" s="426" t="s">
        <v>3625</v>
      </c>
      <c r="C619" s="426" t="s">
        <v>2849</v>
      </c>
      <c r="D619" s="468" t="s">
        <v>3603</v>
      </c>
      <c r="E619" s="435">
        <v>400</v>
      </c>
      <c r="F619" s="426" t="s">
        <v>3621</v>
      </c>
      <c r="G619" s="426" t="s">
        <v>174</v>
      </c>
    </row>
    <row r="620" spans="1:7" ht="13.5" customHeight="1" x14ac:dyDescent="0.35">
      <c r="A620" s="480">
        <v>42736</v>
      </c>
      <c r="B620" s="426" t="s">
        <v>292</v>
      </c>
      <c r="C620" s="426" t="s">
        <v>2852</v>
      </c>
      <c r="D620" s="468" t="s">
        <v>161</v>
      </c>
      <c r="E620" s="435">
        <v>120</v>
      </c>
      <c r="G620" s="426" t="s">
        <v>175</v>
      </c>
    </row>
    <row r="621" spans="1:7" ht="13.5" customHeight="1" x14ac:dyDescent="0.35">
      <c r="A621" s="480">
        <v>42736</v>
      </c>
      <c r="B621" s="426" t="s">
        <v>3228</v>
      </c>
      <c r="C621" s="426" t="s">
        <v>2853</v>
      </c>
      <c r="D621" s="468" t="s">
        <v>3529</v>
      </c>
      <c r="E621" s="435">
        <v>30</v>
      </c>
      <c r="F621" s="426" t="s">
        <v>3621</v>
      </c>
      <c r="G621" s="426" t="s">
        <v>175</v>
      </c>
    </row>
    <row r="622" spans="1:7" ht="13.5" customHeight="1" x14ac:dyDescent="0.35">
      <c r="A622" s="480">
        <v>42736</v>
      </c>
      <c r="B622" s="426" t="s">
        <v>3626</v>
      </c>
      <c r="C622" s="426" t="s">
        <v>2851</v>
      </c>
      <c r="D622" s="468" t="s">
        <v>161</v>
      </c>
      <c r="E622" s="435">
        <f>459-120</f>
        <v>339</v>
      </c>
      <c r="G622" s="426" t="s">
        <v>175</v>
      </c>
    </row>
    <row r="623" spans="1:7" ht="13.5" customHeight="1" x14ac:dyDescent="0.35">
      <c r="A623" s="480">
        <v>42736</v>
      </c>
      <c r="B623" s="426" t="s">
        <v>3217</v>
      </c>
      <c r="C623" s="426" t="s">
        <v>2852</v>
      </c>
      <c r="D623" s="468" t="s">
        <v>3595</v>
      </c>
      <c r="E623" s="435">
        <v>200</v>
      </c>
      <c r="F623" s="426" t="s">
        <v>3621</v>
      </c>
      <c r="G623" s="426" t="s">
        <v>175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990" priority="195" operator="lessThan">
      <formula>0</formula>
    </cfRule>
  </conditionalFormatting>
  <conditionalFormatting sqref="V15">
    <cfRule type="cellIs" dxfId="989" priority="194" operator="lessThan">
      <formula>0</formula>
    </cfRule>
  </conditionalFormatting>
  <conditionalFormatting sqref="V3:V7">
    <cfRule type="cellIs" dxfId="988" priority="27" operator="lessThan">
      <formula>0</formula>
    </cfRule>
    <cfRule type="cellIs" dxfId="987" priority="47" operator="lessThan">
      <formula>0</formula>
    </cfRule>
    <cfRule type="cellIs" dxfId="986" priority="147" operator="lessThan">
      <formula>0</formula>
    </cfRule>
    <cfRule type="cellIs" dxfId="985" priority="178" operator="lessThan">
      <formula>0</formula>
    </cfRule>
    <cfRule type="cellIs" dxfId="984" priority="182" operator="lessThan">
      <formula>0</formula>
    </cfRule>
    <cfRule type="cellIs" dxfId="983" priority="189" operator="lessThan">
      <formula>0</formula>
    </cfRule>
    <cfRule type="cellIs" dxfId="982" priority="192" operator="lessThan">
      <formula>0</formula>
    </cfRule>
  </conditionalFormatting>
  <conditionalFormatting sqref="V16">
    <cfRule type="cellIs" dxfId="981" priority="193" operator="lessThan">
      <formula>0</formula>
    </cfRule>
  </conditionalFormatting>
  <conditionalFormatting sqref="V8 V10">
    <cfRule type="cellIs" dxfId="980" priority="174" operator="lessThan">
      <formula>0</formula>
    </cfRule>
    <cfRule type="cellIs" dxfId="979" priority="175" operator="lessThan">
      <formula>0</formula>
    </cfRule>
    <cfRule type="cellIs" dxfId="978" priority="176" operator="lessThan">
      <formula>0</formula>
    </cfRule>
    <cfRule type="cellIs" dxfId="977" priority="177" operator="lessThan">
      <formula>0</formula>
    </cfRule>
    <cfRule type="cellIs" dxfId="976" priority="191" operator="lessThan">
      <formula>0</formula>
    </cfRule>
  </conditionalFormatting>
  <conditionalFormatting sqref="V2:V8 V10">
    <cfRule type="cellIs" dxfId="975" priority="190" operator="greaterThan">
      <formula>0</formula>
    </cfRule>
  </conditionalFormatting>
  <conditionalFormatting sqref="H20">
    <cfRule type="cellIs" dxfId="974" priority="187" operator="greaterThan">
      <formula>0</formula>
    </cfRule>
    <cfRule type="cellIs" dxfId="973" priority="188" operator="lessThan">
      <formula>0</formula>
    </cfRule>
  </conditionalFormatting>
  <conditionalFormatting sqref="W2">
    <cfRule type="cellIs" dxfId="972" priority="185" operator="greaterThan">
      <formula>0</formula>
    </cfRule>
    <cfRule type="cellIs" dxfId="971" priority="186" operator="lessThan">
      <formula>0</formula>
    </cfRule>
  </conditionalFormatting>
  <conditionalFormatting sqref="X2">
    <cfRule type="cellIs" dxfId="970" priority="183" operator="greaterThan">
      <formula>0</formula>
    </cfRule>
    <cfRule type="cellIs" dxfId="969" priority="184" operator="lessThan">
      <formula>0</formula>
    </cfRule>
  </conditionalFormatting>
  <conditionalFormatting sqref="Z2:Z8">
    <cfRule type="cellIs" dxfId="968" priority="180" operator="lessThan">
      <formula>0</formula>
    </cfRule>
    <cfRule type="cellIs" dxfId="967" priority="181" operator="greaterThan">
      <formula>0</formula>
    </cfRule>
  </conditionalFormatting>
  <conditionalFormatting sqref="V3:V8 V10">
    <cfRule type="cellIs" dxfId="966" priority="179" operator="lessThan">
      <formula>0</formula>
    </cfRule>
  </conditionalFormatting>
  <conditionalFormatting sqref="W10">
    <cfRule type="cellIs" dxfId="965" priority="160" operator="greaterThan">
      <formula>0</formula>
    </cfRule>
    <cfRule type="cellIs" dxfId="964" priority="161" operator="lessThan">
      <formula>0</formula>
    </cfRule>
  </conditionalFormatting>
  <conditionalFormatting sqref="V8">
    <cfRule type="cellIs" dxfId="963" priority="26" operator="lessThan">
      <formula>0</formula>
    </cfRule>
    <cfRule type="cellIs" dxfId="962" priority="41" operator="lessThan">
      <formula>0</formula>
    </cfRule>
    <cfRule type="cellIs" dxfId="961" priority="42" operator="lessThan">
      <formula>0</formula>
    </cfRule>
    <cfRule type="cellIs" dxfId="960" priority="43" operator="lessThan">
      <formula>0</formula>
    </cfRule>
    <cfRule type="cellIs" dxfId="959" priority="44" operator="lessThan">
      <formula>0</formula>
    </cfRule>
    <cfRule type="cellIs" dxfId="958" priority="45" operator="lessThan">
      <formula>0</formula>
    </cfRule>
    <cfRule type="cellIs" dxfId="957" priority="46" operator="lessThan">
      <formula>0</formula>
    </cfRule>
    <cfRule type="cellIs" dxfId="956" priority="142" operator="lessThan">
      <formula>0</formula>
    </cfRule>
    <cfRule type="cellIs" dxfId="955" priority="143" operator="lessThan">
      <formula>0</formula>
    </cfRule>
    <cfRule type="cellIs" dxfId="954" priority="144" operator="lessThan">
      <formula>0</formula>
    </cfRule>
    <cfRule type="cellIs" dxfId="953" priority="145" operator="lessThan">
      <formula>0</formula>
    </cfRule>
    <cfRule type="cellIs" dxfId="952" priority="146" operator="lessThan">
      <formula>0</formula>
    </cfRule>
  </conditionalFormatting>
  <conditionalFormatting sqref="V3:V8">
    <cfRule type="cellIs" dxfId="951" priority="18" operator="lessThan">
      <formula>0</formula>
    </cfRule>
    <cfRule type="cellIs" dxfId="950" priority="128" operator="lessThan">
      <formula>0</formula>
    </cfRule>
  </conditionalFormatting>
  <conditionalFormatting sqref="W8">
    <cfRule type="cellIs" dxfId="949" priority="124" operator="greaterThan">
      <formula>0</formula>
    </cfRule>
    <cfRule type="cellIs" dxfId="948" priority="125" operator="lessThan">
      <formula>0</formula>
    </cfRule>
  </conditionalFormatting>
  <conditionalFormatting sqref="I9:U9">
    <cfRule type="cellIs" dxfId="947" priority="97" operator="greaterThan">
      <formula>0.8</formula>
    </cfRule>
    <cfRule type="cellIs" dxfId="946" priority="98" operator="between">
      <formula>0.51</formula>
      <formula>0.8</formula>
    </cfRule>
    <cfRule type="cellIs" dxfId="945" priority="99" operator="lessThan">
      <formula>0.5</formula>
    </cfRule>
  </conditionalFormatting>
  <conditionalFormatting sqref="V71 V78">
    <cfRule type="cellIs" dxfId="944" priority="96" operator="lessThan">
      <formula>0</formula>
    </cfRule>
  </conditionalFormatting>
  <conditionalFormatting sqref="V81:V83">
    <cfRule type="cellIs" dxfId="943" priority="94" operator="lessThan">
      <formula>0</formula>
    </cfRule>
  </conditionalFormatting>
  <conditionalFormatting sqref="W3:W7">
    <cfRule type="cellIs" dxfId="942" priority="92" operator="greaterThan">
      <formula>0</formula>
    </cfRule>
    <cfRule type="cellIs" dxfId="941" priority="93" operator="lessThan">
      <formula>0</formula>
    </cfRule>
  </conditionalFormatting>
  <conditionalFormatting sqref="W11:W12">
    <cfRule type="cellIs" dxfId="940" priority="28" operator="greaterThan">
      <formula>0</formula>
    </cfRule>
    <cfRule type="cellIs" dxfId="939" priority="29" operator="lessThan">
      <formula>0</formula>
    </cfRule>
  </conditionalFormatting>
  <conditionalFormatting sqref="V11:V12">
    <cfRule type="cellIs" dxfId="938" priority="9" operator="lessThan">
      <formula>0</formula>
    </cfRule>
    <cfRule type="cellIs" dxfId="937" priority="10" operator="lessThan">
      <formula>0</formula>
    </cfRule>
    <cfRule type="cellIs" dxfId="936" priority="11" operator="lessThan">
      <formula>0</formula>
    </cfRule>
    <cfRule type="cellIs" dxfId="935" priority="12" operator="lessThan">
      <formula>0</formula>
    </cfRule>
    <cfRule type="cellIs" dxfId="934" priority="13" operator="lessThan">
      <formula>0</formula>
    </cfRule>
    <cfRule type="cellIs" dxfId="933" priority="14" operator="greaterThan">
      <formula>0</formula>
    </cfRule>
    <cfRule type="cellIs" dxfId="932" priority="15" operator="lessThan">
      <formula>0</formula>
    </cfRule>
  </conditionalFormatting>
  <conditionalFormatting sqref="X3:X8">
    <cfRule type="cellIs" dxfId="931" priority="16" operator="greaterThan">
      <formula>0</formula>
    </cfRule>
    <cfRule type="cellIs" dxfId="930" priority="17" operator="lessThan">
      <formula>0</formula>
    </cfRule>
  </conditionalFormatting>
  <conditionalFormatting sqref="V53:V58">
    <cfRule type="cellIs" dxfId="929" priority="8" operator="lessThan">
      <formula>0</formula>
    </cfRule>
  </conditionalFormatting>
  <conditionalFormatting sqref="V72:V77">
    <cfRule type="cellIs" dxfId="928" priority="7" operator="lessThan">
      <formula>0</formula>
    </cfRule>
  </conditionalFormatting>
  <conditionalFormatting sqref="X43:X49">
    <cfRule type="cellIs" dxfId="927" priority="5" operator="lessThan">
      <formula>0</formula>
    </cfRule>
    <cfRule type="cellIs" dxfId="926" priority="6" operator="greaterThan">
      <formula>0</formula>
    </cfRule>
  </conditionalFormatting>
  <conditionalFormatting sqref="V86:V87">
    <cfRule type="cellIs" dxfId="925" priority="4" operator="lessThan">
      <formula>0</formula>
    </cfRule>
  </conditionalFormatting>
  <conditionalFormatting sqref="V88:V89">
    <cfRule type="cellIs" dxfId="924" priority="3" operator="lessThan">
      <formula>0</formula>
    </cfRule>
  </conditionalFormatting>
  <conditionalFormatting sqref="V91:V92">
    <cfRule type="cellIs" dxfId="923" priority="2" operator="lessThan">
      <formula>0</formula>
    </cfRule>
  </conditionalFormatting>
  <conditionalFormatting sqref="V93">
    <cfRule type="cellIs" dxfId="922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5" bestFit="1" customWidth="1"/>
    <col min="4" max="4" width="73" style="1205" bestFit="1" customWidth="1"/>
    <col min="5" max="5" width="11.53125" style="1205" customWidth="1"/>
    <col min="7" max="7" width="73" style="1205" bestFit="1" customWidth="1"/>
    <col min="9" max="9" width="10" style="1205" bestFit="1" customWidth="1"/>
  </cols>
  <sheetData>
    <row r="2" spans="2:9" ht="13.15" customHeight="1" x14ac:dyDescent="0.4">
      <c r="B2" s="647" t="s">
        <v>3627</v>
      </c>
      <c r="D2" s="647" t="s">
        <v>3628</v>
      </c>
      <c r="E2" s="647" t="s">
        <v>509</v>
      </c>
      <c r="F2" s="647" t="s">
        <v>3629</v>
      </c>
      <c r="G2" s="647" t="s">
        <v>3630</v>
      </c>
      <c r="H2" s="647" t="s">
        <v>509</v>
      </c>
      <c r="I2" s="647" t="s">
        <v>3629</v>
      </c>
    </row>
    <row r="4" spans="2:9" ht="13.15" customHeight="1" x14ac:dyDescent="0.4">
      <c r="B4" s="295" t="s">
        <v>3631</v>
      </c>
      <c r="C4">
        <v>450</v>
      </c>
      <c r="D4" s="295" t="s">
        <v>3632</v>
      </c>
      <c r="E4" s="295"/>
      <c r="F4">
        <f>12*60</f>
        <v>720</v>
      </c>
      <c r="G4" s="295" t="s">
        <v>3633</v>
      </c>
      <c r="H4" s="295"/>
      <c r="I4" s="647">
        <v>1200</v>
      </c>
    </row>
    <row r="6" spans="2:9" x14ac:dyDescent="0.35">
      <c r="B6" s="295" t="s">
        <v>3634</v>
      </c>
      <c r="C6">
        <f>12*50</f>
        <v>600</v>
      </c>
      <c r="D6" s="295" t="s">
        <v>3635</v>
      </c>
      <c r="E6" s="295">
        <f>12*50</f>
        <v>600</v>
      </c>
      <c r="G6" s="295" t="s">
        <v>3635</v>
      </c>
      <c r="H6" s="295">
        <v>450</v>
      </c>
    </row>
    <row r="7" spans="2:9" x14ac:dyDescent="0.35">
      <c r="D7" s="295" t="s">
        <v>3636</v>
      </c>
      <c r="E7">
        <f>29*4</f>
        <v>116</v>
      </c>
      <c r="G7" s="295" t="s">
        <v>3636</v>
      </c>
      <c r="H7">
        <f>29*4</f>
        <v>116</v>
      </c>
    </row>
    <row r="8" spans="2:9" x14ac:dyDescent="0.35">
      <c r="B8" t="s">
        <v>3637</v>
      </c>
      <c r="C8">
        <v>29</v>
      </c>
    </row>
    <row r="9" spans="2:9" x14ac:dyDescent="0.35">
      <c r="D9" s="295" t="s">
        <v>3638</v>
      </c>
      <c r="E9">
        <v>30</v>
      </c>
      <c r="G9" s="295" t="s">
        <v>3638</v>
      </c>
      <c r="H9" s="295" t="s">
        <v>3639</v>
      </c>
    </row>
    <row r="10" spans="2:9" x14ac:dyDescent="0.35">
      <c r="D10" s="295" t="s">
        <v>413</v>
      </c>
      <c r="E10">
        <v>20</v>
      </c>
      <c r="G10" s="295" t="s">
        <v>413</v>
      </c>
      <c r="H10" s="295" t="s">
        <v>3639</v>
      </c>
    </row>
    <row r="11" spans="2:9" x14ac:dyDescent="0.35">
      <c r="D11" s="295" t="s">
        <v>3640</v>
      </c>
      <c r="E11">
        <v>25</v>
      </c>
      <c r="G11" s="295" t="s">
        <v>3640</v>
      </c>
      <c r="H11" s="295" t="s">
        <v>3639</v>
      </c>
    </row>
    <row r="12" spans="2:9" x14ac:dyDescent="0.35">
      <c r="D12" s="1035" t="s">
        <v>3641</v>
      </c>
      <c r="G12" s="1035" t="s">
        <v>3641</v>
      </c>
      <c r="H12" s="295" t="s">
        <v>3639</v>
      </c>
    </row>
    <row r="14" spans="2:9" x14ac:dyDescent="0.35">
      <c r="E14" s="295" t="s">
        <v>3642</v>
      </c>
      <c r="H14" s="295" t="s">
        <v>3642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3643</v>
      </c>
      <c r="I17" s="647">
        <f>I4-H15</f>
        <v>634</v>
      </c>
    </row>
    <row r="18" spans="7:9" x14ac:dyDescent="0.35">
      <c r="G18" s="295" t="s">
        <v>3644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F2:N41"/>
  <sheetViews>
    <sheetView zoomScale="150" zoomScaleNormal="150" workbookViewId="0">
      <selection activeCell="I29" sqref="I29"/>
    </sheetView>
  </sheetViews>
  <sheetFormatPr defaultRowHeight="12.75" x14ac:dyDescent="0.35"/>
  <cols>
    <col min="6" max="6" width="22.86328125" style="1205" bestFit="1" customWidth="1"/>
    <col min="7" max="7" width="10" style="1205" bestFit="1" customWidth="1"/>
    <col min="9" max="9" width="21.59765625" style="1205" customWidth="1"/>
  </cols>
  <sheetData>
    <row r="2" spans="6:9" ht="13.15" customHeight="1" x14ac:dyDescent="0.4">
      <c r="F2" s="647" t="s">
        <v>3645</v>
      </c>
      <c r="G2" s="647" t="s">
        <v>3646</v>
      </c>
      <c r="H2" s="647" t="s">
        <v>3647</v>
      </c>
      <c r="I2" s="647" t="s">
        <v>3648</v>
      </c>
    </row>
    <row r="3" spans="6:9" ht="13.15" customHeight="1" x14ac:dyDescent="0.4">
      <c r="F3" s="647" t="s">
        <v>3649</v>
      </c>
    </row>
    <row r="4" spans="6:9" x14ac:dyDescent="0.35">
      <c r="F4" s="295" t="s">
        <v>3650</v>
      </c>
      <c r="G4" s="1177">
        <v>579</v>
      </c>
      <c r="H4" s="1177">
        <f>G4/4</f>
        <v>144.75</v>
      </c>
    </row>
    <row r="5" spans="6:9" x14ac:dyDescent="0.35">
      <c r="F5" s="295" t="s">
        <v>3651</v>
      </c>
      <c r="G5" s="1177">
        <v>768</v>
      </c>
      <c r="H5" s="1177">
        <f>G5/4</f>
        <v>192</v>
      </c>
    </row>
    <row r="6" spans="6:9" x14ac:dyDescent="0.35">
      <c r="F6" s="295" t="s">
        <v>8502</v>
      </c>
      <c r="G6" s="1177">
        <v>540</v>
      </c>
      <c r="H6" s="1177">
        <f>G6/4</f>
        <v>135</v>
      </c>
      <c r="I6" s="295" t="s">
        <v>3652</v>
      </c>
    </row>
    <row r="7" spans="6:9" x14ac:dyDescent="0.35">
      <c r="F7" s="295" t="s">
        <v>3653</v>
      </c>
      <c r="G7" s="1177"/>
      <c r="H7" s="1177">
        <f>G7/4</f>
        <v>0</v>
      </c>
      <c r="I7" s="295" t="s">
        <v>3654</v>
      </c>
    </row>
    <row r="8" spans="6:9" ht="13.5" customHeight="1" thickBot="1" x14ac:dyDescent="0.45">
      <c r="G8" s="1207">
        <f>SUM(G4:G7)</f>
        <v>1887</v>
      </c>
      <c r="H8" s="1008">
        <f>G8/4</f>
        <v>471.75</v>
      </c>
    </row>
    <row r="9" spans="6:9" ht="13.15" customHeight="1" x14ac:dyDescent="0.4">
      <c r="G9" s="997"/>
      <c r="H9" s="997"/>
    </row>
    <row r="10" spans="6:9" ht="13.15" customHeight="1" x14ac:dyDescent="0.4">
      <c r="F10" s="647" t="s">
        <v>3655</v>
      </c>
    </row>
    <row r="11" spans="6:9" x14ac:dyDescent="0.35">
      <c r="F11" s="295" t="s">
        <v>3656</v>
      </c>
      <c r="G11" s="1177">
        <v>850</v>
      </c>
      <c r="H11" s="1177">
        <f t="shared" ref="H11:H16" si="0">G11/4</f>
        <v>212.5</v>
      </c>
    </row>
    <row r="12" spans="6:9" x14ac:dyDescent="0.35">
      <c r="F12" s="295" t="s">
        <v>3657</v>
      </c>
      <c r="G12" s="1177">
        <v>20</v>
      </c>
      <c r="H12" s="1177">
        <f t="shared" si="0"/>
        <v>5</v>
      </c>
      <c r="I12" s="295" t="s">
        <v>3658</v>
      </c>
    </row>
    <row r="13" spans="6:9" x14ac:dyDescent="0.35">
      <c r="F13" s="295" t="s">
        <v>3659</v>
      </c>
      <c r="G13" s="1177">
        <v>100</v>
      </c>
      <c r="H13" s="1177">
        <f t="shared" si="0"/>
        <v>25</v>
      </c>
      <c r="I13" s="295" t="s">
        <v>3660</v>
      </c>
    </row>
    <row r="14" spans="6:9" x14ac:dyDescent="0.35">
      <c r="F14" s="295" t="s">
        <v>3661</v>
      </c>
      <c r="G14" s="1177">
        <v>30</v>
      </c>
      <c r="H14" s="1177">
        <f t="shared" si="0"/>
        <v>7.5</v>
      </c>
      <c r="I14" s="295" t="s">
        <v>3660</v>
      </c>
    </row>
    <row r="15" spans="6:9" x14ac:dyDescent="0.35">
      <c r="F15" s="295" t="s">
        <v>3662</v>
      </c>
      <c r="G15" s="1177">
        <v>25</v>
      </c>
      <c r="H15" s="1177">
        <f t="shared" si="0"/>
        <v>6.25</v>
      </c>
    </row>
    <row r="16" spans="6:9" x14ac:dyDescent="0.35">
      <c r="F16" s="295" t="s">
        <v>3663</v>
      </c>
      <c r="G16" s="1177">
        <v>20</v>
      </c>
      <c r="H16" s="1177">
        <f t="shared" si="0"/>
        <v>5</v>
      </c>
      <c r="I16" s="295" t="s">
        <v>3660</v>
      </c>
    </row>
    <row r="17" spans="6:14" ht="13.5" customHeight="1" thickBot="1" x14ac:dyDescent="0.45">
      <c r="G17" s="1008"/>
      <c r="H17" s="1008"/>
    </row>
    <row r="18" spans="6:14" ht="13.15" customHeight="1" x14ac:dyDescent="0.4">
      <c r="G18" s="997"/>
      <c r="H18" s="997"/>
    </row>
    <row r="19" spans="6:14" ht="13.15" customHeight="1" x14ac:dyDescent="0.4">
      <c r="F19" s="647" t="s">
        <v>3664</v>
      </c>
      <c r="G19" s="997"/>
      <c r="H19" s="997"/>
    </row>
    <row r="20" spans="6:14" x14ac:dyDescent="0.35">
      <c r="F20" s="295" t="s">
        <v>533</v>
      </c>
      <c r="G20" s="1177">
        <v>200</v>
      </c>
      <c r="H20" s="1177">
        <f>G20/4</f>
        <v>50</v>
      </c>
    </row>
    <row r="21" spans="6:14" x14ac:dyDescent="0.35">
      <c r="F21" s="295" t="s">
        <v>3665</v>
      </c>
      <c r="G21" s="1177"/>
      <c r="H21" s="1177">
        <f>G21/4</f>
        <v>0</v>
      </c>
    </row>
    <row r="22" spans="6:14" x14ac:dyDescent="0.35">
      <c r="F22" s="295" t="s">
        <v>3666</v>
      </c>
      <c r="G22" s="1177">
        <v>25</v>
      </c>
      <c r="H22" s="1177">
        <f>G22/4</f>
        <v>6.25</v>
      </c>
    </row>
    <row r="23" spans="6:14" x14ac:dyDescent="0.35">
      <c r="F23" s="295"/>
      <c r="G23" s="1177"/>
      <c r="H23" s="1177">
        <f>G23/4</f>
        <v>0</v>
      </c>
    </row>
    <row r="24" spans="6:14" x14ac:dyDescent="0.35">
      <c r="F24" s="295"/>
      <c r="G24" s="1177"/>
      <c r="H24" s="1177">
        <f>G24/4</f>
        <v>0</v>
      </c>
    </row>
    <row r="25" spans="6:14" x14ac:dyDescent="0.35">
      <c r="G25" s="1177"/>
      <c r="H25" s="1177"/>
      <c r="K25" t="s">
        <v>8504</v>
      </c>
      <c r="N25">
        <v>50</v>
      </c>
    </row>
    <row r="26" spans="6:14" ht="13.5" customHeight="1" thickBot="1" x14ac:dyDescent="0.45">
      <c r="G26" s="1008"/>
      <c r="H26" s="1008"/>
      <c r="K26" t="s">
        <v>8505</v>
      </c>
      <c r="N26">
        <v>170</v>
      </c>
    </row>
    <row r="27" spans="6:14" x14ac:dyDescent="0.35">
      <c r="K27" t="s">
        <v>8506</v>
      </c>
      <c r="N27">
        <v>240</v>
      </c>
    </row>
    <row r="28" spans="6:14" ht="13.5" customHeight="1" thickBot="1" x14ac:dyDescent="0.45">
      <c r="F28" s="647" t="s">
        <v>3668</v>
      </c>
      <c r="G28" s="1206">
        <f>SUM(G11:G27)</f>
        <v>1270</v>
      </c>
      <c r="H28" s="1008">
        <f>SUM(H11:H27)</f>
        <v>317.5</v>
      </c>
      <c r="K28" t="s">
        <v>8508</v>
      </c>
      <c r="N28">
        <v>300</v>
      </c>
    </row>
    <row r="29" spans="6:14" ht="13.15" customHeight="1" x14ac:dyDescent="0.4">
      <c r="F29" s="647"/>
      <c r="G29" s="997"/>
      <c r="H29" s="997"/>
      <c r="I29" s="1208"/>
      <c r="K29" t="s">
        <v>8507</v>
      </c>
      <c r="N29">
        <v>450</v>
      </c>
    </row>
    <row r="30" spans="6:14" ht="13.5" customHeight="1" thickBot="1" x14ac:dyDescent="0.45">
      <c r="F30" s="1209" t="s">
        <v>8503</v>
      </c>
      <c r="G30" s="1210">
        <f>G8-G28</f>
        <v>617</v>
      </c>
      <c r="H30" s="1210">
        <f>H8-H28</f>
        <v>154.25</v>
      </c>
    </row>
    <row r="32" spans="6:14" ht="13.15" customHeight="1" x14ac:dyDescent="0.4">
      <c r="F32" s="647" t="s">
        <v>3669</v>
      </c>
    </row>
    <row r="33" spans="6:14" x14ac:dyDescent="0.35">
      <c r="F33" s="295" t="s">
        <v>3670</v>
      </c>
      <c r="G33" s="1177">
        <v>950</v>
      </c>
      <c r="H33" s="1177"/>
      <c r="K33" t="s">
        <v>8509</v>
      </c>
      <c r="N33">
        <v>75</v>
      </c>
    </row>
    <row r="34" spans="6:14" x14ac:dyDescent="0.35">
      <c r="F34" s="295" t="s">
        <v>3671</v>
      </c>
      <c r="G34" s="1177">
        <v>100</v>
      </c>
      <c r="H34" s="1177"/>
      <c r="K34" t="s">
        <v>8510</v>
      </c>
      <c r="N34">
        <v>255</v>
      </c>
    </row>
    <row r="35" spans="6:14" x14ac:dyDescent="0.35">
      <c r="F35" s="295" t="s">
        <v>3672</v>
      </c>
      <c r="G35" s="1177">
        <v>100</v>
      </c>
      <c r="H35" s="1177"/>
      <c r="K35" t="s">
        <v>8511</v>
      </c>
      <c r="N35">
        <v>360</v>
      </c>
    </row>
    <row r="36" spans="6:14" x14ac:dyDescent="0.35">
      <c r="F36" s="295" t="s">
        <v>3673</v>
      </c>
      <c r="G36" s="1177">
        <v>100</v>
      </c>
      <c r="H36" s="1177"/>
      <c r="K36" t="s">
        <v>8512</v>
      </c>
      <c r="N36">
        <v>450</v>
      </c>
    </row>
    <row r="37" spans="6:14" x14ac:dyDescent="0.35">
      <c r="F37" s="295" t="s">
        <v>3674</v>
      </c>
      <c r="G37" s="1177">
        <v>300</v>
      </c>
      <c r="H37" s="1177"/>
      <c r="K37" t="s">
        <v>8513</v>
      </c>
      <c r="N37">
        <v>675</v>
      </c>
    </row>
    <row r="38" spans="6:14" x14ac:dyDescent="0.35">
      <c r="F38" s="295"/>
      <c r="G38" s="1177"/>
      <c r="H38" s="1177"/>
    </row>
    <row r="39" spans="6:14" ht="13.5" customHeight="1" thickBot="1" x14ac:dyDescent="0.45">
      <c r="F39" s="295"/>
      <c r="G39" s="1008">
        <f>SUM(G32:G38)</f>
        <v>1550</v>
      </c>
      <c r="H39" s="1177"/>
    </row>
    <row r="40" spans="6:14" x14ac:dyDescent="0.35">
      <c r="G40" s="1177"/>
      <c r="H40" s="1177"/>
    </row>
    <row r="41" spans="6:14" x14ac:dyDescent="0.35">
      <c r="G41" s="1177"/>
      <c r="H41" s="1177"/>
    </row>
  </sheetData>
  <conditionalFormatting sqref="G30">
    <cfRule type="cellIs" dxfId="921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1" width="9.1328125" style="293" customWidth="1"/>
    <col min="32" max="16384" width="9.1328125" style="293"/>
  </cols>
  <sheetData>
    <row r="1" spans="1:30" ht="13.15" customHeight="1" x14ac:dyDescent="0.4">
      <c r="D1" s="295" t="s">
        <v>3675</v>
      </c>
      <c r="E1" s="297" t="s">
        <v>3676</v>
      </c>
      <c r="F1" s="297"/>
    </row>
    <row r="2" spans="1:30" ht="13.15" customHeight="1" x14ac:dyDescent="0.4">
      <c r="A2" s="293" t="s">
        <v>3677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3678</v>
      </c>
      <c r="D3" s="1005" t="s">
        <v>134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3679</v>
      </c>
      <c r="B4" s="295" t="s">
        <v>3680</v>
      </c>
      <c r="C4" s="1006">
        <f>C5/12</f>
        <v>3750</v>
      </c>
      <c r="D4" s="681">
        <f>'Sales 2024'!AB18</f>
        <v>3565.8991666666666</v>
      </c>
      <c r="E4" s="681"/>
      <c r="F4" s="295" t="s">
        <v>3681</v>
      </c>
      <c r="G4" s="295"/>
      <c r="H4" s="647" t="s">
        <v>3682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3683</v>
      </c>
      <c r="B5" s="295" t="s">
        <v>3684</v>
      </c>
      <c r="C5" s="1007">
        <v>45000</v>
      </c>
      <c r="D5" s="952">
        <f ca="1">'Sales 2024'!AB36</f>
        <v>43189.340000000004</v>
      </c>
      <c r="E5" s="681"/>
      <c r="H5" s="295" t="s">
        <v>3685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3686</v>
      </c>
      <c r="B6" s="950">
        <v>0.7</v>
      </c>
      <c r="C6" s="1004">
        <f>C5*B6/12</f>
        <v>2624.9999999999995</v>
      </c>
      <c r="D6" s="1004">
        <f>'Sales 2024'!W20/'Sales 2024'!AB3</f>
        <v>2927.8469583333335</v>
      </c>
      <c r="E6" s="952">
        <f>D6/1.35</f>
        <v>2168.775524691358</v>
      </c>
      <c r="F6" s="295" t="s">
        <v>3687</v>
      </c>
      <c r="G6" s="295"/>
      <c r="H6" s="295" t="s">
        <v>3688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181</v>
      </c>
      <c r="D7" s="950">
        <f>D6/D4</f>
        <v>0.82106835372751952</v>
      </c>
      <c r="E7" s="681"/>
      <c r="F7" s="293" t="s">
        <v>3689</v>
      </c>
      <c r="H7" s="295" t="s">
        <v>3690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3691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3649</v>
      </c>
      <c r="B9" s="294"/>
      <c r="C9" s="952">
        <f>C6</f>
        <v>2624.9999999999995</v>
      </c>
      <c r="D9" s="952">
        <f>D7+D6+D8</f>
        <v>2928.6680266870612</v>
      </c>
      <c r="E9" s="952">
        <f>E7+E6+E8</f>
        <v>2168.775524691358</v>
      </c>
      <c r="H9" s="295" t="s">
        <v>181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3692</v>
      </c>
      <c r="C10" s="1010">
        <f>C9/160</f>
        <v>16.406249999999996</v>
      </c>
      <c r="D10" s="1010">
        <f>D9/160</f>
        <v>18.304175166794131</v>
      </c>
      <c r="E10" s="1010">
        <f>E9/160</f>
        <v>13.554847029320987</v>
      </c>
      <c r="H10" s="295" t="s">
        <v>3693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3657</v>
      </c>
      <c r="C12" s="295" t="s">
        <v>3694</v>
      </c>
      <c r="D12" s="681">
        <v>54</v>
      </c>
      <c r="E12" s="681">
        <v>65</v>
      </c>
      <c r="F12" s="1002">
        <f t="shared" ref="F12:F24" si="3">D12/$D$103</f>
        <v>2.8225946963097187E-2</v>
      </c>
      <c r="G12" s="950"/>
      <c r="H12" s="741" t="s">
        <v>3695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3696</v>
      </c>
      <c r="C13" s="295" t="s">
        <v>3697</v>
      </c>
      <c r="D13" s="681">
        <v>28.44</v>
      </c>
      <c r="E13" s="681">
        <v>28.44</v>
      </c>
      <c r="F13" s="1002">
        <f t="shared" si="3"/>
        <v>1.4865665400564519E-2</v>
      </c>
      <c r="G13" s="950"/>
      <c r="H13" s="647" t="s">
        <v>3698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3659</v>
      </c>
      <c r="C14" s="295" t="s">
        <v>3699</v>
      </c>
      <c r="D14" s="681">
        <v>150</v>
      </c>
      <c r="E14" s="681">
        <v>250</v>
      </c>
      <c r="F14" s="1002">
        <f t="shared" si="3"/>
        <v>7.8405408230825521E-2</v>
      </c>
      <c r="G14" s="950"/>
      <c r="H14" s="1044" t="s">
        <v>3700</v>
      </c>
      <c r="I14" s="295" t="s">
        <v>3701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3702</v>
      </c>
      <c r="C15" s="295" t="s">
        <v>3699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3657</v>
      </c>
      <c r="I15" s="295" t="s">
        <v>3703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3704</v>
      </c>
      <c r="D16" s="681"/>
      <c r="E16" s="681">
        <v>68</v>
      </c>
      <c r="F16" s="1002">
        <f t="shared" si="3"/>
        <v>0</v>
      </c>
      <c r="G16" s="950"/>
      <c r="H16" s="295" t="s">
        <v>3705</v>
      </c>
      <c r="I16" s="295" t="s">
        <v>3706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3707</v>
      </c>
      <c r="C17" s="295" t="s">
        <v>3708</v>
      </c>
      <c r="D17" s="681">
        <v>24</v>
      </c>
      <c r="E17" s="681">
        <v>27</v>
      </c>
      <c r="F17" s="1002">
        <f t="shared" si="3"/>
        <v>1.2544865316932084E-2</v>
      </c>
      <c r="G17" s="950"/>
      <c r="H17" s="293" t="s">
        <v>3659</v>
      </c>
      <c r="I17" s="295" t="s">
        <v>3709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3710</v>
      </c>
      <c r="C18" s="295" t="s">
        <v>3711</v>
      </c>
      <c r="D18" s="576">
        <v>48</v>
      </c>
      <c r="E18" s="576">
        <v>64.28</v>
      </c>
      <c r="F18" s="1002">
        <f t="shared" si="3"/>
        <v>2.5089730633864167E-2</v>
      </c>
      <c r="G18" s="950"/>
      <c r="H18" s="959" t="s">
        <v>3712</v>
      </c>
      <c r="I18" s="295" t="s">
        <v>3709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3713</v>
      </c>
      <c r="B19" s="295"/>
      <c r="C19" s="295" t="s">
        <v>3714</v>
      </c>
      <c r="D19" s="1000">
        <v>94</v>
      </c>
      <c r="E19" s="681">
        <v>94</v>
      </c>
      <c r="F19" s="1002">
        <f t="shared" si="3"/>
        <v>4.9134055824650656E-2</v>
      </c>
      <c r="G19" s="950"/>
      <c r="H19" s="959" t="s">
        <v>3715</v>
      </c>
      <c r="I19" s="295" t="s">
        <v>3709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3662</v>
      </c>
      <c r="C20" s="295" t="s">
        <v>3701</v>
      </c>
      <c r="D20" s="1000">
        <v>110</v>
      </c>
      <c r="E20" s="681">
        <v>110</v>
      </c>
      <c r="F20" s="1002">
        <f t="shared" si="3"/>
        <v>5.7497299369272045E-2</v>
      </c>
      <c r="G20" s="950"/>
      <c r="H20" s="959" t="s">
        <v>3716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3717</v>
      </c>
      <c r="J21" s="689">
        <f t="shared" si="6"/>
        <v>0</v>
      </c>
    </row>
    <row r="22" spans="1:29" x14ac:dyDescent="0.35">
      <c r="A22" s="293" t="s">
        <v>3676</v>
      </c>
      <c r="C22" s="295" t="s">
        <v>3699</v>
      </c>
      <c r="D22" s="681">
        <v>13</v>
      </c>
      <c r="E22" s="681">
        <v>13</v>
      </c>
      <c r="F22" s="1002">
        <f t="shared" si="3"/>
        <v>6.7951353800048781E-3</v>
      </c>
      <c r="G22" s="950"/>
      <c r="H22" s="959" t="s">
        <v>3718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3719</v>
      </c>
      <c r="C23" s="295" t="s">
        <v>3699</v>
      </c>
      <c r="D23" s="681">
        <v>21</v>
      </c>
      <c r="E23" s="681">
        <v>28</v>
      </c>
      <c r="F23" s="1002">
        <f t="shared" si="3"/>
        <v>1.0976757152315572E-2</v>
      </c>
      <c r="G23" s="950"/>
      <c r="H23" s="295" t="s">
        <v>3720</v>
      </c>
      <c r="I23" s="295" t="s">
        <v>3704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3721</v>
      </c>
      <c r="D24" s="681">
        <v>100</v>
      </c>
      <c r="E24" s="681">
        <v>250</v>
      </c>
      <c r="F24" s="1002">
        <f t="shared" si="3"/>
        <v>5.2270272153883676E-2</v>
      </c>
      <c r="G24" s="950"/>
      <c r="H24" s="295" t="s">
        <v>3722</v>
      </c>
      <c r="I24" s="295" t="s">
        <v>3723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3724</v>
      </c>
      <c r="I25" s="295" t="s">
        <v>3711</v>
      </c>
      <c r="J25" s="689">
        <f t="shared" si="6"/>
        <v>576</v>
      </c>
      <c r="K25" s="681"/>
      <c r="L25" s="681"/>
      <c r="M25" s="681"/>
      <c r="N25" s="681"/>
      <c r="O25" s="681"/>
      <c r="P25" s="681"/>
      <c r="Q25" s="681"/>
      <c r="R25" s="681">
        <v>48</v>
      </c>
      <c r="S25" s="681">
        <v>48</v>
      </c>
      <c r="T25" s="681">
        <v>48</v>
      </c>
      <c r="U25" s="681">
        <v>48</v>
      </c>
      <c r="V25" s="681">
        <v>48</v>
      </c>
      <c r="W25" s="681">
        <v>48</v>
      </c>
      <c r="X25" s="681">
        <v>48</v>
      </c>
      <c r="Y25" s="681">
        <v>48</v>
      </c>
      <c r="Z25" s="681">
        <v>48</v>
      </c>
      <c r="AA25" s="681">
        <v>48</v>
      </c>
      <c r="AB25" s="681">
        <v>48</v>
      </c>
      <c r="AC25" s="681">
        <v>48</v>
      </c>
    </row>
    <row r="26" spans="1:29" x14ac:dyDescent="0.35">
      <c r="A26" s="295" t="s">
        <v>3725</v>
      </c>
      <c r="B26" s="295" t="s">
        <v>3726</v>
      </c>
      <c r="C26" s="295" t="s">
        <v>3709</v>
      </c>
      <c r="D26" s="681">
        <v>22</v>
      </c>
      <c r="E26" s="681"/>
      <c r="F26" s="1002">
        <f t="shared" ref="F26:F42" si="7">D26/$D$103</f>
        <v>1.1499459873854409E-2</v>
      </c>
      <c r="G26" s="950"/>
      <c r="H26" s="752" t="s">
        <v>3727</v>
      </c>
      <c r="I26" s="295" t="s">
        <v>3714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3728</v>
      </c>
      <c r="D27" s="681">
        <v>340</v>
      </c>
      <c r="E27" s="681">
        <v>300</v>
      </c>
      <c r="F27" s="1002">
        <f t="shared" si="7"/>
        <v>0.17771892532320452</v>
      </c>
      <c r="G27" s="950"/>
      <c r="H27" s="295" t="s">
        <v>3729</v>
      </c>
      <c r="I27" s="295" t="s">
        <v>3701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3700</v>
      </c>
      <c r="C28" s="295" t="s">
        <v>3730</v>
      </c>
      <c r="D28" s="681">
        <v>339</v>
      </c>
      <c r="E28" s="681">
        <v>0</v>
      </c>
      <c r="F28" s="1002">
        <f t="shared" si="7"/>
        <v>0.17719622260166568</v>
      </c>
      <c r="G28" s="950"/>
      <c r="H28" s="295" t="s">
        <v>3725</v>
      </c>
      <c r="I28" s="295" t="s">
        <v>3709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3731</v>
      </c>
      <c r="C29" s="295" t="s">
        <v>3732</v>
      </c>
      <c r="D29" s="681">
        <v>65</v>
      </c>
      <c r="E29" s="681">
        <v>0</v>
      </c>
      <c r="F29" s="1002">
        <f t="shared" si="7"/>
        <v>3.3975676900024392E-2</v>
      </c>
      <c r="G29" s="950"/>
      <c r="H29" s="752" t="s">
        <v>3717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3733</v>
      </c>
      <c r="C30" s="295"/>
      <c r="D30" s="681">
        <v>50</v>
      </c>
      <c r="E30" s="681">
        <v>0</v>
      </c>
      <c r="F30" s="1002">
        <f t="shared" si="7"/>
        <v>2.6135136076941838E-2</v>
      </c>
      <c r="G30" s="950"/>
      <c r="H30" s="293" t="s">
        <v>3676</v>
      </c>
      <c r="I30" s="295" t="s">
        <v>3734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3735</v>
      </c>
      <c r="B31" s="295"/>
      <c r="C31" s="295" t="s">
        <v>3736</v>
      </c>
      <c r="D31" s="576">
        <v>15</v>
      </c>
      <c r="E31" s="576">
        <v>15</v>
      </c>
      <c r="F31" s="1002">
        <f t="shared" si="7"/>
        <v>7.8405408230825518E-3</v>
      </c>
      <c r="G31" s="950"/>
      <c r="H31" s="295" t="s">
        <v>3719</v>
      </c>
      <c r="I31" s="295" t="s">
        <v>3737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3738</v>
      </c>
      <c r="B32" s="295" t="s">
        <v>3739</v>
      </c>
      <c r="C32" s="295"/>
      <c r="D32" s="576"/>
      <c r="E32" s="576"/>
      <c r="F32" s="1002">
        <f t="shared" si="7"/>
        <v>0</v>
      </c>
      <c r="G32" s="950"/>
      <c r="H32" s="293" t="s">
        <v>3721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3740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3728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3741</v>
      </c>
      <c r="B34" s="295" t="s">
        <v>3742</v>
      </c>
      <c r="D34" s="576">
        <v>90</v>
      </c>
      <c r="E34" s="576"/>
      <c r="F34" s="1002">
        <f t="shared" si="7"/>
        <v>4.7043244938495307E-2</v>
      </c>
      <c r="G34" s="950"/>
      <c r="H34" s="295" t="s">
        <v>3735</v>
      </c>
      <c r="I34" s="295" t="s">
        <v>3736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3743</v>
      </c>
      <c r="B35" s="295" t="s">
        <v>3744</v>
      </c>
      <c r="C35" s="295" t="s">
        <v>3709</v>
      </c>
      <c r="D35" s="576">
        <v>12</v>
      </c>
      <c r="E35" s="576"/>
      <c r="F35" s="1002">
        <f t="shared" si="7"/>
        <v>6.2724326584660418E-3</v>
      </c>
      <c r="G35" s="950"/>
      <c r="H35" s="295" t="s">
        <v>3745</v>
      </c>
      <c r="I35" s="295" t="s">
        <v>3711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3746</v>
      </c>
      <c r="B36" s="295" t="s">
        <v>3747</v>
      </c>
      <c r="C36" s="295" t="s">
        <v>3730</v>
      </c>
      <c r="D36" s="732"/>
      <c r="E36" s="732"/>
      <c r="F36" s="1002">
        <f t="shared" si="7"/>
        <v>0</v>
      </c>
      <c r="G36" s="950"/>
      <c r="H36" s="295" t="s">
        <v>3748</v>
      </c>
      <c r="I36" s="295" t="s">
        <v>3736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3645</v>
      </c>
      <c r="B37" s="295" t="s">
        <v>3749</v>
      </c>
      <c r="C37" s="295"/>
      <c r="D37" s="732"/>
      <c r="E37" s="732"/>
      <c r="F37" s="1002">
        <f t="shared" si="7"/>
        <v>0</v>
      </c>
      <c r="G37" s="950"/>
      <c r="H37" s="935" t="s">
        <v>3743</v>
      </c>
      <c r="I37" s="295" t="s">
        <v>3709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3741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3750</v>
      </c>
      <c r="B39" s="295" t="s">
        <v>3751</v>
      </c>
      <c r="D39" s="957">
        <v>5</v>
      </c>
      <c r="E39" s="732"/>
      <c r="F39" s="1002">
        <f t="shared" si="7"/>
        <v>2.6135136076941841E-3</v>
      </c>
      <c r="G39" s="950"/>
      <c r="H39" s="935" t="s">
        <v>3752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3645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3753</v>
      </c>
      <c r="B42" s="294"/>
      <c r="C42" s="294"/>
      <c r="D42" s="1015">
        <f>SUM(D11:D41)</f>
        <v>1580.44</v>
      </c>
      <c r="E42" s="1015">
        <f>SUM(E11:E41)</f>
        <v>1348.72</v>
      </c>
      <c r="F42" s="1002">
        <f t="shared" si="7"/>
        <v>0.82610028922883927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3754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3755</v>
      </c>
      <c r="B44" s="686" t="s">
        <v>3756</v>
      </c>
      <c r="C44" s="1008">
        <f>C6-(D42-D38-D40)</f>
        <v>1044.5599999999995</v>
      </c>
      <c r="D44" s="1008">
        <f>D6-D42</f>
        <v>1347.4069583333335</v>
      </c>
      <c r="E44" s="1008">
        <f>E9-E42</f>
        <v>820.05552469135796</v>
      </c>
      <c r="F44" s="686"/>
      <c r="H44" s="295" t="s">
        <v>3757</v>
      </c>
      <c r="I44" s="295" t="s">
        <v>3709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1549</v>
      </c>
      <c r="I45" s="295" t="s">
        <v>3736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3758</v>
      </c>
      <c r="B46" s="647" t="s">
        <v>3759</v>
      </c>
      <c r="C46" s="647"/>
      <c r="D46" s="297" t="s">
        <v>3760</v>
      </c>
      <c r="E46" s="297" t="s">
        <v>3761</v>
      </c>
      <c r="F46" s="647" t="s">
        <v>3762</v>
      </c>
      <c r="H46" s="935" t="s">
        <v>3763</v>
      </c>
      <c r="I46" s="295" t="s">
        <v>3764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3765</v>
      </c>
      <c r="I47" s="295" t="s">
        <v>3736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3757</v>
      </c>
      <c r="B48" s="295" t="s">
        <v>3766</v>
      </c>
      <c r="C48" s="295" t="s">
        <v>3709</v>
      </c>
      <c r="D48" s="293">
        <v>10</v>
      </c>
      <c r="E48" s="1006">
        <f>D48*12</f>
        <v>120</v>
      </c>
      <c r="F48" s="1002">
        <f t="shared" ref="F48:F81" si="10">D48/$D$103</f>
        <v>5.2270272153883681E-3</v>
      </c>
      <c r="G48" s="950"/>
      <c r="H48" s="935" t="s">
        <v>3767</v>
      </c>
      <c r="I48" s="295" t="s">
        <v>3723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1549</v>
      </c>
      <c r="B49" s="959" t="s">
        <v>382</v>
      </c>
      <c r="C49" s="959" t="s">
        <v>3736</v>
      </c>
      <c r="D49" s="958">
        <v>9.98</v>
      </c>
      <c r="E49" s="1006">
        <f>D49*12</f>
        <v>119.76</v>
      </c>
      <c r="F49" s="1002">
        <f t="shared" si="10"/>
        <v>5.2165731609575914E-3</v>
      </c>
      <c r="G49" s="950"/>
      <c r="H49" s="935" t="s">
        <v>3768</v>
      </c>
      <c r="I49" s="295" t="s">
        <v>3737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3769</v>
      </c>
      <c r="B50" s="295" t="s">
        <v>3770</v>
      </c>
      <c r="C50" s="295"/>
      <c r="D50" s="293">
        <f>E50/12</f>
        <v>7.916666666666667</v>
      </c>
      <c r="E50" s="1006">
        <v>95</v>
      </c>
      <c r="F50" s="1002">
        <f t="shared" si="10"/>
        <v>4.1380632121824582E-3</v>
      </c>
      <c r="G50" s="950"/>
      <c r="H50" s="935" t="s">
        <v>3771</v>
      </c>
      <c r="I50" s="295" t="s">
        <v>3708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3763</v>
      </c>
      <c r="B51" s="295" t="s">
        <v>3772</v>
      </c>
      <c r="C51" s="295" t="s">
        <v>3708</v>
      </c>
      <c r="E51" s="1006"/>
      <c r="F51" s="1002">
        <f t="shared" si="10"/>
        <v>0</v>
      </c>
      <c r="G51" s="950"/>
      <c r="H51" s="295" t="s">
        <v>3773</v>
      </c>
      <c r="I51" s="295" t="s">
        <v>3736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3774</v>
      </c>
      <c r="B52" s="295" t="s">
        <v>3775</v>
      </c>
      <c r="C52" s="295" t="s">
        <v>3736</v>
      </c>
      <c r="D52" s="295">
        <f>273/12</f>
        <v>22.75</v>
      </c>
      <c r="E52" s="1006">
        <f>D52*12</f>
        <v>273</v>
      </c>
      <c r="F52" s="1002">
        <f t="shared" si="10"/>
        <v>1.1891486915008537E-2</v>
      </c>
      <c r="G52" s="950"/>
      <c r="H52" s="295" t="s">
        <v>3776</v>
      </c>
      <c r="I52" s="295" t="s">
        <v>3777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3778</v>
      </c>
      <c r="B53" s="295" t="s">
        <v>3779</v>
      </c>
      <c r="C53" s="295" t="s">
        <v>3708</v>
      </c>
      <c r="D53" s="295">
        <v>45</v>
      </c>
      <c r="E53" s="1006">
        <f>D53*12</f>
        <v>540</v>
      </c>
      <c r="F53" s="1002">
        <f t="shared" si="10"/>
        <v>2.3521622469247654E-2</v>
      </c>
      <c r="G53" s="950"/>
      <c r="H53" s="935" t="s">
        <v>3780</v>
      </c>
      <c r="I53" s="295" t="s">
        <v>3736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3781</v>
      </c>
      <c r="B54" s="295" t="s">
        <v>3782</v>
      </c>
      <c r="C54" s="295" t="s">
        <v>3736</v>
      </c>
      <c r="D54" s="295">
        <v>34.130000000000003</v>
      </c>
      <c r="E54" s="1006">
        <f>39+(10*34)</f>
        <v>379</v>
      </c>
      <c r="F54" s="1002">
        <f t="shared" si="10"/>
        <v>1.7839843886120501E-2</v>
      </c>
      <c r="G54" s="950"/>
      <c r="H54" s="935" t="s">
        <v>3783</v>
      </c>
      <c r="I54" s="295" t="s">
        <v>3699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3784</v>
      </c>
      <c r="B55" s="295" t="s">
        <v>3785</v>
      </c>
      <c r="C55" s="295"/>
      <c r="D55" s="295">
        <f>E55/12</f>
        <v>10.5</v>
      </c>
      <c r="E55" s="1006">
        <v>126</v>
      </c>
      <c r="F55" s="1002">
        <f t="shared" si="10"/>
        <v>5.4883785761577859E-3</v>
      </c>
      <c r="G55" s="950"/>
      <c r="H55" s="935" t="s">
        <v>3786</v>
      </c>
      <c r="I55" s="295" t="s">
        <v>3764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3787</v>
      </c>
      <c r="B56" s="295" t="s">
        <v>3788</v>
      </c>
      <c r="C56" s="295"/>
      <c r="D56" s="295">
        <f>E56/12</f>
        <v>4.916666666666667</v>
      </c>
      <c r="E56" s="1006">
        <v>59</v>
      </c>
      <c r="F56" s="1002">
        <f t="shared" si="10"/>
        <v>2.5699550475659478E-3</v>
      </c>
      <c r="G56" s="950"/>
      <c r="H56" s="295" t="s">
        <v>3789</v>
      </c>
      <c r="I56" s="295" t="s">
        <v>3790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3783</v>
      </c>
      <c r="B57" s="295" t="s">
        <v>3791</v>
      </c>
      <c r="C57" s="295" t="s">
        <v>3703</v>
      </c>
      <c r="D57" s="295"/>
      <c r="E57" s="1006"/>
      <c r="F57" s="1002">
        <f t="shared" si="10"/>
        <v>0</v>
      </c>
      <c r="G57" s="950"/>
      <c r="H57" s="295" t="s">
        <v>3792</v>
      </c>
      <c r="I57" s="295" t="s">
        <v>3793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3786</v>
      </c>
      <c r="B58" s="295" t="s">
        <v>3794</v>
      </c>
      <c r="C58" s="295" t="s">
        <v>3708</v>
      </c>
      <c r="D58" s="295">
        <v>7</v>
      </c>
      <c r="E58" s="1006">
        <f>D58*12</f>
        <v>84</v>
      </c>
      <c r="F58" s="1002">
        <f t="shared" si="10"/>
        <v>3.6589190507718577E-3</v>
      </c>
      <c r="G58" s="950"/>
      <c r="H58" s="295" t="s">
        <v>3795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3789</v>
      </c>
      <c r="B59" s="295" t="s">
        <v>3796</v>
      </c>
      <c r="C59" s="295" t="s">
        <v>3790</v>
      </c>
      <c r="D59" s="295">
        <v>11</v>
      </c>
      <c r="E59" s="1006">
        <f>D59*12</f>
        <v>132</v>
      </c>
      <c r="F59" s="1002">
        <f t="shared" si="10"/>
        <v>5.7497299369272045E-3</v>
      </c>
      <c r="G59" s="950"/>
      <c r="H59" s="999" t="s">
        <v>3797</v>
      </c>
      <c r="I59" s="295" t="s">
        <v>3709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3253</v>
      </c>
      <c r="B60" s="295" t="s">
        <v>3798</v>
      </c>
      <c r="C60" s="295" t="s">
        <v>3793</v>
      </c>
      <c r="D60" s="295">
        <v>50</v>
      </c>
      <c r="E60" s="1006">
        <f>D60*12</f>
        <v>600</v>
      </c>
      <c r="F60" s="1002">
        <f t="shared" si="10"/>
        <v>2.6135136076941838E-2</v>
      </c>
      <c r="G60" s="950"/>
      <c r="H60" s="935" t="s">
        <v>3799</v>
      </c>
      <c r="I60" s="295" t="s">
        <v>3699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3800</v>
      </c>
      <c r="B61" s="295" t="s">
        <v>3801</v>
      </c>
      <c r="C61" s="295" t="s">
        <v>3802</v>
      </c>
      <c r="D61" s="1001">
        <v>6</v>
      </c>
      <c r="E61" s="1006">
        <f>D61*12</f>
        <v>72</v>
      </c>
      <c r="F61" s="1002">
        <f t="shared" si="10"/>
        <v>3.1362163292330209E-3</v>
      </c>
      <c r="G61" s="950"/>
      <c r="H61" s="935" t="s">
        <v>3803</v>
      </c>
      <c r="I61" s="295" t="s">
        <v>3699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3799</v>
      </c>
      <c r="B62" s="295" t="s">
        <v>3804</v>
      </c>
      <c r="C62" s="295" t="s">
        <v>3699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3803</v>
      </c>
      <c r="B63" s="295" t="s">
        <v>3804</v>
      </c>
      <c r="C63" s="295" t="s">
        <v>3699</v>
      </c>
      <c r="D63" s="295"/>
      <c r="E63" s="1009"/>
      <c r="F63" s="1002">
        <f t="shared" si="10"/>
        <v>0</v>
      </c>
      <c r="G63" s="950"/>
      <c r="H63" s="686" t="s">
        <v>3805</v>
      </c>
      <c r="I63" s="686"/>
      <c r="J63" s="738">
        <f t="shared" si="9"/>
        <v>27931.839999999997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471</v>
      </c>
      <c r="S63" s="687">
        <f t="shared" si="11"/>
        <v>2172.44</v>
      </c>
      <c r="T63" s="687">
        <f t="shared" si="11"/>
        <v>2172.44</v>
      </c>
      <c r="U63" s="687">
        <f t="shared" si="11"/>
        <v>2562.44</v>
      </c>
      <c r="V63" s="687">
        <f t="shared" si="11"/>
        <v>2562.44</v>
      </c>
      <c r="W63" s="687">
        <f t="shared" si="11"/>
        <v>2562.44</v>
      </c>
      <c r="X63" s="687">
        <f t="shared" si="11"/>
        <v>2512.44</v>
      </c>
      <c r="Y63" s="687">
        <f t="shared" si="11"/>
        <v>2337.44</v>
      </c>
      <c r="Z63" s="687">
        <f t="shared" si="11"/>
        <v>2337.44</v>
      </c>
      <c r="AA63" s="687">
        <f t="shared" si="11"/>
        <v>2337.44</v>
      </c>
      <c r="AB63" s="687">
        <f t="shared" si="11"/>
        <v>2337.44</v>
      </c>
      <c r="AC63" s="687">
        <f t="shared" si="11"/>
        <v>2337.44</v>
      </c>
      <c r="AD63" s="687">
        <f t="shared" si="11"/>
        <v>0</v>
      </c>
    </row>
    <row r="64" spans="1:30" x14ac:dyDescent="0.35">
      <c r="A64" s="295" t="s">
        <v>3806</v>
      </c>
      <c r="B64" s="295" t="s">
        <v>3807</v>
      </c>
      <c r="C64" s="295" t="s">
        <v>3777</v>
      </c>
      <c r="D64" s="295">
        <v>15</v>
      </c>
      <c r="E64" s="1006">
        <f t="shared" ref="E64:E75" si="12">D64*12</f>
        <v>180</v>
      </c>
      <c r="F64" s="1002">
        <f t="shared" si="10"/>
        <v>7.8405408230825518E-3</v>
      </c>
      <c r="G64" s="950"/>
    </row>
    <row r="65" spans="1:30" ht="13.5" customHeight="1" thickBot="1" x14ac:dyDescent="0.45">
      <c r="A65" s="295" t="s">
        <v>3808</v>
      </c>
      <c r="B65" s="295" t="s">
        <v>3809</v>
      </c>
      <c r="C65" s="295" t="s">
        <v>3810</v>
      </c>
      <c r="D65" s="295">
        <v>7</v>
      </c>
      <c r="E65" s="1006">
        <f t="shared" si="12"/>
        <v>84</v>
      </c>
      <c r="F65" s="1002">
        <f t="shared" si="10"/>
        <v>3.6589190507718577E-3</v>
      </c>
      <c r="G65" s="950"/>
      <c r="H65" s="698" t="s">
        <v>3811</v>
      </c>
      <c r="I65" s="847"/>
      <c r="J65" s="747">
        <f>SUM(K65:AD65)</f>
        <v>37089.839999999997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471</v>
      </c>
      <c r="S65" s="699">
        <f t="shared" si="13"/>
        <v>2172.44</v>
      </c>
      <c r="T65" s="699">
        <f t="shared" si="13"/>
        <v>9172.44</v>
      </c>
      <c r="U65" s="699">
        <f t="shared" si="13"/>
        <v>3062.44</v>
      </c>
      <c r="V65" s="699">
        <f t="shared" si="13"/>
        <v>2562.44</v>
      </c>
      <c r="W65" s="699">
        <f t="shared" si="13"/>
        <v>2962.44</v>
      </c>
      <c r="X65" s="699">
        <f t="shared" si="13"/>
        <v>2512.44</v>
      </c>
      <c r="Y65" s="699">
        <f t="shared" si="13"/>
        <v>2337.44</v>
      </c>
      <c r="Z65" s="699">
        <f t="shared" si="13"/>
        <v>2337.44</v>
      </c>
      <c r="AA65" s="699">
        <f t="shared" si="13"/>
        <v>2337.44</v>
      </c>
      <c r="AB65" s="699">
        <f t="shared" si="13"/>
        <v>2337.44</v>
      </c>
      <c r="AC65" s="699">
        <f t="shared" si="13"/>
        <v>2337.44</v>
      </c>
      <c r="AD65" s="699">
        <f t="shared" si="13"/>
        <v>0</v>
      </c>
    </row>
    <row r="66" spans="1:30" ht="13.15" customHeight="1" thickTop="1" x14ac:dyDescent="0.35">
      <c r="A66" s="295" t="s">
        <v>3812</v>
      </c>
      <c r="B66" s="295" t="s">
        <v>3813</v>
      </c>
      <c r="C66" s="295" t="s">
        <v>3810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3814</v>
      </c>
      <c r="B67" s="295" t="s">
        <v>3815</v>
      </c>
      <c r="C67" s="295" t="s">
        <v>3816</v>
      </c>
      <c r="D67" s="295">
        <v>12</v>
      </c>
      <c r="E67" s="1006">
        <f t="shared" si="12"/>
        <v>144</v>
      </c>
      <c r="F67" s="1002">
        <f t="shared" si="10"/>
        <v>6.2724326584660418E-3</v>
      </c>
      <c r="G67" s="950"/>
      <c r="H67" s="691" t="s">
        <v>3817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3818</v>
      </c>
      <c r="B68" s="295" t="s">
        <v>3819</v>
      </c>
      <c r="C68" s="295" t="s">
        <v>3810</v>
      </c>
      <c r="D68" s="295">
        <v>7</v>
      </c>
      <c r="E68" s="1006">
        <f t="shared" si="12"/>
        <v>84</v>
      </c>
      <c r="F68" s="1002">
        <f t="shared" si="10"/>
        <v>3.6589190507718577E-3</v>
      </c>
      <c r="G68" s="950"/>
      <c r="H68" s="691" t="s">
        <v>3820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3821</v>
      </c>
      <c r="B69" s="295" t="s">
        <v>3822</v>
      </c>
      <c r="C69" s="295" t="s">
        <v>3737</v>
      </c>
      <c r="D69" s="293">
        <v>15</v>
      </c>
      <c r="E69" s="1006">
        <f t="shared" si="12"/>
        <v>180</v>
      </c>
      <c r="F69" s="1002">
        <f t="shared" si="10"/>
        <v>7.8405408230825518E-3</v>
      </c>
      <c r="G69" s="950"/>
      <c r="H69" s="691" t="s">
        <v>160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3823</v>
      </c>
      <c r="B70" s="295" t="s">
        <v>3824</v>
      </c>
      <c r="D70" s="293">
        <v>10</v>
      </c>
      <c r="E70" s="1006">
        <f t="shared" si="12"/>
        <v>120</v>
      </c>
      <c r="F70" s="1002">
        <f t="shared" si="10"/>
        <v>5.2270272153883681E-3</v>
      </c>
      <c r="G70" s="950"/>
      <c r="H70" s="691" t="s">
        <v>181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3825</v>
      </c>
      <c r="B71" s="295" t="s">
        <v>3826</v>
      </c>
      <c r="C71" s="295"/>
      <c r="D71" s="295">
        <v>25</v>
      </c>
      <c r="E71" s="1006">
        <f t="shared" si="12"/>
        <v>300</v>
      </c>
      <c r="F71" s="1002">
        <f t="shared" si="10"/>
        <v>1.3067568038470919E-2</v>
      </c>
      <c r="G71" s="950"/>
      <c r="H71" s="691" t="s">
        <v>3827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3828</v>
      </c>
      <c r="B72" s="295" t="s">
        <v>3829</v>
      </c>
      <c r="D72" s="295">
        <v>20</v>
      </c>
      <c r="E72" s="1006">
        <f t="shared" si="12"/>
        <v>240</v>
      </c>
      <c r="F72" s="1002">
        <f t="shared" si="10"/>
        <v>1.0454054430776736E-2</v>
      </c>
      <c r="G72" s="950"/>
      <c r="H72" s="691" t="s">
        <v>3830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3831</v>
      </c>
      <c r="B73" s="295" t="s">
        <v>3832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3833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3834</v>
      </c>
      <c r="B74" s="295" t="s">
        <v>3835</v>
      </c>
      <c r="E74" s="1006">
        <f t="shared" si="12"/>
        <v>0</v>
      </c>
      <c r="F74" s="1002">
        <f t="shared" si="10"/>
        <v>0</v>
      </c>
      <c r="G74" s="950"/>
      <c r="H74" s="691" t="s">
        <v>3836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3837</v>
      </c>
      <c r="B75" s="295" t="s">
        <v>3838</v>
      </c>
      <c r="D75" s="293">
        <f>30/12</f>
        <v>2.5</v>
      </c>
      <c r="E75" s="1006">
        <f t="shared" si="12"/>
        <v>30</v>
      </c>
      <c r="F75" s="1002">
        <f t="shared" si="10"/>
        <v>1.306756803847092E-3</v>
      </c>
      <c r="G75" s="950"/>
      <c r="H75" s="691" t="s">
        <v>3839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3840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3841</v>
      </c>
      <c r="B78" s="295"/>
      <c r="F78" s="1002">
        <f t="shared" si="10"/>
        <v>0</v>
      </c>
      <c r="G78" s="950"/>
      <c r="H78" s="691" t="s">
        <v>3842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3843</v>
      </c>
      <c r="D81" s="997">
        <f>SUM(D48:D80)</f>
        <v>332.69333333333333</v>
      </c>
      <c r="E81" s="997">
        <f>SUM(E48:E80)</f>
        <v>3961.76</v>
      </c>
      <c r="F81" s="1002">
        <f t="shared" si="10"/>
        <v>0.17389971077116073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3844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3845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3846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3847</v>
      </c>
      <c r="B85" s="295" t="s">
        <v>3848</v>
      </c>
      <c r="E85" s="293">
        <v>41.666666666666657</v>
      </c>
      <c r="F85" s="295">
        <f>E85*12</f>
        <v>499.99999999999989</v>
      </c>
      <c r="H85" s="647" t="s">
        <v>3849</v>
      </c>
      <c r="I85" s="647"/>
      <c r="K85" s="827">
        <v>0</v>
      </c>
      <c r="N85" s="681"/>
    </row>
    <row r="86" spans="1:30" x14ac:dyDescent="0.35">
      <c r="A86" s="295" t="s">
        <v>3850</v>
      </c>
      <c r="B86" s="295" t="s">
        <v>3848</v>
      </c>
      <c r="E86" s="293">
        <v>41.666666666666657</v>
      </c>
      <c r="F86" s="295">
        <f>E86*12</f>
        <v>499.99999999999989</v>
      </c>
      <c r="H86" s="295" t="s">
        <v>3851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-96</v>
      </c>
      <c r="S86" s="681">
        <f t="shared" si="16"/>
        <v>527.55999999999995</v>
      </c>
      <c r="T86" s="681">
        <f t="shared" si="16"/>
        <v>-6072.4400000000005</v>
      </c>
      <c r="U86" s="681">
        <f t="shared" si="16"/>
        <v>1038.56</v>
      </c>
      <c r="V86" s="681">
        <f t="shared" si="16"/>
        <v>-1397.44</v>
      </c>
      <c r="W86" s="681">
        <f t="shared" si="16"/>
        <v>-1792.44</v>
      </c>
      <c r="X86" s="681">
        <f t="shared" si="16"/>
        <v>-1482.44</v>
      </c>
      <c r="Y86" s="681">
        <f t="shared" si="16"/>
        <v>-1307.44</v>
      </c>
      <c r="Z86" s="681">
        <f t="shared" si="16"/>
        <v>-337.44000000000005</v>
      </c>
      <c r="AA86" s="681">
        <f t="shared" si="16"/>
        <v>-837.44</v>
      </c>
      <c r="AB86" s="681">
        <f t="shared" si="16"/>
        <v>-837.44</v>
      </c>
      <c r="AC86" s="681">
        <f t="shared" si="16"/>
        <v>-837.44</v>
      </c>
      <c r="AD86" s="681">
        <f t="shared" si="16"/>
        <v>1500</v>
      </c>
    </row>
    <row r="87" spans="1:30" ht="13.15" customHeight="1" x14ac:dyDescent="0.4">
      <c r="A87" s="295" t="s">
        <v>3852</v>
      </c>
      <c r="B87" s="295" t="s">
        <v>3853</v>
      </c>
      <c r="E87" s="293">
        <v>50</v>
      </c>
      <c r="F87" s="295">
        <f>E87*12</f>
        <v>600</v>
      </c>
      <c r="H87" s="647" t="s">
        <v>3854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3855</v>
      </c>
      <c r="B88" s="295" t="s">
        <v>3856</v>
      </c>
      <c r="H88" s="742" t="s">
        <v>3857</v>
      </c>
      <c r="I88" s="742"/>
      <c r="J88" s="775">
        <f>J65-J84</f>
        <v>2964.8399999999965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11871</v>
      </c>
      <c r="S88" s="743">
        <f t="shared" si="17"/>
        <v>12398.56</v>
      </c>
      <c r="T88" s="743">
        <f t="shared" si="17"/>
        <v>6326.119999999999</v>
      </c>
      <c r="U88" s="743">
        <f t="shared" si="17"/>
        <v>7364.6799999999985</v>
      </c>
      <c r="V88" s="743">
        <f t="shared" si="17"/>
        <v>5967.239999999998</v>
      </c>
      <c r="W88" s="743">
        <f t="shared" si="17"/>
        <v>4174.7999999999975</v>
      </c>
      <c r="X88" s="743">
        <f t="shared" si="17"/>
        <v>2692.3599999999974</v>
      </c>
      <c r="Y88" s="743">
        <f t="shared" si="17"/>
        <v>1384.9199999999973</v>
      </c>
      <c r="Z88" s="743">
        <f t="shared" si="17"/>
        <v>1047.4799999999973</v>
      </c>
      <c r="AA88" s="743">
        <f t="shared" si="17"/>
        <v>210.03999999999724</v>
      </c>
      <c r="AB88" s="743">
        <f t="shared" si="17"/>
        <v>-627.40000000000282</v>
      </c>
      <c r="AC88" s="743">
        <f t="shared" si="17"/>
        <v>-1464.8400000000029</v>
      </c>
      <c r="AD88" s="743">
        <f t="shared" si="17"/>
        <v>35.159999999997126</v>
      </c>
    </row>
    <row r="89" spans="1:30" ht="15" customHeight="1" x14ac:dyDescent="0.4">
      <c r="A89" s="295" t="s">
        <v>3858</v>
      </c>
      <c r="B89" s="295" t="s">
        <v>1531</v>
      </c>
      <c r="H89" s="647" t="s">
        <v>3859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8581</v>
      </c>
      <c r="S89" s="736">
        <f t="shared" si="18"/>
        <v>9108.56</v>
      </c>
      <c r="T89" s="736">
        <f t="shared" si="18"/>
        <v>3036.119999999999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3860</v>
      </c>
      <c r="B90" s="295" t="s">
        <v>3861</v>
      </c>
      <c r="H90" s="647" t="s">
        <v>3862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3843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3863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3864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3865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3866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3867</v>
      </c>
      <c r="I97" s="742"/>
      <c r="J97" s="775">
        <f>J88+J95</f>
        <v>4852.3399999999965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11608.5</v>
      </c>
      <c r="S97" s="743">
        <f t="shared" si="21"/>
        <v>11811.06</v>
      </c>
      <c r="T97" s="743">
        <f t="shared" si="21"/>
        <v>5413.619999999999</v>
      </c>
      <c r="U97" s="743">
        <f t="shared" si="21"/>
        <v>6127.1799999999985</v>
      </c>
      <c r="V97" s="743">
        <f t="shared" si="21"/>
        <v>4404.739999999998</v>
      </c>
      <c r="W97" s="743">
        <f t="shared" si="21"/>
        <v>2287.2999999999979</v>
      </c>
      <c r="X97" s="743">
        <f t="shared" si="21"/>
        <v>479.85999999999785</v>
      </c>
      <c r="Y97" s="743">
        <f t="shared" si="21"/>
        <v>-1152.5800000000022</v>
      </c>
      <c r="Z97" s="743">
        <f t="shared" si="21"/>
        <v>-2065.0200000000023</v>
      </c>
      <c r="AA97" s="743">
        <f t="shared" si="21"/>
        <v>-3352.4600000000023</v>
      </c>
      <c r="AB97" s="743">
        <f t="shared" si="21"/>
        <v>-4639.9000000000024</v>
      </c>
      <c r="AC97" s="743">
        <f t="shared" si="21"/>
        <v>-5927.340000000002</v>
      </c>
      <c r="AD97" s="743">
        <f t="shared" si="21"/>
        <v>-4877.340000000002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3868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3869</v>
      </c>
      <c r="I102" s="295"/>
      <c r="J102" s="295" t="s">
        <v>3870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7850.82</v>
      </c>
      <c r="S102" s="687">
        <f t="shared" si="22"/>
        <v>7750.82</v>
      </c>
      <c r="T102" s="687">
        <f t="shared" si="22"/>
        <v>7650.82</v>
      </c>
      <c r="U102" s="687">
        <f t="shared" si="22"/>
        <v>7210.82</v>
      </c>
      <c r="V102" s="687">
        <f t="shared" si="22"/>
        <v>6770.8199999999988</v>
      </c>
      <c r="W102" s="687">
        <f t="shared" si="22"/>
        <v>6330.8199999999979</v>
      </c>
      <c r="X102" s="687">
        <f t="shared" si="22"/>
        <v>5890.8199999999979</v>
      </c>
      <c r="Y102" s="687">
        <f t="shared" si="22"/>
        <v>5450.8199999999979</v>
      </c>
      <c r="Z102" s="687">
        <f t="shared" si="22"/>
        <v>5010.8199999999979</v>
      </c>
      <c r="AA102" s="687">
        <f t="shared" si="22"/>
        <v>4570.8199999999979</v>
      </c>
      <c r="AB102" s="687">
        <f t="shared" si="22"/>
        <v>4130.8199999999979</v>
      </c>
      <c r="AC102" s="687">
        <f t="shared" si="22"/>
        <v>3690.8199999999988</v>
      </c>
      <c r="AD102" s="687">
        <f t="shared" si="22"/>
        <v>3690.8199999999993</v>
      </c>
    </row>
    <row r="103" spans="1:30" ht="13.15" customHeight="1" x14ac:dyDescent="0.4">
      <c r="A103" s="295" t="s">
        <v>3871</v>
      </c>
      <c r="B103" s="295"/>
      <c r="C103" s="997">
        <f>D95+D42</f>
        <v>1913.1333333333334</v>
      </c>
      <c r="D103" s="997">
        <f>D95+D42</f>
        <v>1913.1333333333334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3755</v>
      </c>
      <c r="B105" s="295"/>
      <c r="C105" s="1008">
        <f>C6-C103</f>
        <v>711.86666666666611</v>
      </c>
      <c r="D105" s="1008">
        <f>D9-D103</f>
        <v>1015.5346933537278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3872</v>
      </c>
      <c r="C121" s="997">
        <v>66750</v>
      </c>
    </row>
    <row r="123" spans="1:5" x14ac:dyDescent="0.35">
      <c r="A123" s="295" t="s">
        <v>3873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3715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3874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3874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3854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3875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0.86716381503293027</v>
      </c>
    </row>
    <row r="132" spans="1:6" x14ac:dyDescent="0.35">
      <c r="C132" s="681"/>
      <c r="D132" s="681"/>
    </row>
    <row r="133" spans="1:6" ht="13.15" customHeight="1" x14ac:dyDescent="0.4">
      <c r="B133" s="647" t="s">
        <v>3876</v>
      </c>
      <c r="C133" s="737">
        <f>C121-C131</f>
        <v>2388</v>
      </c>
      <c r="D133" s="737">
        <f>D103-D131</f>
        <v>254.13333333333344</v>
      </c>
      <c r="E133" s="945">
        <f>D133/D103</f>
        <v>0.13283618496706978</v>
      </c>
    </row>
    <row r="134" spans="1:6" ht="13.15" customHeight="1" x14ac:dyDescent="0.4">
      <c r="B134" s="295" t="s">
        <v>3755</v>
      </c>
      <c r="D134" s="1003">
        <f>D6-D133</f>
        <v>2673.7136250000003</v>
      </c>
    </row>
    <row r="137" spans="1:6" ht="13.15" customHeight="1" x14ac:dyDescent="0.4">
      <c r="A137" s="647" t="s">
        <v>3877</v>
      </c>
      <c r="B137" s="951" t="s">
        <v>3878</v>
      </c>
      <c r="C137" s="951" t="s">
        <v>3879</v>
      </c>
      <c r="D137" s="951" t="s">
        <v>3880</v>
      </c>
      <c r="E137" s="951" t="s">
        <v>3881</v>
      </c>
      <c r="F137" s="647"/>
    </row>
    <row r="139" spans="1:6" x14ac:dyDescent="0.35">
      <c r="A139" s="295" t="s">
        <v>3882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3883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3884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3885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3885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3886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3887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3887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3887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3887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3887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3888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3645</v>
      </c>
    </row>
    <row r="161" spans="1:4" x14ac:dyDescent="0.35">
      <c r="A161" s="295" t="s">
        <v>3662</v>
      </c>
      <c r="B161" s="293">
        <v>25</v>
      </c>
    </row>
    <row r="162" spans="1:4" x14ac:dyDescent="0.35">
      <c r="A162" s="295" t="s">
        <v>3889</v>
      </c>
      <c r="B162" s="293">
        <v>20</v>
      </c>
    </row>
    <row r="163" spans="1:4" x14ac:dyDescent="0.35">
      <c r="A163" s="295" t="s">
        <v>3743</v>
      </c>
      <c r="B163" s="293">
        <v>5</v>
      </c>
    </row>
    <row r="164" spans="1:4" x14ac:dyDescent="0.35">
      <c r="A164" s="295" t="s">
        <v>3721</v>
      </c>
      <c r="B164" s="295">
        <v>60</v>
      </c>
    </row>
    <row r="165" spans="1:4" x14ac:dyDescent="0.35">
      <c r="A165" s="295" t="s">
        <v>3890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3891</v>
      </c>
      <c r="B174" s="295" t="s">
        <v>3892</v>
      </c>
      <c r="C174" s="295" t="s">
        <v>3893</v>
      </c>
      <c r="D174" s="295" t="s">
        <v>3880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3894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3895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3896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20" priority="127" operator="greaterThan">
      <formula>0</formula>
    </cfRule>
    <cfRule type="cellIs" dxfId="919" priority="128" operator="lessThan">
      <formula>0</formula>
    </cfRule>
  </conditionalFormatting>
  <conditionalFormatting sqref="K102">
    <cfRule type="cellIs" dxfId="918" priority="89" operator="greaterThan">
      <formula>0</formula>
    </cfRule>
    <cfRule type="cellIs" dxfId="917" priority="90" operator="lessThan">
      <formula>0</formula>
    </cfRule>
  </conditionalFormatting>
  <conditionalFormatting sqref="V96 V98">
    <cfRule type="cellIs" dxfId="916" priority="85" operator="greaterThan">
      <formula>0</formula>
    </cfRule>
    <cfRule type="cellIs" dxfId="915" priority="86" operator="lessThan">
      <formula>0</formula>
    </cfRule>
  </conditionalFormatting>
  <conditionalFormatting sqref="V87">
    <cfRule type="cellIs" dxfId="914" priority="83" operator="greaterThan">
      <formula>0</formula>
    </cfRule>
    <cfRule type="cellIs" dxfId="913" priority="84" operator="lessThan">
      <formula>0</formula>
    </cfRule>
  </conditionalFormatting>
  <conditionalFormatting sqref="W96 W98">
    <cfRule type="cellIs" dxfId="912" priority="77" operator="greaterThan">
      <formula>0</formula>
    </cfRule>
    <cfRule type="cellIs" dxfId="911" priority="78" operator="lessThan">
      <formula>0</formula>
    </cfRule>
  </conditionalFormatting>
  <conditionalFormatting sqref="W87">
    <cfRule type="cellIs" dxfId="910" priority="75" operator="greaterThan">
      <formula>0</formula>
    </cfRule>
    <cfRule type="cellIs" dxfId="909" priority="76" operator="lessThan">
      <formula>0</formula>
    </cfRule>
  </conditionalFormatting>
  <conditionalFormatting sqref="W104">
    <cfRule type="cellIs" dxfId="908" priority="67" operator="greaterThan">
      <formula>0</formula>
    </cfRule>
    <cfRule type="cellIs" dxfId="907" priority="68" operator="lessThan">
      <formula>0</formula>
    </cfRule>
  </conditionalFormatting>
  <conditionalFormatting sqref="X96 X98">
    <cfRule type="cellIs" dxfId="906" priority="65" operator="greaterThan">
      <formula>0</formula>
    </cfRule>
    <cfRule type="cellIs" dxfId="905" priority="66" operator="lessThan">
      <formula>0</formula>
    </cfRule>
  </conditionalFormatting>
  <conditionalFormatting sqref="X87">
    <cfRule type="cellIs" dxfId="904" priority="63" operator="greaterThan">
      <formula>0</formula>
    </cfRule>
    <cfRule type="cellIs" dxfId="903" priority="64" operator="lessThan">
      <formula>0</formula>
    </cfRule>
  </conditionalFormatting>
  <conditionalFormatting sqref="X102">
    <cfRule type="cellIs" dxfId="902" priority="59" operator="greaterThan">
      <formula>0</formula>
    </cfRule>
    <cfRule type="cellIs" dxfId="901" priority="60" operator="lessThan">
      <formula>0</formula>
    </cfRule>
  </conditionalFormatting>
  <conditionalFormatting sqref="Y96 Y98">
    <cfRule type="cellIs" dxfId="900" priority="57" operator="greaterThan">
      <formula>0</formula>
    </cfRule>
    <cfRule type="cellIs" dxfId="899" priority="58" operator="lessThan">
      <formula>0</formula>
    </cfRule>
  </conditionalFormatting>
  <conditionalFormatting sqref="Y87">
    <cfRule type="cellIs" dxfId="898" priority="55" operator="greaterThan">
      <formula>0</formula>
    </cfRule>
    <cfRule type="cellIs" dxfId="897" priority="56" operator="lessThan">
      <formula>0</formula>
    </cfRule>
  </conditionalFormatting>
  <conditionalFormatting sqref="Y102">
    <cfRule type="cellIs" dxfId="896" priority="51" operator="greaterThan">
      <formula>0</formula>
    </cfRule>
    <cfRule type="cellIs" dxfId="895" priority="52" operator="lessThan">
      <formula>0</formula>
    </cfRule>
  </conditionalFormatting>
  <conditionalFormatting sqref="Z89 Z96 Z98">
    <cfRule type="cellIs" dxfId="894" priority="49" operator="greaterThan">
      <formula>0</formula>
    </cfRule>
    <cfRule type="cellIs" dxfId="893" priority="50" operator="lessThan">
      <formula>0</formula>
    </cfRule>
  </conditionalFormatting>
  <conditionalFormatting sqref="Z87">
    <cfRule type="cellIs" dxfId="892" priority="47" operator="greaterThan">
      <formula>0</formula>
    </cfRule>
    <cfRule type="cellIs" dxfId="891" priority="48" operator="lessThan">
      <formula>0</formula>
    </cfRule>
  </conditionalFormatting>
  <conditionalFormatting sqref="Z102">
    <cfRule type="cellIs" dxfId="890" priority="43" operator="greaterThan">
      <formula>0</formula>
    </cfRule>
    <cfRule type="cellIs" dxfId="889" priority="44" operator="lessThan">
      <formula>0</formula>
    </cfRule>
  </conditionalFormatting>
  <conditionalFormatting sqref="AA89 AA96 AA98">
    <cfRule type="cellIs" dxfId="888" priority="41" operator="greaterThan">
      <formula>0</formula>
    </cfRule>
    <cfRule type="cellIs" dxfId="887" priority="42" operator="lessThan">
      <formula>0</formula>
    </cfRule>
  </conditionalFormatting>
  <conditionalFormatting sqref="AA87">
    <cfRule type="cellIs" dxfId="886" priority="39" operator="greaterThan">
      <formula>0</formula>
    </cfRule>
    <cfRule type="cellIs" dxfId="885" priority="40" operator="lessThan">
      <formula>0</formula>
    </cfRule>
  </conditionalFormatting>
  <conditionalFormatting sqref="AA102">
    <cfRule type="cellIs" dxfId="884" priority="35" operator="greaterThan">
      <formula>0</formula>
    </cfRule>
    <cfRule type="cellIs" dxfId="883" priority="36" operator="lessThan">
      <formula>0</formula>
    </cfRule>
  </conditionalFormatting>
  <conditionalFormatting sqref="AB89:AD89 AB96:AD96 AB98:AD98">
    <cfRule type="cellIs" dxfId="882" priority="33" operator="greaterThan">
      <formula>0</formula>
    </cfRule>
    <cfRule type="cellIs" dxfId="881" priority="34" operator="lessThan">
      <formula>0</formula>
    </cfRule>
  </conditionalFormatting>
  <conditionalFormatting sqref="AB87:AD87">
    <cfRule type="cellIs" dxfId="880" priority="31" operator="greaterThan">
      <formula>0</formula>
    </cfRule>
    <cfRule type="cellIs" dxfId="879" priority="32" operator="lessThan">
      <formula>0</formula>
    </cfRule>
  </conditionalFormatting>
  <conditionalFormatting sqref="AB102:AD102">
    <cfRule type="cellIs" dxfId="878" priority="27" operator="greaterThan">
      <formula>0</formula>
    </cfRule>
    <cfRule type="cellIs" dxfId="877" priority="28" operator="lessThan">
      <formula>0</formula>
    </cfRule>
  </conditionalFormatting>
  <conditionalFormatting sqref="U89:Y89">
    <cfRule type="cellIs" dxfId="876" priority="23" operator="greaterThan">
      <formula>0</formula>
    </cfRule>
    <cfRule type="cellIs" dxfId="875" priority="24" operator="lessThan">
      <formula>0</formula>
    </cfRule>
  </conditionalFormatting>
  <conditionalFormatting sqref="C105:D105">
    <cfRule type="cellIs" dxfId="874" priority="19" operator="greaterThan">
      <formula>0</formula>
    </cfRule>
    <cfRule type="cellIs" dxfId="873" priority="20" operator="lessThan">
      <formula>0</formula>
    </cfRule>
  </conditionalFormatting>
  <conditionalFormatting sqref="F11:G11 F81 G12:G41 G48:G76">
    <cfRule type="cellIs" dxfId="872" priority="16" operator="between">
      <formula>0.099</formula>
      <formula>0.05</formula>
    </cfRule>
    <cfRule type="cellIs" dxfId="871" priority="17" operator="greaterThan">
      <formula>0.1</formula>
    </cfRule>
    <cfRule type="cellIs" dxfId="870" priority="18" operator="greaterThan">
      <formula>10</formula>
    </cfRule>
  </conditionalFormatting>
  <conditionalFormatting sqref="G77:G79">
    <cfRule type="cellIs" dxfId="869" priority="10" operator="between">
      <formula>0.099</formula>
      <formula>0.05</formula>
    </cfRule>
    <cfRule type="cellIs" dxfId="868" priority="11" operator="greaterThan">
      <formula>0.1</formula>
    </cfRule>
    <cfRule type="cellIs" dxfId="867" priority="12" operator="greaterThan">
      <formula>10</formula>
    </cfRule>
  </conditionalFormatting>
  <conditionalFormatting sqref="D109">
    <cfRule type="cellIs" dxfId="866" priority="8" operator="greaterThan">
      <formula>0</formula>
    </cfRule>
    <cfRule type="cellIs" dxfId="865" priority="9" operator="lessThan">
      <formula>0</formula>
    </cfRule>
  </conditionalFormatting>
  <conditionalFormatting sqref="D134">
    <cfRule type="cellIs" dxfId="864" priority="6" operator="lessThan">
      <formula>0</formula>
    </cfRule>
    <cfRule type="cellIs" dxfId="863" priority="7" operator="greaterThan">
      <formula>0</formula>
    </cfRule>
  </conditionalFormatting>
  <conditionalFormatting sqref="F81">
    <cfRule type="cellIs" dxfId="862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61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91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7" width="9.1328125" style="45" customWidth="1"/>
    <col min="28" max="16384" width="9.1328125" style="45"/>
  </cols>
  <sheetData>
    <row r="1" spans="2:13" ht="13.15" customHeight="1" x14ac:dyDescent="0.4">
      <c r="B1" s="735" t="s">
        <v>3897</v>
      </c>
      <c r="C1" s="53"/>
      <c r="D1" s="53"/>
      <c r="E1" s="53"/>
      <c r="F1" s="63"/>
      <c r="G1" s="63"/>
      <c r="H1" s="63"/>
      <c r="I1" s="46" t="s">
        <v>3898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3899</v>
      </c>
      <c r="J2" s="68"/>
      <c r="K2" s="69" t="s">
        <v>3900</v>
      </c>
      <c r="L2" s="69" t="s">
        <v>3901</v>
      </c>
      <c r="M2" s="63"/>
    </row>
    <row r="3" spans="2:13" ht="13.15" customHeight="1" x14ac:dyDescent="0.4">
      <c r="B3" s="46" t="s">
        <v>3899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3900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3902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3903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3903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3904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3904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3905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3905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3906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3906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3907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3907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3721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3721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533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533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3908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3908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524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524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3755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3755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3909</v>
      </c>
      <c r="P21" s="45">
        <v>150</v>
      </c>
    </row>
    <row r="22" spans="2:16" x14ac:dyDescent="0.35">
      <c r="O22" s="45" t="s">
        <v>3910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2956</v>
      </c>
      <c r="P23" s="45">
        <v>65</v>
      </c>
    </row>
    <row r="25" spans="2:16" ht="13.15" customHeight="1" x14ac:dyDescent="0.4">
      <c r="B25" s="45" t="s">
        <v>3911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3911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3912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3913</v>
      </c>
    </row>
    <row r="28" spans="2:16" x14ac:dyDescent="0.35">
      <c r="B28" s="45" t="s">
        <v>3914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3914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3915</v>
      </c>
    </row>
    <row r="30" spans="2:16" x14ac:dyDescent="0.35">
      <c r="L30" s="45" t="s">
        <v>3916</v>
      </c>
      <c r="M30" s="45">
        <f>M28+M25</f>
        <v>-1074.3371199999999</v>
      </c>
      <c r="P30" s="45" t="s">
        <v>3917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1924</v>
      </c>
      <c r="P31" s="45">
        <v>30</v>
      </c>
    </row>
    <row r="32" spans="2:16" ht="13.15" customHeight="1" x14ac:dyDescent="0.4">
      <c r="B32" s="46" t="s">
        <v>3918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3918</v>
      </c>
      <c r="J32" s="68"/>
      <c r="K32" s="69" t="s">
        <v>3900</v>
      </c>
      <c r="L32" s="69" t="s">
        <v>3919</v>
      </c>
      <c r="M32" s="51"/>
      <c r="N32" s="51"/>
      <c r="O32" s="45" t="s">
        <v>2823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3900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3903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3902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3904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3903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3905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3904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3508</v>
      </c>
      <c r="P36" s="45" t="s">
        <v>3917</v>
      </c>
    </row>
    <row r="37" spans="2:16" ht="13.15" customHeight="1" x14ac:dyDescent="0.4">
      <c r="F37" s="53"/>
      <c r="G37" s="53"/>
      <c r="I37" s="46" t="s">
        <v>3905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3906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3920</v>
      </c>
      <c r="P38" s="45">
        <v>275</v>
      </c>
    </row>
    <row r="39" spans="2:16" x14ac:dyDescent="0.35">
      <c r="F39" s="53"/>
      <c r="G39" s="53"/>
      <c r="I39" s="45" t="s">
        <v>3906</v>
      </c>
      <c r="K39" s="45">
        <f>K37*3.5%</f>
        <v>0</v>
      </c>
      <c r="L39" s="45">
        <f>L37*3.5%</f>
        <v>0</v>
      </c>
      <c r="N39" s="53"/>
      <c r="O39" s="45" t="s">
        <v>3921</v>
      </c>
      <c r="P39" s="45">
        <v>275</v>
      </c>
    </row>
    <row r="40" spans="2:16" x14ac:dyDescent="0.35">
      <c r="B40" s="45" t="s">
        <v>3907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1286</v>
      </c>
    </row>
    <row r="41" spans="2:16" ht="13.15" customHeight="1" x14ac:dyDescent="0.4">
      <c r="B41" s="46"/>
      <c r="I41" s="45" t="s">
        <v>3907</v>
      </c>
      <c r="J41" s="45">
        <v>75</v>
      </c>
      <c r="K41" s="45">
        <v>0</v>
      </c>
      <c r="L41" s="45">
        <f>SUM(L34*J41+J41)*1</f>
        <v>150</v>
      </c>
      <c r="O41" s="63" t="s">
        <v>3922</v>
      </c>
      <c r="P41" s="45">
        <v>495</v>
      </c>
    </row>
    <row r="42" spans="2:16" ht="13.15" customHeight="1" x14ac:dyDescent="0.4">
      <c r="B42" s="45" t="s">
        <v>3721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747</v>
      </c>
      <c r="P42" s="45">
        <v>395</v>
      </c>
    </row>
    <row r="43" spans="2:16" x14ac:dyDescent="0.35">
      <c r="I43" s="45" t="s">
        <v>3721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533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533</v>
      </c>
      <c r="J45" s="45">
        <v>30</v>
      </c>
      <c r="K45" s="45">
        <v>0</v>
      </c>
      <c r="L45" s="45">
        <f>J45*2</f>
        <v>60</v>
      </c>
      <c r="O45" s="58" t="s">
        <v>923</v>
      </c>
      <c r="P45" s="45" t="s">
        <v>3917</v>
      </c>
    </row>
    <row r="46" spans="2:16" x14ac:dyDescent="0.35">
      <c r="B46" s="45" t="s">
        <v>3908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3908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550</v>
      </c>
      <c r="P47" s="45">
        <v>20</v>
      </c>
    </row>
    <row r="48" spans="2:16" ht="13.15" customHeight="1" x14ac:dyDescent="0.4">
      <c r="B48" s="45" t="s">
        <v>524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3923</v>
      </c>
      <c r="P48" s="45">
        <v>600</v>
      </c>
    </row>
    <row r="49" spans="2:25" ht="13.15" customHeight="1" x14ac:dyDescent="0.4">
      <c r="I49" s="46" t="s">
        <v>524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3755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3755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3924</v>
      </c>
      <c r="P51" s="45" t="s">
        <v>3917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3925</v>
      </c>
      <c r="P53" s="45">
        <v>65</v>
      </c>
    </row>
    <row r="54" spans="2:25" x14ac:dyDescent="0.35">
      <c r="B54" s="45" t="s">
        <v>3911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3926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3911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3927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3928</v>
      </c>
      <c r="P56" s="45">
        <v>160</v>
      </c>
    </row>
    <row r="57" spans="2:25" x14ac:dyDescent="0.35">
      <c r="B57" s="45" t="s">
        <v>3914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3929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3914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3930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3931</v>
      </c>
      <c r="P59" s="45">
        <v>395</v>
      </c>
    </row>
    <row r="60" spans="2:25" ht="13.15" customHeight="1" x14ac:dyDescent="0.4">
      <c r="B60" s="46" t="s">
        <v>3932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3916</v>
      </c>
      <c r="M60" s="45">
        <f>M58+M55</f>
        <v>-569.33712000000003</v>
      </c>
      <c r="N60" s="51"/>
      <c r="O60" s="45" t="s">
        <v>3933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3932</v>
      </c>
      <c r="J61" s="68"/>
      <c r="K61" s="69" t="s">
        <v>3900</v>
      </c>
      <c r="L61" s="69" t="s">
        <v>3919</v>
      </c>
      <c r="M61" s="46"/>
      <c r="N61" s="46"/>
    </row>
    <row r="62" spans="2:25" x14ac:dyDescent="0.35">
      <c r="B62" s="45" t="s">
        <v>3903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3900</v>
      </c>
      <c r="J62" s="68">
        <f>P17</f>
        <v>0</v>
      </c>
      <c r="K62" s="65">
        <v>2</v>
      </c>
      <c r="L62" s="65"/>
      <c r="M62" s="63"/>
      <c r="N62" s="63"/>
      <c r="T62" s="45" t="s">
        <v>3934</v>
      </c>
      <c r="U62" s="732">
        <v>150</v>
      </c>
      <c r="V62" s="45" t="s">
        <v>1531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3904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3902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3905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3903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3935</v>
      </c>
      <c r="P64" s="46" t="s">
        <v>3646</v>
      </c>
      <c r="Q64" s="46" t="s">
        <v>3936</v>
      </c>
      <c r="R64" s="46"/>
      <c r="S64" s="46"/>
      <c r="T64" s="46" t="s">
        <v>3937</v>
      </c>
    </row>
    <row r="65" spans="2:23" x14ac:dyDescent="0.35">
      <c r="F65" s="53"/>
      <c r="G65" s="53"/>
      <c r="I65" s="45" t="s">
        <v>3904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3757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3906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3905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1549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3806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3907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3906</v>
      </c>
      <c r="K68" s="45">
        <f>K66*3.5%</f>
        <v>0</v>
      </c>
      <c r="L68" s="45">
        <f>L66*3.5%</f>
        <v>0</v>
      </c>
      <c r="O68" s="695" t="s">
        <v>3765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3721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3907</v>
      </c>
      <c r="K70" s="45">
        <v>0</v>
      </c>
      <c r="L70" s="45">
        <f>L63*J70+J70</f>
        <v>0</v>
      </c>
      <c r="O70" s="49" t="s">
        <v>3938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3939</v>
      </c>
      <c r="T71" s="45">
        <f t="shared" si="1"/>
        <v>0</v>
      </c>
    </row>
    <row r="72" spans="2:23" x14ac:dyDescent="0.35">
      <c r="B72" s="45" t="s">
        <v>533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3721</v>
      </c>
      <c r="J72" s="45">
        <v>50</v>
      </c>
      <c r="K72" s="45">
        <v>0</v>
      </c>
      <c r="L72" s="45">
        <f>J72</f>
        <v>50</v>
      </c>
      <c r="O72" s="45" t="s">
        <v>3940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3786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3908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533</v>
      </c>
      <c r="J74" s="45">
        <v>20</v>
      </c>
      <c r="K74" s="45">
        <v>0</v>
      </c>
      <c r="L74" s="45">
        <f>J74*1</f>
        <v>20</v>
      </c>
      <c r="O74" s="49" t="s">
        <v>3941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3942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524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3943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3944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3945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3755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524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3757</v>
      </c>
      <c r="W78" s="45">
        <v>15</v>
      </c>
    </row>
    <row r="79" spans="2:23" x14ac:dyDescent="0.35">
      <c r="O79" s="45" t="s">
        <v>3946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1549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3755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747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3806</v>
      </c>
      <c r="W80" s="45">
        <v>15</v>
      </c>
    </row>
    <row r="81" spans="2:23" x14ac:dyDescent="0.35">
      <c r="O81" s="45" t="s">
        <v>3947</v>
      </c>
      <c r="Q81" s="45">
        <f t="shared" si="2"/>
        <v>0</v>
      </c>
      <c r="T81" s="45">
        <f t="shared" si="1"/>
        <v>0</v>
      </c>
      <c r="V81" s="45" t="s">
        <v>3765</v>
      </c>
      <c r="W81" s="45">
        <v>14</v>
      </c>
    </row>
    <row r="82" spans="2:23" x14ac:dyDescent="0.35">
      <c r="B82" s="45" t="s">
        <v>3911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3948</v>
      </c>
      <c r="Q82" s="45">
        <f t="shared" si="2"/>
        <v>0</v>
      </c>
      <c r="T82" s="45">
        <f t="shared" si="1"/>
        <v>0</v>
      </c>
      <c r="V82" s="45" t="s">
        <v>3947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3808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3938</v>
      </c>
      <c r="W83" s="45">
        <v>35</v>
      </c>
    </row>
    <row r="84" spans="2:23" x14ac:dyDescent="0.35">
      <c r="I84" s="45" t="s">
        <v>3911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3939</v>
      </c>
      <c r="W84" s="45">
        <v>1.25</v>
      </c>
    </row>
    <row r="85" spans="2:23" ht="13.15" customHeight="1" x14ac:dyDescent="0.4">
      <c r="B85" s="45" t="s">
        <v>3914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3949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3950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3799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3786</v>
      </c>
      <c r="W86" s="45">
        <v>6.5</v>
      </c>
    </row>
    <row r="87" spans="2:23" x14ac:dyDescent="0.35">
      <c r="I87" s="45" t="s">
        <v>3914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3803</v>
      </c>
      <c r="Q87" s="45">
        <f t="shared" si="3"/>
        <v>0</v>
      </c>
      <c r="T87" s="45">
        <f t="shared" si="1"/>
        <v>0</v>
      </c>
      <c r="V87" s="45" t="s">
        <v>3941</v>
      </c>
      <c r="W87" s="45">
        <v>11</v>
      </c>
    </row>
    <row r="88" spans="2:23" ht="13.15" customHeight="1" x14ac:dyDescent="0.4">
      <c r="B88" s="46" t="s">
        <v>2909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3951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3942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3916</v>
      </c>
      <c r="M89" s="45">
        <f>M87+M84</f>
        <v>-354.33712000000003</v>
      </c>
      <c r="N89" s="46"/>
      <c r="O89" s="45" t="s">
        <v>3829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3944</v>
      </c>
      <c r="W89" s="45">
        <v>18</v>
      </c>
    </row>
    <row r="90" spans="2:23" x14ac:dyDescent="0.35">
      <c r="B90" s="45" t="s">
        <v>3903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3763</v>
      </c>
      <c r="Q90" s="45">
        <f t="shared" si="3"/>
        <v>0</v>
      </c>
      <c r="T90" s="45">
        <f t="shared" si="1"/>
        <v>0</v>
      </c>
      <c r="V90" s="45" t="s">
        <v>3952</v>
      </c>
      <c r="W90" s="45">
        <v>20</v>
      </c>
    </row>
    <row r="91" spans="2:23" x14ac:dyDescent="0.35">
      <c r="B91" s="45" t="s">
        <v>3904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3814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3953</v>
      </c>
      <c r="W91" s="45">
        <v>10</v>
      </c>
    </row>
    <row r="92" spans="2:23" ht="13.15" customHeight="1" x14ac:dyDescent="0.4">
      <c r="B92" s="46" t="s">
        <v>3905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177</v>
      </c>
      <c r="J92" s="68"/>
      <c r="K92" s="69" t="s">
        <v>3900</v>
      </c>
      <c r="L92" s="69"/>
      <c r="M92" s="58"/>
      <c r="N92" s="58"/>
      <c r="O92" s="45" t="s">
        <v>3954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3946</v>
      </c>
      <c r="W92" s="45">
        <v>20</v>
      </c>
    </row>
    <row r="93" spans="2:23" ht="13.15" customHeight="1" x14ac:dyDescent="0.4">
      <c r="F93" s="53"/>
      <c r="G93" s="53"/>
      <c r="I93" s="67" t="s">
        <v>3955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747</v>
      </c>
      <c r="W93" s="45">
        <v>11</v>
      </c>
    </row>
    <row r="94" spans="2:23" ht="13.15" customHeight="1" x14ac:dyDescent="0.4">
      <c r="B94" s="45" t="s">
        <v>3906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3956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3957</v>
      </c>
      <c r="W94" s="45">
        <v>35</v>
      </c>
    </row>
    <row r="95" spans="2:23" ht="13.15" customHeight="1" x14ac:dyDescent="0.4">
      <c r="F95" s="53"/>
      <c r="G95" s="53"/>
      <c r="I95" s="67" t="s">
        <v>3958</v>
      </c>
      <c r="J95" s="66">
        <f>P23</f>
        <v>65</v>
      </c>
      <c r="K95" s="65">
        <v>0</v>
      </c>
      <c r="L95" s="65"/>
      <c r="O95" s="45" t="s">
        <v>3959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3948</v>
      </c>
      <c r="W95" s="45">
        <v>3</v>
      </c>
    </row>
    <row r="96" spans="2:23" ht="13.15" customHeight="1" x14ac:dyDescent="0.4">
      <c r="B96" s="45" t="s">
        <v>3907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3080</v>
      </c>
      <c r="J96" s="66">
        <v>35</v>
      </c>
      <c r="K96" s="65"/>
      <c r="L96" s="65"/>
      <c r="Q96" s="45">
        <f>P96*12</f>
        <v>0</v>
      </c>
      <c r="V96" s="45" t="s">
        <v>3808</v>
      </c>
      <c r="W96" s="45">
        <v>7</v>
      </c>
    </row>
    <row r="97" spans="2:23" ht="13.15" customHeight="1" x14ac:dyDescent="0.4">
      <c r="B97" s="46"/>
      <c r="I97" s="45" t="s">
        <v>3903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3763</v>
      </c>
      <c r="W97" s="45">
        <v>6.5</v>
      </c>
    </row>
    <row r="98" spans="2:23" ht="13.15" customHeight="1" x14ac:dyDescent="0.4">
      <c r="B98" s="45" t="s">
        <v>3721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3904</v>
      </c>
      <c r="J98" s="64">
        <v>0.3</v>
      </c>
      <c r="K98" s="63">
        <f>K97*$J98</f>
        <v>74.7</v>
      </c>
      <c r="L98" s="63"/>
      <c r="M98" s="63"/>
      <c r="O98" s="46" t="s">
        <v>3960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3814</v>
      </c>
      <c r="W98" s="45">
        <v>8.75</v>
      </c>
    </row>
    <row r="99" spans="2:23" ht="13.15" customHeight="1" x14ac:dyDescent="0.4">
      <c r="I99" s="46" t="s">
        <v>3905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533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3961</v>
      </c>
      <c r="V100" s="45" t="s">
        <v>3949</v>
      </c>
      <c r="W100" s="45">
        <v>30</v>
      </c>
    </row>
    <row r="101" spans="2:23" x14ac:dyDescent="0.35">
      <c r="I101" s="45" t="s">
        <v>3906</v>
      </c>
      <c r="K101" s="45">
        <f>K99*3.5%</f>
        <v>6.1005000000000011</v>
      </c>
      <c r="V101" s="45" t="s">
        <v>3799</v>
      </c>
      <c r="W101" s="45">
        <v>0</v>
      </c>
    </row>
    <row r="102" spans="2:23" x14ac:dyDescent="0.35">
      <c r="B102" s="45" t="s">
        <v>3908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3661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3803</v>
      </c>
    </row>
    <row r="103" spans="2:23" x14ac:dyDescent="0.35">
      <c r="I103" s="45" t="s">
        <v>3962</v>
      </c>
      <c r="J103" s="45">
        <v>6</v>
      </c>
      <c r="K103" s="53">
        <f>SUM(K93+K94+K95+K96)*J103</f>
        <v>12</v>
      </c>
      <c r="O103" s="892" t="s">
        <v>3662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3951</v>
      </c>
    </row>
    <row r="104" spans="2:23" ht="13.15" customHeight="1" x14ac:dyDescent="0.4">
      <c r="B104" s="45" t="s">
        <v>524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3818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3829</v>
      </c>
      <c r="W104" s="45">
        <v>35</v>
      </c>
    </row>
    <row r="105" spans="2:23" x14ac:dyDescent="0.35">
      <c r="I105" s="45" t="s">
        <v>3721</v>
      </c>
      <c r="J105" s="45">
        <v>30</v>
      </c>
      <c r="K105" s="45">
        <f>J105*1</f>
        <v>30</v>
      </c>
      <c r="O105" s="892" t="s">
        <v>3963</v>
      </c>
      <c r="Q105" s="45">
        <f t="shared" si="4"/>
        <v>0</v>
      </c>
      <c r="T105" s="45">
        <f t="shared" si="5"/>
        <v>0</v>
      </c>
      <c r="V105" s="45" t="s">
        <v>3661</v>
      </c>
      <c r="W105" s="45">
        <v>77</v>
      </c>
    </row>
    <row r="106" spans="2:23" ht="13.15" customHeight="1" x14ac:dyDescent="0.4">
      <c r="B106" s="46" t="s">
        <v>3755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3964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3662</v>
      </c>
      <c r="W106" s="45">
        <v>70</v>
      </c>
    </row>
    <row r="107" spans="2:23" x14ac:dyDescent="0.35">
      <c r="I107" s="45" t="s">
        <v>533</v>
      </c>
      <c r="J107" s="45">
        <v>20</v>
      </c>
      <c r="K107" s="45">
        <f>J107*1</f>
        <v>20</v>
      </c>
      <c r="O107" s="892" t="s">
        <v>3769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3818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3965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3963</v>
      </c>
      <c r="W108" s="45">
        <v>6.666666666666667</v>
      </c>
    </row>
    <row r="109" spans="2:23" x14ac:dyDescent="0.35">
      <c r="I109" s="45" t="s">
        <v>3908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3964</v>
      </c>
      <c r="W109" s="45">
        <v>1</v>
      </c>
    </row>
    <row r="110" spans="2:23" x14ac:dyDescent="0.35">
      <c r="B110" s="45" t="s">
        <v>3911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3769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524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3966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3914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3755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3967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2910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3911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3968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3903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3904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3914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3905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3906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3907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3721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533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3908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524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3755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3911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3914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1924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3903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3904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3905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3906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3860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3721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533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3969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3970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524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3755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3911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3914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2823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3903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3904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3905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3906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3860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3721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533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3969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3970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524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3755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3911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3914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3971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3903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3904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3905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3906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3860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3721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533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3969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3970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524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3687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3911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3914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3972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3903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3904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3905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3906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3860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3721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533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3969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3970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524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3687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3911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3914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3899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496</v>
      </c>
      <c r="C274" s="46"/>
      <c r="D274" s="46"/>
      <c r="E274" s="46"/>
      <c r="F274" s="46"/>
      <c r="G274" s="46"/>
    </row>
    <row r="275" spans="2:7" x14ac:dyDescent="0.35">
      <c r="B275" s="45" t="s">
        <v>3903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3904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3905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3906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3907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3721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533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3908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524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3755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3911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3914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60" priority="464" operator="lessThan">
      <formula>0</formula>
    </cfRule>
  </conditionalFormatting>
  <conditionalFormatting sqref="F14 F16">
    <cfRule type="cellIs" dxfId="859" priority="463" operator="greaterThan">
      <formula>0</formula>
    </cfRule>
  </conditionalFormatting>
  <conditionalFormatting sqref="H12:H16">
    <cfRule type="cellIs" dxfId="858" priority="462" operator="lessThan">
      <formula>0</formula>
    </cfRule>
  </conditionalFormatting>
  <conditionalFormatting sqref="H14:H17">
    <cfRule type="cellIs" dxfId="857" priority="461" operator="greaterThan">
      <formula>0</formula>
    </cfRule>
  </conditionalFormatting>
  <conditionalFormatting sqref="E28:F28">
    <cfRule type="cellIs" dxfId="856" priority="459" operator="lessThan">
      <formula>0</formula>
    </cfRule>
    <cfRule type="cellIs" dxfId="855" priority="460" operator="greaterThan">
      <formula>0</formula>
    </cfRule>
  </conditionalFormatting>
  <conditionalFormatting sqref="F41:F43 F45">
    <cfRule type="cellIs" dxfId="854" priority="458" operator="lessThan">
      <formula>0</formula>
    </cfRule>
  </conditionalFormatting>
  <conditionalFormatting sqref="F43 F45">
    <cfRule type="cellIs" dxfId="853" priority="457" operator="greaterThan">
      <formula>0</formula>
    </cfRule>
  </conditionalFormatting>
  <conditionalFormatting sqref="E57:F57">
    <cfRule type="cellIs" dxfId="852" priority="455" operator="lessThan">
      <formula>0</formula>
    </cfRule>
    <cfRule type="cellIs" dxfId="851" priority="456" operator="greaterThan">
      <formula>0</formula>
    </cfRule>
  </conditionalFormatting>
  <conditionalFormatting sqref="F69:F71 F73">
    <cfRule type="cellIs" dxfId="850" priority="454" operator="lessThan">
      <formula>0</formula>
    </cfRule>
  </conditionalFormatting>
  <conditionalFormatting sqref="F71 F73">
    <cfRule type="cellIs" dxfId="849" priority="453" operator="greaterThan">
      <formula>0</formula>
    </cfRule>
  </conditionalFormatting>
  <conditionalFormatting sqref="E85:F85">
    <cfRule type="cellIs" dxfId="848" priority="451" operator="lessThan">
      <formula>0</formula>
    </cfRule>
    <cfRule type="cellIs" dxfId="847" priority="452" operator="greaterThan">
      <formula>0</formula>
    </cfRule>
  </conditionalFormatting>
  <conditionalFormatting sqref="F97:F99 F101">
    <cfRule type="cellIs" dxfId="846" priority="450" operator="lessThan">
      <formula>0</formula>
    </cfRule>
  </conditionalFormatting>
  <conditionalFormatting sqref="F99 F101">
    <cfRule type="cellIs" dxfId="845" priority="449" operator="greaterThan">
      <formula>0</formula>
    </cfRule>
  </conditionalFormatting>
  <conditionalFormatting sqref="E113:F113">
    <cfRule type="cellIs" dxfId="844" priority="447" operator="lessThan">
      <formula>0</formula>
    </cfRule>
    <cfRule type="cellIs" dxfId="843" priority="448" operator="greaterThan">
      <formula>0</formula>
    </cfRule>
  </conditionalFormatting>
  <conditionalFormatting sqref="F126:F128 F130">
    <cfRule type="cellIs" dxfId="842" priority="446" operator="lessThan">
      <formula>0</formula>
    </cfRule>
  </conditionalFormatting>
  <conditionalFormatting sqref="F128 F130">
    <cfRule type="cellIs" dxfId="841" priority="445" operator="greaterThan">
      <formula>0</formula>
    </cfRule>
  </conditionalFormatting>
  <conditionalFormatting sqref="E142:F142">
    <cfRule type="cellIs" dxfId="840" priority="443" operator="lessThan">
      <formula>0</formula>
    </cfRule>
    <cfRule type="cellIs" dxfId="839" priority="444" operator="greaterThan">
      <formula>0</formula>
    </cfRule>
  </conditionalFormatting>
  <conditionalFormatting sqref="E114:F114">
    <cfRule type="cellIs" dxfId="838" priority="439" operator="greaterThan">
      <formula>0.25</formula>
    </cfRule>
    <cfRule type="cellIs" dxfId="837" priority="440" operator="lessThan">
      <formula>0</formula>
    </cfRule>
    <cfRule type="cellIs" dxfId="836" priority="441" operator="between">
      <formula>0.01</formula>
      <formula>0.24</formula>
    </cfRule>
    <cfRule type="cellIs" dxfId="835" priority="442" operator="greaterThan">
      <formula>25</formula>
    </cfRule>
  </conditionalFormatting>
  <conditionalFormatting sqref="E143:F143">
    <cfRule type="cellIs" dxfId="834" priority="435" operator="greaterThan">
      <formula>0.25</formula>
    </cfRule>
    <cfRule type="cellIs" dxfId="833" priority="436" operator="lessThan">
      <formula>0</formula>
    </cfRule>
    <cfRule type="cellIs" dxfId="832" priority="437" operator="between">
      <formula>0.01</formula>
      <formula>0.24</formula>
    </cfRule>
    <cfRule type="cellIs" dxfId="831" priority="438" operator="greaterThan">
      <formula>25</formula>
    </cfRule>
  </conditionalFormatting>
  <conditionalFormatting sqref="E86:F86">
    <cfRule type="cellIs" dxfId="830" priority="431" operator="greaterThan">
      <formula>0.25</formula>
    </cfRule>
    <cfRule type="cellIs" dxfId="829" priority="432" operator="lessThan">
      <formula>0</formula>
    </cfRule>
    <cfRule type="cellIs" dxfId="828" priority="433" operator="between">
      <formula>0.01</formula>
      <formula>0.24</formula>
    </cfRule>
    <cfRule type="cellIs" dxfId="827" priority="434" operator="greaterThan">
      <formula>25</formula>
    </cfRule>
  </conditionalFormatting>
  <conditionalFormatting sqref="E58:F58">
    <cfRule type="cellIs" dxfId="826" priority="427" operator="greaterThan">
      <formula>0.25</formula>
    </cfRule>
    <cfRule type="cellIs" dxfId="825" priority="428" operator="lessThan">
      <formula>0</formula>
    </cfRule>
    <cfRule type="cellIs" dxfId="824" priority="429" operator="between">
      <formula>0.01</formula>
      <formula>0.24</formula>
    </cfRule>
    <cfRule type="cellIs" dxfId="823" priority="430" operator="greaterThan">
      <formula>25</formula>
    </cfRule>
  </conditionalFormatting>
  <conditionalFormatting sqref="E29:F29">
    <cfRule type="cellIs" dxfId="822" priority="423" operator="greaterThan">
      <formula>0.25</formula>
    </cfRule>
    <cfRule type="cellIs" dxfId="821" priority="424" operator="lessThan">
      <formula>0</formula>
    </cfRule>
    <cfRule type="cellIs" dxfId="820" priority="425" operator="between">
      <formula>0.01</formula>
      <formula>0.24</formula>
    </cfRule>
    <cfRule type="cellIs" dxfId="819" priority="426" operator="greaterThan">
      <formula>25</formula>
    </cfRule>
  </conditionalFormatting>
  <conditionalFormatting sqref="G12:G14 G16">
    <cfRule type="cellIs" dxfId="818" priority="422" operator="lessThan">
      <formula>0</formula>
    </cfRule>
  </conditionalFormatting>
  <conditionalFormatting sqref="G14 G16">
    <cfRule type="cellIs" dxfId="817" priority="421" operator="greaterThan">
      <formula>0</formula>
    </cfRule>
  </conditionalFormatting>
  <conditionalFormatting sqref="G28">
    <cfRule type="cellIs" dxfId="816" priority="419" operator="lessThan">
      <formula>0</formula>
    </cfRule>
    <cfRule type="cellIs" dxfId="815" priority="420" operator="greaterThan">
      <formula>0</formula>
    </cfRule>
  </conditionalFormatting>
  <conditionalFormatting sqref="G41:G43 G45">
    <cfRule type="cellIs" dxfId="814" priority="418" operator="lessThan">
      <formula>0</formula>
    </cfRule>
  </conditionalFormatting>
  <conditionalFormatting sqref="G43 G45">
    <cfRule type="cellIs" dxfId="813" priority="417" operator="greaterThan">
      <formula>0</formula>
    </cfRule>
  </conditionalFormatting>
  <conditionalFormatting sqref="G57">
    <cfRule type="cellIs" dxfId="812" priority="415" operator="lessThan">
      <formula>0</formula>
    </cfRule>
    <cfRule type="cellIs" dxfId="811" priority="416" operator="greaterThan">
      <formula>0</formula>
    </cfRule>
  </conditionalFormatting>
  <conditionalFormatting sqref="G69:G71 G73">
    <cfRule type="cellIs" dxfId="810" priority="414" operator="lessThan">
      <formula>0</formula>
    </cfRule>
  </conditionalFormatting>
  <conditionalFormatting sqref="G71 G73">
    <cfRule type="cellIs" dxfId="809" priority="413" operator="greaterThan">
      <formula>0</formula>
    </cfRule>
  </conditionalFormatting>
  <conditionalFormatting sqref="G85">
    <cfRule type="cellIs" dxfId="808" priority="411" operator="lessThan">
      <formula>0</formula>
    </cfRule>
    <cfRule type="cellIs" dxfId="807" priority="412" operator="greaterThan">
      <formula>0</formula>
    </cfRule>
  </conditionalFormatting>
  <conditionalFormatting sqref="G97:G99 G101">
    <cfRule type="cellIs" dxfId="806" priority="410" operator="lessThan">
      <formula>0</formula>
    </cfRule>
  </conditionalFormatting>
  <conditionalFormatting sqref="G99 G101">
    <cfRule type="cellIs" dxfId="805" priority="409" operator="greaterThan">
      <formula>0</formula>
    </cfRule>
  </conditionalFormatting>
  <conditionalFormatting sqref="G113">
    <cfRule type="cellIs" dxfId="804" priority="407" operator="lessThan">
      <formula>0</formula>
    </cfRule>
    <cfRule type="cellIs" dxfId="803" priority="408" operator="greaterThan">
      <formula>0</formula>
    </cfRule>
  </conditionalFormatting>
  <conditionalFormatting sqref="G126:G128 G130">
    <cfRule type="cellIs" dxfId="802" priority="406" operator="lessThan">
      <formula>0</formula>
    </cfRule>
  </conditionalFormatting>
  <conditionalFormatting sqref="G128 G130">
    <cfRule type="cellIs" dxfId="801" priority="405" operator="greaterThan">
      <formula>0</formula>
    </cfRule>
  </conditionalFormatting>
  <conditionalFormatting sqref="G142">
    <cfRule type="cellIs" dxfId="800" priority="403" operator="lessThan">
      <formula>0</formula>
    </cfRule>
    <cfRule type="cellIs" dxfId="799" priority="404" operator="greaterThan">
      <formula>0</formula>
    </cfRule>
  </conditionalFormatting>
  <conditionalFormatting sqref="G114">
    <cfRule type="cellIs" dxfId="798" priority="399" operator="greaterThan">
      <formula>0.25</formula>
    </cfRule>
    <cfRule type="cellIs" dxfId="797" priority="400" operator="lessThan">
      <formula>0</formula>
    </cfRule>
    <cfRule type="cellIs" dxfId="796" priority="401" operator="between">
      <formula>0.01</formula>
      <formula>0.24</formula>
    </cfRule>
    <cfRule type="cellIs" dxfId="795" priority="402" operator="greaterThan">
      <formula>25</formula>
    </cfRule>
  </conditionalFormatting>
  <conditionalFormatting sqref="G143">
    <cfRule type="cellIs" dxfId="794" priority="395" operator="greaterThan">
      <formula>0.25</formula>
    </cfRule>
    <cfRule type="cellIs" dxfId="793" priority="396" operator="lessThan">
      <formula>0</formula>
    </cfRule>
    <cfRule type="cellIs" dxfId="792" priority="397" operator="between">
      <formula>0.01</formula>
      <formula>0.24</formula>
    </cfRule>
    <cfRule type="cellIs" dxfId="791" priority="398" operator="greaterThan">
      <formula>25</formula>
    </cfRule>
  </conditionalFormatting>
  <conditionalFormatting sqref="G86">
    <cfRule type="cellIs" dxfId="790" priority="391" operator="greaterThan">
      <formula>0.25</formula>
    </cfRule>
    <cfRule type="cellIs" dxfId="789" priority="392" operator="lessThan">
      <formula>0</formula>
    </cfRule>
    <cfRule type="cellIs" dxfId="788" priority="393" operator="between">
      <formula>0.01</formula>
      <formula>0.24</formula>
    </cfRule>
    <cfRule type="cellIs" dxfId="787" priority="394" operator="greaterThan">
      <formula>25</formula>
    </cfRule>
  </conditionalFormatting>
  <conditionalFormatting sqref="G58">
    <cfRule type="cellIs" dxfId="786" priority="387" operator="greaterThan">
      <formula>0.25</formula>
    </cfRule>
    <cfRule type="cellIs" dxfId="785" priority="388" operator="lessThan">
      <formula>0</formula>
    </cfRule>
    <cfRule type="cellIs" dxfId="784" priority="389" operator="between">
      <formula>0.01</formula>
      <formula>0.24</formula>
    </cfRule>
    <cfRule type="cellIs" dxfId="783" priority="390" operator="greaterThan">
      <formula>25</formula>
    </cfRule>
  </conditionalFormatting>
  <conditionalFormatting sqref="G29">
    <cfRule type="cellIs" dxfId="782" priority="383" operator="greaterThan">
      <formula>0.25</formula>
    </cfRule>
    <cfRule type="cellIs" dxfId="781" priority="384" operator="lessThan">
      <formula>0</formula>
    </cfRule>
    <cfRule type="cellIs" dxfId="780" priority="385" operator="between">
      <formula>0.01</formula>
      <formula>0.24</formula>
    </cfRule>
    <cfRule type="cellIs" dxfId="779" priority="386" operator="greaterThan">
      <formula>25</formula>
    </cfRule>
  </conditionalFormatting>
  <conditionalFormatting sqref="D28">
    <cfRule type="cellIs" dxfId="778" priority="381" operator="lessThan">
      <formula>0</formula>
    </cfRule>
    <cfRule type="cellIs" dxfId="777" priority="382" operator="greaterThan">
      <formula>0</formula>
    </cfRule>
  </conditionalFormatting>
  <conditionalFormatting sqref="D29">
    <cfRule type="cellIs" dxfId="776" priority="377" operator="greaterThan">
      <formula>0.25</formula>
    </cfRule>
    <cfRule type="cellIs" dxfId="775" priority="378" operator="lessThan">
      <formula>0</formula>
    </cfRule>
    <cfRule type="cellIs" dxfId="774" priority="379" operator="between">
      <formula>0.01</formula>
      <formula>0.24</formula>
    </cfRule>
    <cfRule type="cellIs" dxfId="773" priority="380" operator="greaterThan">
      <formula>25</formula>
    </cfRule>
  </conditionalFormatting>
  <conditionalFormatting sqref="D57">
    <cfRule type="cellIs" dxfId="772" priority="375" operator="lessThan">
      <formula>0</formula>
    </cfRule>
    <cfRule type="cellIs" dxfId="771" priority="376" operator="greaterThan">
      <formula>0</formula>
    </cfRule>
  </conditionalFormatting>
  <conditionalFormatting sqref="D58">
    <cfRule type="cellIs" dxfId="770" priority="371" operator="greaterThan">
      <formula>0.25</formula>
    </cfRule>
    <cfRule type="cellIs" dxfId="769" priority="372" operator="lessThan">
      <formula>0</formula>
    </cfRule>
    <cfRule type="cellIs" dxfId="768" priority="373" operator="between">
      <formula>0.01</formula>
      <formula>0.24</formula>
    </cfRule>
    <cfRule type="cellIs" dxfId="767" priority="374" operator="greaterThan">
      <formula>25</formula>
    </cfRule>
  </conditionalFormatting>
  <conditionalFormatting sqref="K29">
    <cfRule type="cellIs" dxfId="766" priority="255" operator="greaterThan">
      <formula>0.25</formula>
    </cfRule>
    <cfRule type="cellIs" dxfId="765" priority="256" operator="lessThan">
      <formula>0</formula>
    </cfRule>
    <cfRule type="cellIs" dxfId="764" priority="257" operator="between">
      <formula>0.01</formula>
      <formula>0.24</formula>
    </cfRule>
    <cfRule type="cellIs" dxfId="763" priority="258" operator="greaterThan">
      <formula>25</formula>
    </cfRule>
  </conditionalFormatting>
  <conditionalFormatting sqref="D85">
    <cfRule type="cellIs" dxfId="762" priority="369" operator="lessThan">
      <formula>0</formula>
    </cfRule>
    <cfRule type="cellIs" dxfId="761" priority="370" operator="greaterThan">
      <formula>0</formula>
    </cfRule>
  </conditionalFormatting>
  <conditionalFormatting sqref="D86">
    <cfRule type="cellIs" dxfId="760" priority="365" operator="greaterThan">
      <formula>0.25</formula>
    </cfRule>
    <cfRule type="cellIs" dxfId="759" priority="366" operator="lessThan">
      <formula>0</formula>
    </cfRule>
    <cfRule type="cellIs" dxfId="758" priority="367" operator="between">
      <formula>0.01</formula>
      <formula>0.24</formula>
    </cfRule>
    <cfRule type="cellIs" dxfId="757" priority="368" operator="greaterThan">
      <formula>25</formula>
    </cfRule>
  </conditionalFormatting>
  <conditionalFormatting sqref="D113">
    <cfRule type="cellIs" dxfId="756" priority="363" operator="lessThan">
      <formula>0</formula>
    </cfRule>
    <cfRule type="cellIs" dxfId="755" priority="364" operator="greaterThan">
      <formula>0</formula>
    </cfRule>
  </conditionalFormatting>
  <conditionalFormatting sqref="D114">
    <cfRule type="cellIs" dxfId="754" priority="359" operator="greaterThan">
      <formula>0.25</formula>
    </cfRule>
    <cfRule type="cellIs" dxfId="753" priority="360" operator="lessThan">
      <formula>0</formula>
    </cfRule>
    <cfRule type="cellIs" dxfId="752" priority="361" operator="between">
      <formula>0.01</formula>
      <formula>0.24</formula>
    </cfRule>
    <cfRule type="cellIs" dxfId="751" priority="362" operator="greaterThan">
      <formula>25</formula>
    </cfRule>
  </conditionalFormatting>
  <conditionalFormatting sqref="D142">
    <cfRule type="cellIs" dxfId="750" priority="357" operator="lessThan">
      <formula>0</formula>
    </cfRule>
    <cfRule type="cellIs" dxfId="749" priority="358" operator="greaterThan">
      <formula>0</formula>
    </cfRule>
  </conditionalFormatting>
  <conditionalFormatting sqref="D143">
    <cfRule type="cellIs" dxfId="748" priority="353" operator="greaterThan">
      <formula>0.25</formula>
    </cfRule>
    <cfRule type="cellIs" dxfId="747" priority="354" operator="lessThan">
      <formula>0</formula>
    </cfRule>
    <cfRule type="cellIs" dxfId="746" priority="355" operator="between">
      <formula>0.01</formula>
      <formula>0.24</formula>
    </cfRule>
    <cfRule type="cellIs" dxfId="745" priority="356" operator="greaterThan">
      <formula>25</formula>
    </cfRule>
  </conditionalFormatting>
  <conditionalFormatting sqref="K28">
    <cfRule type="cellIs" dxfId="744" priority="259" operator="lessThan">
      <formula>0</formula>
    </cfRule>
    <cfRule type="cellIs" dxfId="743" priority="260" operator="greaterThan">
      <formula>0</formula>
    </cfRule>
  </conditionalFormatting>
  <conditionalFormatting sqref="M12:N14 M16:N16">
    <cfRule type="cellIs" dxfId="742" priority="352" operator="lessThan">
      <formula>0</formula>
    </cfRule>
  </conditionalFormatting>
  <conditionalFormatting sqref="M14:N14 M16:N16">
    <cfRule type="cellIs" dxfId="741" priority="351" operator="greaterThan">
      <formula>0</formula>
    </cfRule>
  </conditionalFormatting>
  <conditionalFormatting sqref="N28">
    <cfRule type="cellIs" dxfId="740" priority="349" operator="lessThan">
      <formula>0</formula>
    </cfRule>
    <cfRule type="cellIs" dxfId="739" priority="350" operator="greaterThan">
      <formula>0</formula>
    </cfRule>
  </conditionalFormatting>
  <conditionalFormatting sqref="N41:N43 N45">
    <cfRule type="cellIs" dxfId="738" priority="348" operator="lessThan">
      <formula>0</formula>
    </cfRule>
  </conditionalFormatting>
  <conditionalFormatting sqref="N43 N45">
    <cfRule type="cellIs" dxfId="737" priority="347" operator="greaterThan">
      <formula>0</formula>
    </cfRule>
  </conditionalFormatting>
  <conditionalFormatting sqref="N57">
    <cfRule type="cellIs" dxfId="736" priority="345" operator="lessThan">
      <formula>0</formula>
    </cfRule>
    <cfRule type="cellIs" dxfId="735" priority="346" operator="greaterThan">
      <formula>0</formula>
    </cfRule>
  </conditionalFormatting>
  <conditionalFormatting sqref="N69:N71 N73">
    <cfRule type="cellIs" dxfId="734" priority="344" operator="lessThan">
      <formula>0</formula>
    </cfRule>
  </conditionalFormatting>
  <conditionalFormatting sqref="N71 N73">
    <cfRule type="cellIs" dxfId="733" priority="343" operator="greaterThan">
      <formula>0</formula>
    </cfRule>
  </conditionalFormatting>
  <conditionalFormatting sqref="N85">
    <cfRule type="cellIs" dxfId="732" priority="341" operator="lessThan">
      <formula>0</formula>
    </cfRule>
    <cfRule type="cellIs" dxfId="731" priority="342" operator="greaterThan">
      <formula>0</formula>
    </cfRule>
  </conditionalFormatting>
  <conditionalFormatting sqref="N99:N101 N103">
    <cfRule type="cellIs" dxfId="730" priority="340" operator="lessThan">
      <formula>0</formula>
    </cfRule>
  </conditionalFormatting>
  <conditionalFormatting sqref="N101 N103">
    <cfRule type="cellIs" dxfId="729" priority="339" operator="greaterThan">
      <formula>0</formula>
    </cfRule>
  </conditionalFormatting>
  <conditionalFormatting sqref="N115">
    <cfRule type="cellIs" dxfId="728" priority="337" operator="lessThan">
      <formula>0</formula>
    </cfRule>
    <cfRule type="cellIs" dxfId="727" priority="338" operator="greaterThan">
      <formula>0</formula>
    </cfRule>
  </conditionalFormatting>
  <conditionalFormatting sqref="M126:N128 M130:N130">
    <cfRule type="cellIs" dxfId="726" priority="336" operator="lessThan">
      <formula>0</formula>
    </cfRule>
  </conditionalFormatting>
  <conditionalFormatting sqref="M128:N128 M130:N130">
    <cfRule type="cellIs" dxfId="725" priority="335" operator="greaterThan">
      <formula>0</formula>
    </cfRule>
  </conditionalFormatting>
  <conditionalFormatting sqref="L142:N142">
    <cfRule type="cellIs" dxfId="724" priority="333" operator="lessThan">
      <formula>0</formula>
    </cfRule>
    <cfRule type="cellIs" dxfId="723" priority="334" operator="greaterThan">
      <formula>0</formula>
    </cfRule>
  </conditionalFormatting>
  <conditionalFormatting sqref="N116">
    <cfRule type="cellIs" dxfId="722" priority="329" operator="greaterThan">
      <formula>0.25</formula>
    </cfRule>
    <cfRule type="cellIs" dxfId="721" priority="330" operator="lessThan">
      <formula>0</formula>
    </cfRule>
    <cfRule type="cellIs" dxfId="720" priority="331" operator="between">
      <formula>0.01</formula>
      <formula>0.24</formula>
    </cfRule>
    <cfRule type="cellIs" dxfId="719" priority="332" operator="greaterThan">
      <formula>25</formula>
    </cfRule>
  </conditionalFormatting>
  <conditionalFormatting sqref="L143:N143">
    <cfRule type="cellIs" dxfId="718" priority="325" operator="greaterThan">
      <formula>0.25</formula>
    </cfRule>
    <cfRule type="cellIs" dxfId="717" priority="326" operator="lessThan">
      <formula>0</formula>
    </cfRule>
    <cfRule type="cellIs" dxfId="716" priority="327" operator="between">
      <formula>0.01</formula>
      <formula>0.24</formula>
    </cfRule>
    <cfRule type="cellIs" dxfId="715" priority="328" operator="greaterThan">
      <formula>25</formula>
    </cfRule>
  </conditionalFormatting>
  <conditionalFormatting sqref="N86">
    <cfRule type="cellIs" dxfId="714" priority="321" operator="greaterThan">
      <formula>0.25</formula>
    </cfRule>
    <cfRule type="cellIs" dxfId="713" priority="322" operator="lessThan">
      <formula>0</formula>
    </cfRule>
    <cfRule type="cellIs" dxfId="712" priority="323" operator="between">
      <formula>0.01</formula>
      <formula>0.24</formula>
    </cfRule>
    <cfRule type="cellIs" dxfId="711" priority="324" operator="greaterThan">
      <formula>25</formula>
    </cfRule>
  </conditionalFormatting>
  <conditionalFormatting sqref="N58">
    <cfRule type="cellIs" dxfId="710" priority="317" operator="greaterThan">
      <formula>0.25</formula>
    </cfRule>
    <cfRule type="cellIs" dxfId="709" priority="318" operator="lessThan">
      <formula>0</formula>
    </cfRule>
    <cfRule type="cellIs" dxfId="708" priority="319" operator="between">
      <formula>0.01</formula>
      <formula>0.24</formula>
    </cfRule>
    <cfRule type="cellIs" dxfId="707" priority="320" operator="greaterThan">
      <formula>25</formula>
    </cfRule>
  </conditionalFormatting>
  <conditionalFormatting sqref="N29">
    <cfRule type="cellIs" dxfId="706" priority="313" operator="greaterThan">
      <formula>0.25</formula>
    </cfRule>
    <cfRule type="cellIs" dxfId="705" priority="314" operator="lessThan">
      <formula>0</formula>
    </cfRule>
    <cfRule type="cellIs" dxfId="704" priority="315" operator="between">
      <formula>0.01</formula>
      <formula>0.24</formula>
    </cfRule>
    <cfRule type="cellIs" dxfId="703" priority="316" operator="greaterThan">
      <formula>25</formula>
    </cfRule>
  </conditionalFormatting>
  <conditionalFormatting sqref="O34">
    <cfRule type="cellIs" dxfId="702" priority="309" operator="lessThan">
      <formula>0</formula>
    </cfRule>
    <cfRule type="cellIs" dxfId="701" priority="310" operator="greaterThan">
      <formula>0</formula>
    </cfRule>
  </conditionalFormatting>
  <conditionalFormatting sqref="O47:O49">
    <cfRule type="cellIs" dxfId="700" priority="308" operator="lessThan">
      <formula>0</formula>
    </cfRule>
  </conditionalFormatting>
  <conditionalFormatting sqref="O49">
    <cfRule type="cellIs" dxfId="699" priority="307" operator="greaterThan">
      <formula>0</formula>
    </cfRule>
  </conditionalFormatting>
  <conditionalFormatting sqref="O73:O74 O77">
    <cfRule type="cellIs" dxfId="698" priority="304" operator="lessThan">
      <formula>0</formula>
    </cfRule>
  </conditionalFormatting>
  <conditionalFormatting sqref="O77">
    <cfRule type="cellIs" dxfId="697" priority="303" operator="greaterThan">
      <formula>0</formula>
    </cfRule>
  </conditionalFormatting>
  <conditionalFormatting sqref="O98:O99 O101">
    <cfRule type="cellIs" dxfId="696" priority="300" operator="lessThan">
      <formula>0</formula>
    </cfRule>
  </conditionalFormatting>
  <conditionalFormatting sqref="O99 O101">
    <cfRule type="cellIs" dxfId="695" priority="299" operator="greaterThan">
      <formula>0</formula>
    </cfRule>
  </conditionalFormatting>
  <conditionalFormatting sqref="O113">
    <cfRule type="cellIs" dxfId="694" priority="297" operator="lessThan">
      <formula>0</formula>
    </cfRule>
    <cfRule type="cellIs" dxfId="693" priority="298" operator="greaterThan">
      <formula>0</formula>
    </cfRule>
  </conditionalFormatting>
  <conditionalFormatting sqref="O126:O128 O130">
    <cfRule type="cellIs" dxfId="692" priority="296" operator="lessThan">
      <formula>0</formula>
    </cfRule>
  </conditionalFormatting>
  <conditionalFormatting sqref="O128 O130">
    <cfRule type="cellIs" dxfId="691" priority="295" operator="greaterThan">
      <formula>0</formula>
    </cfRule>
  </conditionalFormatting>
  <conditionalFormatting sqref="O142">
    <cfRule type="cellIs" dxfId="690" priority="293" operator="lessThan">
      <formula>0</formula>
    </cfRule>
    <cfRule type="cellIs" dxfId="689" priority="294" operator="greaterThan">
      <formula>0</formula>
    </cfRule>
  </conditionalFormatting>
  <conditionalFormatting sqref="O114">
    <cfRule type="cellIs" dxfId="688" priority="289" operator="greaterThan">
      <formula>0.25</formula>
    </cfRule>
    <cfRule type="cellIs" dxfId="687" priority="290" operator="lessThan">
      <formula>0</formula>
    </cfRule>
    <cfRule type="cellIs" dxfId="686" priority="291" operator="between">
      <formula>0.01</formula>
      <formula>0.24</formula>
    </cfRule>
    <cfRule type="cellIs" dxfId="685" priority="292" operator="greaterThan">
      <formula>25</formula>
    </cfRule>
  </conditionalFormatting>
  <conditionalFormatting sqref="O143">
    <cfRule type="cellIs" dxfId="684" priority="285" operator="greaterThan">
      <formula>0.25</formula>
    </cfRule>
    <cfRule type="cellIs" dxfId="683" priority="286" operator="lessThan">
      <formula>0</formula>
    </cfRule>
    <cfRule type="cellIs" dxfId="682" priority="287" operator="between">
      <formula>0.01</formula>
      <formula>0.24</formula>
    </cfRule>
    <cfRule type="cellIs" dxfId="681" priority="288" operator="greaterThan">
      <formula>25</formula>
    </cfRule>
  </conditionalFormatting>
  <conditionalFormatting sqref="O35">
    <cfRule type="cellIs" dxfId="680" priority="273" operator="greaterThan">
      <formula>0.25</formula>
    </cfRule>
    <cfRule type="cellIs" dxfId="679" priority="274" operator="lessThan">
      <formula>0</formula>
    </cfRule>
    <cfRule type="cellIs" dxfId="678" priority="275" operator="between">
      <formula>0.01</formula>
      <formula>0.24</formula>
    </cfRule>
    <cfRule type="cellIs" dxfId="677" priority="276" operator="greaterThan">
      <formula>25</formula>
    </cfRule>
  </conditionalFormatting>
  <conditionalFormatting sqref="K142">
    <cfRule type="cellIs" dxfId="676" priority="265" operator="lessThan">
      <formula>0</formula>
    </cfRule>
    <cfRule type="cellIs" dxfId="675" priority="266" operator="greaterThan">
      <formula>0</formula>
    </cfRule>
  </conditionalFormatting>
  <conditionalFormatting sqref="K143">
    <cfRule type="cellIs" dxfId="674" priority="261" operator="greaterThan">
      <formula>0.25</formula>
    </cfRule>
    <cfRule type="cellIs" dxfId="673" priority="262" operator="lessThan">
      <formula>0</formula>
    </cfRule>
    <cfRule type="cellIs" dxfId="672" priority="263" operator="between">
      <formula>0.01</formula>
      <formula>0.24</formula>
    </cfRule>
    <cfRule type="cellIs" dxfId="671" priority="264" operator="greaterThan">
      <formula>25</formula>
    </cfRule>
  </conditionalFormatting>
  <conditionalFormatting sqref="L29">
    <cfRule type="cellIs" dxfId="670" priority="249" operator="greaterThan">
      <formula>0.25</formula>
    </cfRule>
    <cfRule type="cellIs" dxfId="669" priority="250" operator="lessThan">
      <formula>0</formula>
    </cfRule>
    <cfRule type="cellIs" dxfId="668" priority="251" operator="between">
      <formula>0.01</formula>
      <formula>0.24</formula>
    </cfRule>
    <cfRule type="cellIs" dxfId="667" priority="252" operator="greaterThan">
      <formula>25</formula>
    </cfRule>
  </conditionalFormatting>
  <conditionalFormatting sqref="G206">
    <cfRule type="cellIs" dxfId="666" priority="187" operator="greaterThan">
      <formula>0.25</formula>
    </cfRule>
    <cfRule type="cellIs" dxfId="665" priority="188" operator="lessThan">
      <formula>0</formula>
    </cfRule>
    <cfRule type="cellIs" dxfId="664" priority="189" operator="between">
      <formula>0.01</formula>
      <formula>0.24</formula>
    </cfRule>
    <cfRule type="cellIs" dxfId="663" priority="190" operator="greaterThan">
      <formula>25</formula>
    </cfRule>
  </conditionalFormatting>
  <conditionalFormatting sqref="G205">
    <cfRule type="cellIs" dxfId="662" priority="191" operator="lessThan">
      <formula>0</formula>
    </cfRule>
    <cfRule type="cellIs" dxfId="661" priority="192" operator="greaterThan">
      <formula>0</formula>
    </cfRule>
  </conditionalFormatting>
  <conditionalFormatting sqref="D206">
    <cfRule type="cellIs" dxfId="660" priority="181" operator="greaterThan">
      <formula>0.25</formula>
    </cfRule>
    <cfRule type="cellIs" dxfId="659" priority="182" operator="lessThan">
      <formula>0</formula>
    </cfRule>
    <cfRule type="cellIs" dxfId="658" priority="183" operator="between">
      <formula>0.01</formula>
      <formula>0.24</formula>
    </cfRule>
    <cfRule type="cellIs" dxfId="657" priority="184" operator="greaterThan">
      <formula>25</formula>
    </cfRule>
  </conditionalFormatting>
  <conditionalFormatting sqref="D205">
    <cfRule type="cellIs" dxfId="656" priority="185" operator="lessThan">
      <formula>0</formula>
    </cfRule>
    <cfRule type="cellIs" dxfId="655" priority="186" operator="greaterThan">
      <formula>0</formula>
    </cfRule>
  </conditionalFormatting>
  <conditionalFormatting sqref="F156 F158 F160">
    <cfRule type="cellIs" dxfId="654" priority="224" operator="lessThan">
      <formula>0</formula>
    </cfRule>
  </conditionalFormatting>
  <conditionalFormatting sqref="F158 F160">
    <cfRule type="cellIs" dxfId="653" priority="223" operator="greaterThan">
      <formula>0</formula>
    </cfRule>
  </conditionalFormatting>
  <conditionalFormatting sqref="E174:F174">
    <cfRule type="cellIs" dxfId="652" priority="221" operator="lessThan">
      <formula>0</formula>
    </cfRule>
    <cfRule type="cellIs" dxfId="651" priority="222" operator="greaterThan">
      <formula>0</formula>
    </cfRule>
  </conditionalFormatting>
  <conditionalFormatting sqref="E175:F175">
    <cfRule type="cellIs" dxfId="650" priority="217" operator="greaterThan">
      <formula>0.25</formula>
    </cfRule>
    <cfRule type="cellIs" dxfId="649" priority="218" operator="lessThan">
      <formula>0</formula>
    </cfRule>
    <cfRule type="cellIs" dxfId="648" priority="219" operator="between">
      <formula>0.01</formula>
      <formula>0.24</formula>
    </cfRule>
    <cfRule type="cellIs" dxfId="647" priority="220" operator="greaterThan">
      <formula>25</formula>
    </cfRule>
  </conditionalFormatting>
  <conditionalFormatting sqref="G156 G158 G160">
    <cfRule type="cellIs" dxfId="646" priority="216" operator="lessThan">
      <formula>0</formula>
    </cfRule>
  </conditionalFormatting>
  <conditionalFormatting sqref="G158 G160">
    <cfRule type="cellIs" dxfId="645" priority="215" operator="greaterThan">
      <formula>0</formula>
    </cfRule>
  </conditionalFormatting>
  <conditionalFormatting sqref="G174">
    <cfRule type="cellIs" dxfId="644" priority="213" operator="lessThan">
      <formula>0</formula>
    </cfRule>
    <cfRule type="cellIs" dxfId="643" priority="214" operator="greaterThan">
      <formula>0</formula>
    </cfRule>
  </conditionalFormatting>
  <conditionalFormatting sqref="G175">
    <cfRule type="cellIs" dxfId="642" priority="209" operator="greaterThan">
      <formula>0.25</formula>
    </cfRule>
    <cfRule type="cellIs" dxfId="641" priority="210" operator="lessThan">
      <formula>0</formula>
    </cfRule>
    <cfRule type="cellIs" dxfId="640" priority="211" operator="between">
      <formula>0.01</formula>
      <formula>0.24</formula>
    </cfRule>
    <cfRule type="cellIs" dxfId="639" priority="212" operator="greaterThan">
      <formula>25</formula>
    </cfRule>
  </conditionalFormatting>
  <conditionalFormatting sqref="D174">
    <cfRule type="cellIs" dxfId="638" priority="207" operator="lessThan">
      <formula>0</formula>
    </cfRule>
    <cfRule type="cellIs" dxfId="637" priority="208" operator="greaterThan">
      <formula>0</formula>
    </cfRule>
  </conditionalFormatting>
  <conditionalFormatting sqref="D175">
    <cfRule type="cellIs" dxfId="636" priority="203" operator="greaterThan">
      <formula>0.25</formula>
    </cfRule>
    <cfRule type="cellIs" dxfId="635" priority="204" operator="lessThan">
      <formula>0</formula>
    </cfRule>
    <cfRule type="cellIs" dxfId="634" priority="205" operator="between">
      <formula>0.01</formula>
      <formula>0.24</formula>
    </cfRule>
    <cfRule type="cellIs" dxfId="633" priority="206" operator="greaterThan">
      <formula>25</formula>
    </cfRule>
  </conditionalFormatting>
  <conditionalFormatting sqref="F187 F189 F191">
    <cfRule type="cellIs" dxfId="632" priority="202" operator="lessThan">
      <formula>0</formula>
    </cfRule>
  </conditionalFormatting>
  <conditionalFormatting sqref="F189 F191">
    <cfRule type="cellIs" dxfId="631" priority="201" operator="greaterThan">
      <formula>0</formula>
    </cfRule>
  </conditionalFormatting>
  <conditionalFormatting sqref="E205:F205">
    <cfRule type="cellIs" dxfId="630" priority="199" operator="lessThan">
      <formula>0</formula>
    </cfRule>
    <cfRule type="cellIs" dxfId="629" priority="200" operator="greaterThan">
      <formula>0</formula>
    </cfRule>
  </conditionalFormatting>
  <conditionalFormatting sqref="E206:F206">
    <cfRule type="cellIs" dxfId="628" priority="195" operator="greaterThan">
      <formula>0.25</formula>
    </cfRule>
    <cfRule type="cellIs" dxfId="627" priority="196" operator="lessThan">
      <formula>0</formula>
    </cfRule>
    <cfRule type="cellIs" dxfId="626" priority="197" operator="between">
      <formula>0.01</formula>
      <formula>0.24</formula>
    </cfRule>
    <cfRule type="cellIs" dxfId="625" priority="198" operator="greaterThan">
      <formula>25</formula>
    </cfRule>
  </conditionalFormatting>
  <conditionalFormatting sqref="G187 G189 G191">
    <cfRule type="cellIs" dxfId="624" priority="194" operator="lessThan">
      <formula>0</formula>
    </cfRule>
  </conditionalFormatting>
  <conditionalFormatting sqref="G189 G191">
    <cfRule type="cellIs" dxfId="623" priority="193" operator="greaterThan">
      <formula>0</formula>
    </cfRule>
  </conditionalFormatting>
  <conditionalFormatting sqref="F218 F220 F222">
    <cfRule type="cellIs" dxfId="622" priority="180" operator="lessThan">
      <formula>0</formula>
    </cfRule>
  </conditionalFormatting>
  <conditionalFormatting sqref="F220 F222">
    <cfRule type="cellIs" dxfId="621" priority="179" operator="greaterThan">
      <formula>0</formula>
    </cfRule>
  </conditionalFormatting>
  <conditionalFormatting sqref="E236:F236">
    <cfRule type="cellIs" dxfId="620" priority="177" operator="lessThan">
      <formula>0</formula>
    </cfRule>
    <cfRule type="cellIs" dxfId="619" priority="178" operator="greaterThan">
      <formula>0</formula>
    </cfRule>
  </conditionalFormatting>
  <conditionalFormatting sqref="E237:F237">
    <cfRule type="cellIs" dxfId="618" priority="173" operator="greaterThan">
      <formula>0.25</formula>
    </cfRule>
    <cfRule type="cellIs" dxfId="617" priority="174" operator="lessThan">
      <formula>0</formula>
    </cfRule>
    <cfRule type="cellIs" dxfId="616" priority="175" operator="between">
      <formula>0.01</formula>
      <formula>0.24</formula>
    </cfRule>
    <cfRule type="cellIs" dxfId="615" priority="176" operator="greaterThan">
      <formula>25</formula>
    </cfRule>
  </conditionalFormatting>
  <conditionalFormatting sqref="G218 G220 G222">
    <cfRule type="cellIs" dxfId="614" priority="172" operator="lessThan">
      <formula>0</formula>
    </cfRule>
  </conditionalFormatting>
  <conditionalFormatting sqref="G220 G222">
    <cfRule type="cellIs" dxfId="613" priority="171" operator="greaterThan">
      <formula>0</formula>
    </cfRule>
  </conditionalFormatting>
  <conditionalFormatting sqref="G236">
    <cfRule type="cellIs" dxfId="612" priority="169" operator="lessThan">
      <formula>0</formula>
    </cfRule>
    <cfRule type="cellIs" dxfId="611" priority="170" operator="greaterThan">
      <formula>0</formula>
    </cfRule>
  </conditionalFormatting>
  <conditionalFormatting sqref="G237">
    <cfRule type="cellIs" dxfId="610" priority="165" operator="greaterThan">
      <formula>0.25</formula>
    </cfRule>
    <cfRule type="cellIs" dxfId="609" priority="166" operator="lessThan">
      <formula>0</formula>
    </cfRule>
    <cfRule type="cellIs" dxfId="608" priority="167" operator="between">
      <formula>0.01</formula>
      <formula>0.24</formula>
    </cfRule>
    <cfRule type="cellIs" dxfId="607" priority="168" operator="greaterThan">
      <formula>25</formula>
    </cfRule>
  </conditionalFormatting>
  <conditionalFormatting sqref="D236">
    <cfRule type="cellIs" dxfId="606" priority="163" operator="lessThan">
      <formula>0</formula>
    </cfRule>
    <cfRule type="cellIs" dxfId="605" priority="164" operator="greaterThan">
      <formula>0</formula>
    </cfRule>
  </conditionalFormatting>
  <conditionalFormatting sqref="D237">
    <cfRule type="cellIs" dxfId="604" priority="159" operator="greaterThan">
      <formula>0.25</formula>
    </cfRule>
    <cfRule type="cellIs" dxfId="603" priority="160" operator="lessThan">
      <formula>0</formula>
    </cfRule>
    <cfRule type="cellIs" dxfId="602" priority="161" operator="between">
      <formula>0.01</formula>
      <formula>0.24</formula>
    </cfRule>
    <cfRule type="cellIs" dxfId="601" priority="162" operator="greaterThan">
      <formula>25</formula>
    </cfRule>
  </conditionalFormatting>
  <conditionalFormatting sqref="F249 F251 F253">
    <cfRule type="cellIs" dxfId="600" priority="158" operator="lessThan">
      <formula>0</formula>
    </cfRule>
  </conditionalFormatting>
  <conditionalFormatting sqref="F251 F253">
    <cfRule type="cellIs" dxfId="599" priority="157" operator="greaterThan">
      <formula>0</formula>
    </cfRule>
  </conditionalFormatting>
  <conditionalFormatting sqref="E267:F267">
    <cfRule type="cellIs" dxfId="598" priority="155" operator="lessThan">
      <formula>0</formula>
    </cfRule>
    <cfRule type="cellIs" dxfId="597" priority="156" operator="greaterThan">
      <formula>0</formula>
    </cfRule>
  </conditionalFormatting>
  <conditionalFormatting sqref="E268:F268">
    <cfRule type="cellIs" dxfId="596" priority="151" operator="greaterThan">
      <formula>0.25</formula>
    </cfRule>
    <cfRule type="cellIs" dxfId="595" priority="152" operator="lessThan">
      <formula>0</formula>
    </cfRule>
    <cfRule type="cellIs" dxfId="594" priority="153" operator="between">
      <formula>0.01</formula>
      <formula>0.24</formula>
    </cfRule>
    <cfRule type="cellIs" dxfId="593" priority="154" operator="greaterThan">
      <formula>25</formula>
    </cfRule>
  </conditionalFormatting>
  <conditionalFormatting sqref="G249 G251 G253">
    <cfRule type="cellIs" dxfId="592" priority="150" operator="lessThan">
      <formula>0</formula>
    </cfRule>
  </conditionalFormatting>
  <conditionalFormatting sqref="G251 G253">
    <cfRule type="cellIs" dxfId="591" priority="149" operator="greaterThan">
      <formula>0</formula>
    </cfRule>
  </conditionalFormatting>
  <conditionalFormatting sqref="G267">
    <cfRule type="cellIs" dxfId="590" priority="147" operator="lessThan">
      <formula>0</formula>
    </cfRule>
    <cfRule type="cellIs" dxfId="589" priority="148" operator="greaterThan">
      <formula>0</formula>
    </cfRule>
  </conditionalFormatting>
  <conditionalFormatting sqref="G268">
    <cfRule type="cellIs" dxfId="588" priority="143" operator="greaterThan">
      <formula>0.25</formula>
    </cfRule>
    <cfRule type="cellIs" dxfId="587" priority="144" operator="lessThan">
      <formula>0</formula>
    </cfRule>
    <cfRule type="cellIs" dxfId="586" priority="145" operator="between">
      <formula>0.01</formula>
      <formula>0.24</formula>
    </cfRule>
    <cfRule type="cellIs" dxfId="585" priority="146" operator="greaterThan">
      <formula>25</formula>
    </cfRule>
  </conditionalFormatting>
  <conditionalFormatting sqref="D267">
    <cfRule type="cellIs" dxfId="584" priority="141" operator="lessThan">
      <formula>0</formula>
    </cfRule>
    <cfRule type="cellIs" dxfId="583" priority="142" operator="greaterThan">
      <formula>0</formula>
    </cfRule>
  </conditionalFormatting>
  <conditionalFormatting sqref="D268">
    <cfRule type="cellIs" dxfId="582" priority="137" operator="greaterThan">
      <formula>0.25</formula>
    </cfRule>
    <cfRule type="cellIs" dxfId="581" priority="138" operator="lessThan">
      <formula>0</formula>
    </cfRule>
    <cfRule type="cellIs" dxfId="580" priority="139" operator="between">
      <formula>0.01</formula>
      <formula>0.24</formula>
    </cfRule>
    <cfRule type="cellIs" dxfId="579" priority="140" operator="greaterThan">
      <formula>25</formula>
    </cfRule>
  </conditionalFormatting>
  <conditionalFormatting sqref="M29">
    <cfRule type="cellIs" dxfId="578" priority="121" operator="greaterThan">
      <formula>0.25</formula>
    </cfRule>
    <cfRule type="cellIs" dxfId="577" priority="122" operator="lessThan">
      <formula>0</formula>
    </cfRule>
    <cfRule type="cellIs" dxfId="576" priority="123" operator="between">
      <formula>0.01</formula>
      <formula>0.24</formula>
    </cfRule>
    <cfRule type="cellIs" dxfId="575" priority="124" operator="greaterThan">
      <formula>25</formula>
    </cfRule>
  </conditionalFormatting>
  <conditionalFormatting sqref="M30">
    <cfRule type="cellIs" dxfId="574" priority="119" operator="lessThan">
      <formula>0</formula>
    </cfRule>
    <cfRule type="cellIs" dxfId="573" priority="120" operator="greaterThan">
      <formula>0</formula>
    </cfRule>
  </conditionalFormatting>
  <conditionalFormatting sqref="L28">
    <cfRule type="cellIs" dxfId="572" priority="117" operator="lessThan">
      <formula>0</formula>
    </cfRule>
    <cfRule type="cellIs" dxfId="571" priority="118" operator="greaterThan">
      <formula>0</formula>
    </cfRule>
  </conditionalFormatting>
  <conditionalFormatting sqref="M28">
    <cfRule type="cellIs" dxfId="570" priority="115" operator="lessThan">
      <formula>0</formula>
    </cfRule>
    <cfRule type="cellIs" dxfId="569" priority="116" operator="greaterThan">
      <formula>0</formula>
    </cfRule>
  </conditionalFormatting>
  <conditionalFormatting sqref="K121">
    <cfRule type="cellIs" dxfId="568" priority="41" operator="greaterThan">
      <formula>0.25</formula>
    </cfRule>
    <cfRule type="cellIs" dxfId="567" priority="42" operator="lessThan">
      <formula>0</formula>
    </cfRule>
    <cfRule type="cellIs" dxfId="566" priority="43" operator="between">
      <formula>0.01</formula>
      <formula>0.24</formula>
    </cfRule>
    <cfRule type="cellIs" dxfId="565" priority="44" operator="greaterThan">
      <formula>25</formula>
    </cfRule>
  </conditionalFormatting>
  <conditionalFormatting sqref="K120">
    <cfRule type="cellIs" dxfId="564" priority="45" operator="lessThan">
      <formula>0</formula>
    </cfRule>
    <cfRule type="cellIs" dxfId="563" priority="46" operator="greaterThan">
      <formula>0</formula>
    </cfRule>
  </conditionalFormatting>
  <conditionalFormatting sqref="M104:M106 M108">
    <cfRule type="cellIs" dxfId="562" priority="48" operator="lessThan">
      <formula>0</formula>
    </cfRule>
  </conditionalFormatting>
  <conditionalFormatting sqref="M106 M108">
    <cfRule type="cellIs" dxfId="561" priority="47" operator="greaterThan">
      <formula>0</formula>
    </cfRule>
  </conditionalFormatting>
  <conditionalFormatting sqref="L121">
    <cfRule type="cellIs" dxfId="560" priority="37" operator="greaterThan">
      <formula>0.25</formula>
    </cfRule>
    <cfRule type="cellIs" dxfId="559" priority="38" operator="lessThan">
      <formula>0</formula>
    </cfRule>
    <cfRule type="cellIs" dxfId="558" priority="39" operator="between">
      <formula>0.01</formula>
      <formula>0.24</formula>
    </cfRule>
    <cfRule type="cellIs" dxfId="557" priority="40" operator="greaterThan">
      <formula>25</formula>
    </cfRule>
  </conditionalFormatting>
  <conditionalFormatting sqref="M121">
    <cfRule type="cellIs" dxfId="556" priority="33" operator="greaterThan">
      <formula>0.25</formula>
    </cfRule>
    <cfRule type="cellIs" dxfId="555" priority="34" operator="lessThan">
      <formula>0</formula>
    </cfRule>
    <cfRule type="cellIs" dxfId="554" priority="35" operator="between">
      <formula>0.01</formula>
      <formula>0.24</formula>
    </cfRule>
    <cfRule type="cellIs" dxfId="553" priority="36" operator="greaterThan">
      <formula>25</formula>
    </cfRule>
  </conditionalFormatting>
  <conditionalFormatting sqref="M122">
    <cfRule type="cellIs" dxfId="552" priority="31" operator="lessThan">
      <formula>0</formula>
    </cfRule>
    <cfRule type="cellIs" dxfId="551" priority="32" operator="greaterThan">
      <formula>0</formula>
    </cfRule>
  </conditionalFormatting>
  <conditionalFormatting sqref="L120">
    <cfRule type="cellIs" dxfId="550" priority="29" operator="lessThan">
      <formula>0</formula>
    </cfRule>
    <cfRule type="cellIs" dxfId="549" priority="30" operator="greaterThan">
      <formula>0</formula>
    </cfRule>
  </conditionalFormatting>
  <conditionalFormatting sqref="M120">
    <cfRule type="cellIs" dxfId="548" priority="27" operator="lessThan">
      <formula>0</formula>
    </cfRule>
    <cfRule type="cellIs" dxfId="547" priority="28" operator="greaterThan">
      <formula>0</formula>
    </cfRule>
  </conditionalFormatting>
  <conditionalFormatting sqref="K59">
    <cfRule type="cellIs" dxfId="546" priority="85" operator="greaterThan">
      <formula>0.25</formula>
    </cfRule>
    <cfRule type="cellIs" dxfId="545" priority="86" operator="lessThan">
      <formula>0</formula>
    </cfRule>
    <cfRule type="cellIs" dxfId="544" priority="87" operator="between">
      <formula>0.01</formula>
      <formula>0.24</formula>
    </cfRule>
    <cfRule type="cellIs" dxfId="543" priority="88" operator="greaterThan">
      <formula>25</formula>
    </cfRule>
  </conditionalFormatting>
  <conditionalFormatting sqref="K58">
    <cfRule type="cellIs" dxfId="542" priority="89" operator="lessThan">
      <formula>0</formula>
    </cfRule>
    <cfRule type="cellIs" dxfId="541" priority="90" operator="greaterThan">
      <formula>0</formula>
    </cfRule>
  </conditionalFormatting>
  <conditionalFormatting sqref="M42:M44 M46">
    <cfRule type="cellIs" dxfId="540" priority="92" operator="lessThan">
      <formula>0</formula>
    </cfRule>
  </conditionalFormatting>
  <conditionalFormatting sqref="M44 M46">
    <cfRule type="cellIs" dxfId="539" priority="91" operator="greaterThan">
      <formula>0</formula>
    </cfRule>
  </conditionalFormatting>
  <conditionalFormatting sqref="L59">
    <cfRule type="cellIs" dxfId="538" priority="81" operator="greaterThan">
      <formula>0.25</formula>
    </cfRule>
    <cfRule type="cellIs" dxfId="537" priority="82" operator="lessThan">
      <formula>0</formula>
    </cfRule>
    <cfRule type="cellIs" dxfId="536" priority="83" operator="between">
      <formula>0.01</formula>
      <formula>0.24</formula>
    </cfRule>
    <cfRule type="cellIs" dxfId="535" priority="84" operator="greaterThan">
      <formula>25</formula>
    </cfRule>
  </conditionalFormatting>
  <conditionalFormatting sqref="M59">
    <cfRule type="cellIs" dxfId="534" priority="77" operator="greaterThan">
      <formula>0.25</formula>
    </cfRule>
    <cfRule type="cellIs" dxfId="533" priority="78" operator="lessThan">
      <formula>0</formula>
    </cfRule>
    <cfRule type="cellIs" dxfId="532" priority="79" operator="between">
      <formula>0.01</formula>
      <formula>0.24</formula>
    </cfRule>
    <cfRule type="cellIs" dxfId="531" priority="80" operator="greaterThan">
      <formula>25</formula>
    </cfRule>
  </conditionalFormatting>
  <conditionalFormatting sqref="M60">
    <cfRule type="cellIs" dxfId="530" priority="75" operator="lessThan">
      <formula>0</formula>
    </cfRule>
    <cfRule type="cellIs" dxfId="529" priority="76" operator="greaterThan">
      <formula>0</formula>
    </cfRule>
  </conditionalFormatting>
  <conditionalFormatting sqref="L58">
    <cfRule type="cellIs" dxfId="528" priority="73" operator="lessThan">
      <formula>0</formula>
    </cfRule>
    <cfRule type="cellIs" dxfId="527" priority="74" operator="greaterThan">
      <formula>0</formula>
    </cfRule>
  </conditionalFormatting>
  <conditionalFormatting sqref="M58">
    <cfRule type="cellIs" dxfId="526" priority="71" operator="lessThan">
      <formula>0</formula>
    </cfRule>
    <cfRule type="cellIs" dxfId="525" priority="72" operator="greaterThan">
      <formula>0</formula>
    </cfRule>
  </conditionalFormatting>
  <conditionalFormatting sqref="K88">
    <cfRule type="cellIs" dxfId="524" priority="63" operator="greaterThan">
      <formula>0.25</formula>
    </cfRule>
    <cfRule type="cellIs" dxfId="523" priority="64" operator="lessThan">
      <formula>0</formula>
    </cfRule>
    <cfRule type="cellIs" dxfId="522" priority="65" operator="between">
      <formula>0.01</formula>
      <formula>0.24</formula>
    </cfRule>
    <cfRule type="cellIs" dxfId="521" priority="66" operator="greaterThan">
      <formula>25</formula>
    </cfRule>
  </conditionalFormatting>
  <conditionalFormatting sqref="K87">
    <cfRule type="cellIs" dxfId="520" priority="67" operator="lessThan">
      <formula>0</formula>
    </cfRule>
    <cfRule type="cellIs" dxfId="519" priority="68" operator="greaterThan">
      <formula>0</formula>
    </cfRule>
  </conditionalFormatting>
  <conditionalFormatting sqref="M71:M73 M75">
    <cfRule type="cellIs" dxfId="518" priority="70" operator="lessThan">
      <formula>0</formula>
    </cfRule>
  </conditionalFormatting>
  <conditionalFormatting sqref="M73 M75">
    <cfRule type="cellIs" dxfId="517" priority="69" operator="greaterThan">
      <formula>0</formula>
    </cfRule>
  </conditionalFormatting>
  <conditionalFormatting sqref="L88">
    <cfRule type="cellIs" dxfId="516" priority="59" operator="greaterThan">
      <formula>0.25</formula>
    </cfRule>
    <cfRule type="cellIs" dxfId="515" priority="60" operator="lessThan">
      <formula>0</formula>
    </cfRule>
    <cfRule type="cellIs" dxfId="514" priority="61" operator="between">
      <formula>0.01</formula>
      <formula>0.24</formula>
    </cfRule>
    <cfRule type="cellIs" dxfId="513" priority="62" operator="greaterThan">
      <formula>25</formula>
    </cfRule>
  </conditionalFormatting>
  <conditionalFormatting sqref="M88">
    <cfRule type="cellIs" dxfId="512" priority="55" operator="greaterThan">
      <formula>0.25</formula>
    </cfRule>
    <cfRule type="cellIs" dxfId="511" priority="56" operator="lessThan">
      <formula>0</formula>
    </cfRule>
    <cfRule type="cellIs" dxfId="510" priority="57" operator="between">
      <formula>0.01</formula>
      <formula>0.24</formula>
    </cfRule>
    <cfRule type="cellIs" dxfId="509" priority="58" operator="greaterThan">
      <formula>25</formula>
    </cfRule>
  </conditionalFormatting>
  <conditionalFormatting sqref="M89">
    <cfRule type="cellIs" dxfId="508" priority="53" operator="lessThan">
      <formula>0</formula>
    </cfRule>
    <cfRule type="cellIs" dxfId="507" priority="54" operator="greaterThan">
      <formula>0</formula>
    </cfRule>
  </conditionalFormatting>
  <conditionalFormatting sqref="L87">
    <cfRule type="cellIs" dxfId="506" priority="51" operator="lessThan">
      <formula>0</formula>
    </cfRule>
    <cfRule type="cellIs" dxfId="505" priority="52" operator="greaterThan">
      <formula>0</formula>
    </cfRule>
  </conditionalFormatting>
  <conditionalFormatting sqref="M87">
    <cfRule type="cellIs" dxfId="504" priority="49" operator="lessThan">
      <formula>0</formula>
    </cfRule>
    <cfRule type="cellIs" dxfId="503" priority="50" operator="greaterThan">
      <formula>0</formula>
    </cfRule>
  </conditionalFormatting>
  <conditionalFormatting sqref="F282:F284 F286">
    <cfRule type="cellIs" dxfId="502" priority="24" operator="lessThan">
      <formula>0</formula>
    </cfRule>
  </conditionalFormatting>
  <conditionalFormatting sqref="F284 F286">
    <cfRule type="cellIs" dxfId="501" priority="23" operator="greaterThan">
      <formula>0</formula>
    </cfRule>
  </conditionalFormatting>
  <conditionalFormatting sqref="H282:H286">
    <cfRule type="cellIs" dxfId="500" priority="22" operator="lessThan">
      <formula>0</formula>
    </cfRule>
  </conditionalFormatting>
  <conditionalFormatting sqref="H284:H287">
    <cfRule type="cellIs" dxfId="499" priority="21" operator="greaterThan">
      <formula>0</formula>
    </cfRule>
  </conditionalFormatting>
  <conditionalFormatting sqref="E298:F298">
    <cfRule type="cellIs" dxfId="498" priority="19" operator="lessThan">
      <formula>0</formula>
    </cfRule>
    <cfRule type="cellIs" dxfId="497" priority="20" operator="greaterThan">
      <formula>0</formula>
    </cfRule>
  </conditionalFormatting>
  <conditionalFormatting sqref="E299:F299">
    <cfRule type="cellIs" dxfId="496" priority="15" operator="greaterThan">
      <formula>0.25</formula>
    </cfRule>
    <cfRule type="cellIs" dxfId="495" priority="16" operator="lessThan">
      <formula>0</formula>
    </cfRule>
    <cfRule type="cellIs" dxfId="494" priority="17" operator="between">
      <formula>0.01</formula>
      <formula>0.24</formula>
    </cfRule>
    <cfRule type="cellIs" dxfId="493" priority="18" operator="greaterThan">
      <formula>25</formula>
    </cfRule>
  </conditionalFormatting>
  <conditionalFormatting sqref="G282:G284 G286">
    <cfRule type="cellIs" dxfId="492" priority="14" operator="lessThan">
      <formula>0</formula>
    </cfRule>
  </conditionalFormatting>
  <conditionalFormatting sqref="G284 G286">
    <cfRule type="cellIs" dxfId="491" priority="13" operator="greaterThan">
      <formula>0</formula>
    </cfRule>
  </conditionalFormatting>
  <conditionalFormatting sqref="G298">
    <cfRule type="cellIs" dxfId="490" priority="11" operator="lessThan">
      <formula>0</formula>
    </cfRule>
    <cfRule type="cellIs" dxfId="489" priority="12" operator="greaterThan">
      <formula>0</formula>
    </cfRule>
  </conditionalFormatting>
  <conditionalFormatting sqref="G299">
    <cfRule type="cellIs" dxfId="488" priority="7" operator="greaterThan">
      <formula>0.25</formula>
    </cfRule>
    <cfRule type="cellIs" dxfId="487" priority="8" operator="lessThan">
      <formula>0</formula>
    </cfRule>
    <cfRule type="cellIs" dxfId="486" priority="9" operator="between">
      <formula>0.01</formula>
      <formula>0.24</formula>
    </cfRule>
    <cfRule type="cellIs" dxfId="485" priority="10" operator="greaterThan">
      <formula>25</formula>
    </cfRule>
  </conditionalFormatting>
  <conditionalFormatting sqref="D298">
    <cfRule type="cellIs" dxfId="484" priority="5" operator="lessThan">
      <formula>0</formula>
    </cfRule>
    <cfRule type="cellIs" dxfId="483" priority="6" operator="greaterThan">
      <formula>0</formula>
    </cfRule>
  </conditionalFormatting>
  <conditionalFormatting sqref="D299">
    <cfRule type="cellIs" dxfId="482" priority="1" operator="greaterThan">
      <formula>0.25</formula>
    </cfRule>
    <cfRule type="cellIs" dxfId="481" priority="2" operator="lessThan">
      <formula>0</formula>
    </cfRule>
    <cfRule type="cellIs" dxfId="480" priority="3" operator="between">
      <formula>0.01</formula>
      <formula>0.24</formula>
    </cfRule>
    <cfRule type="cellIs" dxfId="479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4" width="9.1328125" style="253" customWidth="1"/>
    <col min="125" max="16384" width="9.1328125" style="253"/>
  </cols>
  <sheetData>
    <row r="2" spans="3:141" ht="13.15" customHeight="1" x14ac:dyDescent="0.4">
      <c r="D2" s="254" t="s">
        <v>923</v>
      </c>
      <c r="G2" s="254" t="s">
        <v>3973</v>
      </c>
      <c r="H2" s="254" t="s">
        <v>3974</v>
      </c>
      <c r="I2" s="254" t="s">
        <v>1294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3975</v>
      </c>
      <c r="E6" s="257" t="s">
        <v>3976</v>
      </c>
      <c r="F6" s="257" t="s">
        <v>550</v>
      </c>
      <c r="G6" s="257">
        <v>15</v>
      </c>
      <c r="I6" s="253" t="s">
        <v>3764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3977</v>
      </c>
      <c r="E8" s="253" t="s">
        <v>3978</v>
      </c>
      <c r="F8" s="253" t="s">
        <v>550</v>
      </c>
      <c r="G8" s="253">
        <v>12.5</v>
      </c>
      <c r="I8" s="253" t="s">
        <v>3699</v>
      </c>
      <c r="J8" s="253" t="s">
        <v>160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3979</v>
      </c>
      <c r="E9" s="253" t="s">
        <v>3980</v>
      </c>
      <c r="F9" s="253" t="s">
        <v>550</v>
      </c>
      <c r="G9" s="253">
        <v>15</v>
      </c>
      <c r="I9" s="253" t="s">
        <v>3708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3981</v>
      </c>
      <c r="E10" s="253" t="s">
        <v>3982</v>
      </c>
      <c r="F10" s="253" t="s">
        <v>550</v>
      </c>
      <c r="G10" s="253">
        <v>20</v>
      </c>
      <c r="I10" s="253" t="s">
        <v>3737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3983</v>
      </c>
      <c r="E11" s="253" t="s">
        <v>3984</v>
      </c>
      <c r="F11" s="253" t="s">
        <v>550</v>
      </c>
      <c r="G11" s="253">
        <v>20</v>
      </c>
      <c r="I11" s="253" t="s">
        <v>3764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3985</v>
      </c>
      <c r="E12" s="253" t="s">
        <v>3986</v>
      </c>
      <c r="F12" s="253" t="s">
        <v>550</v>
      </c>
      <c r="G12" s="253">
        <v>20</v>
      </c>
      <c r="I12" s="253" t="s">
        <v>3706</v>
      </c>
      <c r="J12" s="253" t="s">
        <v>3987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3988</v>
      </c>
      <c r="E13" s="253" t="s">
        <v>3989</v>
      </c>
      <c r="F13" s="254" t="s">
        <v>551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3990</v>
      </c>
      <c r="E14" s="253" t="s">
        <v>3991</v>
      </c>
      <c r="F14" s="254" t="s">
        <v>551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1032</v>
      </c>
      <c r="E15" s="256" t="s">
        <v>3992</v>
      </c>
      <c r="F15" s="254" t="s">
        <v>551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3993</v>
      </c>
      <c r="E16" s="253" t="s">
        <v>3994</v>
      </c>
      <c r="F16" s="254" t="s">
        <v>551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3995</v>
      </c>
      <c r="E17" s="253" t="s">
        <v>3996</v>
      </c>
      <c r="F17" s="253" t="s">
        <v>550</v>
      </c>
      <c r="G17" s="253">
        <v>20</v>
      </c>
      <c r="H17" s="255">
        <v>42078</v>
      </c>
      <c r="I17" s="253" t="s">
        <v>3736</v>
      </c>
      <c r="J17" s="253" t="s">
        <v>160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3997</v>
      </c>
      <c r="E18" s="263" t="s">
        <v>3998</v>
      </c>
      <c r="F18" s="253" t="s">
        <v>550</v>
      </c>
      <c r="G18" s="253">
        <v>20</v>
      </c>
      <c r="H18" s="255">
        <v>42078</v>
      </c>
      <c r="I18" s="253" t="s">
        <v>3777</v>
      </c>
      <c r="J18" s="253" t="s">
        <v>3603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518</v>
      </c>
      <c r="E19" s="263" t="s">
        <v>3999</v>
      </c>
      <c r="F19" s="253" t="s">
        <v>550</v>
      </c>
      <c r="G19" s="253">
        <v>20</v>
      </c>
      <c r="H19" s="255">
        <v>42095</v>
      </c>
      <c r="I19" s="253" t="s">
        <v>3703</v>
      </c>
      <c r="J19" s="253" t="s">
        <v>160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2623</v>
      </c>
      <c r="E20" s="263" t="s">
        <v>4000</v>
      </c>
      <c r="F20" s="254" t="s">
        <v>551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4001</v>
      </c>
      <c r="E21" s="265" t="s">
        <v>4002</v>
      </c>
      <c r="F21" s="253" t="s">
        <v>550</v>
      </c>
      <c r="G21" s="253">
        <v>20</v>
      </c>
      <c r="H21" s="255">
        <v>42095</v>
      </c>
      <c r="I21" s="253" t="s">
        <v>4003</v>
      </c>
      <c r="J21" s="253" t="s">
        <v>160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3981</v>
      </c>
      <c r="E22" s="253" t="s">
        <v>4004</v>
      </c>
      <c r="F22" s="253" t="s">
        <v>550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4005</v>
      </c>
      <c r="E23" s="262" t="s">
        <v>4006</v>
      </c>
      <c r="F23" s="253" t="s">
        <v>550</v>
      </c>
      <c r="G23" s="253">
        <v>20</v>
      </c>
      <c r="H23" s="255">
        <v>42095</v>
      </c>
      <c r="I23" s="253" t="s">
        <v>3699</v>
      </c>
      <c r="J23" s="253" t="s">
        <v>3987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4007</v>
      </c>
      <c r="E24" s="262" t="s">
        <v>4008</v>
      </c>
      <c r="F24" s="253" t="s">
        <v>550</v>
      </c>
      <c r="G24" s="253">
        <v>20</v>
      </c>
      <c r="H24" s="255">
        <v>42095</v>
      </c>
      <c r="I24" s="253" t="s">
        <v>3711</v>
      </c>
      <c r="J24" s="253" t="s">
        <v>160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4009</v>
      </c>
      <c r="E25" s="262" t="s">
        <v>4010</v>
      </c>
      <c r="F25" s="253" t="s">
        <v>550</v>
      </c>
      <c r="G25" s="253">
        <v>20</v>
      </c>
      <c r="H25" s="255">
        <v>42139</v>
      </c>
      <c r="I25" s="253" t="s">
        <v>3714</v>
      </c>
      <c r="J25" s="253" t="s">
        <v>160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534</v>
      </c>
      <c r="E26" s="266" t="s">
        <v>4011</v>
      </c>
      <c r="F26" s="266" t="s">
        <v>550</v>
      </c>
      <c r="G26" s="266">
        <v>20</v>
      </c>
      <c r="H26" s="255">
        <v>42170</v>
      </c>
      <c r="I26" s="266" t="s">
        <v>3703</v>
      </c>
      <c r="J26" s="266" t="s">
        <v>160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4012</v>
      </c>
      <c r="E27" s="267" t="s">
        <v>4013</v>
      </c>
      <c r="F27" s="267" t="s">
        <v>550</v>
      </c>
      <c r="G27" s="266">
        <v>20</v>
      </c>
      <c r="H27" s="255">
        <v>42170</v>
      </c>
      <c r="I27" s="266" t="s">
        <v>3764</v>
      </c>
      <c r="J27" s="266" t="s">
        <v>160</v>
      </c>
      <c r="K27" s="266" t="s">
        <v>4014</v>
      </c>
      <c r="L27" s="259" t="s">
        <v>4015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4016</v>
      </c>
      <c r="E28" s="263" t="s">
        <v>4017</v>
      </c>
      <c r="F28" s="266" t="s">
        <v>551</v>
      </c>
      <c r="G28" s="266">
        <v>200</v>
      </c>
      <c r="H28" s="255">
        <v>42170</v>
      </c>
      <c r="I28" s="266"/>
      <c r="J28" s="266" t="s">
        <v>209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4018</v>
      </c>
      <c r="E29" s="266" t="s">
        <v>4019</v>
      </c>
      <c r="F29" s="266" t="s">
        <v>550</v>
      </c>
      <c r="G29" s="266">
        <v>20</v>
      </c>
      <c r="H29" s="255">
        <v>42170</v>
      </c>
      <c r="I29" s="266" t="s">
        <v>3802</v>
      </c>
      <c r="J29" s="266" t="s">
        <v>2442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4020</v>
      </c>
      <c r="E30" s="268" t="s">
        <v>4021</v>
      </c>
      <c r="F30" s="266" t="s">
        <v>550</v>
      </c>
      <c r="G30" s="266">
        <v>20</v>
      </c>
      <c r="H30" s="255">
        <v>42186</v>
      </c>
      <c r="I30" s="266" t="s">
        <v>3723</v>
      </c>
      <c r="J30" s="266" t="s">
        <v>2442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4022</v>
      </c>
      <c r="E31" s="268" t="s">
        <v>4023</v>
      </c>
      <c r="F31" s="266" t="s">
        <v>550</v>
      </c>
      <c r="G31" s="266">
        <v>20</v>
      </c>
      <c r="H31" s="255">
        <v>42217</v>
      </c>
      <c r="I31" s="266" t="s">
        <v>3711</v>
      </c>
      <c r="J31" s="266" t="s">
        <v>160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4024</v>
      </c>
      <c r="E32" s="268" t="s">
        <v>4025</v>
      </c>
      <c r="F32" s="266" t="s">
        <v>550</v>
      </c>
      <c r="G32" s="266">
        <v>20</v>
      </c>
      <c r="H32" s="255">
        <v>42248</v>
      </c>
      <c r="I32" s="266" t="s">
        <v>4026</v>
      </c>
      <c r="J32" s="266" t="s">
        <v>160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518</v>
      </c>
      <c r="E33" s="268" t="s">
        <v>4027</v>
      </c>
      <c r="F33" s="266" t="s">
        <v>550</v>
      </c>
      <c r="G33" s="266">
        <v>20</v>
      </c>
      <c r="H33" s="255">
        <v>42248</v>
      </c>
      <c r="I33" s="266" t="s">
        <v>3709</v>
      </c>
      <c r="J33" s="266" t="s">
        <v>160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4028</v>
      </c>
      <c r="E34" s="256" t="s">
        <v>4029</v>
      </c>
      <c r="F34" s="266" t="s">
        <v>550</v>
      </c>
      <c r="G34" s="266">
        <v>20</v>
      </c>
      <c r="H34" s="255">
        <v>42292</v>
      </c>
      <c r="I34" s="266" t="s">
        <v>4030</v>
      </c>
      <c r="J34" s="266" t="s">
        <v>160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4031</v>
      </c>
      <c r="E35" s="256" t="s">
        <v>4032</v>
      </c>
      <c r="F35" s="266" t="s">
        <v>550</v>
      </c>
      <c r="G35" s="266">
        <v>20</v>
      </c>
      <c r="H35" s="255">
        <v>42292</v>
      </c>
      <c r="I35" s="266" t="s">
        <v>3694</v>
      </c>
      <c r="J35" s="266" t="s">
        <v>160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4033</v>
      </c>
      <c r="E36" s="256" t="s">
        <v>4034</v>
      </c>
      <c r="F36" s="266" t="s">
        <v>551</v>
      </c>
      <c r="G36" s="266">
        <v>200</v>
      </c>
      <c r="H36" s="255">
        <v>42370</v>
      </c>
      <c r="I36" s="266"/>
      <c r="J36" s="266" t="s">
        <v>160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4035</v>
      </c>
      <c r="E37" s="253" t="s">
        <v>4036</v>
      </c>
      <c r="F37" s="253" t="s">
        <v>551</v>
      </c>
      <c r="G37" s="266"/>
      <c r="H37" s="255">
        <v>42370</v>
      </c>
      <c r="I37" s="266"/>
      <c r="J37" s="266" t="s">
        <v>1031</v>
      </c>
    </row>
    <row r="38" spans="1:69" ht="13.15" customHeight="1" x14ac:dyDescent="0.4">
      <c r="A38" s="259"/>
      <c r="B38" s="259"/>
      <c r="C38" s="256">
        <v>31</v>
      </c>
      <c r="D38" s="253" t="s">
        <v>4037</v>
      </c>
      <c r="E38" s="253" t="s">
        <v>4038</v>
      </c>
      <c r="F38" s="266" t="s">
        <v>550</v>
      </c>
      <c r="G38" s="266">
        <v>20</v>
      </c>
      <c r="H38" s="255">
        <v>42491</v>
      </c>
      <c r="I38" s="266" t="s">
        <v>3802</v>
      </c>
      <c r="J38" s="266" t="s">
        <v>160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4039</v>
      </c>
      <c r="E39" s="256" t="s">
        <v>4040</v>
      </c>
      <c r="F39" s="253" t="s">
        <v>551</v>
      </c>
      <c r="G39" s="266">
        <v>200</v>
      </c>
      <c r="H39" s="255">
        <v>42583</v>
      </c>
      <c r="I39" s="266"/>
      <c r="J39" s="266" t="s">
        <v>160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4041</v>
      </c>
      <c r="E40" s="256" t="s">
        <v>4042</v>
      </c>
      <c r="F40" s="266" t="s">
        <v>550</v>
      </c>
      <c r="G40" s="266">
        <v>20</v>
      </c>
      <c r="H40" s="255">
        <v>42660</v>
      </c>
      <c r="I40" s="266" t="s">
        <v>4030</v>
      </c>
      <c r="J40" s="266" t="s">
        <v>160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4043</v>
      </c>
      <c r="E41" s="263" t="s">
        <v>4044</v>
      </c>
      <c r="F41" s="268" t="s">
        <v>551</v>
      </c>
      <c r="G41" s="266">
        <v>200</v>
      </c>
      <c r="H41" s="255">
        <v>42795</v>
      </c>
      <c r="I41" s="266"/>
      <c r="J41" s="266" t="s">
        <v>160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2623</v>
      </c>
      <c r="E42" s="263" t="s">
        <v>4045</v>
      </c>
      <c r="F42" s="268" t="s">
        <v>551</v>
      </c>
      <c r="G42" s="266">
        <v>200</v>
      </c>
      <c r="H42" s="255">
        <v>42736</v>
      </c>
      <c r="I42" s="266"/>
      <c r="J42" s="266" t="s">
        <v>209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4046</v>
      </c>
      <c r="E43" s="263" t="s">
        <v>4002</v>
      </c>
      <c r="F43" s="268" t="s">
        <v>550</v>
      </c>
      <c r="G43" s="266">
        <v>20</v>
      </c>
      <c r="H43" s="255">
        <v>42767</v>
      </c>
      <c r="I43" s="266" t="s">
        <v>3737</v>
      </c>
      <c r="J43" s="266" t="s">
        <v>160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4047</v>
      </c>
      <c r="E44" s="263" t="s">
        <v>4048</v>
      </c>
      <c r="F44" s="268" t="s">
        <v>550</v>
      </c>
      <c r="G44" s="266">
        <v>20</v>
      </c>
      <c r="H44" s="255">
        <v>42856</v>
      </c>
      <c r="I44" s="266" t="s">
        <v>3711</v>
      </c>
      <c r="J44" s="266" t="s">
        <v>160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4049</v>
      </c>
      <c r="E45" s="268" t="s">
        <v>4050</v>
      </c>
      <c r="F45" s="268" t="s">
        <v>550</v>
      </c>
      <c r="G45" s="266">
        <v>20</v>
      </c>
      <c r="H45" s="255">
        <v>42887</v>
      </c>
      <c r="I45" s="266" t="s">
        <v>3777</v>
      </c>
      <c r="J45" s="266" t="s">
        <v>160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4051</v>
      </c>
      <c r="E46" s="268" t="s">
        <v>4052</v>
      </c>
      <c r="F46" s="268" t="s">
        <v>550</v>
      </c>
      <c r="G46" s="266">
        <v>20</v>
      </c>
      <c r="H46" s="255">
        <v>42887</v>
      </c>
      <c r="I46" s="266" t="s">
        <v>3764</v>
      </c>
      <c r="J46" s="266" t="s">
        <v>160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4053</v>
      </c>
      <c r="C47" s="256">
        <v>40</v>
      </c>
      <c r="D47" s="256" t="s">
        <v>3988</v>
      </c>
      <c r="E47" s="268" t="s">
        <v>3989</v>
      </c>
      <c r="F47" s="268" t="s">
        <v>551</v>
      </c>
      <c r="G47" s="266">
        <v>200</v>
      </c>
      <c r="H47" s="255">
        <v>43040</v>
      </c>
      <c r="I47" s="266"/>
      <c r="J47" s="266" t="s">
        <v>160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3985</v>
      </c>
      <c r="E48" s="268" t="s">
        <v>4054</v>
      </c>
      <c r="F48" s="268" t="s">
        <v>550</v>
      </c>
      <c r="G48" s="266">
        <v>20</v>
      </c>
      <c r="H48" s="255">
        <v>42979</v>
      </c>
      <c r="I48" s="266" t="s">
        <v>3704</v>
      </c>
      <c r="J48" s="266" t="s">
        <v>160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3990</v>
      </c>
      <c r="E49" s="268" t="s">
        <v>3991</v>
      </c>
      <c r="F49" s="268" t="s">
        <v>550</v>
      </c>
      <c r="G49" s="266">
        <v>20</v>
      </c>
      <c r="H49" s="255">
        <v>42979</v>
      </c>
      <c r="I49" s="266" t="s">
        <v>4003</v>
      </c>
      <c r="J49" s="266" t="s">
        <v>160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4055</v>
      </c>
      <c r="E50" s="256" t="s">
        <v>4056</v>
      </c>
      <c r="F50" s="268" t="s">
        <v>550</v>
      </c>
      <c r="G50" s="266">
        <v>20</v>
      </c>
      <c r="H50" s="255">
        <v>43132</v>
      </c>
      <c r="I50" s="49" t="s">
        <v>3703</v>
      </c>
      <c r="J50" s="266" t="s">
        <v>160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2624</v>
      </c>
      <c r="E51" s="7" t="s">
        <v>4057</v>
      </c>
      <c r="F51" s="268" t="s">
        <v>550</v>
      </c>
      <c r="G51" s="266">
        <v>20</v>
      </c>
      <c r="H51" s="255">
        <v>43132</v>
      </c>
      <c r="I51" s="49" t="s">
        <v>3732</v>
      </c>
      <c r="J51" s="266" t="s">
        <v>160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4058</v>
      </c>
      <c r="E52" s="7" t="s">
        <v>4059</v>
      </c>
      <c r="F52" s="71" t="s">
        <v>551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4060</v>
      </c>
      <c r="E53" s="71" t="s">
        <v>4061</v>
      </c>
      <c r="F53" s="71" t="s">
        <v>550</v>
      </c>
      <c r="G53" s="266">
        <v>20</v>
      </c>
      <c r="H53" s="255">
        <v>43160</v>
      </c>
      <c r="I53" s="49" t="s">
        <v>3708</v>
      </c>
      <c r="J53" s="49" t="s">
        <v>160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4005</v>
      </c>
      <c r="E54" s="77" t="s">
        <v>4062</v>
      </c>
      <c r="F54" s="71" t="s">
        <v>550</v>
      </c>
      <c r="G54" s="266">
        <v>20</v>
      </c>
      <c r="H54" s="255">
        <v>43191</v>
      </c>
      <c r="I54" s="49" t="s">
        <v>3704</v>
      </c>
      <c r="J54" s="49" t="s">
        <v>160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4063</v>
      </c>
      <c r="E55" s="256" t="s">
        <v>4064</v>
      </c>
      <c r="F55" s="71" t="s">
        <v>550</v>
      </c>
      <c r="G55" s="266">
        <v>20</v>
      </c>
      <c r="H55" s="255">
        <v>43221</v>
      </c>
      <c r="I55" s="49" t="s">
        <v>3699</v>
      </c>
      <c r="J55" s="49" t="s">
        <v>160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4065</v>
      </c>
      <c r="E56" s="268" t="s">
        <v>4066</v>
      </c>
      <c r="F56" s="71" t="s">
        <v>550</v>
      </c>
      <c r="G56" s="266">
        <v>20</v>
      </c>
      <c r="H56" s="255">
        <v>43282</v>
      </c>
      <c r="I56" s="49" t="s">
        <v>4026</v>
      </c>
      <c r="J56" s="49" t="s">
        <v>160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4067</v>
      </c>
      <c r="E57" s="77" t="s">
        <v>4068</v>
      </c>
      <c r="F57" s="71" t="s">
        <v>550</v>
      </c>
      <c r="G57" s="266">
        <v>20</v>
      </c>
      <c r="H57" s="255">
        <v>43344</v>
      </c>
      <c r="I57" s="49" t="s">
        <v>3714</v>
      </c>
      <c r="J57" s="49" t="s">
        <v>160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4069</v>
      </c>
      <c r="E58" s="77" t="s">
        <v>4070</v>
      </c>
      <c r="F58" s="71" t="s">
        <v>550</v>
      </c>
      <c r="G58" s="266">
        <v>20</v>
      </c>
      <c r="H58" s="255">
        <v>43132</v>
      </c>
      <c r="I58" s="49" t="s">
        <v>4071</v>
      </c>
      <c r="J58" s="49" t="s">
        <v>159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4072</v>
      </c>
      <c r="E59" s="77" t="s">
        <v>4073</v>
      </c>
      <c r="F59" s="71" t="s">
        <v>550</v>
      </c>
      <c r="G59" s="266">
        <v>20</v>
      </c>
      <c r="H59" s="255">
        <v>43160</v>
      </c>
      <c r="I59" s="49" t="s">
        <v>4026</v>
      </c>
      <c r="J59" s="49" t="s">
        <v>159</v>
      </c>
      <c r="BX59" s="258">
        <v>20</v>
      </c>
      <c r="BY59" s="258">
        <v>20</v>
      </c>
      <c r="BZ59" s="257" t="s">
        <v>4074</v>
      </c>
    </row>
    <row r="60" spans="1:110" ht="13.15" customHeight="1" x14ac:dyDescent="0.4">
      <c r="A60" s="287"/>
      <c r="C60" s="256">
        <v>53</v>
      </c>
      <c r="D60" s="253" t="s">
        <v>4075</v>
      </c>
      <c r="E60" s="256" t="s">
        <v>4076</v>
      </c>
      <c r="F60" s="45" t="s">
        <v>550</v>
      </c>
      <c r="G60" s="253">
        <v>20</v>
      </c>
      <c r="H60" s="255">
        <v>43191</v>
      </c>
      <c r="I60" s="49" t="s">
        <v>3730</v>
      </c>
      <c r="J60" s="49" t="s">
        <v>159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4074</v>
      </c>
    </row>
    <row r="61" spans="1:110" ht="13.9" customHeight="1" x14ac:dyDescent="0.4">
      <c r="A61" s="544"/>
      <c r="C61" s="256">
        <v>54</v>
      </c>
      <c r="D61" s="77" t="s">
        <v>4077</v>
      </c>
      <c r="E61" s="77" t="s">
        <v>4077</v>
      </c>
      <c r="F61" s="71" t="s">
        <v>550</v>
      </c>
      <c r="G61" s="266">
        <v>20</v>
      </c>
      <c r="H61" s="255">
        <v>43191</v>
      </c>
      <c r="I61" s="49" t="s">
        <v>4078</v>
      </c>
      <c r="J61" s="49" t="s">
        <v>159</v>
      </c>
      <c r="BX61" s="253">
        <v>0</v>
      </c>
      <c r="BY61" s="258">
        <v>20</v>
      </c>
      <c r="BZ61" s="258">
        <v>20</v>
      </c>
      <c r="CA61" s="257" t="s">
        <v>4074</v>
      </c>
    </row>
    <row r="62" spans="1:110" ht="13.9" customHeight="1" x14ac:dyDescent="0.4">
      <c r="A62" s="545" t="s">
        <v>4079</v>
      </c>
      <c r="C62" s="256">
        <v>55</v>
      </c>
      <c r="D62" s="77" t="s">
        <v>4080</v>
      </c>
      <c r="E62" s="77" t="s">
        <v>4081</v>
      </c>
      <c r="F62" s="71" t="s">
        <v>550</v>
      </c>
      <c r="G62" s="266">
        <v>20</v>
      </c>
      <c r="H62" s="255">
        <v>43647</v>
      </c>
      <c r="I62" s="49" t="s">
        <v>4030</v>
      </c>
      <c r="J62" s="49" t="s">
        <v>159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4082</v>
      </c>
      <c r="C63" s="253">
        <v>56</v>
      </c>
      <c r="D63" s="77" t="s">
        <v>4083</v>
      </c>
      <c r="E63" s="77" t="s">
        <v>4084</v>
      </c>
      <c r="F63" s="71" t="s">
        <v>550</v>
      </c>
      <c r="G63" s="266">
        <v>20</v>
      </c>
      <c r="H63" s="255">
        <v>43831</v>
      </c>
      <c r="I63" s="49" t="s">
        <v>3790</v>
      </c>
      <c r="J63" s="49" t="s">
        <v>159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4085</v>
      </c>
      <c r="D64" s="77" t="s">
        <v>4086</v>
      </c>
      <c r="E64" s="77" t="s">
        <v>4087</v>
      </c>
      <c r="F64" s="71" t="s">
        <v>550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4088</v>
      </c>
      <c r="D65" s="77" t="s">
        <v>4058</v>
      </c>
      <c r="E65" s="77" t="s">
        <v>4089</v>
      </c>
      <c r="F65" s="71" t="s">
        <v>550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4090</v>
      </c>
      <c r="D66" s="77" t="s">
        <v>3979</v>
      </c>
      <c r="E66" s="77" t="s">
        <v>4091</v>
      </c>
      <c r="F66" s="71" t="s">
        <v>550</v>
      </c>
      <c r="G66" s="266">
        <v>20</v>
      </c>
      <c r="H66" s="255">
        <v>43922</v>
      </c>
      <c r="I66" s="49" t="s">
        <v>3737</v>
      </c>
      <c r="J66" s="49" t="s">
        <v>159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4092</v>
      </c>
      <c r="D67" s="77" t="s">
        <v>4093</v>
      </c>
      <c r="E67" s="77" t="s">
        <v>4094</v>
      </c>
      <c r="F67" s="71" t="s">
        <v>550</v>
      </c>
      <c r="G67" s="266">
        <v>20</v>
      </c>
      <c r="H67" s="255">
        <v>44136</v>
      </c>
      <c r="I67" s="49" t="s">
        <v>4003</v>
      </c>
      <c r="J67" s="49" t="s">
        <v>159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4095</v>
      </c>
      <c r="D68" s="77" t="s">
        <v>4096</v>
      </c>
      <c r="E68" s="77" t="s">
        <v>4097</v>
      </c>
      <c r="F68" s="71" t="s">
        <v>550</v>
      </c>
      <c r="G68" s="266">
        <v>20</v>
      </c>
      <c r="H68" s="255">
        <v>44348</v>
      </c>
      <c r="I68" s="49" t="s">
        <v>4098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4099</v>
      </c>
      <c r="D69" s="77" t="s">
        <v>4100</v>
      </c>
      <c r="E69" s="77" t="s">
        <v>4101</v>
      </c>
      <c r="F69" s="71" t="s">
        <v>550</v>
      </c>
      <c r="G69" s="266">
        <v>20</v>
      </c>
      <c r="H69" s="255">
        <v>44348</v>
      </c>
      <c r="I69" s="49" t="s">
        <v>3694</v>
      </c>
      <c r="J69" s="49" t="s">
        <v>159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4102</v>
      </c>
      <c r="D70" s="77" t="s">
        <v>4103</v>
      </c>
      <c r="E70" s="77" t="s">
        <v>4104</v>
      </c>
      <c r="F70" s="71" t="s">
        <v>550</v>
      </c>
      <c r="G70" s="266">
        <v>20</v>
      </c>
      <c r="H70" s="255">
        <v>44501</v>
      </c>
      <c r="I70" s="49" t="s">
        <v>3732</v>
      </c>
      <c r="J70" s="49" t="s">
        <v>159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4105</v>
      </c>
      <c r="D71" s="77" t="s">
        <v>2623</v>
      </c>
      <c r="E71" s="77" t="s">
        <v>4106</v>
      </c>
      <c r="F71" s="71" t="s">
        <v>550</v>
      </c>
      <c r="G71" s="266">
        <v>20</v>
      </c>
      <c r="H71" s="255">
        <v>44501</v>
      </c>
      <c r="I71" s="49" t="s">
        <v>3802</v>
      </c>
      <c r="J71" s="49" t="s">
        <v>159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4107</v>
      </c>
      <c r="D72" s="77" t="s">
        <v>4108</v>
      </c>
      <c r="E72" s="77" t="s">
        <v>4109</v>
      </c>
      <c r="F72" s="71" t="s">
        <v>550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2109</v>
      </c>
      <c r="D76" s="256" t="s">
        <v>3979</v>
      </c>
      <c r="E76" s="268" t="s">
        <v>3980</v>
      </c>
      <c r="F76" s="268" t="s">
        <v>3923</v>
      </c>
      <c r="G76" s="266">
        <v>60</v>
      </c>
      <c r="H76" s="255">
        <v>42248</v>
      </c>
      <c r="I76" s="266" t="s">
        <v>3699</v>
      </c>
      <c r="J76" s="266" t="s">
        <v>162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4110</v>
      </c>
      <c r="E77" s="268" t="s">
        <v>4111</v>
      </c>
      <c r="F77" s="268" t="s">
        <v>3923</v>
      </c>
      <c r="G77" s="266">
        <v>60</v>
      </c>
      <c r="H77" s="255">
        <v>42217</v>
      </c>
      <c r="I77" s="266" t="s">
        <v>4003</v>
      </c>
      <c r="J77" s="266" t="s">
        <v>162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4112</v>
      </c>
      <c r="C78" s="256">
        <v>2</v>
      </c>
      <c r="D78" s="256" t="s">
        <v>3990</v>
      </c>
      <c r="E78" s="268" t="s">
        <v>3991</v>
      </c>
      <c r="F78" s="268" t="s">
        <v>3923</v>
      </c>
      <c r="G78" s="266">
        <v>600</v>
      </c>
      <c r="H78" s="255">
        <v>42217</v>
      </c>
      <c r="I78" s="266"/>
      <c r="J78" s="266" t="s">
        <v>4113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3977</v>
      </c>
      <c r="E79" s="268" t="s">
        <v>3978</v>
      </c>
      <c r="F79" s="268" t="s">
        <v>3923</v>
      </c>
      <c r="G79" s="266">
        <v>60</v>
      </c>
      <c r="H79" s="255">
        <v>42217</v>
      </c>
      <c r="I79" s="266" t="s">
        <v>3706</v>
      </c>
      <c r="J79" s="266" t="s">
        <v>160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4114</v>
      </c>
      <c r="E80" s="271" t="s">
        <v>521</v>
      </c>
      <c r="F80" s="268" t="s">
        <v>3923</v>
      </c>
      <c r="G80" s="266">
        <v>600</v>
      </c>
      <c r="H80" s="255">
        <v>42248</v>
      </c>
      <c r="I80" s="266"/>
      <c r="J80" s="266" t="s">
        <v>162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4115</v>
      </c>
      <c r="E81" s="268" t="s">
        <v>4116</v>
      </c>
      <c r="F81" s="268" t="s">
        <v>3923</v>
      </c>
      <c r="G81" s="266">
        <v>600</v>
      </c>
      <c r="H81" s="255">
        <v>42370</v>
      </c>
      <c r="I81" s="266"/>
      <c r="J81" s="266" t="s">
        <v>162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4117</v>
      </c>
      <c r="E82" s="253" t="s">
        <v>513</v>
      </c>
      <c r="F82" s="268" t="s">
        <v>3923</v>
      </c>
      <c r="G82" s="266">
        <v>600</v>
      </c>
      <c r="H82" s="255">
        <v>42370</v>
      </c>
      <c r="J82" s="266" t="s">
        <v>4113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3993</v>
      </c>
      <c r="E83" s="272" t="s">
        <v>3994</v>
      </c>
      <c r="F83" s="268" t="s">
        <v>3923</v>
      </c>
      <c r="G83" s="266">
        <v>600</v>
      </c>
      <c r="H83" s="255">
        <v>42430</v>
      </c>
      <c r="I83" s="253" t="s">
        <v>4118</v>
      </c>
      <c r="J83" s="266" t="s">
        <v>160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4119</v>
      </c>
      <c r="E84" s="268" t="s">
        <v>4042</v>
      </c>
      <c r="F84" s="268" t="s">
        <v>3923</v>
      </c>
      <c r="G84" s="266">
        <v>600</v>
      </c>
      <c r="H84" s="255">
        <v>42461</v>
      </c>
      <c r="I84" s="253" t="s">
        <v>3736</v>
      </c>
      <c r="J84" s="266" t="s">
        <v>160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4120</v>
      </c>
      <c r="B85" s="253" t="s">
        <v>4121</v>
      </c>
      <c r="C85" s="256">
        <v>9</v>
      </c>
      <c r="D85" s="272" t="s">
        <v>4122</v>
      </c>
      <c r="E85" s="272" t="s">
        <v>4123</v>
      </c>
      <c r="F85" s="268" t="s">
        <v>3923</v>
      </c>
      <c r="G85" s="266">
        <v>600</v>
      </c>
      <c r="H85" s="255">
        <v>42491</v>
      </c>
      <c r="J85" s="266" t="s">
        <v>162</v>
      </c>
      <c r="K85" s="253">
        <v>600</v>
      </c>
      <c r="AP85" s="258">
        <v>600</v>
      </c>
    </row>
    <row r="86" spans="1:128" ht="13.9" customHeight="1" x14ac:dyDescent="0.4">
      <c r="A86" s="273" t="s">
        <v>4124</v>
      </c>
      <c r="B86" s="274" t="s">
        <v>4125</v>
      </c>
      <c r="C86" s="256">
        <v>10</v>
      </c>
      <c r="D86" s="272" t="s">
        <v>4126</v>
      </c>
      <c r="E86" s="272" t="s">
        <v>4127</v>
      </c>
      <c r="F86" s="268" t="s">
        <v>3923</v>
      </c>
      <c r="G86" s="266">
        <v>60</v>
      </c>
      <c r="H86" s="255">
        <v>42644</v>
      </c>
      <c r="I86" s="253" t="s">
        <v>3706</v>
      </c>
      <c r="J86" s="266" t="s">
        <v>160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4128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4129</v>
      </c>
      <c r="I90" s="275"/>
      <c r="J90" s="275" t="s">
        <v>4130</v>
      </c>
      <c r="K90" s="275" t="s">
        <v>5</v>
      </c>
      <c r="L90" s="275" t="s">
        <v>3097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1031</v>
      </c>
    </row>
    <row r="92" spans="1:128" ht="13.15" customHeight="1" x14ac:dyDescent="0.4">
      <c r="A92" s="259" t="s">
        <v>4131</v>
      </c>
      <c r="D92" s="253" t="s">
        <v>4132</v>
      </c>
      <c r="E92" s="253" t="s">
        <v>4133</v>
      </c>
      <c r="F92" s="253" t="s">
        <v>550</v>
      </c>
      <c r="G92" s="253">
        <v>30.38</v>
      </c>
      <c r="H92" s="255">
        <v>42095</v>
      </c>
      <c r="I92" s="255" t="s">
        <v>3764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4134</v>
      </c>
      <c r="B93" s="259"/>
      <c r="C93" s="256">
        <v>1</v>
      </c>
      <c r="D93" s="253" t="s">
        <v>3981</v>
      </c>
      <c r="E93" s="253" t="s">
        <v>4135</v>
      </c>
      <c r="F93" s="253" t="s">
        <v>550</v>
      </c>
      <c r="G93" s="253">
        <v>30.38</v>
      </c>
      <c r="H93" s="255">
        <v>42095</v>
      </c>
      <c r="I93" s="255" t="s">
        <v>3777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4136</v>
      </c>
      <c r="B94" s="259"/>
      <c r="C94" s="256">
        <v>2</v>
      </c>
      <c r="D94" s="253" t="s">
        <v>1032</v>
      </c>
      <c r="E94" s="253" t="s">
        <v>3992</v>
      </c>
      <c r="F94" s="253" t="s">
        <v>4137</v>
      </c>
      <c r="G94" s="253">
        <v>179.56</v>
      </c>
      <c r="H94" s="255">
        <v>42156</v>
      </c>
      <c r="I94" s="255" t="s">
        <v>3711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4138</v>
      </c>
      <c r="B95" s="260"/>
      <c r="C95" s="256">
        <v>3</v>
      </c>
      <c r="D95" s="253" t="s">
        <v>4139</v>
      </c>
      <c r="E95" s="253" t="s">
        <v>4140</v>
      </c>
      <c r="F95" s="253" t="s">
        <v>550</v>
      </c>
      <c r="G95" s="253">
        <v>18.75</v>
      </c>
      <c r="H95" s="255">
        <v>42401</v>
      </c>
      <c r="I95" s="255" t="s">
        <v>3699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4141</v>
      </c>
      <c r="E96" s="253" t="s">
        <v>4142</v>
      </c>
      <c r="F96" s="253" t="s">
        <v>550</v>
      </c>
      <c r="G96" s="253">
        <v>35</v>
      </c>
      <c r="H96" s="255">
        <v>42705</v>
      </c>
      <c r="I96" s="255" t="s">
        <v>3777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4074</v>
      </c>
    </row>
    <row r="97" spans="1:109" ht="13.15" customHeight="1" x14ac:dyDescent="0.4">
      <c r="A97" s="253" t="s">
        <v>4143</v>
      </c>
      <c r="B97" s="259"/>
      <c r="C97" s="256">
        <v>5</v>
      </c>
      <c r="D97" s="253" t="s">
        <v>4115</v>
      </c>
      <c r="E97" s="253" t="s">
        <v>4116</v>
      </c>
      <c r="F97" s="253" t="s">
        <v>551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4144</v>
      </c>
      <c r="C98" s="256">
        <v>6</v>
      </c>
      <c r="D98" s="253" t="s">
        <v>4145</v>
      </c>
      <c r="E98" s="253" t="s">
        <v>4146</v>
      </c>
      <c r="F98" s="253" t="s">
        <v>551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4117</v>
      </c>
      <c r="E99" s="253" t="s">
        <v>513</v>
      </c>
      <c r="F99" s="253" t="s">
        <v>551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4147</v>
      </c>
      <c r="C100" s="256">
        <v>8</v>
      </c>
      <c r="D100" s="253" t="s">
        <v>4148</v>
      </c>
      <c r="E100" s="253" t="s">
        <v>4149</v>
      </c>
      <c r="F100" s="253" t="s">
        <v>4137</v>
      </c>
      <c r="G100" s="253">
        <v>187.5</v>
      </c>
      <c r="H100" s="255">
        <v>42705</v>
      </c>
      <c r="I100" s="255" t="s">
        <v>3777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4150</v>
      </c>
      <c r="B101" s="259"/>
      <c r="C101" s="256">
        <v>9</v>
      </c>
      <c r="D101" s="253" t="s">
        <v>4114</v>
      </c>
      <c r="E101" s="253" t="s">
        <v>521</v>
      </c>
      <c r="F101" s="253" t="s">
        <v>551</v>
      </c>
      <c r="H101" s="255">
        <v>42705</v>
      </c>
      <c r="I101" s="70" t="s">
        <v>3711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4151</v>
      </c>
      <c r="B102" s="259"/>
      <c r="C102" s="256">
        <v>10</v>
      </c>
      <c r="D102" s="253" t="s">
        <v>4152</v>
      </c>
      <c r="E102" s="253" t="s">
        <v>4153</v>
      </c>
      <c r="F102" s="253" t="s">
        <v>551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3990</v>
      </c>
      <c r="E103" s="253" t="s">
        <v>3991</v>
      </c>
      <c r="F103" s="253" t="s">
        <v>551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4154</v>
      </c>
      <c r="C104" s="256">
        <v>12</v>
      </c>
      <c r="D104" s="253" t="s">
        <v>4035</v>
      </c>
      <c r="E104" s="253" t="s">
        <v>4036</v>
      </c>
      <c r="F104" s="253" t="s">
        <v>550</v>
      </c>
      <c r="H104" s="255">
        <v>42370</v>
      </c>
      <c r="I104" s="253" t="s">
        <v>3723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4155</v>
      </c>
      <c r="B105" s="259"/>
      <c r="C105" s="256">
        <v>13</v>
      </c>
      <c r="D105" s="253" t="s">
        <v>4063</v>
      </c>
      <c r="E105" s="253" t="s">
        <v>4156</v>
      </c>
      <c r="F105" s="253" t="s">
        <v>550</v>
      </c>
      <c r="H105" s="255">
        <v>42370</v>
      </c>
      <c r="I105" s="253" t="s">
        <v>3714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4157</v>
      </c>
      <c r="C106" s="256">
        <v>14</v>
      </c>
      <c r="D106" s="256" t="s">
        <v>3977</v>
      </c>
      <c r="E106" s="268" t="s">
        <v>3978</v>
      </c>
      <c r="F106" s="268" t="s">
        <v>550</v>
      </c>
      <c r="G106" s="266">
        <v>60</v>
      </c>
      <c r="H106" s="255">
        <v>42430</v>
      </c>
      <c r="I106" s="266" t="s">
        <v>3706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4158</v>
      </c>
      <c r="B107" s="261"/>
      <c r="C107" s="256">
        <v>15</v>
      </c>
      <c r="D107" s="253" t="s">
        <v>4159</v>
      </c>
      <c r="E107" s="253" t="s">
        <v>4160</v>
      </c>
      <c r="F107" s="253" t="s">
        <v>4137</v>
      </c>
      <c r="G107" s="253">
        <v>189.13</v>
      </c>
      <c r="H107" s="255">
        <v>42491</v>
      </c>
      <c r="I107" s="253" t="s">
        <v>3793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4161</v>
      </c>
      <c r="C108" s="256">
        <v>16</v>
      </c>
      <c r="D108" s="253" t="s">
        <v>4162</v>
      </c>
      <c r="E108" s="253" t="s">
        <v>4163</v>
      </c>
      <c r="F108" s="253" t="s">
        <v>550</v>
      </c>
      <c r="G108" s="253">
        <v>700</v>
      </c>
      <c r="H108" s="255">
        <v>42491</v>
      </c>
      <c r="I108" s="253" t="s">
        <v>3793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4164</v>
      </c>
      <c r="C109" s="256">
        <v>17</v>
      </c>
      <c r="D109" s="253" t="s">
        <v>4165</v>
      </c>
      <c r="E109" s="253" t="s">
        <v>4166</v>
      </c>
      <c r="F109" s="253" t="s">
        <v>4137</v>
      </c>
      <c r="G109" s="253">
        <v>238</v>
      </c>
      <c r="H109" s="255">
        <v>42491</v>
      </c>
      <c r="I109" s="253" t="s">
        <v>3793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4167</v>
      </c>
      <c r="C110" s="256">
        <v>18</v>
      </c>
      <c r="D110" s="253" t="s">
        <v>4168</v>
      </c>
      <c r="E110" s="253" t="s">
        <v>4169</v>
      </c>
      <c r="F110" s="253" t="s">
        <v>550</v>
      </c>
      <c r="G110" s="253">
        <v>35</v>
      </c>
      <c r="H110" s="255">
        <v>42491</v>
      </c>
      <c r="I110" s="253" t="s">
        <v>4170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4171</v>
      </c>
      <c r="C111" s="256">
        <v>19</v>
      </c>
      <c r="D111" s="253" t="s">
        <v>4172</v>
      </c>
      <c r="E111" s="253" t="s">
        <v>4173</v>
      </c>
      <c r="F111" s="253" t="s">
        <v>550</v>
      </c>
      <c r="G111" s="253">
        <v>46.13</v>
      </c>
      <c r="H111" s="255">
        <v>42491</v>
      </c>
      <c r="I111" s="253" t="s">
        <v>4174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4175</v>
      </c>
      <c r="C112" s="256">
        <v>20</v>
      </c>
      <c r="D112" s="253" t="s">
        <v>4176</v>
      </c>
      <c r="E112" s="253" t="s">
        <v>4177</v>
      </c>
      <c r="F112" s="253" t="s">
        <v>550</v>
      </c>
      <c r="H112" s="255">
        <v>42491</v>
      </c>
      <c r="I112" s="253" t="s">
        <v>4098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4178</v>
      </c>
      <c r="C113" s="256">
        <v>21</v>
      </c>
      <c r="D113" s="253" t="s">
        <v>4179</v>
      </c>
      <c r="E113" s="253" t="s">
        <v>4180</v>
      </c>
      <c r="F113" s="253" t="s">
        <v>4137</v>
      </c>
      <c r="G113" s="253">
        <v>183.81</v>
      </c>
      <c r="H113" s="255">
        <v>42644</v>
      </c>
      <c r="I113" s="253" t="s">
        <v>3699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4181</v>
      </c>
      <c r="C114" s="256">
        <v>22</v>
      </c>
      <c r="D114" s="253" t="s">
        <v>4182</v>
      </c>
      <c r="E114" s="253" t="s">
        <v>4183</v>
      </c>
      <c r="F114" s="253" t="s">
        <v>550</v>
      </c>
      <c r="G114" s="253">
        <v>85.5</v>
      </c>
      <c r="H114" s="255">
        <v>42644</v>
      </c>
      <c r="I114" s="253" t="s">
        <v>3709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4184</v>
      </c>
      <c r="C115" s="256">
        <v>23</v>
      </c>
      <c r="D115" s="256" t="s">
        <v>4185</v>
      </c>
      <c r="E115" s="253" t="s">
        <v>4186</v>
      </c>
      <c r="F115" s="253" t="s">
        <v>550</v>
      </c>
      <c r="G115" s="253">
        <v>35</v>
      </c>
      <c r="H115" s="255">
        <v>42644</v>
      </c>
      <c r="I115" s="253" t="s">
        <v>4118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4187</v>
      </c>
      <c r="C116" s="256">
        <v>24</v>
      </c>
      <c r="D116" s="268" t="s">
        <v>4188</v>
      </c>
      <c r="E116" s="268" t="s">
        <v>4189</v>
      </c>
      <c r="F116" s="268" t="s">
        <v>550</v>
      </c>
      <c r="G116" s="253">
        <v>35</v>
      </c>
      <c r="H116" s="255">
        <v>42675</v>
      </c>
      <c r="I116" s="253" t="s">
        <v>4190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4191</v>
      </c>
      <c r="C117" s="256">
        <v>25</v>
      </c>
      <c r="D117" s="268" t="s">
        <v>4192</v>
      </c>
      <c r="E117" s="268" t="s">
        <v>4193</v>
      </c>
      <c r="F117" s="268" t="s">
        <v>550</v>
      </c>
      <c r="G117" s="253">
        <v>50</v>
      </c>
      <c r="H117" s="255">
        <v>42795</v>
      </c>
      <c r="I117" s="253" t="s">
        <v>4098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4194</v>
      </c>
      <c r="C118" s="256">
        <v>26</v>
      </c>
      <c r="D118" s="268" t="s">
        <v>4145</v>
      </c>
      <c r="E118" s="268" t="s">
        <v>4195</v>
      </c>
      <c r="F118" s="268" t="s">
        <v>551</v>
      </c>
      <c r="G118" s="253">
        <v>1000</v>
      </c>
      <c r="H118" s="255">
        <v>42767</v>
      </c>
      <c r="I118" s="253" t="s">
        <v>4190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4196</v>
      </c>
      <c r="C119" s="256">
        <v>27</v>
      </c>
      <c r="D119" s="268" t="s">
        <v>4197</v>
      </c>
      <c r="E119" s="268" t="s">
        <v>4198</v>
      </c>
      <c r="F119" s="268" t="s">
        <v>550</v>
      </c>
      <c r="G119" s="253">
        <v>35</v>
      </c>
      <c r="H119" s="255">
        <v>42767</v>
      </c>
      <c r="I119" s="253" t="s">
        <v>3790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4199</v>
      </c>
      <c r="C120" s="256">
        <v>28</v>
      </c>
      <c r="D120" s="268" t="s">
        <v>4200</v>
      </c>
      <c r="E120" s="268" t="s">
        <v>4201</v>
      </c>
      <c r="F120" s="268" t="s">
        <v>550</v>
      </c>
      <c r="G120" s="253">
        <v>43.8</v>
      </c>
      <c r="H120" s="255">
        <v>42795</v>
      </c>
      <c r="I120" s="253" t="s">
        <v>4202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4203</v>
      </c>
      <c r="C121" s="256">
        <v>29</v>
      </c>
      <c r="D121" s="268" t="s">
        <v>4145</v>
      </c>
      <c r="E121" s="268" t="s">
        <v>4204</v>
      </c>
      <c r="F121" s="268" t="s">
        <v>550</v>
      </c>
      <c r="G121" s="253">
        <v>47.8</v>
      </c>
      <c r="H121" s="255">
        <v>42826</v>
      </c>
      <c r="I121" s="253" t="s">
        <v>3764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4205</v>
      </c>
      <c r="B122" s="512"/>
      <c r="C122" s="256">
        <v>30</v>
      </c>
      <c r="D122" s="512" t="s">
        <v>4206</v>
      </c>
      <c r="E122" s="512" t="s">
        <v>4207</v>
      </c>
      <c r="F122" s="71" t="s">
        <v>550</v>
      </c>
      <c r="G122" s="253">
        <v>46.13</v>
      </c>
      <c r="H122" s="255">
        <v>43145</v>
      </c>
      <c r="I122" s="45" t="s">
        <v>4003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4208</v>
      </c>
      <c r="C123" s="256">
        <v>31</v>
      </c>
      <c r="D123" s="71" t="s">
        <v>4063</v>
      </c>
      <c r="E123" s="71" t="s">
        <v>4064</v>
      </c>
      <c r="F123" s="71" t="s">
        <v>550</v>
      </c>
      <c r="G123" s="253">
        <v>150</v>
      </c>
      <c r="H123" s="255">
        <v>43282</v>
      </c>
      <c r="I123" s="45" t="s">
        <v>4202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4209</v>
      </c>
      <c r="C124" s="256">
        <v>32</v>
      </c>
      <c r="D124" s="71" t="s">
        <v>4210</v>
      </c>
      <c r="E124" s="71" t="s">
        <v>4211</v>
      </c>
      <c r="F124" s="71" t="s">
        <v>550</v>
      </c>
      <c r="G124" s="253">
        <v>250</v>
      </c>
      <c r="H124" s="255">
        <v>43313</v>
      </c>
      <c r="I124" s="45" t="s">
        <v>4118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4212</v>
      </c>
      <c r="C125" s="256">
        <v>33</v>
      </c>
      <c r="D125" s="71" t="s">
        <v>4213</v>
      </c>
      <c r="E125" s="268" t="s">
        <v>4214</v>
      </c>
      <c r="F125" s="71" t="s">
        <v>550</v>
      </c>
      <c r="G125" s="253">
        <v>60</v>
      </c>
      <c r="H125" s="255">
        <v>43405</v>
      </c>
      <c r="I125" s="45" t="s">
        <v>3699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4215</v>
      </c>
      <c r="C126" s="256">
        <v>34</v>
      </c>
      <c r="D126" s="71" t="s">
        <v>4216</v>
      </c>
      <c r="E126" s="71" t="s">
        <v>4217</v>
      </c>
      <c r="F126" s="71" t="s">
        <v>4137</v>
      </c>
      <c r="G126" s="253">
        <v>250</v>
      </c>
      <c r="H126" s="255">
        <v>43497</v>
      </c>
      <c r="I126" s="45" t="s">
        <v>3699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4218</v>
      </c>
      <c r="C127" s="256">
        <v>35</v>
      </c>
      <c r="D127" s="71" t="s">
        <v>516</v>
      </c>
      <c r="E127" s="71" t="s">
        <v>4219</v>
      </c>
      <c r="F127" s="71" t="s">
        <v>4137</v>
      </c>
      <c r="G127" s="253">
        <v>200</v>
      </c>
      <c r="H127" s="255">
        <v>43497</v>
      </c>
      <c r="I127" s="45" t="s">
        <v>3709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4220</v>
      </c>
      <c r="C128" s="256">
        <v>36</v>
      </c>
      <c r="D128" s="71" t="s">
        <v>4221</v>
      </c>
      <c r="E128" s="268" t="s">
        <v>4222</v>
      </c>
      <c r="F128" s="71" t="s">
        <v>550</v>
      </c>
      <c r="G128" s="253">
        <v>75</v>
      </c>
      <c r="H128" s="255">
        <v>43556</v>
      </c>
      <c r="I128" s="45" t="s">
        <v>3730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4223</v>
      </c>
      <c r="B129" s="268"/>
      <c r="C129" s="256">
        <v>37</v>
      </c>
      <c r="D129" s="45" t="s">
        <v>513</v>
      </c>
      <c r="E129" s="45" t="s">
        <v>4224</v>
      </c>
      <c r="F129" s="71" t="s">
        <v>4137</v>
      </c>
      <c r="G129" s="253">
        <v>187.5</v>
      </c>
      <c r="H129" s="255">
        <v>43556</v>
      </c>
      <c r="I129" s="45" t="s">
        <v>4170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4225</v>
      </c>
      <c r="B130" s="268"/>
      <c r="C130" s="256">
        <v>38</v>
      </c>
      <c r="D130" s="45" t="s">
        <v>3990</v>
      </c>
      <c r="E130" s="45" t="s">
        <v>3991</v>
      </c>
      <c r="F130" s="45" t="s">
        <v>550</v>
      </c>
      <c r="G130" s="253">
        <v>60</v>
      </c>
      <c r="H130" s="255">
        <v>43617</v>
      </c>
      <c r="I130" s="45" t="s">
        <v>4078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4226</v>
      </c>
      <c r="B131" s="268"/>
      <c r="C131" s="256">
        <v>39</v>
      </c>
      <c r="D131" s="45" t="s">
        <v>4227</v>
      </c>
      <c r="E131" s="45" t="s">
        <v>4228</v>
      </c>
      <c r="F131" s="45" t="s">
        <v>550</v>
      </c>
      <c r="G131" s="253">
        <v>60</v>
      </c>
      <c r="H131" s="255">
        <v>43647</v>
      </c>
      <c r="I131" s="45" t="s">
        <v>3723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4226</v>
      </c>
      <c r="B132" s="268"/>
      <c r="C132" s="256">
        <v>39</v>
      </c>
      <c r="D132" s="45" t="s">
        <v>4227</v>
      </c>
      <c r="E132" s="45" t="s">
        <v>4228</v>
      </c>
      <c r="F132" s="45" t="s">
        <v>550</v>
      </c>
      <c r="G132" s="253">
        <v>120</v>
      </c>
      <c r="H132" s="255">
        <v>43647</v>
      </c>
      <c r="I132" s="45" t="s">
        <v>3723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4229</v>
      </c>
      <c r="B133" s="268"/>
      <c r="C133" s="256">
        <v>40</v>
      </c>
      <c r="D133" s="45" t="s">
        <v>4165</v>
      </c>
      <c r="E133" s="45" t="s">
        <v>4230</v>
      </c>
      <c r="F133" s="45" t="s">
        <v>4137</v>
      </c>
      <c r="G133" s="253">
        <v>300</v>
      </c>
      <c r="H133" s="255">
        <v>43647</v>
      </c>
      <c r="I133" s="45" t="s">
        <v>3793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4231</v>
      </c>
      <c r="B134" s="268"/>
      <c r="C134" s="256">
        <v>41</v>
      </c>
      <c r="D134" s="45" t="s">
        <v>4232</v>
      </c>
      <c r="E134" s="45" t="s">
        <v>4233</v>
      </c>
      <c r="F134" s="45" t="s">
        <v>551</v>
      </c>
      <c r="G134" s="253">
        <v>1500</v>
      </c>
      <c r="H134" s="255">
        <v>43678</v>
      </c>
      <c r="I134" s="45" t="s">
        <v>4030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4234</v>
      </c>
      <c r="B135" s="268"/>
      <c r="C135" s="256">
        <v>42</v>
      </c>
      <c r="D135" s="45" t="s">
        <v>4235</v>
      </c>
      <c r="E135" s="45" t="s">
        <v>4236</v>
      </c>
      <c r="F135" s="45" t="s">
        <v>550</v>
      </c>
      <c r="G135" s="253">
        <v>43.75</v>
      </c>
      <c r="H135" s="255">
        <v>43770</v>
      </c>
      <c r="I135" s="45" t="s">
        <v>3709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4237</v>
      </c>
      <c r="B136" s="268"/>
      <c r="C136" s="256">
        <v>43</v>
      </c>
      <c r="D136" s="45" t="s">
        <v>4238</v>
      </c>
      <c r="E136" s="45" t="s">
        <v>4042</v>
      </c>
      <c r="F136" s="45" t="s">
        <v>550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4197</v>
      </c>
      <c r="E137" s="253" t="s">
        <v>4239</v>
      </c>
      <c r="F137" s="253" t="s">
        <v>550</v>
      </c>
      <c r="G137" s="253">
        <v>33</v>
      </c>
      <c r="H137" s="255">
        <v>42005</v>
      </c>
      <c r="I137" s="255" t="s">
        <v>3777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4240</v>
      </c>
      <c r="E138" s="253" t="s">
        <v>4241</v>
      </c>
      <c r="F138" s="253" t="s">
        <v>550</v>
      </c>
      <c r="G138" s="253">
        <v>33</v>
      </c>
      <c r="H138" s="255">
        <v>42005</v>
      </c>
      <c r="I138" s="255" t="s">
        <v>3777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4242</v>
      </c>
      <c r="E139" s="253" t="s">
        <v>4243</v>
      </c>
      <c r="F139" s="253" t="s">
        <v>550</v>
      </c>
      <c r="G139" s="253">
        <v>62.68</v>
      </c>
      <c r="H139" s="255">
        <v>42156</v>
      </c>
      <c r="I139" s="255" t="s">
        <v>3711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4244</v>
      </c>
      <c r="E140" s="254" t="s">
        <v>4245</v>
      </c>
      <c r="F140" s="253" t="s">
        <v>550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3975</v>
      </c>
      <c r="E141" s="253" t="s">
        <v>4246</v>
      </c>
      <c r="F141" s="253" t="s">
        <v>4137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4247</v>
      </c>
      <c r="E142" s="253" t="s">
        <v>4248</v>
      </c>
      <c r="F142" s="253" t="s">
        <v>551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4249</v>
      </c>
      <c r="E143" s="253" t="s">
        <v>4250</v>
      </c>
      <c r="F143" s="253" t="s">
        <v>4137</v>
      </c>
      <c r="G143" s="253">
        <v>25</v>
      </c>
      <c r="I143" s="253" t="s">
        <v>4026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4051</v>
      </c>
      <c r="E144" s="253" t="s">
        <v>4251</v>
      </c>
      <c r="F144" s="253" t="s">
        <v>550</v>
      </c>
      <c r="G144" s="253">
        <v>38.75</v>
      </c>
      <c r="H144" s="255">
        <v>41852</v>
      </c>
      <c r="I144" s="255" t="s">
        <v>3777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4252</v>
      </c>
      <c r="E145" s="254" t="s">
        <v>4253</v>
      </c>
      <c r="F145" s="253" t="s">
        <v>550</v>
      </c>
      <c r="G145" s="253">
        <v>23</v>
      </c>
      <c r="H145" s="255">
        <v>41974</v>
      </c>
      <c r="I145" s="255" t="s">
        <v>4030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4254</v>
      </c>
      <c r="E146" s="253" t="s">
        <v>4255</v>
      </c>
      <c r="F146" s="253" t="s">
        <v>550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4252</v>
      </c>
      <c r="E147" s="253" t="s">
        <v>4253</v>
      </c>
      <c r="F147" s="253" t="s">
        <v>550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4256</v>
      </c>
      <c r="E148" s="253" t="s">
        <v>4257</v>
      </c>
      <c r="F148" s="253" t="s">
        <v>550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4258</v>
      </c>
      <c r="E149" s="253" t="s">
        <v>4259</v>
      </c>
      <c r="F149" s="253" t="s">
        <v>550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4244</v>
      </c>
      <c r="E150" s="253" t="s">
        <v>3994</v>
      </c>
      <c r="F150" s="253" t="s">
        <v>550</v>
      </c>
      <c r="G150" s="253">
        <v>37.5</v>
      </c>
      <c r="I150" s="253" t="s">
        <v>3711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3981</v>
      </c>
      <c r="E151" s="253" t="s">
        <v>4004</v>
      </c>
      <c r="F151" s="253" t="s">
        <v>550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4039</v>
      </c>
      <c r="E152" s="253" t="s">
        <v>4257</v>
      </c>
      <c r="F152" s="253" t="s">
        <v>4137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4179</v>
      </c>
      <c r="E153" s="253" t="s">
        <v>4204</v>
      </c>
      <c r="F153" s="253" t="s">
        <v>4137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4260</v>
      </c>
      <c r="E154" s="253" t="s">
        <v>4261</v>
      </c>
      <c r="F154" s="253" t="s">
        <v>4137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4262</v>
      </c>
      <c r="E155" s="253" t="s">
        <v>4263</v>
      </c>
      <c r="F155" s="253" t="s">
        <v>4137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4027</v>
      </c>
      <c r="E156" s="253" t="s">
        <v>4264</v>
      </c>
      <c r="F156" s="253" t="s">
        <v>4137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4168</v>
      </c>
      <c r="E157" s="253" t="s">
        <v>4057</v>
      </c>
      <c r="F157" s="253" t="s">
        <v>4137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4244</v>
      </c>
      <c r="E158" s="254" t="s">
        <v>4265</v>
      </c>
      <c r="F158" s="253" t="s">
        <v>551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4266</v>
      </c>
      <c r="E159" s="254" t="s">
        <v>4267</v>
      </c>
      <c r="F159" s="253" t="s">
        <v>4268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4269</v>
      </c>
      <c r="E160" s="253" t="s">
        <v>3989</v>
      </c>
      <c r="F160" s="253" t="s">
        <v>551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4039</v>
      </c>
      <c r="E161" s="45" t="s">
        <v>4270</v>
      </c>
      <c r="F161" s="45" t="s">
        <v>550</v>
      </c>
      <c r="G161" s="253">
        <v>75</v>
      </c>
      <c r="H161" s="255">
        <v>44317</v>
      </c>
      <c r="I161" s="70" t="s">
        <v>3723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3990</v>
      </c>
      <c r="E162" s="45" t="s">
        <v>3991</v>
      </c>
      <c r="F162" s="45" t="s">
        <v>550</v>
      </c>
      <c r="G162" s="253">
        <v>100</v>
      </c>
      <c r="H162" s="255">
        <v>44409</v>
      </c>
      <c r="I162" s="70" t="s">
        <v>3699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4262</v>
      </c>
      <c r="E163" s="45" t="s">
        <v>4271</v>
      </c>
      <c r="F163" s="45" t="s">
        <v>551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4272</v>
      </c>
      <c r="E164" s="45" t="s">
        <v>4273</v>
      </c>
      <c r="F164" s="45" t="s">
        <v>550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1032</v>
      </c>
      <c r="E165" s="45" t="s">
        <v>3992</v>
      </c>
      <c r="F165" s="45" t="s">
        <v>4137</v>
      </c>
      <c r="G165" s="253">
        <v>250</v>
      </c>
      <c r="H165" s="255">
        <v>45108</v>
      </c>
      <c r="I165" s="70" t="s">
        <v>4098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4274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3846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4275</v>
      </c>
      <c r="J173" s="253">
        <f>Workshops!J601+'Master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4276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4277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4278</v>
      </c>
      <c r="J176" s="253" t="e">
        <f ca="1">SUM(Z176:BA176)</f>
        <v>#NAME?</v>
      </c>
      <c r="V176" s="254"/>
      <c r="W176" s="254"/>
      <c r="X176" s="254"/>
      <c r="Y176" s="254"/>
      <c r="Z176" s="254"/>
      <c r="AA176" s="254"/>
      <c r="AB176" s="254"/>
      <c r="AC176" s="284" t="e">
        <f t="shared" ref="AC176:AJ176" ca="1" si="18">SumByColor(Z167, AC92:AC167)</f>
        <v>#NAME?</v>
      </c>
      <c r="AD176" s="284" t="e">
        <f t="shared" ca="1" si="18"/>
        <v>#NAME?</v>
      </c>
      <c r="AE176" s="284" t="e">
        <f t="shared" ca="1" si="18"/>
        <v>#NAME?</v>
      </c>
      <c r="AF176" s="284" t="e">
        <f t="shared" ca="1" si="18"/>
        <v>#NAME?</v>
      </c>
      <c r="AG176" s="284" t="e">
        <f t="shared" ca="1" si="18"/>
        <v>#NAME?</v>
      </c>
      <c r="AH176" s="284" t="e">
        <f t="shared" ca="1" si="18"/>
        <v>#NAME?</v>
      </c>
      <c r="AI176" s="284" t="e">
        <f t="shared" ca="1" si="18"/>
        <v>#NAME?</v>
      </c>
      <c r="AJ176" s="284" t="e">
        <f t="shared" ca="1" si="18"/>
        <v>#NAME?</v>
      </c>
      <c r="AK176" s="284" t="e">
        <f t="shared" ref="AK176:BP176" ca="1" si="19">SumByColor(AH167, AK91:AK167)</f>
        <v>#NAME?</v>
      </c>
      <c r="AL176" s="284" t="e">
        <f t="shared" ca="1" si="19"/>
        <v>#NAME?</v>
      </c>
      <c r="AM176" s="284" t="e">
        <f t="shared" ca="1" si="19"/>
        <v>#NAME?</v>
      </c>
      <c r="AN176" s="284" t="e">
        <f t="shared" ca="1" si="19"/>
        <v>#NAME?</v>
      </c>
      <c r="AO176" s="284" t="e">
        <f t="shared" ca="1" si="19"/>
        <v>#NAME?</v>
      </c>
      <c r="AP176" s="284" t="e">
        <f t="shared" ca="1" si="19"/>
        <v>#NAME?</v>
      </c>
      <c r="AQ176" s="284" t="e">
        <f t="shared" ca="1" si="19"/>
        <v>#NAME?</v>
      </c>
      <c r="AR176" s="284" t="e">
        <f t="shared" ca="1" si="19"/>
        <v>#NAME?</v>
      </c>
      <c r="AS176" s="284" t="e">
        <f t="shared" ca="1" si="19"/>
        <v>#NAME?</v>
      </c>
      <c r="AT176" s="284" t="e">
        <f t="shared" ca="1" si="19"/>
        <v>#NAME?</v>
      </c>
      <c r="AU176" s="284" t="e">
        <f t="shared" ca="1" si="19"/>
        <v>#NAME?</v>
      </c>
      <c r="AV176" s="284" t="e">
        <f t="shared" ca="1" si="19"/>
        <v>#NAME?</v>
      </c>
      <c r="AW176" s="284" t="e">
        <f t="shared" ca="1" si="19"/>
        <v>#NAME?</v>
      </c>
      <c r="AX176" s="284" t="e">
        <f t="shared" ca="1" si="19"/>
        <v>#NAME?</v>
      </c>
      <c r="AY176" s="284" t="e">
        <f t="shared" ca="1" si="19"/>
        <v>#NAME?</v>
      </c>
      <c r="AZ176" s="284" t="e">
        <f t="shared" ca="1" si="19"/>
        <v>#NAME?</v>
      </c>
      <c r="BA176" s="284" t="e">
        <f t="shared" ca="1" si="19"/>
        <v>#NAME?</v>
      </c>
      <c r="BB176" s="284" t="e">
        <f t="shared" ca="1" si="19"/>
        <v>#NAME?</v>
      </c>
      <c r="BC176" s="284" t="e">
        <f t="shared" ca="1" si="19"/>
        <v>#NAME?</v>
      </c>
      <c r="BD176" s="284" t="e">
        <f t="shared" ca="1" si="19"/>
        <v>#NAME?</v>
      </c>
      <c r="BE176" s="284" t="e">
        <f t="shared" ca="1" si="19"/>
        <v>#NAME?</v>
      </c>
      <c r="BF176" s="284" t="e">
        <f t="shared" ca="1" si="19"/>
        <v>#NAME?</v>
      </c>
      <c r="BG176" s="284" t="e">
        <f t="shared" ca="1" si="19"/>
        <v>#NAME?</v>
      </c>
      <c r="BH176" s="284" t="e">
        <f t="shared" ca="1" si="19"/>
        <v>#NAME?</v>
      </c>
      <c r="BI176" s="284" t="e">
        <f t="shared" ca="1" si="19"/>
        <v>#NAME?</v>
      </c>
      <c r="BJ176" s="284" t="e">
        <f t="shared" ca="1" si="19"/>
        <v>#NAME?</v>
      </c>
      <c r="BK176" s="284" t="e">
        <f t="shared" ca="1" si="19"/>
        <v>#NAME?</v>
      </c>
      <c r="BL176" s="284" t="e">
        <f t="shared" ca="1" si="19"/>
        <v>#NAME?</v>
      </c>
      <c r="BM176" s="284" t="e">
        <f t="shared" ca="1" si="19"/>
        <v>#NAME?</v>
      </c>
      <c r="BN176" s="284" t="e">
        <f t="shared" ca="1" si="19"/>
        <v>#NAME?</v>
      </c>
      <c r="BO176" s="284" t="e">
        <f t="shared" ca="1" si="19"/>
        <v>#NAME?</v>
      </c>
      <c r="BP176" s="284" t="e">
        <f t="shared" ca="1" si="19"/>
        <v>#NAME?</v>
      </c>
      <c r="BQ176" s="284" t="e">
        <f t="shared" ref="BQ176:CV176" ca="1" si="20">SumByColor(BN167, BQ91:BQ167)</f>
        <v>#NAME?</v>
      </c>
      <c r="BR176" s="284" t="e">
        <f t="shared" ca="1" si="20"/>
        <v>#NAME?</v>
      </c>
      <c r="BS176" s="284" t="e">
        <f t="shared" ca="1" si="20"/>
        <v>#NAME?</v>
      </c>
      <c r="BT176" s="284" t="e">
        <f t="shared" ca="1" si="20"/>
        <v>#NAME?</v>
      </c>
      <c r="BU176" s="284" t="e">
        <f t="shared" ca="1" si="20"/>
        <v>#NAME?</v>
      </c>
      <c r="BV176" s="284" t="e">
        <f t="shared" ca="1" si="20"/>
        <v>#NAME?</v>
      </c>
      <c r="BW176" s="284" t="e">
        <f t="shared" ca="1" si="20"/>
        <v>#NAME?</v>
      </c>
      <c r="BX176" s="284" t="e">
        <f t="shared" ca="1" si="20"/>
        <v>#NAME?</v>
      </c>
      <c r="BY176" s="284" t="e">
        <f t="shared" ca="1" si="20"/>
        <v>#NAME?</v>
      </c>
      <c r="BZ176" s="284" t="e">
        <f t="shared" ca="1" si="20"/>
        <v>#NAME?</v>
      </c>
      <c r="CA176" s="284" t="e">
        <f t="shared" ca="1" si="20"/>
        <v>#NAME?</v>
      </c>
      <c r="CB176" s="284" t="e">
        <f t="shared" ca="1" si="20"/>
        <v>#NAME?</v>
      </c>
      <c r="CC176" s="284" t="e">
        <f t="shared" ca="1" si="20"/>
        <v>#NAME?</v>
      </c>
      <c r="CD176" s="284" t="e">
        <f t="shared" ca="1" si="20"/>
        <v>#NAME?</v>
      </c>
      <c r="CE176" s="284" t="e">
        <f t="shared" ca="1" si="20"/>
        <v>#NAME?</v>
      </c>
      <c r="CF176" s="284" t="e">
        <f t="shared" ca="1" si="20"/>
        <v>#NAME?</v>
      </c>
      <c r="CG176" s="284" t="e">
        <f t="shared" ca="1" si="20"/>
        <v>#NAME?</v>
      </c>
      <c r="CH176" s="284" t="e">
        <f t="shared" ca="1" si="20"/>
        <v>#NAME?</v>
      </c>
      <c r="CI176" s="284" t="e">
        <f t="shared" ca="1" si="20"/>
        <v>#NAME?</v>
      </c>
      <c r="CJ176" s="284" t="e">
        <f t="shared" ca="1" si="20"/>
        <v>#NAME?</v>
      </c>
      <c r="CK176" s="284" t="e">
        <f t="shared" ca="1" si="20"/>
        <v>#NAME?</v>
      </c>
      <c r="CL176" s="284" t="e">
        <f t="shared" ca="1" si="20"/>
        <v>#NAME?</v>
      </c>
      <c r="CM176" s="284" t="e">
        <f t="shared" ca="1" si="20"/>
        <v>#NAME?</v>
      </c>
      <c r="CN176" s="284" t="e">
        <f t="shared" ca="1" si="20"/>
        <v>#NAME?</v>
      </c>
      <c r="CO176" s="284" t="e">
        <f t="shared" ca="1" si="20"/>
        <v>#NAME?</v>
      </c>
      <c r="CP176" s="284" t="e">
        <f t="shared" ca="1" si="20"/>
        <v>#NAME?</v>
      </c>
      <c r="CQ176" s="284" t="e">
        <f t="shared" ca="1" si="20"/>
        <v>#NAME?</v>
      </c>
      <c r="CR176" s="284" t="e">
        <f t="shared" ca="1" si="20"/>
        <v>#NAME?</v>
      </c>
      <c r="CS176" s="284" t="e">
        <f t="shared" ca="1" si="20"/>
        <v>#NAME?</v>
      </c>
      <c r="CT176" s="284" t="e">
        <f t="shared" ca="1" si="20"/>
        <v>#NAME?</v>
      </c>
      <c r="CU176" s="284" t="e">
        <f t="shared" ca="1" si="20"/>
        <v>#NAME?</v>
      </c>
      <c r="CV176" s="284" t="e">
        <f t="shared" ca="1" si="20"/>
        <v>#NAME?</v>
      </c>
      <c r="CW176" s="284" t="e">
        <f t="shared" ref="CW176:DV176" ca="1" si="21">SumByColor(CT167, CW91:CW167)</f>
        <v>#NAME?</v>
      </c>
      <c r="CX176" s="284" t="e">
        <f t="shared" ca="1" si="21"/>
        <v>#NAME?</v>
      </c>
      <c r="CY176" s="284" t="e">
        <f t="shared" ca="1" si="21"/>
        <v>#NAME?</v>
      </c>
      <c r="CZ176" s="284" t="e">
        <f t="shared" ca="1" si="21"/>
        <v>#NAME?</v>
      </c>
      <c r="DA176" s="284" t="e">
        <f t="shared" ca="1" si="21"/>
        <v>#NAME?</v>
      </c>
      <c r="DB176" s="284" t="e">
        <f t="shared" ca="1" si="21"/>
        <v>#NAME?</v>
      </c>
      <c r="DC176" s="284" t="e">
        <f t="shared" ca="1" si="21"/>
        <v>#NAME?</v>
      </c>
      <c r="DD176" s="284" t="e">
        <f t="shared" ca="1" si="21"/>
        <v>#NAME?</v>
      </c>
      <c r="DE176" s="284" t="e">
        <f t="shared" ca="1" si="21"/>
        <v>#NAME?</v>
      </c>
      <c r="DF176" s="284" t="e">
        <f t="shared" ca="1" si="21"/>
        <v>#NAME?</v>
      </c>
      <c r="DG176" s="284" t="e">
        <f t="shared" ca="1" si="21"/>
        <v>#NAME?</v>
      </c>
      <c r="DH176" s="284" t="e">
        <f t="shared" ca="1" si="21"/>
        <v>#NAME?</v>
      </c>
      <c r="DI176" s="284" t="e">
        <f t="shared" ca="1" si="21"/>
        <v>#NAME?</v>
      </c>
      <c r="DJ176" s="284" t="e">
        <f t="shared" ca="1" si="21"/>
        <v>#NAME?</v>
      </c>
      <c r="DK176" s="284" t="e">
        <f t="shared" ca="1" si="21"/>
        <v>#NAME?</v>
      </c>
      <c r="DL176" s="284" t="e">
        <f t="shared" ca="1" si="21"/>
        <v>#NAME?</v>
      </c>
      <c r="DM176" s="284" t="e">
        <f t="shared" ca="1" si="21"/>
        <v>#NAME?</v>
      </c>
      <c r="DN176" s="284" t="e">
        <f t="shared" ca="1" si="21"/>
        <v>#NAME?</v>
      </c>
      <c r="DO176" s="284" t="e">
        <f t="shared" ca="1" si="21"/>
        <v>#NAME?</v>
      </c>
      <c r="DP176" s="284" t="e">
        <f t="shared" ca="1" si="21"/>
        <v>#NAME?</v>
      </c>
      <c r="DQ176" s="284" t="e">
        <f t="shared" ca="1" si="21"/>
        <v>#NAME?</v>
      </c>
      <c r="DR176" s="284" t="e">
        <f t="shared" ca="1" si="21"/>
        <v>#NAME?</v>
      </c>
      <c r="DS176" s="284" t="e">
        <f t="shared" ca="1" si="21"/>
        <v>#NAME?</v>
      </c>
      <c r="DT176" s="284" t="e">
        <f t="shared" ca="1" si="21"/>
        <v>#NAME?</v>
      </c>
      <c r="DU176" s="284" t="e">
        <f t="shared" ca="1" si="21"/>
        <v>#NAME?</v>
      </c>
      <c r="DV176" s="284" t="e">
        <f t="shared" ca="1" si="21"/>
        <v>#NAME?</v>
      </c>
    </row>
    <row r="177" spans="1:126" ht="13.15" customHeight="1" x14ac:dyDescent="0.4">
      <c r="F177" s="254" t="s">
        <v>4279</v>
      </c>
      <c r="J177" s="253" t="e">
        <f ca="1">SUM(Z177:AZ177)</f>
        <v>#NAME?</v>
      </c>
      <c r="V177" s="254"/>
      <c r="W177" s="254"/>
      <c r="X177" s="254"/>
      <c r="Y177" s="254"/>
      <c r="Z177" s="254"/>
      <c r="AA177" s="254"/>
      <c r="AB177" s="254"/>
      <c r="AC177" s="284" t="e">
        <f ca="1">SumByColor(Z169, AC5:AC23)</f>
        <v>#NAME?</v>
      </c>
      <c r="AD177" s="284" t="e">
        <f ca="1">SumByColor(AA169, AD6:AD27)</f>
        <v>#NAME?</v>
      </c>
      <c r="AE177" s="284" t="e">
        <f t="shared" ref="AE177:AT177" ca="1" si="22">SumByColor(AB169, AE6:AE82)</f>
        <v>#NAME?</v>
      </c>
      <c r="AF177" s="284" t="e">
        <f t="shared" ca="1" si="22"/>
        <v>#NAME?</v>
      </c>
      <c r="AG177" s="284" t="e">
        <f t="shared" ca="1" si="22"/>
        <v>#NAME?</v>
      </c>
      <c r="AH177" s="284" t="e">
        <f t="shared" ca="1" si="22"/>
        <v>#NAME?</v>
      </c>
      <c r="AI177" s="284" t="e">
        <f t="shared" ca="1" si="22"/>
        <v>#NAME?</v>
      </c>
      <c r="AJ177" s="284" t="e">
        <f t="shared" ca="1" si="22"/>
        <v>#NAME?</v>
      </c>
      <c r="AK177" s="284" t="e">
        <f t="shared" ca="1" si="22"/>
        <v>#NAME?</v>
      </c>
      <c r="AL177" s="284" t="e">
        <f t="shared" ca="1" si="22"/>
        <v>#NAME?</v>
      </c>
      <c r="AM177" s="284" t="e">
        <f t="shared" ca="1" si="22"/>
        <v>#NAME?</v>
      </c>
      <c r="AN177" s="284" t="e">
        <f t="shared" ca="1" si="22"/>
        <v>#NAME?</v>
      </c>
      <c r="AO177" s="284" t="e">
        <f t="shared" ca="1" si="22"/>
        <v>#NAME?</v>
      </c>
      <c r="AP177" s="284" t="e">
        <f t="shared" ca="1" si="22"/>
        <v>#NAME?</v>
      </c>
      <c r="AQ177" s="284" t="e">
        <f t="shared" ca="1" si="22"/>
        <v>#NAME?</v>
      </c>
      <c r="AR177" s="284" t="e">
        <f t="shared" ca="1" si="22"/>
        <v>#NAME?</v>
      </c>
      <c r="AS177" s="284" t="e">
        <f t="shared" ca="1" si="22"/>
        <v>#NAME?</v>
      </c>
      <c r="AT177" s="284" t="e">
        <f t="shared" ca="1" si="22"/>
        <v>#NAME?</v>
      </c>
      <c r="AU177" s="284" t="e">
        <f t="shared" ref="AU177:BZ177" ca="1" si="23">SumByColor(AR169, AU6:AU87)</f>
        <v>#NAME?</v>
      </c>
      <c r="AV177" s="284" t="e">
        <f t="shared" ca="1" si="23"/>
        <v>#NAME?</v>
      </c>
      <c r="AW177" s="284" t="e">
        <f t="shared" ca="1" si="23"/>
        <v>#NAME?</v>
      </c>
      <c r="AX177" s="284" t="e">
        <f t="shared" ca="1" si="23"/>
        <v>#NAME?</v>
      </c>
      <c r="AY177" s="284" t="e">
        <f t="shared" ca="1" si="23"/>
        <v>#NAME?</v>
      </c>
      <c r="AZ177" s="284" t="e">
        <f t="shared" ca="1" si="23"/>
        <v>#NAME?</v>
      </c>
      <c r="BA177" s="284" t="e">
        <f t="shared" ca="1" si="23"/>
        <v>#NAME?</v>
      </c>
      <c r="BB177" s="284" t="e">
        <f t="shared" ca="1" si="23"/>
        <v>#NAME?</v>
      </c>
      <c r="BC177" s="284" t="e">
        <f t="shared" ca="1" si="23"/>
        <v>#NAME?</v>
      </c>
      <c r="BD177" s="284" t="e">
        <f t="shared" ca="1" si="23"/>
        <v>#NAME?</v>
      </c>
      <c r="BE177" s="284" t="e">
        <f t="shared" ca="1" si="23"/>
        <v>#NAME?</v>
      </c>
      <c r="BF177" s="284" t="e">
        <f t="shared" ca="1" si="23"/>
        <v>#NAME?</v>
      </c>
      <c r="BG177" s="284" t="e">
        <f t="shared" ca="1" si="23"/>
        <v>#NAME?</v>
      </c>
      <c r="BH177" s="284" t="e">
        <f t="shared" ca="1" si="23"/>
        <v>#NAME?</v>
      </c>
      <c r="BI177" s="284" t="e">
        <f t="shared" ca="1" si="23"/>
        <v>#NAME?</v>
      </c>
      <c r="BJ177" s="284" t="e">
        <f t="shared" ca="1" si="23"/>
        <v>#NAME?</v>
      </c>
      <c r="BK177" s="284" t="e">
        <f t="shared" ca="1" si="23"/>
        <v>#NAME?</v>
      </c>
      <c r="BL177" s="284" t="e">
        <f t="shared" ca="1" si="23"/>
        <v>#NAME?</v>
      </c>
      <c r="BM177" s="284" t="e">
        <f t="shared" ca="1" si="23"/>
        <v>#NAME?</v>
      </c>
      <c r="BN177" s="284" t="e">
        <f t="shared" ca="1" si="23"/>
        <v>#NAME?</v>
      </c>
      <c r="BO177" s="284" t="e">
        <f t="shared" ca="1" si="23"/>
        <v>#NAME?</v>
      </c>
      <c r="BP177" s="284" t="e">
        <f t="shared" ca="1" si="23"/>
        <v>#NAME?</v>
      </c>
      <c r="BQ177" s="284" t="e">
        <f t="shared" ca="1" si="23"/>
        <v>#NAME?</v>
      </c>
      <c r="BR177" s="284" t="e">
        <f t="shared" ca="1" si="23"/>
        <v>#NAME?</v>
      </c>
      <c r="BS177" s="284" t="e">
        <f t="shared" ca="1" si="23"/>
        <v>#NAME?</v>
      </c>
      <c r="BT177" s="284" t="e">
        <f t="shared" ca="1" si="23"/>
        <v>#NAME?</v>
      </c>
      <c r="BU177" s="284" t="e">
        <f t="shared" ca="1" si="23"/>
        <v>#NAME?</v>
      </c>
      <c r="BV177" s="284" t="e">
        <f t="shared" ca="1" si="23"/>
        <v>#NAME?</v>
      </c>
      <c r="BW177" s="284" t="e">
        <f t="shared" ca="1" si="23"/>
        <v>#NAME?</v>
      </c>
      <c r="BX177" s="284" t="e">
        <f t="shared" ca="1" si="23"/>
        <v>#NAME?</v>
      </c>
      <c r="BY177" s="284" t="e">
        <f t="shared" ca="1" si="23"/>
        <v>#NAME?</v>
      </c>
      <c r="BZ177" s="284" t="e">
        <f t="shared" ca="1" si="23"/>
        <v>#NAME?</v>
      </c>
      <c r="CA177" s="284" t="e">
        <f t="shared" ref="CA177:DF177" ca="1" si="24">SumByColor(BX169, CA6:CA87)</f>
        <v>#NAME?</v>
      </c>
      <c r="CB177" s="284" t="e">
        <f t="shared" ca="1" si="24"/>
        <v>#NAME?</v>
      </c>
      <c r="CC177" s="284" t="e">
        <f t="shared" ca="1" si="24"/>
        <v>#NAME?</v>
      </c>
      <c r="CD177" s="284" t="e">
        <f t="shared" ca="1" si="24"/>
        <v>#NAME?</v>
      </c>
      <c r="CE177" s="284" t="e">
        <f t="shared" ca="1" si="24"/>
        <v>#NAME?</v>
      </c>
      <c r="CF177" s="284" t="e">
        <f t="shared" ca="1" si="24"/>
        <v>#NAME?</v>
      </c>
      <c r="CG177" s="284" t="e">
        <f t="shared" ca="1" si="24"/>
        <v>#NAME?</v>
      </c>
      <c r="CH177" s="284" t="e">
        <f t="shared" ca="1" si="24"/>
        <v>#NAME?</v>
      </c>
      <c r="CI177" s="284" t="e">
        <f t="shared" ca="1" si="24"/>
        <v>#NAME?</v>
      </c>
      <c r="CJ177" s="284" t="e">
        <f t="shared" ca="1" si="24"/>
        <v>#NAME?</v>
      </c>
      <c r="CK177" s="284" t="e">
        <f t="shared" ca="1" si="24"/>
        <v>#NAME?</v>
      </c>
      <c r="CL177" s="284" t="e">
        <f t="shared" ca="1" si="24"/>
        <v>#NAME?</v>
      </c>
      <c r="CM177" s="284" t="e">
        <f t="shared" ca="1" si="24"/>
        <v>#NAME?</v>
      </c>
      <c r="CN177" s="284" t="e">
        <f t="shared" ca="1" si="24"/>
        <v>#NAME?</v>
      </c>
      <c r="CO177" s="284" t="e">
        <f t="shared" ca="1" si="24"/>
        <v>#NAME?</v>
      </c>
      <c r="CP177" s="284" t="e">
        <f t="shared" ca="1" si="24"/>
        <v>#NAME?</v>
      </c>
      <c r="CQ177" s="284" t="e">
        <f t="shared" ca="1" si="24"/>
        <v>#NAME?</v>
      </c>
      <c r="CR177" s="284" t="e">
        <f t="shared" ca="1" si="24"/>
        <v>#NAME?</v>
      </c>
      <c r="CS177" s="284" t="e">
        <f t="shared" ca="1" si="24"/>
        <v>#NAME?</v>
      </c>
      <c r="CT177" s="284" t="e">
        <f t="shared" ca="1" si="24"/>
        <v>#NAME?</v>
      </c>
      <c r="CU177" s="284" t="e">
        <f t="shared" ca="1" si="24"/>
        <v>#NAME?</v>
      </c>
      <c r="CV177" s="284" t="e">
        <f t="shared" ca="1" si="24"/>
        <v>#NAME?</v>
      </c>
      <c r="CW177" s="284" t="e">
        <f t="shared" ca="1" si="24"/>
        <v>#NAME?</v>
      </c>
      <c r="CX177" s="284" t="e">
        <f t="shared" ca="1" si="24"/>
        <v>#NAME?</v>
      </c>
      <c r="CY177" s="284" t="e">
        <f t="shared" ca="1" si="24"/>
        <v>#NAME?</v>
      </c>
      <c r="CZ177" s="284" t="e">
        <f t="shared" ca="1" si="24"/>
        <v>#NAME?</v>
      </c>
      <c r="DA177" s="284" t="e">
        <f t="shared" ca="1" si="24"/>
        <v>#NAME?</v>
      </c>
      <c r="DB177" s="284" t="e">
        <f t="shared" ca="1" si="24"/>
        <v>#NAME?</v>
      </c>
      <c r="DC177" s="284" t="e">
        <f t="shared" ca="1" si="24"/>
        <v>#NAME?</v>
      </c>
      <c r="DD177" s="284" t="e">
        <f t="shared" ca="1" si="24"/>
        <v>#NAME?</v>
      </c>
      <c r="DE177" s="284" t="e">
        <f t="shared" ca="1" si="24"/>
        <v>#NAME?</v>
      </c>
      <c r="DF177" s="284" t="e">
        <f t="shared" ca="1" si="24"/>
        <v>#NAME?</v>
      </c>
      <c r="DG177" s="284" t="e">
        <f t="shared" ref="DG177:DV177" ca="1" si="25">SumByColor(DD169, DG6:DG87)</f>
        <v>#NAME?</v>
      </c>
      <c r="DH177" s="284" t="e">
        <f t="shared" ca="1" si="25"/>
        <v>#NAME?</v>
      </c>
      <c r="DI177" s="284" t="e">
        <f t="shared" ca="1" si="25"/>
        <v>#NAME?</v>
      </c>
      <c r="DJ177" s="284" t="e">
        <f t="shared" ca="1" si="25"/>
        <v>#NAME?</v>
      </c>
      <c r="DK177" s="284" t="e">
        <f t="shared" ca="1" si="25"/>
        <v>#NAME?</v>
      </c>
      <c r="DL177" s="284" t="e">
        <f t="shared" ca="1" si="25"/>
        <v>#NAME?</v>
      </c>
      <c r="DM177" s="284" t="e">
        <f t="shared" ca="1" si="25"/>
        <v>#NAME?</v>
      </c>
      <c r="DN177" s="284" t="e">
        <f t="shared" ca="1" si="25"/>
        <v>#NAME?</v>
      </c>
      <c r="DO177" s="284" t="e">
        <f t="shared" ca="1" si="25"/>
        <v>#NAME?</v>
      </c>
      <c r="DP177" s="284" t="e">
        <f t="shared" ca="1" si="25"/>
        <v>#NAME?</v>
      </c>
      <c r="DQ177" s="284" t="e">
        <f t="shared" ca="1" si="25"/>
        <v>#NAME?</v>
      </c>
      <c r="DR177" s="284" t="e">
        <f t="shared" ca="1" si="25"/>
        <v>#NAME?</v>
      </c>
      <c r="DS177" s="284" t="e">
        <f t="shared" ca="1" si="25"/>
        <v>#NAME?</v>
      </c>
      <c r="DT177" s="284" t="e">
        <f t="shared" ca="1" si="25"/>
        <v>#NAME?</v>
      </c>
      <c r="DU177" s="284" t="e">
        <f t="shared" ca="1" si="25"/>
        <v>#NAME?</v>
      </c>
      <c r="DV177" s="284" t="e">
        <f t="shared" ca="1" si="25"/>
        <v>#NAME?</v>
      </c>
    </row>
    <row r="178" spans="1:126" ht="13.5" customHeight="1" thickBot="1" x14ac:dyDescent="0.45">
      <c r="F178" s="285" t="s">
        <v>4280</v>
      </c>
      <c r="G178" s="286"/>
      <c r="H178" s="286"/>
      <c r="I178" s="286"/>
      <c r="J178" s="285" t="e">
        <f ca="1">SUM(J172:J177)</f>
        <v>#NAME?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 t="e">
        <f t="shared" ref="AC178:BH178" ca="1" si="26">SUM(AC173:AC177)</f>
        <v>#NAME?</v>
      </c>
      <c r="AD178" s="285" t="e">
        <f t="shared" ca="1" si="26"/>
        <v>#NAME?</v>
      </c>
      <c r="AE178" s="285" t="e">
        <f t="shared" ca="1" si="26"/>
        <v>#NAME?</v>
      </c>
      <c r="AF178" s="285" t="e">
        <f t="shared" ca="1" si="26"/>
        <v>#NAME?</v>
      </c>
      <c r="AG178" s="285" t="e">
        <f t="shared" ca="1" si="26"/>
        <v>#NAME?</v>
      </c>
      <c r="AH178" s="285" t="e">
        <f t="shared" ca="1" si="26"/>
        <v>#NAME?</v>
      </c>
      <c r="AI178" s="285" t="e">
        <f t="shared" ca="1" si="26"/>
        <v>#NAME?</v>
      </c>
      <c r="AJ178" s="285" t="e">
        <f t="shared" ca="1" si="26"/>
        <v>#NAME?</v>
      </c>
      <c r="AK178" s="285" t="e">
        <f t="shared" ca="1" si="26"/>
        <v>#NAME?</v>
      </c>
      <c r="AL178" s="285" t="e">
        <f t="shared" ca="1" si="26"/>
        <v>#NAME?</v>
      </c>
      <c r="AM178" s="285" t="e">
        <f t="shared" ca="1" si="26"/>
        <v>#NAME?</v>
      </c>
      <c r="AN178" s="285" t="e">
        <f t="shared" ca="1" si="26"/>
        <v>#NAME?</v>
      </c>
      <c r="AO178" s="285" t="e">
        <f t="shared" ca="1" si="26"/>
        <v>#NAME?</v>
      </c>
      <c r="AP178" s="285" t="e">
        <f t="shared" ca="1" si="26"/>
        <v>#NAME?</v>
      </c>
      <c r="AQ178" s="285" t="e">
        <f t="shared" ca="1" si="26"/>
        <v>#NAME?</v>
      </c>
      <c r="AR178" s="285" t="e">
        <f t="shared" ca="1" si="26"/>
        <v>#NAME?</v>
      </c>
      <c r="AS178" s="285" t="e">
        <f t="shared" ca="1" si="26"/>
        <v>#NAME?</v>
      </c>
      <c r="AT178" s="285" t="e">
        <f t="shared" ca="1" si="26"/>
        <v>#NAME?</v>
      </c>
      <c r="AU178" s="285" t="e">
        <f t="shared" ca="1" si="26"/>
        <v>#NAME?</v>
      </c>
      <c r="AV178" s="285" t="e">
        <f t="shared" ca="1" si="26"/>
        <v>#NAME?</v>
      </c>
      <c r="AW178" s="285" t="e">
        <f t="shared" ca="1" si="26"/>
        <v>#NAME?</v>
      </c>
      <c r="AX178" s="285" t="e">
        <f t="shared" ca="1" si="26"/>
        <v>#NAME?</v>
      </c>
      <c r="AY178" s="285" t="e">
        <f t="shared" ca="1" si="26"/>
        <v>#NAME?</v>
      </c>
      <c r="AZ178" s="285" t="e">
        <f t="shared" ca="1" si="26"/>
        <v>#NAME?</v>
      </c>
      <c r="BA178" s="285" t="e">
        <f t="shared" ca="1" si="26"/>
        <v>#NAME?</v>
      </c>
      <c r="BB178" s="285" t="e">
        <f t="shared" ca="1" si="26"/>
        <v>#NAME?</v>
      </c>
      <c r="BC178" s="285" t="e">
        <f t="shared" ca="1" si="26"/>
        <v>#NAME?</v>
      </c>
      <c r="BD178" s="285" t="e">
        <f t="shared" ca="1" si="26"/>
        <v>#NAME?</v>
      </c>
      <c r="BE178" s="285" t="e">
        <f t="shared" ca="1" si="26"/>
        <v>#NAME?</v>
      </c>
      <c r="BF178" s="285" t="e">
        <f t="shared" ca="1" si="26"/>
        <v>#NAME?</v>
      </c>
      <c r="BG178" s="285" t="e">
        <f t="shared" ca="1" si="26"/>
        <v>#NAME?</v>
      </c>
      <c r="BH178" s="285" t="e">
        <f t="shared" ca="1" si="26"/>
        <v>#NAME?</v>
      </c>
      <c r="BI178" s="285" t="e">
        <f t="shared" ref="BI178:CN178" ca="1" si="27">SUM(BI173:BI177)</f>
        <v>#NAME?</v>
      </c>
      <c r="BJ178" s="285" t="e">
        <f t="shared" ca="1" si="27"/>
        <v>#NAME?</v>
      </c>
      <c r="BK178" s="285" t="e">
        <f t="shared" ca="1" si="27"/>
        <v>#NAME?</v>
      </c>
      <c r="BL178" s="285" t="e">
        <f t="shared" ca="1" si="27"/>
        <v>#NAME?</v>
      </c>
      <c r="BM178" s="285" t="e">
        <f t="shared" ca="1" si="27"/>
        <v>#NAME?</v>
      </c>
      <c r="BN178" s="285" t="e">
        <f t="shared" ca="1" si="27"/>
        <v>#NAME?</v>
      </c>
      <c r="BO178" s="285" t="e">
        <f t="shared" ca="1" si="27"/>
        <v>#NAME?</v>
      </c>
      <c r="BP178" s="285" t="e">
        <f t="shared" ca="1" si="27"/>
        <v>#NAME?</v>
      </c>
      <c r="BQ178" s="285" t="e">
        <f t="shared" ca="1" si="27"/>
        <v>#NAME?</v>
      </c>
      <c r="BR178" s="285" t="e">
        <f t="shared" ca="1" si="27"/>
        <v>#NAME?</v>
      </c>
      <c r="BS178" s="285" t="e">
        <f t="shared" ca="1" si="27"/>
        <v>#NAME?</v>
      </c>
      <c r="BT178" s="285" t="e">
        <f t="shared" ca="1" si="27"/>
        <v>#NAME?</v>
      </c>
      <c r="BU178" s="285" t="e">
        <f t="shared" ca="1" si="27"/>
        <v>#NAME?</v>
      </c>
      <c r="BV178" s="285" t="e">
        <f t="shared" ca="1" si="27"/>
        <v>#NAME?</v>
      </c>
      <c r="BW178" s="285" t="e">
        <f t="shared" ca="1" si="27"/>
        <v>#NAME?</v>
      </c>
      <c r="BX178" s="285" t="e">
        <f t="shared" ca="1" si="27"/>
        <v>#NAME?</v>
      </c>
      <c r="BY178" s="285" t="e">
        <f t="shared" ca="1" si="27"/>
        <v>#NAME?</v>
      </c>
      <c r="BZ178" s="285" t="e">
        <f t="shared" ca="1" si="27"/>
        <v>#NAME?</v>
      </c>
      <c r="CA178" s="285" t="e">
        <f t="shared" ca="1" si="27"/>
        <v>#NAME?</v>
      </c>
      <c r="CB178" s="285" t="e">
        <f t="shared" ca="1" si="27"/>
        <v>#NAME?</v>
      </c>
      <c r="CC178" s="285" t="e">
        <f t="shared" ca="1" si="27"/>
        <v>#NAME?</v>
      </c>
      <c r="CD178" s="285" t="e">
        <f t="shared" ca="1" si="27"/>
        <v>#NAME?</v>
      </c>
      <c r="CE178" s="285" t="e">
        <f t="shared" ca="1" si="27"/>
        <v>#NAME?</v>
      </c>
      <c r="CF178" s="285" t="e">
        <f t="shared" ca="1" si="27"/>
        <v>#NAME?</v>
      </c>
      <c r="CG178" s="285" t="e">
        <f t="shared" ca="1" si="27"/>
        <v>#NAME?</v>
      </c>
      <c r="CH178" s="285" t="e">
        <f t="shared" ca="1" si="27"/>
        <v>#NAME?</v>
      </c>
      <c r="CI178" s="285" t="e">
        <f t="shared" ca="1" si="27"/>
        <v>#NAME?</v>
      </c>
      <c r="CJ178" s="285" t="e">
        <f t="shared" ca="1" si="27"/>
        <v>#NAME?</v>
      </c>
      <c r="CK178" s="285" t="e">
        <f t="shared" ca="1" si="27"/>
        <v>#NAME?</v>
      </c>
      <c r="CL178" s="285" t="e">
        <f t="shared" ca="1" si="27"/>
        <v>#NAME?</v>
      </c>
      <c r="CM178" s="285" t="e">
        <f t="shared" ca="1" si="27"/>
        <v>#NAME?</v>
      </c>
      <c r="CN178" s="285" t="e">
        <f t="shared" ca="1" si="27"/>
        <v>#NAME?</v>
      </c>
      <c r="CO178" s="285" t="e">
        <f t="shared" ref="CO178:DT178" ca="1" si="28">SUM(CO173:CO177)</f>
        <v>#NAME?</v>
      </c>
      <c r="CP178" s="285" t="e">
        <f t="shared" ca="1" si="28"/>
        <v>#NAME?</v>
      </c>
      <c r="CQ178" s="285" t="e">
        <f t="shared" ca="1" si="28"/>
        <v>#NAME?</v>
      </c>
      <c r="CR178" s="285" t="e">
        <f t="shared" ca="1" si="28"/>
        <v>#NAME?</v>
      </c>
      <c r="CS178" s="285" t="e">
        <f t="shared" ca="1" si="28"/>
        <v>#NAME?</v>
      </c>
      <c r="CT178" s="285" t="e">
        <f t="shared" ca="1" si="28"/>
        <v>#NAME?</v>
      </c>
      <c r="CU178" s="285" t="e">
        <f t="shared" ca="1" si="28"/>
        <v>#NAME?</v>
      </c>
      <c r="CV178" s="285" t="e">
        <f t="shared" ca="1" si="28"/>
        <v>#NAME?</v>
      </c>
      <c r="CW178" s="285" t="e">
        <f t="shared" ca="1" si="28"/>
        <v>#NAME?</v>
      </c>
      <c r="CX178" s="285" t="e">
        <f t="shared" ca="1" si="28"/>
        <v>#NAME?</v>
      </c>
      <c r="CY178" s="285" t="e">
        <f t="shared" ca="1" si="28"/>
        <v>#NAME?</v>
      </c>
      <c r="CZ178" s="285" t="e">
        <f t="shared" ca="1" si="28"/>
        <v>#NAME?</v>
      </c>
      <c r="DA178" s="285" t="e">
        <f t="shared" ca="1" si="28"/>
        <v>#NAME?</v>
      </c>
      <c r="DB178" s="285" t="e">
        <f t="shared" ca="1" si="28"/>
        <v>#NAME?</v>
      </c>
      <c r="DC178" s="285" t="e">
        <f t="shared" ca="1" si="28"/>
        <v>#NAME?</v>
      </c>
      <c r="DD178" s="285" t="e">
        <f t="shared" ca="1" si="28"/>
        <v>#NAME?</v>
      </c>
      <c r="DE178" s="285" t="e">
        <f t="shared" ca="1" si="28"/>
        <v>#NAME?</v>
      </c>
      <c r="DF178" s="285" t="e">
        <f t="shared" ca="1" si="28"/>
        <v>#NAME?</v>
      </c>
      <c r="DG178" s="285" t="e">
        <f t="shared" ca="1" si="28"/>
        <v>#NAME?</v>
      </c>
      <c r="DH178" s="285" t="e">
        <f t="shared" ca="1" si="28"/>
        <v>#NAME?</v>
      </c>
      <c r="DI178" s="285" t="e">
        <f t="shared" ca="1" si="28"/>
        <v>#NAME?</v>
      </c>
      <c r="DJ178" s="285" t="e">
        <f t="shared" ca="1" si="28"/>
        <v>#NAME?</v>
      </c>
      <c r="DK178" s="285" t="e">
        <f t="shared" ca="1" si="28"/>
        <v>#NAME?</v>
      </c>
      <c r="DL178" s="285" t="e">
        <f t="shared" ca="1" si="28"/>
        <v>#NAME?</v>
      </c>
      <c r="DM178" s="285" t="e">
        <f t="shared" ca="1" si="28"/>
        <v>#NAME?</v>
      </c>
      <c r="DN178" s="285" t="e">
        <f t="shared" ca="1" si="28"/>
        <v>#NAME?</v>
      </c>
      <c r="DO178" s="285" t="e">
        <f t="shared" ca="1" si="28"/>
        <v>#NAME?</v>
      </c>
      <c r="DP178" s="285" t="e">
        <f t="shared" ca="1" si="28"/>
        <v>#NAME?</v>
      </c>
      <c r="DQ178" s="285" t="e">
        <f t="shared" ca="1" si="28"/>
        <v>#NAME?</v>
      </c>
      <c r="DR178" s="285" t="e">
        <f t="shared" ca="1" si="28"/>
        <v>#NAME?</v>
      </c>
      <c r="DS178" s="285" t="e">
        <f t="shared" ca="1" si="28"/>
        <v>#NAME?</v>
      </c>
      <c r="DT178" s="285" t="e">
        <f t="shared" ca="1" si="28"/>
        <v>#NAME?</v>
      </c>
      <c r="DU178" s="285" t="e">
        <f t="shared" ref="DU178:DV178" ca="1" si="29">SUM(DU173:DU177)</f>
        <v>#NAME?</v>
      </c>
      <c r="DV178" s="285" t="e">
        <f t="shared" ca="1" si="29"/>
        <v>#NAME?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1311</v>
      </c>
      <c r="B186" s="253" t="s">
        <v>4281</v>
      </c>
      <c r="C186" s="255">
        <v>42583</v>
      </c>
      <c r="D186" s="253">
        <v>100</v>
      </c>
      <c r="E186" s="253" t="s">
        <v>129</v>
      </c>
    </row>
    <row r="187" spans="1:126" ht="13.15" customHeight="1" x14ac:dyDescent="0.4">
      <c r="A187" s="253" t="s">
        <v>1311</v>
      </c>
      <c r="B187" s="253" t="s">
        <v>1681</v>
      </c>
      <c r="C187" s="255">
        <v>42650</v>
      </c>
      <c r="D187" s="253">
        <v>200</v>
      </c>
      <c r="E187" s="253" t="s">
        <v>4282</v>
      </c>
    </row>
    <row r="188" spans="1:126" ht="13.15" customHeight="1" x14ac:dyDescent="0.4">
      <c r="A188" s="253" t="s">
        <v>1311</v>
      </c>
      <c r="B188" s="253" t="s">
        <v>4283</v>
      </c>
      <c r="C188" s="255">
        <v>42650</v>
      </c>
      <c r="D188" s="253">
        <v>200</v>
      </c>
      <c r="E188" s="253" t="s">
        <v>4282</v>
      </c>
    </row>
    <row r="189" spans="1:126" ht="13.15" customHeight="1" x14ac:dyDescent="0.4">
      <c r="A189" s="253" t="s">
        <v>1311</v>
      </c>
      <c r="B189" s="253" t="s">
        <v>4284</v>
      </c>
      <c r="C189" s="255">
        <v>42650</v>
      </c>
      <c r="D189" s="253">
        <v>50</v>
      </c>
      <c r="E189" s="253" t="s">
        <v>4285</v>
      </c>
    </row>
    <row r="190" spans="1:126" ht="13.15" customHeight="1" x14ac:dyDescent="0.4">
      <c r="A190" s="253" t="s">
        <v>1311</v>
      </c>
      <c r="B190" s="253" t="s">
        <v>4286</v>
      </c>
      <c r="C190" s="255">
        <v>42650</v>
      </c>
      <c r="D190" s="253">
        <v>200</v>
      </c>
      <c r="E190" s="253" t="s">
        <v>4285</v>
      </c>
    </row>
    <row r="191" spans="1:126" ht="13.15" customHeight="1" x14ac:dyDescent="0.4">
      <c r="A191" s="253" t="s">
        <v>1311</v>
      </c>
      <c r="B191" s="253" t="s">
        <v>4287</v>
      </c>
      <c r="C191" s="255">
        <v>42650</v>
      </c>
      <c r="D191" s="253">
        <v>200</v>
      </c>
      <c r="E191" s="253" t="s">
        <v>4285</v>
      </c>
    </row>
    <row r="192" spans="1:126" ht="13.15" customHeight="1" x14ac:dyDescent="0.4">
      <c r="A192" s="253" t="s">
        <v>1311</v>
      </c>
      <c r="B192" s="253" t="s">
        <v>4288</v>
      </c>
      <c r="C192" s="255">
        <v>42705</v>
      </c>
      <c r="D192" s="253">
        <v>200</v>
      </c>
      <c r="E192" s="274" t="s">
        <v>4289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0" width="9.1328125" style="45" customWidth="1"/>
    <col min="11" max="16384" width="9.1328125" style="45"/>
  </cols>
  <sheetData>
    <row r="2" spans="1:9" ht="13.15" customHeight="1" thickBot="1" x14ac:dyDescent="0.4">
      <c r="E2" s="1228" t="s">
        <v>4290</v>
      </c>
      <c r="F2" s="1219"/>
      <c r="G2" s="1229"/>
      <c r="I2" s="60" t="s">
        <v>4291</v>
      </c>
    </row>
    <row r="3" spans="1:9" ht="26.25" customHeight="1" x14ac:dyDescent="0.4">
      <c r="B3" s="46" t="s">
        <v>4292</v>
      </c>
      <c r="E3" s="46" t="s">
        <v>4293</v>
      </c>
      <c r="F3" s="46" t="s">
        <v>4294</v>
      </c>
      <c r="G3" s="46" t="s">
        <v>4295</v>
      </c>
      <c r="I3" s="59" t="s">
        <v>4296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524</v>
      </c>
      <c r="B5" s="46" t="s">
        <v>4297</v>
      </c>
      <c r="E5" s="46" t="s">
        <v>4298</v>
      </c>
      <c r="F5" s="46" t="s">
        <v>4299</v>
      </c>
      <c r="G5" s="46" t="s">
        <v>4300</v>
      </c>
      <c r="I5" s="59" t="s">
        <v>4301</v>
      </c>
    </row>
    <row r="7" spans="1:9" x14ac:dyDescent="0.35">
      <c r="B7" s="45" t="s">
        <v>4302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4303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4304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4305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4306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4307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4308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4309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4310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4311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4312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4313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4314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4315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4316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4317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509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4318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4319</v>
      </c>
      <c r="B30" s="46" t="s">
        <v>4320</v>
      </c>
      <c r="C30" s="46" t="s">
        <v>4321</v>
      </c>
      <c r="D30" s="46"/>
      <c r="E30" s="56" t="s">
        <v>4322</v>
      </c>
      <c r="F30" s="56" t="s">
        <v>3923</v>
      </c>
      <c r="G30" s="56" t="s">
        <v>4323</v>
      </c>
      <c r="I30" s="46" t="s">
        <v>4324</v>
      </c>
    </row>
    <row r="33" spans="2:9" x14ac:dyDescent="0.35">
      <c r="B33" s="45" t="s">
        <v>4325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543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4326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4327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4318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4328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4329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4330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4331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4332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4302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4333</v>
      </c>
    </row>
    <row r="50" spans="2:7" x14ac:dyDescent="0.35">
      <c r="B50" s="45" t="s">
        <v>4334</v>
      </c>
      <c r="C50" s="57">
        <v>1.5</v>
      </c>
      <c r="D50" s="45">
        <f>(E7/60)*C50</f>
        <v>0.875</v>
      </c>
    </row>
    <row r="51" spans="2:7" x14ac:dyDescent="0.35">
      <c r="B51" s="45" t="s">
        <v>4335</v>
      </c>
      <c r="D51" s="45">
        <v>0.5</v>
      </c>
    </row>
    <row r="53" spans="2:7" ht="13.15" customHeight="1" x14ac:dyDescent="0.4">
      <c r="B53" s="46" t="s">
        <v>4336</v>
      </c>
      <c r="C53" s="46"/>
      <c r="D53" s="46">
        <f>D50+D51</f>
        <v>1.375</v>
      </c>
    </row>
    <row r="56" spans="2:7" ht="13.15" customHeight="1" x14ac:dyDescent="0.4">
      <c r="B56" s="46" t="s">
        <v>4337</v>
      </c>
      <c r="E56" s="56" t="s">
        <v>4322</v>
      </c>
      <c r="F56" s="56" t="s">
        <v>3923</v>
      </c>
      <c r="G56" s="56" t="s">
        <v>4323</v>
      </c>
    </row>
    <row r="58" spans="2:7" x14ac:dyDescent="0.35">
      <c r="B58" s="45" t="s">
        <v>4325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543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4338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4329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4330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4331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4332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78" priority="6" operator="lessThan">
      <formula>0</formula>
    </cfRule>
  </conditionalFormatting>
  <conditionalFormatting sqref="E43:H46">
    <cfRule type="cellIs" dxfId="477" priority="5" operator="greaterThan">
      <formula>0</formula>
    </cfRule>
  </conditionalFormatting>
  <conditionalFormatting sqref="I41:I45">
    <cfRule type="cellIs" dxfId="476" priority="4" operator="lessThan">
      <formula>0</formula>
    </cfRule>
  </conditionalFormatting>
  <conditionalFormatting sqref="I43:I46">
    <cfRule type="cellIs" dxfId="475" priority="3" operator="greaterThan">
      <formula>0</formula>
    </cfRule>
  </conditionalFormatting>
  <conditionalFormatting sqref="E62:G66">
    <cfRule type="cellIs" dxfId="474" priority="2" operator="lessThan">
      <formula>0</formula>
    </cfRule>
  </conditionalFormatting>
  <conditionalFormatting sqref="E64:G66">
    <cfRule type="cellIs" dxfId="473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G46" sqref="G46"/>
    </sheetView>
  </sheetViews>
  <sheetFormatPr defaultRowHeight="12.75" x14ac:dyDescent="0.35"/>
  <cols>
    <col min="1" max="1" width="14.86328125" style="1205" bestFit="1" customWidth="1"/>
    <col min="2" max="2" width="27.796875" style="1205" customWidth="1"/>
    <col min="3" max="3" width="9" style="1205" bestFit="1" customWidth="1"/>
    <col min="4" max="9" width="11.33203125" style="1205" customWidth="1"/>
    <col min="11" max="11" width="8.796875" style="1205" bestFit="1" customWidth="1"/>
    <col min="12" max="12" width="27.19921875" style="1205" bestFit="1" customWidth="1"/>
    <col min="13" max="14" width="8.46484375" style="1205" bestFit="1" customWidth="1"/>
    <col min="15" max="15" width="9" style="1205" bestFit="1" customWidth="1"/>
    <col min="16" max="19" width="10" style="1205" bestFit="1" customWidth="1"/>
  </cols>
  <sheetData>
    <row r="3" spans="1:19" x14ac:dyDescent="0.35">
      <c r="B3" s="45" t="s">
        <v>3906</v>
      </c>
      <c r="C3" s="897">
        <v>2.5000000000000001E-2</v>
      </c>
    </row>
    <row r="4" spans="1:19" x14ac:dyDescent="0.35">
      <c r="B4" s="45" t="s">
        <v>4339</v>
      </c>
      <c r="C4" s="45">
        <v>50</v>
      </c>
    </row>
    <row r="5" spans="1:19" x14ac:dyDescent="0.35">
      <c r="B5" s="45" t="s">
        <v>4340</v>
      </c>
      <c r="C5" s="45">
        <v>50</v>
      </c>
    </row>
    <row r="6" spans="1:19" x14ac:dyDescent="0.35">
      <c r="B6" s="45" t="s">
        <v>4341</v>
      </c>
      <c r="C6" s="45">
        <v>175</v>
      </c>
    </row>
    <row r="7" spans="1:19" x14ac:dyDescent="0.35">
      <c r="B7" s="295" t="s">
        <v>4342</v>
      </c>
      <c r="C7">
        <v>75</v>
      </c>
    </row>
    <row r="8" spans="1:19" x14ac:dyDescent="0.35">
      <c r="B8" s="45" t="s">
        <v>4343</v>
      </c>
      <c r="C8" s="45">
        <v>30</v>
      </c>
    </row>
    <row r="9" spans="1:19" x14ac:dyDescent="0.35">
      <c r="C9" s="295" t="s">
        <v>119</v>
      </c>
    </row>
    <row r="11" spans="1:19" ht="11.45" customHeight="1" x14ac:dyDescent="0.35"/>
    <row r="12" spans="1:19" ht="14.45" customHeight="1" x14ac:dyDescent="0.4">
      <c r="A12" s="295" t="s">
        <v>4344</v>
      </c>
      <c r="B12" s="66" t="s">
        <v>4345</v>
      </c>
      <c r="C12" s="51" t="s">
        <v>4346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4344</v>
      </c>
      <c r="L12" s="66" t="s">
        <v>4347</v>
      </c>
      <c r="M12" s="51" t="s">
        <v>4346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4348</v>
      </c>
      <c r="C13" s="809">
        <v>1</v>
      </c>
      <c r="D13" s="51"/>
      <c r="E13" s="51"/>
      <c r="F13" s="884"/>
      <c r="G13" s="51"/>
      <c r="H13" s="65"/>
      <c r="I13" s="65"/>
      <c r="L13" s="808" t="s">
        <v>4348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4349</v>
      </c>
      <c r="C14" s="809">
        <v>2</v>
      </c>
      <c r="D14" s="51"/>
      <c r="E14" s="51"/>
      <c r="F14" s="884"/>
      <c r="G14" s="51"/>
      <c r="H14" s="65"/>
      <c r="I14" s="65"/>
      <c r="L14" s="808" t="s">
        <v>4349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3903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3903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3904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3904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3905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3905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3906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3906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3907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3907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4350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4350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3693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3693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3721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3721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4351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4351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4352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4352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524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524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3755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3755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3687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3911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3911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4353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3914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4354</v>
      </c>
      <c r="D47" s="295" t="s">
        <v>4355</v>
      </c>
      <c r="E47" s="295" t="s">
        <v>4356</v>
      </c>
    </row>
    <row r="49" spans="1:5" ht="14.45" customHeight="1" x14ac:dyDescent="0.35">
      <c r="A49" s="295" t="s">
        <v>468</v>
      </c>
      <c r="B49">
        <v>895</v>
      </c>
      <c r="C49" s="295" t="s">
        <v>4357</v>
      </c>
      <c r="D49" s="568"/>
      <c r="E49">
        <v>95</v>
      </c>
    </row>
    <row r="50" spans="1:5" ht="14.45" customHeight="1" x14ac:dyDescent="0.35">
      <c r="A50" s="295" t="s">
        <v>468</v>
      </c>
      <c r="B50">
        <v>700</v>
      </c>
      <c r="C50" s="295" t="s">
        <v>4358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467</v>
      </c>
      <c r="B52">
        <v>775</v>
      </c>
      <c r="C52" s="295" t="s">
        <v>528</v>
      </c>
      <c r="D52" s="568"/>
      <c r="E52">
        <v>145</v>
      </c>
    </row>
    <row r="53" spans="1:5" ht="14.45" customHeight="1" x14ac:dyDescent="0.35">
      <c r="A53" s="295" t="s">
        <v>467</v>
      </c>
      <c r="B53">
        <v>525</v>
      </c>
      <c r="C53" s="295" t="s">
        <v>4359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1010</v>
      </c>
      <c r="B55">
        <v>895</v>
      </c>
      <c r="C55" s="295" t="s">
        <v>4360</v>
      </c>
      <c r="D55" s="568">
        <v>3</v>
      </c>
      <c r="E55" s="295">
        <v>115</v>
      </c>
    </row>
    <row r="56" spans="1:5" ht="14.45" customHeight="1" x14ac:dyDescent="0.35">
      <c r="A56" s="295" t="s">
        <v>1010</v>
      </c>
      <c r="B56">
        <v>750</v>
      </c>
      <c r="C56" s="295" t="s">
        <v>528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288</v>
      </c>
      <c r="B58">
        <v>995</v>
      </c>
      <c r="C58" s="295" t="s">
        <v>528</v>
      </c>
      <c r="D58" s="568"/>
      <c r="E58">
        <v>110</v>
      </c>
    </row>
    <row r="59" spans="1:5" ht="14.45" customHeight="1" x14ac:dyDescent="0.35">
      <c r="A59" s="295" t="s">
        <v>288</v>
      </c>
      <c r="B59">
        <v>600</v>
      </c>
      <c r="C59" s="295" t="s">
        <v>4359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504</v>
      </c>
      <c r="B61">
        <v>825</v>
      </c>
      <c r="C61" s="295" t="s">
        <v>528</v>
      </c>
      <c r="D61" s="568"/>
      <c r="E61">
        <v>175</v>
      </c>
    </row>
    <row r="62" spans="1:5" ht="14.45" customHeight="1" x14ac:dyDescent="0.35">
      <c r="A62" s="295" t="s">
        <v>504</v>
      </c>
      <c r="B62">
        <v>600</v>
      </c>
      <c r="C62" s="295" t="s">
        <v>4359</v>
      </c>
      <c r="D62" s="568"/>
    </row>
    <row r="63" spans="1:5" ht="14.45" customHeight="1" x14ac:dyDescent="0.35"/>
    <row r="64" spans="1:5" ht="14.45" customHeight="1" x14ac:dyDescent="0.35">
      <c r="A64" s="295" t="s">
        <v>2384</v>
      </c>
      <c r="B64">
        <v>945</v>
      </c>
      <c r="C64" s="295" t="s">
        <v>4360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463</v>
      </c>
      <c r="C67" s="295" t="s">
        <v>4360</v>
      </c>
      <c r="E67">
        <v>150</v>
      </c>
    </row>
    <row r="68" spans="1:5" ht="14.45" customHeight="1" x14ac:dyDescent="0.35">
      <c r="C68" s="295" t="s">
        <v>528</v>
      </c>
    </row>
    <row r="69" spans="1:5" ht="14.45" customHeight="1" x14ac:dyDescent="0.35"/>
    <row r="70" spans="1:5" ht="14.45" customHeight="1" x14ac:dyDescent="0.35">
      <c r="A70" s="295" t="s">
        <v>496</v>
      </c>
      <c r="E70">
        <v>140</v>
      </c>
    </row>
    <row r="71" spans="1:5" ht="14.45" customHeight="1" x14ac:dyDescent="0.35"/>
    <row r="72" spans="1:5" ht="14.45" customHeight="1" x14ac:dyDescent="0.35">
      <c r="A72" s="295" t="s">
        <v>357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1171</v>
      </c>
      <c r="E74">
        <v>90</v>
      </c>
    </row>
    <row r="75" spans="1:5" ht="14.45" customHeight="1" x14ac:dyDescent="0.35"/>
    <row r="76" spans="1:5" ht="14.45" customHeight="1" x14ac:dyDescent="0.35">
      <c r="A76" s="295" t="s">
        <v>249</v>
      </c>
      <c r="E76">
        <v>230</v>
      </c>
    </row>
    <row r="77" spans="1:5" ht="14.45" customHeight="1" x14ac:dyDescent="0.35"/>
    <row r="78" spans="1:5" ht="14.45" customHeight="1" x14ac:dyDescent="0.35">
      <c r="A78" s="295" t="s">
        <v>495</v>
      </c>
      <c r="B78" s="295" t="s">
        <v>4361</v>
      </c>
      <c r="C78" s="295" t="s">
        <v>528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500</v>
      </c>
      <c r="C80" s="295" t="s">
        <v>4359</v>
      </c>
    </row>
    <row r="82" spans="1:5" ht="14.45" customHeight="1" x14ac:dyDescent="0.35">
      <c r="A82" s="295" t="s">
        <v>1368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1803</v>
      </c>
      <c r="C84" s="295" t="s">
        <v>528</v>
      </c>
      <c r="E84">
        <f>1080/5/2</f>
        <v>108</v>
      </c>
    </row>
  </sheetData>
  <conditionalFormatting sqref="E41:F41">
    <cfRule type="cellIs" dxfId="472" priority="785" operator="lessThan">
      <formula>0</formula>
    </cfRule>
    <cfRule type="cellIs" dxfId="471" priority="786" operator="greaterThan">
      <formula>0</formula>
    </cfRule>
  </conditionalFormatting>
  <conditionalFormatting sqref="E42:F42">
    <cfRule type="cellIs" dxfId="470" priority="781" operator="greaterThan">
      <formula>0.25</formula>
    </cfRule>
    <cfRule type="cellIs" dxfId="469" priority="782" operator="lessThan">
      <formula>0</formula>
    </cfRule>
    <cfRule type="cellIs" dxfId="468" priority="783" operator="between">
      <formula>0.01</formula>
      <formula>0.24</formula>
    </cfRule>
    <cfRule type="cellIs" dxfId="467" priority="784" operator="greaterThan">
      <formula>25</formula>
    </cfRule>
  </conditionalFormatting>
  <conditionalFormatting sqref="G41">
    <cfRule type="cellIs" dxfId="466" priority="779" operator="lessThan">
      <formula>0</formula>
    </cfRule>
    <cfRule type="cellIs" dxfId="465" priority="780" operator="greaterThan">
      <formula>0</formula>
    </cfRule>
  </conditionalFormatting>
  <conditionalFormatting sqref="G42">
    <cfRule type="cellIs" dxfId="464" priority="775" operator="greaterThan">
      <formula>0.25</formula>
    </cfRule>
    <cfRule type="cellIs" dxfId="463" priority="776" operator="lessThan">
      <formula>0</formula>
    </cfRule>
    <cfRule type="cellIs" dxfId="462" priority="777" operator="between">
      <formula>0.01</formula>
      <formula>0.24</formula>
    </cfRule>
    <cfRule type="cellIs" dxfId="461" priority="778" operator="greaterThan">
      <formula>25</formula>
    </cfRule>
  </conditionalFormatting>
  <conditionalFormatting sqref="D35:I35">
    <cfRule type="cellIs" dxfId="460" priority="787" operator="lessThan">
      <formula>0</formula>
    </cfRule>
    <cfRule type="cellIs" dxfId="459" priority="788" operator="greaterThan">
      <formula>0</formula>
    </cfRule>
  </conditionalFormatting>
  <conditionalFormatting sqref="D41">
    <cfRule type="cellIs" dxfId="458" priority="773" operator="lessThan">
      <formula>0</formula>
    </cfRule>
    <cfRule type="cellIs" dxfId="457" priority="774" operator="greaterThan">
      <formula>0</formula>
    </cfRule>
  </conditionalFormatting>
  <conditionalFormatting sqref="D42">
    <cfRule type="cellIs" dxfId="456" priority="769" operator="greaterThan">
      <formula>0.25</formula>
    </cfRule>
    <cfRule type="cellIs" dxfId="455" priority="770" operator="lessThan">
      <formula>0</formula>
    </cfRule>
    <cfRule type="cellIs" dxfId="454" priority="771" operator="between">
      <formula>0.01</formula>
      <formula>0.24</formula>
    </cfRule>
    <cfRule type="cellIs" dxfId="453" priority="772" operator="greaterThan">
      <formula>25</formula>
    </cfRule>
  </conditionalFormatting>
  <conditionalFormatting sqref="H41">
    <cfRule type="cellIs" dxfId="452" priority="767" operator="lessThan">
      <formula>0</formula>
    </cfRule>
    <cfRule type="cellIs" dxfId="451" priority="768" operator="greaterThan">
      <formula>0</formula>
    </cfRule>
  </conditionalFormatting>
  <conditionalFormatting sqref="H42">
    <cfRule type="cellIs" dxfId="450" priority="763" operator="greaterThan">
      <formula>0.25</formula>
    </cfRule>
    <cfRule type="cellIs" dxfId="449" priority="764" operator="lessThan">
      <formula>0</formula>
    </cfRule>
    <cfRule type="cellIs" dxfId="448" priority="765" operator="between">
      <formula>0.01</formula>
      <formula>0.24</formula>
    </cfRule>
    <cfRule type="cellIs" dxfId="447" priority="766" operator="greaterThan">
      <formula>25</formula>
    </cfRule>
  </conditionalFormatting>
  <conditionalFormatting sqref="I41">
    <cfRule type="cellIs" dxfId="446" priority="761" operator="lessThan">
      <formula>0</formula>
    </cfRule>
    <cfRule type="cellIs" dxfId="445" priority="762" operator="greaterThan">
      <formula>0</formula>
    </cfRule>
  </conditionalFormatting>
  <conditionalFormatting sqref="I42">
    <cfRule type="cellIs" dxfId="444" priority="757" operator="greaterThan">
      <formula>0.25</formula>
    </cfRule>
    <cfRule type="cellIs" dxfId="443" priority="758" operator="lessThan">
      <formula>0</formula>
    </cfRule>
    <cfRule type="cellIs" dxfId="442" priority="759" operator="between">
      <formula>0.01</formula>
      <formula>0.24</formula>
    </cfRule>
    <cfRule type="cellIs" dxfId="441" priority="760" operator="greaterThan">
      <formula>25</formula>
    </cfRule>
  </conditionalFormatting>
  <conditionalFormatting sqref="E37:F37">
    <cfRule type="cellIs" dxfId="440" priority="633" operator="greaterThan">
      <formula>0.25</formula>
    </cfRule>
    <cfRule type="cellIs" dxfId="439" priority="634" operator="lessThan">
      <formula>0</formula>
    </cfRule>
    <cfRule type="cellIs" dxfId="438" priority="635" operator="between">
      <formula>0.01</formula>
      <formula>0.24</formula>
    </cfRule>
    <cfRule type="cellIs" dxfId="437" priority="636" operator="greaterThan">
      <formula>25</formula>
    </cfRule>
  </conditionalFormatting>
  <conditionalFormatting sqref="G37">
    <cfRule type="cellIs" dxfId="436" priority="629" operator="greaterThan">
      <formula>0.25</formula>
    </cfRule>
    <cfRule type="cellIs" dxfId="435" priority="630" operator="lessThan">
      <formula>0</formula>
    </cfRule>
    <cfRule type="cellIs" dxfId="434" priority="631" operator="between">
      <formula>0.01</formula>
      <formula>0.24</formula>
    </cfRule>
    <cfRule type="cellIs" dxfId="433" priority="632" operator="greaterThan">
      <formula>25</formula>
    </cfRule>
  </conditionalFormatting>
  <conditionalFormatting sqref="D37">
    <cfRule type="cellIs" dxfId="432" priority="625" operator="greaterThan">
      <formula>0.25</formula>
    </cfRule>
    <cfRule type="cellIs" dxfId="431" priority="626" operator="lessThan">
      <formula>0</formula>
    </cfRule>
    <cfRule type="cellIs" dxfId="430" priority="627" operator="between">
      <formula>0.01</formula>
      <formula>0.24</formula>
    </cfRule>
    <cfRule type="cellIs" dxfId="429" priority="628" operator="greaterThan">
      <formula>25</formula>
    </cfRule>
  </conditionalFormatting>
  <conditionalFormatting sqref="H37">
    <cfRule type="cellIs" dxfId="428" priority="621" operator="greaterThan">
      <formula>0.25</formula>
    </cfRule>
    <cfRule type="cellIs" dxfId="427" priority="622" operator="lessThan">
      <formula>0</formula>
    </cfRule>
    <cfRule type="cellIs" dxfId="426" priority="623" operator="between">
      <formula>0.01</formula>
      <formula>0.24</formula>
    </cfRule>
    <cfRule type="cellIs" dxfId="425" priority="624" operator="greaterThan">
      <formula>25</formula>
    </cfRule>
  </conditionalFormatting>
  <conditionalFormatting sqref="I37">
    <cfRule type="cellIs" dxfId="424" priority="617" operator="greaterThan">
      <formula>0.25</formula>
    </cfRule>
    <cfRule type="cellIs" dxfId="423" priority="618" operator="lessThan">
      <formula>0</formula>
    </cfRule>
    <cfRule type="cellIs" dxfId="422" priority="619" operator="between">
      <formula>0.01</formula>
      <formula>0.24</formula>
    </cfRule>
    <cfRule type="cellIs" dxfId="421" priority="620" operator="greaterThan">
      <formula>25</formula>
    </cfRule>
  </conditionalFormatting>
  <conditionalFormatting sqref="F26:F28 F30">
    <cfRule type="cellIs" dxfId="420" priority="68" operator="lessThan">
      <formula>0</formula>
    </cfRule>
  </conditionalFormatting>
  <conditionalFormatting sqref="F28 F30">
    <cfRule type="cellIs" dxfId="419" priority="67" operator="greaterThan">
      <formula>0</formula>
    </cfRule>
  </conditionalFormatting>
  <conditionalFormatting sqref="G26:G28 G30">
    <cfRule type="cellIs" dxfId="418" priority="66" operator="lessThan">
      <formula>0</formula>
    </cfRule>
  </conditionalFormatting>
  <conditionalFormatting sqref="G28 G30">
    <cfRule type="cellIs" dxfId="417" priority="65" operator="greaterThan">
      <formula>0</formula>
    </cfRule>
  </conditionalFormatting>
  <conditionalFormatting sqref="H26:H28 H30">
    <cfRule type="cellIs" dxfId="416" priority="64" operator="lessThan">
      <formula>0</formula>
    </cfRule>
  </conditionalFormatting>
  <conditionalFormatting sqref="H28 H30">
    <cfRule type="cellIs" dxfId="415" priority="63" operator="greaterThan">
      <formula>0</formula>
    </cfRule>
  </conditionalFormatting>
  <conditionalFormatting sqref="I26:I28 I30">
    <cfRule type="cellIs" dxfId="414" priority="62" operator="lessThan">
      <formula>0</formula>
    </cfRule>
  </conditionalFormatting>
  <conditionalFormatting sqref="I28 I30">
    <cfRule type="cellIs" dxfId="413" priority="61" operator="greaterThan">
      <formula>0</formula>
    </cfRule>
  </conditionalFormatting>
  <conditionalFormatting sqref="O41:P41">
    <cfRule type="cellIs" dxfId="412" priority="57" operator="lessThan">
      <formula>0</formula>
    </cfRule>
    <cfRule type="cellIs" dxfId="411" priority="58" operator="greaterThan">
      <formula>0</formula>
    </cfRule>
  </conditionalFormatting>
  <conditionalFormatting sqref="O42:P42">
    <cfRule type="cellIs" dxfId="410" priority="53" operator="greaterThan">
      <formula>0.25</formula>
    </cfRule>
    <cfRule type="cellIs" dxfId="409" priority="54" operator="lessThan">
      <formula>0</formula>
    </cfRule>
    <cfRule type="cellIs" dxfId="408" priority="55" operator="between">
      <formula>0.01</formula>
      <formula>0.24</formula>
    </cfRule>
    <cfRule type="cellIs" dxfId="407" priority="56" operator="greaterThan">
      <formula>25</formula>
    </cfRule>
  </conditionalFormatting>
  <conditionalFormatting sqref="Q41">
    <cfRule type="cellIs" dxfId="406" priority="51" operator="lessThan">
      <formula>0</formula>
    </cfRule>
    <cfRule type="cellIs" dxfId="405" priority="52" operator="greaterThan">
      <formula>0</formula>
    </cfRule>
  </conditionalFormatting>
  <conditionalFormatting sqref="Q42">
    <cfRule type="cellIs" dxfId="404" priority="47" operator="greaterThan">
      <formula>0.25</formula>
    </cfRule>
    <cfRule type="cellIs" dxfId="403" priority="48" operator="lessThan">
      <formula>0</formula>
    </cfRule>
    <cfRule type="cellIs" dxfId="402" priority="49" operator="between">
      <formula>0.01</formula>
      <formula>0.24</formula>
    </cfRule>
    <cfRule type="cellIs" dxfId="401" priority="50" operator="greaterThan">
      <formula>25</formula>
    </cfRule>
  </conditionalFormatting>
  <conditionalFormatting sqref="N35:S35">
    <cfRule type="cellIs" dxfId="400" priority="59" operator="lessThan">
      <formula>0</formula>
    </cfRule>
    <cfRule type="cellIs" dxfId="399" priority="60" operator="greaterThan">
      <formula>0</formula>
    </cfRule>
  </conditionalFormatting>
  <conditionalFormatting sqref="N41">
    <cfRule type="cellIs" dxfId="398" priority="45" operator="lessThan">
      <formula>0</formula>
    </cfRule>
    <cfRule type="cellIs" dxfId="397" priority="46" operator="greaterThan">
      <formula>0</formula>
    </cfRule>
  </conditionalFormatting>
  <conditionalFormatting sqref="N42">
    <cfRule type="cellIs" dxfId="396" priority="41" operator="greaterThan">
      <formula>0.25</formula>
    </cfRule>
    <cfRule type="cellIs" dxfId="395" priority="42" operator="lessThan">
      <formula>0</formula>
    </cfRule>
    <cfRule type="cellIs" dxfId="394" priority="43" operator="between">
      <formula>0.01</formula>
      <formula>0.24</formula>
    </cfRule>
    <cfRule type="cellIs" dxfId="393" priority="44" operator="greaterThan">
      <formula>25</formula>
    </cfRule>
  </conditionalFormatting>
  <conditionalFormatting sqref="R41">
    <cfRule type="cellIs" dxfId="392" priority="39" operator="lessThan">
      <formula>0</formula>
    </cfRule>
    <cfRule type="cellIs" dxfId="391" priority="40" operator="greaterThan">
      <formula>0</formula>
    </cfRule>
  </conditionalFormatting>
  <conditionalFormatting sqref="R42">
    <cfRule type="cellIs" dxfId="390" priority="35" operator="greaterThan">
      <formula>0.25</formula>
    </cfRule>
    <cfRule type="cellIs" dxfId="389" priority="36" operator="lessThan">
      <formula>0</formula>
    </cfRule>
    <cfRule type="cellIs" dxfId="388" priority="37" operator="between">
      <formula>0.01</formula>
      <formula>0.24</formula>
    </cfRule>
    <cfRule type="cellIs" dxfId="387" priority="38" operator="greaterThan">
      <formula>25</formula>
    </cfRule>
  </conditionalFormatting>
  <conditionalFormatting sqref="S41">
    <cfRule type="cellIs" dxfId="386" priority="33" operator="lessThan">
      <formula>0</formula>
    </cfRule>
    <cfRule type="cellIs" dxfId="385" priority="34" operator="greaterThan">
      <formula>0</formula>
    </cfRule>
  </conditionalFormatting>
  <conditionalFormatting sqref="S42">
    <cfRule type="cellIs" dxfId="384" priority="29" operator="greaterThan">
      <formula>0.25</formula>
    </cfRule>
    <cfRule type="cellIs" dxfId="383" priority="30" operator="lessThan">
      <formula>0</formula>
    </cfRule>
    <cfRule type="cellIs" dxfId="382" priority="31" operator="between">
      <formula>0.01</formula>
      <formula>0.24</formula>
    </cfRule>
    <cfRule type="cellIs" dxfId="381" priority="32" operator="greaterThan">
      <formula>25</formula>
    </cfRule>
  </conditionalFormatting>
  <conditionalFormatting sqref="O37:P37">
    <cfRule type="cellIs" dxfId="380" priority="25" operator="greaterThan">
      <formula>0.25</formula>
    </cfRule>
    <cfRule type="cellIs" dxfId="379" priority="26" operator="lessThan">
      <formula>0</formula>
    </cfRule>
    <cfRule type="cellIs" dxfId="378" priority="27" operator="between">
      <formula>0.01</formula>
      <formula>0.24</formula>
    </cfRule>
    <cfRule type="cellIs" dxfId="377" priority="28" operator="greaterThan">
      <formula>25</formula>
    </cfRule>
  </conditionalFormatting>
  <conditionalFormatting sqref="Q37">
    <cfRule type="cellIs" dxfId="376" priority="21" operator="greaterThan">
      <formula>0.25</formula>
    </cfRule>
    <cfRule type="cellIs" dxfId="375" priority="22" operator="lessThan">
      <formula>0</formula>
    </cfRule>
    <cfRule type="cellIs" dxfId="374" priority="23" operator="between">
      <formula>0.01</formula>
      <formula>0.24</formula>
    </cfRule>
    <cfRule type="cellIs" dxfId="373" priority="24" operator="greaterThan">
      <formula>25</formula>
    </cfRule>
  </conditionalFormatting>
  <conditionalFormatting sqref="N37">
    <cfRule type="cellIs" dxfId="372" priority="17" operator="greaterThan">
      <formula>0.25</formula>
    </cfRule>
    <cfRule type="cellIs" dxfId="371" priority="18" operator="lessThan">
      <formula>0</formula>
    </cfRule>
    <cfRule type="cellIs" dxfId="370" priority="19" operator="between">
      <formula>0.01</formula>
      <formula>0.24</formula>
    </cfRule>
    <cfRule type="cellIs" dxfId="369" priority="20" operator="greaterThan">
      <formula>25</formula>
    </cfRule>
  </conditionalFormatting>
  <conditionalFormatting sqref="R37">
    <cfRule type="cellIs" dxfId="368" priority="13" operator="greaterThan">
      <formula>0.25</formula>
    </cfRule>
    <cfRule type="cellIs" dxfId="367" priority="14" operator="lessThan">
      <formula>0</formula>
    </cfRule>
    <cfRule type="cellIs" dxfId="366" priority="15" operator="between">
      <formula>0.01</formula>
      <formula>0.24</formula>
    </cfRule>
    <cfRule type="cellIs" dxfId="365" priority="16" operator="greaterThan">
      <formula>25</formula>
    </cfRule>
  </conditionalFormatting>
  <conditionalFormatting sqref="S37">
    <cfRule type="cellIs" dxfId="364" priority="9" operator="greaterThan">
      <formula>0.25</formula>
    </cfRule>
    <cfRule type="cellIs" dxfId="363" priority="10" operator="lessThan">
      <formula>0</formula>
    </cfRule>
    <cfRule type="cellIs" dxfId="362" priority="11" operator="between">
      <formula>0.01</formula>
      <formula>0.24</formula>
    </cfRule>
    <cfRule type="cellIs" dxfId="361" priority="12" operator="greaterThan">
      <formula>25</formula>
    </cfRule>
  </conditionalFormatting>
  <conditionalFormatting sqref="P26:P28 P30">
    <cfRule type="cellIs" dxfId="360" priority="8" operator="lessThan">
      <formula>0</formula>
    </cfRule>
  </conditionalFormatting>
  <conditionalFormatting sqref="P28 P30">
    <cfRule type="cellIs" dxfId="359" priority="7" operator="greaterThan">
      <formula>0</formula>
    </cfRule>
  </conditionalFormatting>
  <conditionalFormatting sqref="Q26:Q28 Q30">
    <cfRule type="cellIs" dxfId="358" priority="6" operator="lessThan">
      <formula>0</formula>
    </cfRule>
  </conditionalFormatting>
  <conditionalFormatting sqref="Q28 Q30">
    <cfRule type="cellIs" dxfId="357" priority="5" operator="greaterThan">
      <formula>0</formula>
    </cfRule>
  </conditionalFormatting>
  <conditionalFormatting sqref="R26:R28 R30">
    <cfRule type="cellIs" dxfId="356" priority="4" operator="lessThan">
      <formula>0</formula>
    </cfRule>
  </conditionalFormatting>
  <conditionalFormatting sqref="R28 R30">
    <cfRule type="cellIs" dxfId="355" priority="3" operator="greaterThan">
      <formula>0</formula>
    </cfRule>
  </conditionalFormatting>
  <conditionalFormatting sqref="S26:S28 S30">
    <cfRule type="cellIs" dxfId="354" priority="2" operator="lessThan">
      <formula>0</formula>
    </cfRule>
  </conditionalFormatting>
  <conditionalFormatting sqref="S28 S30">
    <cfRule type="cellIs" dxfId="353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0" width="9.1328125" style="45" customWidth="1"/>
    <col min="31" max="16384" width="9.1328125" style="45"/>
  </cols>
  <sheetData>
    <row r="4" spans="1:29" x14ac:dyDescent="0.35">
      <c r="N4" s="732">
        <v>1</v>
      </c>
      <c r="O4" s="49" t="s">
        <v>512</v>
      </c>
      <c r="P4" s="49" t="s">
        <v>513</v>
      </c>
      <c r="T4" s="568">
        <v>1</v>
      </c>
      <c r="U4" s="853" t="s">
        <v>4362</v>
      </c>
      <c r="V4">
        <v>0</v>
      </c>
      <c r="W4" s="568">
        <v>1</v>
      </c>
      <c r="X4" t="s">
        <v>2235</v>
      </c>
      <c r="Y4" t="s">
        <v>4363</v>
      </c>
      <c r="Z4" t="s">
        <v>4364</v>
      </c>
      <c r="AA4" t="s">
        <v>4365</v>
      </c>
      <c r="AB4" t="s">
        <v>4366</v>
      </c>
      <c r="AC4" t="s">
        <v>979</v>
      </c>
    </row>
    <row r="5" spans="1:29" ht="13.15" customHeight="1" x14ac:dyDescent="0.4">
      <c r="A5" s="79">
        <v>1</v>
      </c>
      <c r="B5" s="83" t="s">
        <v>512</v>
      </c>
      <c r="C5" s="83" t="s">
        <v>513</v>
      </c>
      <c r="E5" s="79">
        <v>1</v>
      </c>
      <c r="G5" s="45" t="s">
        <v>3433</v>
      </c>
      <c r="N5" s="732">
        <v>2</v>
      </c>
      <c r="O5" s="49" t="s">
        <v>520</v>
      </c>
      <c r="P5" s="49" t="s">
        <v>521</v>
      </c>
      <c r="T5" s="568">
        <v>1</v>
      </c>
      <c r="U5" s="853" t="s">
        <v>4367</v>
      </c>
      <c r="V5">
        <v>22</v>
      </c>
      <c r="W5" s="568">
        <v>1</v>
      </c>
      <c r="X5" t="s">
        <v>2011</v>
      </c>
      <c r="Y5" t="s">
        <v>4368</v>
      </c>
      <c r="Z5" t="s">
        <v>4369</v>
      </c>
      <c r="AA5" t="s">
        <v>4370</v>
      </c>
      <c r="AB5" t="s">
        <v>4371</v>
      </c>
      <c r="AC5"/>
    </row>
    <row r="6" spans="1:29" ht="13.15" customHeight="1" x14ac:dyDescent="0.4">
      <c r="A6" s="79">
        <v>2</v>
      </c>
      <c r="B6" s="83" t="s">
        <v>513</v>
      </c>
      <c r="C6" s="83" t="s">
        <v>4372</v>
      </c>
      <c r="E6" s="79">
        <v>1</v>
      </c>
      <c r="G6" s="45" t="s">
        <v>2413</v>
      </c>
      <c r="N6" s="732">
        <v>3</v>
      </c>
      <c r="O6" s="49" t="s">
        <v>518</v>
      </c>
      <c r="P6" s="49" t="s">
        <v>4373</v>
      </c>
      <c r="T6" s="568">
        <v>1</v>
      </c>
      <c r="U6" s="853" t="s">
        <v>4374</v>
      </c>
      <c r="V6">
        <v>50</v>
      </c>
      <c r="W6" s="568">
        <v>1</v>
      </c>
      <c r="X6" t="s">
        <v>2048</v>
      </c>
      <c r="Y6" t="s">
        <v>4375</v>
      </c>
      <c r="Z6"/>
      <c r="AA6" t="s">
        <v>4376</v>
      </c>
      <c r="AB6" t="s">
        <v>4377</v>
      </c>
      <c r="AC6" t="s">
        <v>4378</v>
      </c>
    </row>
    <row r="7" spans="1:29" ht="13.15" customHeight="1" x14ac:dyDescent="0.4">
      <c r="A7" s="79">
        <v>3</v>
      </c>
      <c r="B7" s="83" t="s">
        <v>4379</v>
      </c>
      <c r="C7" s="83" t="s">
        <v>4380</v>
      </c>
      <c r="E7" s="79">
        <v>1</v>
      </c>
      <c r="G7" s="45" t="s">
        <v>3128</v>
      </c>
      <c r="N7" s="732">
        <v>4</v>
      </c>
      <c r="O7" s="49" t="s">
        <v>1032</v>
      </c>
      <c r="P7" s="49" t="s">
        <v>3992</v>
      </c>
      <c r="T7" s="568">
        <v>1</v>
      </c>
      <c r="U7" s="853" t="s">
        <v>4381</v>
      </c>
      <c r="V7">
        <v>75</v>
      </c>
      <c r="W7" s="568">
        <v>1</v>
      </c>
      <c r="X7" t="s">
        <v>1466</v>
      </c>
      <c r="Y7" t="s">
        <v>4382</v>
      </c>
      <c r="Z7" t="s">
        <v>4383</v>
      </c>
      <c r="AA7" t="s">
        <v>4376</v>
      </c>
      <c r="AB7" t="s">
        <v>4384</v>
      </c>
      <c r="AC7" t="s">
        <v>4385</v>
      </c>
    </row>
    <row r="8" spans="1:29" ht="13.15" customHeight="1" x14ac:dyDescent="0.4">
      <c r="A8" s="79">
        <v>4</v>
      </c>
      <c r="B8" s="46" t="s">
        <v>4386</v>
      </c>
      <c r="C8" s="46" t="s">
        <v>4163</v>
      </c>
      <c r="E8" s="79">
        <v>1</v>
      </c>
      <c r="G8" s="45" t="s">
        <v>3584</v>
      </c>
      <c r="N8" s="732">
        <v>5</v>
      </c>
      <c r="O8" s="49" t="s">
        <v>4145</v>
      </c>
      <c r="P8" s="49" t="s">
        <v>4146</v>
      </c>
      <c r="T8" s="568">
        <v>1</v>
      </c>
      <c r="U8" s="853" t="s">
        <v>4387</v>
      </c>
      <c r="V8">
        <v>99</v>
      </c>
      <c r="W8" s="568">
        <v>1</v>
      </c>
      <c r="X8" t="s">
        <v>2082</v>
      </c>
      <c r="Y8" t="s">
        <v>4388</v>
      </c>
      <c r="Z8"/>
      <c r="AA8" t="s">
        <v>4376</v>
      </c>
      <c r="AB8" t="s">
        <v>4389</v>
      </c>
      <c r="AC8" t="s">
        <v>4385</v>
      </c>
    </row>
    <row r="9" spans="1:29" ht="13.15" customHeight="1" x14ac:dyDescent="0.4">
      <c r="A9" s="79">
        <v>5</v>
      </c>
      <c r="B9" s="83" t="s">
        <v>520</v>
      </c>
      <c r="C9" s="83" t="s">
        <v>521</v>
      </c>
      <c r="E9" s="79">
        <v>1</v>
      </c>
      <c r="G9" s="45" t="s">
        <v>1681</v>
      </c>
      <c r="N9" s="732">
        <v>6</v>
      </c>
      <c r="O9" s="49" t="s">
        <v>4145</v>
      </c>
      <c r="P9" s="49" t="s">
        <v>4002</v>
      </c>
      <c r="T9" s="568">
        <v>1</v>
      </c>
      <c r="U9" s="853" t="s">
        <v>4390</v>
      </c>
      <c r="V9">
        <v>99</v>
      </c>
      <c r="W9" s="568">
        <v>1</v>
      </c>
      <c r="X9" t="s">
        <v>2063</v>
      </c>
      <c r="Y9" t="s">
        <v>4391</v>
      </c>
      <c r="Z9"/>
      <c r="AA9" t="s">
        <v>979</v>
      </c>
      <c r="AB9" t="s">
        <v>4392</v>
      </c>
      <c r="AC9" t="s">
        <v>979</v>
      </c>
    </row>
    <row r="10" spans="1:29" ht="13.15" customHeight="1" x14ac:dyDescent="0.4">
      <c r="A10" s="79">
        <v>6</v>
      </c>
      <c r="B10" s="46" t="s">
        <v>518</v>
      </c>
      <c r="C10" s="46" t="s">
        <v>4373</v>
      </c>
      <c r="E10" s="79">
        <v>1</v>
      </c>
      <c r="G10" s="45" t="s">
        <v>2920</v>
      </c>
      <c r="N10" s="732">
        <v>7</v>
      </c>
      <c r="O10" s="49" t="s">
        <v>4393</v>
      </c>
      <c r="P10" s="49" t="s">
        <v>3978</v>
      </c>
      <c r="T10" s="568">
        <v>1</v>
      </c>
      <c r="U10" s="853" t="s">
        <v>4218</v>
      </c>
      <c r="V10">
        <v>360</v>
      </c>
      <c r="W10" s="568">
        <v>1</v>
      </c>
      <c r="X10" t="s">
        <v>732</v>
      </c>
      <c r="Y10" t="s">
        <v>4394</v>
      </c>
      <c r="Z10"/>
      <c r="AA10" t="s">
        <v>4376</v>
      </c>
      <c r="AB10" t="s">
        <v>4395</v>
      </c>
      <c r="AC10" t="s">
        <v>4385</v>
      </c>
    </row>
    <row r="11" spans="1:29" ht="13.15" customHeight="1" x14ac:dyDescent="0.4">
      <c r="A11" s="79">
        <v>7</v>
      </c>
      <c r="B11" s="46" t="s">
        <v>1032</v>
      </c>
      <c r="C11" s="46" t="s">
        <v>3992</v>
      </c>
      <c r="E11" s="79">
        <v>1</v>
      </c>
      <c r="G11" s="45" t="s">
        <v>2424</v>
      </c>
      <c r="N11" s="732">
        <v>8</v>
      </c>
      <c r="O11" s="49" t="s">
        <v>4396</v>
      </c>
      <c r="P11" s="49" t="s">
        <v>3998</v>
      </c>
      <c r="T11" s="568">
        <v>1</v>
      </c>
      <c r="U11" s="853" t="s">
        <v>4136</v>
      </c>
      <c r="V11">
        <v>360</v>
      </c>
      <c r="W11" s="568">
        <v>1</v>
      </c>
      <c r="X11" t="s">
        <v>1009</v>
      </c>
      <c r="Y11" t="s">
        <v>4397</v>
      </c>
      <c r="Z11"/>
      <c r="AA11" t="s">
        <v>4376</v>
      </c>
      <c r="AB11" t="s">
        <v>4398</v>
      </c>
      <c r="AC11"/>
    </row>
    <row r="12" spans="1:29" ht="13.15" customHeight="1" x14ac:dyDescent="0.4">
      <c r="A12" s="79">
        <v>8</v>
      </c>
      <c r="B12" s="83" t="s">
        <v>4152</v>
      </c>
      <c r="C12" s="83" t="s">
        <v>4153</v>
      </c>
      <c r="E12" s="79">
        <v>1</v>
      </c>
      <c r="G12" s="45" t="s">
        <v>2137</v>
      </c>
      <c r="N12" s="732">
        <v>9</v>
      </c>
      <c r="O12" s="49" t="s">
        <v>4159</v>
      </c>
      <c r="P12" s="49" t="s">
        <v>4160</v>
      </c>
      <c r="T12" s="568">
        <v>1</v>
      </c>
      <c r="U12" s="853" t="s">
        <v>2205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3993</v>
      </c>
      <c r="C13" s="46" t="s">
        <v>3994</v>
      </c>
      <c r="E13" s="79">
        <v>1</v>
      </c>
      <c r="G13" s="45" t="s">
        <v>346</v>
      </c>
      <c r="N13" s="732">
        <v>10</v>
      </c>
      <c r="O13" s="49" t="s">
        <v>516</v>
      </c>
      <c r="P13" s="49" t="s">
        <v>517</v>
      </c>
      <c r="T13" s="568">
        <v>1</v>
      </c>
      <c r="U13" s="853" t="s">
        <v>4399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4182</v>
      </c>
      <c r="C14" s="46" t="s">
        <v>4400</v>
      </c>
      <c r="E14" s="79">
        <v>1</v>
      </c>
      <c r="G14" s="45" t="s">
        <v>2235</v>
      </c>
      <c r="N14" s="732">
        <v>11</v>
      </c>
      <c r="O14" s="49" t="s">
        <v>4401</v>
      </c>
      <c r="P14" s="49" t="s">
        <v>4156</v>
      </c>
      <c r="T14" s="568">
        <v>1</v>
      </c>
      <c r="U14" s="853" t="s">
        <v>4402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4145</v>
      </c>
      <c r="C15" s="46" t="s">
        <v>4146</v>
      </c>
      <c r="E15" s="79">
        <v>1</v>
      </c>
      <c r="G15" s="45" t="s">
        <v>3130</v>
      </c>
      <c r="N15" s="732">
        <v>12</v>
      </c>
      <c r="O15" s="49" t="s">
        <v>4168</v>
      </c>
      <c r="P15" s="49" t="s">
        <v>4403</v>
      </c>
      <c r="T15" s="568">
        <v>1</v>
      </c>
      <c r="U15" s="853" t="s">
        <v>4404</v>
      </c>
      <c r="V15">
        <v>825</v>
      </c>
      <c r="W15" s="568">
        <v>1</v>
      </c>
      <c r="X15" t="s">
        <v>1766</v>
      </c>
      <c r="Y15" t="s">
        <v>4405</v>
      </c>
      <c r="Z15" t="s">
        <v>4406</v>
      </c>
      <c r="AA15" t="s">
        <v>4407</v>
      </c>
      <c r="AB15" t="s">
        <v>4408</v>
      </c>
      <c r="AC15" t="s">
        <v>979</v>
      </c>
    </row>
    <row r="16" spans="1:29" ht="13.15" customHeight="1" x14ac:dyDescent="0.4">
      <c r="A16" s="79">
        <v>12</v>
      </c>
      <c r="B16" s="46" t="s">
        <v>4409</v>
      </c>
      <c r="C16" s="46" t="s">
        <v>4166</v>
      </c>
      <c r="E16" s="79">
        <v>1</v>
      </c>
      <c r="G16" s="45" t="s">
        <v>1009</v>
      </c>
      <c r="N16" s="732">
        <v>13</v>
      </c>
      <c r="O16" s="49" t="s">
        <v>4410</v>
      </c>
      <c r="P16" s="49" t="s">
        <v>4411</v>
      </c>
      <c r="T16" s="568">
        <v>1</v>
      </c>
      <c r="U16" s="853" t="s">
        <v>1690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4412</v>
      </c>
      <c r="V17"/>
      <c r="W17" s="854">
        <v>1</v>
      </c>
      <c r="X17" t="s">
        <v>4412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4413</v>
      </c>
      <c r="Z18"/>
      <c r="AA18" t="s">
        <v>4414</v>
      </c>
      <c r="AB18" t="s">
        <v>4415</v>
      </c>
      <c r="AC18" t="s">
        <v>4416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4145</v>
      </c>
      <c r="C21" s="83" t="s">
        <v>4002</v>
      </c>
      <c r="E21" s="79">
        <v>1</v>
      </c>
      <c r="G21" s="45" t="s">
        <v>3553</v>
      </c>
      <c r="N21" s="732">
        <v>14</v>
      </c>
      <c r="O21" s="45" t="s">
        <v>4417</v>
      </c>
      <c r="P21" s="45" t="s">
        <v>4418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4393</v>
      </c>
      <c r="C22" s="83" t="s">
        <v>3978</v>
      </c>
      <c r="E22" s="79">
        <v>1</v>
      </c>
      <c r="G22" s="45" t="s">
        <v>4419</v>
      </c>
      <c r="N22" s="732">
        <v>15</v>
      </c>
      <c r="O22" s="45" t="s">
        <v>2865</v>
      </c>
      <c r="P22" s="45" t="s">
        <v>4420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3975</v>
      </c>
      <c r="C23" s="46" t="s">
        <v>4421</v>
      </c>
      <c r="E23" s="79">
        <v>1</v>
      </c>
      <c r="G23" s="45" t="s">
        <v>2941</v>
      </c>
      <c r="N23" s="732">
        <v>16</v>
      </c>
      <c r="O23" s="45" t="s">
        <v>4214</v>
      </c>
      <c r="P23" s="45" t="s">
        <v>4422</v>
      </c>
      <c r="T23" s="568"/>
      <c r="U23" t="s">
        <v>4085</v>
      </c>
      <c r="V23">
        <v>99</v>
      </c>
      <c r="W23" s="568">
        <v>1</v>
      </c>
      <c r="X23" t="s">
        <v>968</v>
      </c>
      <c r="Y23" t="s">
        <v>4423</v>
      </c>
      <c r="Z23" t="s">
        <v>4424</v>
      </c>
      <c r="AA23" t="s">
        <v>4425</v>
      </c>
      <c r="AB23" t="s">
        <v>4426</v>
      </c>
      <c r="AC23" t="s">
        <v>4427</v>
      </c>
    </row>
    <row r="24" spans="1:29" ht="13.15" customHeight="1" x14ac:dyDescent="0.4">
      <c r="A24" s="79">
        <v>16</v>
      </c>
      <c r="B24" s="46" t="s">
        <v>4396</v>
      </c>
      <c r="C24" s="46" t="s">
        <v>3998</v>
      </c>
      <c r="E24" s="79">
        <v>1</v>
      </c>
      <c r="G24" s="45" t="s">
        <v>2011</v>
      </c>
      <c r="N24" s="732">
        <v>17</v>
      </c>
      <c r="O24" s="45" t="s">
        <v>3990</v>
      </c>
      <c r="P24" s="45" t="s">
        <v>3991</v>
      </c>
      <c r="T24" s="568"/>
      <c r="U24" t="s">
        <v>4428</v>
      </c>
      <c r="V24">
        <v>100</v>
      </c>
      <c r="W24" s="568">
        <v>1</v>
      </c>
      <c r="X24" t="s">
        <v>346</v>
      </c>
      <c r="Y24" t="s">
        <v>4429</v>
      </c>
      <c r="Z24"/>
      <c r="AA24" t="s">
        <v>4370</v>
      </c>
      <c r="AB24" t="s">
        <v>4430</v>
      </c>
      <c r="AC24" t="s">
        <v>4385</v>
      </c>
    </row>
    <row r="25" spans="1:29" ht="13.15" customHeight="1" x14ac:dyDescent="0.4">
      <c r="A25" s="79">
        <v>17</v>
      </c>
      <c r="B25" s="46" t="s">
        <v>4431</v>
      </c>
      <c r="C25" s="46" t="s">
        <v>4432</v>
      </c>
      <c r="E25" s="79">
        <v>1</v>
      </c>
      <c r="G25" s="45" t="s">
        <v>4433</v>
      </c>
      <c r="N25" s="732">
        <v>18</v>
      </c>
      <c r="O25" s="45" t="s">
        <v>4058</v>
      </c>
      <c r="P25" s="45" t="s">
        <v>4089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4434</v>
      </c>
      <c r="C26" s="46" t="s">
        <v>4435</v>
      </c>
      <c r="E26" s="79">
        <v>1</v>
      </c>
      <c r="G26" s="45" t="s">
        <v>3002</v>
      </c>
      <c r="N26" s="732">
        <v>19</v>
      </c>
      <c r="O26" s="45" t="s">
        <v>4165</v>
      </c>
      <c r="P26" s="45" t="s">
        <v>4166</v>
      </c>
      <c r="T26" s="568"/>
      <c r="U26" t="s">
        <v>4436</v>
      </c>
      <c r="V26">
        <v>395</v>
      </c>
      <c r="W26" s="568">
        <v>1</v>
      </c>
      <c r="X26" t="s">
        <v>1675</v>
      </c>
      <c r="Y26" t="s">
        <v>4437</v>
      </c>
      <c r="Z26" t="s">
        <v>4438</v>
      </c>
      <c r="AA26" t="s">
        <v>4439</v>
      </c>
      <c r="AB26" t="s">
        <v>4440</v>
      </c>
      <c r="AC26" t="s">
        <v>4441</v>
      </c>
    </row>
    <row r="27" spans="1:29" ht="13.15" customHeight="1" x14ac:dyDescent="0.4">
      <c r="A27" s="79">
        <v>19</v>
      </c>
      <c r="B27" s="46" t="s">
        <v>4176</v>
      </c>
      <c r="C27" s="46" t="s">
        <v>4177</v>
      </c>
      <c r="E27" s="79">
        <v>1</v>
      </c>
      <c r="G27" s="45" t="s">
        <v>4442</v>
      </c>
      <c r="N27" s="732">
        <v>20</v>
      </c>
      <c r="O27" s="45" t="s">
        <v>4145</v>
      </c>
      <c r="P27" s="45" t="s">
        <v>4146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4159</v>
      </c>
      <c r="C28" s="83" t="s">
        <v>4160</v>
      </c>
      <c r="E28" s="79">
        <v>2</v>
      </c>
      <c r="G28" s="45" t="s">
        <v>2443</v>
      </c>
      <c r="N28" s="732">
        <v>21</v>
      </c>
      <c r="O28" s="45" t="s">
        <v>4443</v>
      </c>
      <c r="P28" s="45" t="s">
        <v>4444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4445</v>
      </c>
      <c r="C29" s="45" t="s">
        <v>4116</v>
      </c>
      <c r="E29" s="79">
        <v>2</v>
      </c>
      <c r="G29" s="45" t="s">
        <v>1429</v>
      </c>
      <c r="N29" s="732">
        <v>22</v>
      </c>
      <c r="O29" s="45" t="s">
        <v>4446</v>
      </c>
      <c r="P29" s="45" t="s">
        <v>4403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4179</v>
      </c>
      <c r="C30" s="45" t="s">
        <v>4180</v>
      </c>
      <c r="E30" s="79">
        <v>2</v>
      </c>
      <c r="G30" s="45" t="s">
        <v>1186</v>
      </c>
      <c r="N30" s="732">
        <v>23</v>
      </c>
      <c r="O30" s="45" t="s">
        <v>4447</v>
      </c>
      <c r="P30" s="45" t="s">
        <v>4448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4145</v>
      </c>
      <c r="C31" s="45" t="s">
        <v>4449</v>
      </c>
      <c r="E31" s="79">
        <v>2</v>
      </c>
      <c r="G31" s="45" t="s">
        <v>4450</v>
      </c>
      <c r="N31" s="732">
        <v>24</v>
      </c>
      <c r="O31" s="45" t="s">
        <v>2622</v>
      </c>
      <c r="P31" s="45" t="s">
        <v>4451</v>
      </c>
      <c r="T31" s="568"/>
      <c r="U31" t="s">
        <v>4452</v>
      </c>
      <c r="V31">
        <v>750</v>
      </c>
      <c r="W31" s="568">
        <v>1</v>
      </c>
      <c r="X31" t="s">
        <v>2095</v>
      </c>
      <c r="Y31" t="s">
        <v>4453</v>
      </c>
      <c r="Z31"/>
      <c r="AA31" t="s">
        <v>4454</v>
      </c>
      <c r="AB31" t="s">
        <v>4455</v>
      </c>
      <c r="AC31" t="s">
        <v>4385</v>
      </c>
    </row>
    <row r="32" spans="1:29" x14ac:dyDescent="0.35">
      <c r="A32" s="79">
        <v>24</v>
      </c>
      <c r="E32" s="79"/>
      <c r="G32" s="45" t="s">
        <v>4456</v>
      </c>
      <c r="N32" s="732">
        <v>25</v>
      </c>
      <c r="O32" s="45" t="s">
        <v>4159</v>
      </c>
      <c r="P32" s="45" t="s">
        <v>4457</v>
      </c>
      <c r="T32" s="568"/>
      <c r="U32" t="s">
        <v>4458</v>
      </c>
      <c r="V32">
        <v>750</v>
      </c>
      <c r="W32" s="568">
        <v>1</v>
      </c>
      <c r="X32" t="s">
        <v>2097</v>
      </c>
      <c r="Y32" t="s">
        <v>4459</v>
      </c>
      <c r="Z32" t="s">
        <v>4460</v>
      </c>
      <c r="AA32" t="s">
        <v>4454</v>
      </c>
      <c r="AB32" t="s">
        <v>4461</v>
      </c>
      <c r="AC32" t="s">
        <v>4462</v>
      </c>
    </row>
    <row r="33" spans="1:29" x14ac:dyDescent="0.35">
      <c r="A33" s="79">
        <v>25</v>
      </c>
      <c r="E33" s="79"/>
      <c r="G33" s="45" t="s">
        <v>3429</v>
      </c>
      <c r="N33" s="732">
        <v>26</v>
      </c>
      <c r="O33" s="45" t="s">
        <v>520</v>
      </c>
      <c r="P33" s="45" t="s">
        <v>521</v>
      </c>
      <c r="T33" s="568"/>
      <c r="U33" t="s">
        <v>4463</v>
      </c>
      <c r="V33">
        <v>750</v>
      </c>
      <c r="W33" s="568">
        <v>1</v>
      </c>
      <c r="X33" t="s">
        <v>2096</v>
      </c>
      <c r="Y33" t="s">
        <v>4464</v>
      </c>
      <c r="Z33" t="s">
        <v>4465</v>
      </c>
      <c r="AA33" t="s">
        <v>4454</v>
      </c>
      <c r="AB33" t="s">
        <v>4466</v>
      </c>
      <c r="AC33" t="s">
        <v>979</v>
      </c>
    </row>
    <row r="34" spans="1:29" ht="13.15" customHeight="1" x14ac:dyDescent="0.4">
      <c r="A34" s="79">
        <v>26</v>
      </c>
      <c r="B34" s="46" t="s">
        <v>4467</v>
      </c>
      <c r="C34" s="46" t="s">
        <v>4265</v>
      </c>
      <c r="E34" s="79">
        <v>3</v>
      </c>
      <c r="G34" s="45" t="s">
        <v>2394</v>
      </c>
      <c r="N34" s="732">
        <v>27</v>
      </c>
      <c r="O34" s="45" t="s">
        <v>532</v>
      </c>
      <c r="P34" s="45" t="s">
        <v>4468</v>
      </c>
      <c r="T34" s="568"/>
      <c r="U34"/>
      <c r="V34"/>
      <c r="W34" s="568">
        <v>1</v>
      </c>
      <c r="X34" s="45" t="s">
        <v>1681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4469</v>
      </c>
      <c r="C35" s="46" t="s">
        <v>4470</v>
      </c>
      <c r="E35" s="79">
        <v>3</v>
      </c>
      <c r="G35" s="45" t="s">
        <v>2861</v>
      </c>
      <c r="N35" s="732">
        <v>28</v>
      </c>
      <c r="O35" s="45" t="s">
        <v>4443</v>
      </c>
      <c r="P35" s="45" t="s">
        <v>4444</v>
      </c>
      <c r="T35" s="568"/>
      <c r="U35"/>
      <c r="V35"/>
      <c r="W35" s="568">
        <v>1</v>
      </c>
      <c r="X35" s="45" t="s">
        <v>346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4192</v>
      </c>
      <c r="C36" s="46" t="s">
        <v>4471</v>
      </c>
      <c r="E36" s="79">
        <v>3</v>
      </c>
      <c r="G36" s="45" t="s">
        <v>2138</v>
      </c>
      <c r="N36" s="732">
        <v>29</v>
      </c>
      <c r="O36" s="45" t="s">
        <v>4472</v>
      </c>
      <c r="P36" s="45" t="s">
        <v>4473</v>
      </c>
      <c r="T36" s="568"/>
      <c r="U36"/>
      <c r="V36"/>
      <c r="W36" s="568">
        <v>1</v>
      </c>
      <c r="X36" s="45" t="s">
        <v>1429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4168</v>
      </c>
      <c r="C37" s="46" t="s">
        <v>4057</v>
      </c>
      <c r="E37" s="79">
        <v>3</v>
      </c>
      <c r="G37" s="45" t="s">
        <v>3547</v>
      </c>
      <c r="N37" s="732">
        <v>30</v>
      </c>
      <c r="O37" s="45" t="s">
        <v>4474</v>
      </c>
      <c r="P37" s="45" t="s">
        <v>4042</v>
      </c>
      <c r="T37" s="568">
        <f>SUM(T4:T36)</f>
        <v>15</v>
      </c>
      <c r="U37" s="714"/>
      <c r="V37"/>
      <c r="W37" s="568">
        <v>1</v>
      </c>
      <c r="X37" s="45" t="s">
        <v>2394</v>
      </c>
      <c r="Y37"/>
      <c r="Z37"/>
      <c r="AA37"/>
      <c r="AB37"/>
      <c r="AC37"/>
    </row>
    <row r="38" spans="1:29" x14ac:dyDescent="0.35">
      <c r="A38" s="79">
        <v>30</v>
      </c>
      <c r="B38" s="45" t="s">
        <v>4475</v>
      </c>
      <c r="C38" s="45" t="s">
        <v>4476</v>
      </c>
      <c r="E38" s="79">
        <v>3</v>
      </c>
      <c r="G38" s="45" t="s">
        <v>2205</v>
      </c>
      <c r="N38" s="732">
        <v>31</v>
      </c>
      <c r="O38" s="45" t="s">
        <v>4412</v>
      </c>
      <c r="T38" s="732"/>
      <c r="U38" s="568"/>
      <c r="W38" s="568">
        <v>1</v>
      </c>
      <c r="X38" s="45" t="s">
        <v>1187</v>
      </c>
    </row>
    <row r="39" spans="1:29" x14ac:dyDescent="0.35">
      <c r="A39" s="79">
        <v>31</v>
      </c>
      <c r="B39" s="45" t="s">
        <v>3993</v>
      </c>
      <c r="C39" s="45" t="s">
        <v>4245</v>
      </c>
      <c r="E39" s="79">
        <v>3</v>
      </c>
      <c r="G39" s="45" t="s">
        <v>2095</v>
      </c>
      <c r="N39" s="732">
        <v>32</v>
      </c>
      <c r="O39" s="45" t="s">
        <v>4477</v>
      </c>
      <c r="U39" s="568"/>
      <c r="W39" s="568">
        <v>1</v>
      </c>
      <c r="X39" s="45" t="s">
        <v>784</v>
      </c>
    </row>
    <row r="40" spans="1:29" x14ac:dyDescent="0.35">
      <c r="A40" s="79">
        <v>32</v>
      </c>
      <c r="B40" s="45" t="s">
        <v>4016</v>
      </c>
      <c r="C40" s="45" t="s">
        <v>4017</v>
      </c>
      <c r="G40" s="45" t="s">
        <v>4478</v>
      </c>
      <c r="N40" s="732">
        <v>33</v>
      </c>
      <c r="O40" s="45" t="s">
        <v>4479</v>
      </c>
      <c r="U40" s="568"/>
      <c r="W40" s="568">
        <v>1</v>
      </c>
      <c r="X40" s="45" t="s">
        <v>2562</v>
      </c>
    </row>
    <row r="41" spans="1:29" x14ac:dyDescent="0.35">
      <c r="A41" s="79">
        <v>33</v>
      </c>
      <c r="B41" s="45" t="s">
        <v>4247</v>
      </c>
      <c r="C41" s="45" t="s">
        <v>4248</v>
      </c>
      <c r="E41" s="79">
        <v>3</v>
      </c>
      <c r="G41" s="45" t="s">
        <v>2777</v>
      </c>
      <c r="N41" s="732">
        <v>34</v>
      </c>
      <c r="O41" s="45" t="s">
        <v>4480</v>
      </c>
      <c r="U41" s="568"/>
      <c r="W41" s="568">
        <v>1</v>
      </c>
      <c r="X41" s="45" t="s">
        <v>2228</v>
      </c>
    </row>
    <row r="42" spans="1:29" x14ac:dyDescent="0.35">
      <c r="A42" s="79">
        <v>34</v>
      </c>
      <c r="B42" s="45" t="s">
        <v>4249</v>
      </c>
      <c r="C42" s="45" t="s">
        <v>4250</v>
      </c>
      <c r="G42" s="45" t="s">
        <v>4481</v>
      </c>
      <c r="N42" s="732">
        <v>35</v>
      </c>
      <c r="O42" s="45" t="s">
        <v>4482</v>
      </c>
      <c r="P42" s="45" t="s">
        <v>4483</v>
      </c>
      <c r="U42" s="568"/>
      <c r="W42" s="568">
        <v>1</v>
      </c>
      <c r="X42" s="45" t="s">
        <v>2502</v>
      </c>
    </row>
    <row r="43" spans="1:29" x14ac:dyDescent="0.35">
      <c r="A43" s="79">
        <v>35</v>
      </c>
      <c r="B43" s="45" t="s">
        <v>4252</v>
      </c>
      <c r="C43" s="45" t="s">
        <v>4253</v>
      </c>
      <c r="G43" s="45" t="s">
        <v>4484</v>
      </c>
      <c r="N43" s="732">
        <v>36</v>
      </c>
      <c r="O43" s="45" t="s">
        <v>4485</v>
      </c>
      <c r="P43" s="45" t="s">
        <v>4486</v>
      </c>
      <c r="U43" s="568"/>
      <c r="W43" s="568">
        <v>1</v>
      </c>
      <c r="X43" s="45" t="s">
        <v>4482</v>
      </c>
      <c r="Y43" s="45" t="s">
        <v>4483</v>
      </c>
    </row>
    <row r="44" spans="1:29" x14ac:dyDescent="0.35">
      <c r="A44" s="79">
        <v>36</v>
      </c>
      <c r="B44" s="45" t="s">
        <v>4254</v>
      </c>
      <c r="C44" s="45" t="s">
        <v>4255</v>
      </c>
      <c r="G44" s="45" t="s">
        <v>4487</v>
      </c>
      <c r="N44" s="732">
        <v>37</v>
      </c>
      <c r="O44" s="45" t="s">
        <v>4488</v>
      </c>
      <c r="P44" s="45" t="s">
        <v>4058</v>
      </c>
      <c r="U44" s="568"/>
      <c r="W44" s="568">
        <v>1</v>
      </c>
      <c r="X44" s="45" t="s">
        <v>4485</v>
      </c>
      <c r="Y44" s="45" t="s">
        <v>4486</v>
      </c>
    </row>
    <row r="45" spans="1:29" x14ac:dyDescent="0.35">
      <c r="A45" s="79">
        <v>37</v>
      </c>
      <c r="B45" s="45" t="s">
        <v>4027</v>
      </c>
      <c r="C45" s="45" t="s">
        <v>4264</v>
      </c>
      <c r="G45" s="45" t="s">
        <v>4489</v>
      </c>
      <c r="N45" s="732">
        <v>38</v>
      </c>
      <c r="O45" s="45" t="s">
        <v>1291</v>
      </c>
      <c r="P45" s="45" t="s">
        <v>4407</v>
      </c>
      <c r="U45" s="568"/>
      <c r="W45" s="568">
        <v>1</v>
      </c>
      <c r="X45" s="45" t="s">
        <v>4488</v>
      </c>
      <c r="Y45" s="45" t="s">
        <v>4058</v>
      </c>
    </row>
    <row r="46" spans="1:29" x14ac:dyDescent="0.35">
      <c r="A46" s="79">
        <v>38</v>
      </c>
      <c r="B46" s="45" t="s">
        <v>3988</v>
      </c>
      <c r="C46" s="45" t="s">
        <v>3989</v>
      </c>
      <c r="G46" s="45" t="s">
        <v>3229</v>
      </c>
      <c r="N46" s="732">
        <v>39</v>
      </c>
      <c r="U46" s="568"/>
      <c r="W46" s="568">
        <v>1</v>
      </c>
      <c r="X46" s="45" t="s">
        <v>1291</v>
      </c>
      <c r="Y46" s="45" t="s">
        <v>4407</v>
      </c>
    </row>
    <row r="47" spans="1:29" x14ac:dyDescent="0.35">
      <c r="A47" s="79">
        <v>39</v>
      </c>
      <c r="B47" s="45" t="s">
        <v>4179</v>
      </c>
      <c r="C47" s="45" t="s">
        <v>4204</v>
      </c>
      <c r="G47" s="45" t="s">
        <v>3001</v>
      </c>
      <c r="N47" s="732">
        <v>40</v>
      </c>
      <c r="U47" s="568"/>
      <c r="W47" s="568">
        <v>1</v>
      </c>
      <c r="X47" s="45" t="s">
        <v>4490</v>
      </c>
    </row>
    <row r="48" spans="1:29" x14ac:dyDescent="0.35">
      <c r="A48" s="79">
        <v>40</v>
      </c>
      <c r="B48" s="45" t="s">
        <v>4262</v>
      </c>
      <c r="C48" s="45" t="s">
        <v>4263</v>
      </c>
      <c r="G48" s="45" t="s">
        <v>3312</v>
      </c>
      <c r="N48" s="732">
        <v>41</v>
      </c>
      <c r="U48" s="568"/>
      <c r="W48" s="568">
        <v>1</v>
      </c>
      <c r="X48" s="45" t="s">
        <v>4491</v>
      </c>
    </row>
    <row r="50" spans="2:23" x14ac:dyDescent="0.35">
      <c r="B50" s="45" t="s">
        <v>4492</v>
      </c>
      <c r="C50" s="45" t="s">
        <v>4021</v>
      </c>
      <c r="E50" s="79">
        <v>3</v>
      </c>
      <c r="U50" s="568"/>
    </row>
    <row r="51" spans="2:23" x14ac:dyDescent="0.35">
      <c r="B51" s="45" t="s">
        <v>4493</v>
      </c>
      <c r="C51" s="45" t="s">
        <v>4042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4494</v>
      </c>
      <c r="C52" s="45" t="s">
        <v>4123</v>
      </c>
      <c r="E52" s="79">
        <v>3</v>
      </c>
      <c r="U52" s="568"/>
      <c r="W52" s="732"/>
    </row>
    <row r="53" spans="2:23" x14ac:dyDescent="0.35">
      <c r="B53" s="45" t="s">
        <v>4005</v>
      </c>
      <c r="C53" s="45" t="s">
        <v>4495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4496</v>
      </c>
      <c r="U59" s="568"/>
    </row>
    <row r="60" spans="2:23" ht="14.25" customHeight="1" x14ac:dyDescent="0.35">
      <c r="B60" s="82" t="s">
        <v>4497</v>
      </c>
      <c r="U60" s="568"/>
    </row>
    <row r="61" spans="2:23" ht="14.25" customHeight="1" x14ac:dyDescent="0.35">
      <c r="B61" s="82" t="s">
        <v>4498</v>
      </c>
      <c r="U61" s="568"/>
    </row>
    <row r="62" spans="2:23" ht="14.25" customHeight="1" x14ac:dyDescent="0.35">
      <c r="B62" s="82" t="s">
        <v>4499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4500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1" width="9.1328125" style="7" customWidth="1"/>
    <col min="92" max="16384" width="9.1328125" style="7"/>
  </cols>
  <sheetData>
    <row r="5" spans="1:102" s="154" customFormat="1" ht="38.25" customHeight="1" x14ac:dyDescent="0.3">
      <c r="A5" s="196" t="s">
        <v>4501</v>
      </c>
      <c r="B5" s="194" t="s">
        <v>4502</v>
      </c>
      <c r="C5" s="196"/>
      <c r="D5" s="196"/>
      <c r="E5" s="195" t="s">
        <v>4503</v>
      </c>
      <c r="F5" s="194" t="s">
        <v>4504</v>
      </c>
      <c r="G5" s="195" t="s">
        <v>550</v>
      </c>
      <c r="H5" s="195" t="s">
        <v>551</v>
      </c>
      <c r="I5" s="195" t="s">
        <v>4505</v>
      </c>
      <c r="J5" s="193" t="s">
        <v>4506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4507</v>
      </c>
      <c r="B6" s="192" t="s">
        <v>4508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4090</v>
      </c>
      <c r="C7" s="77" t="s">
        <v>3979</v>
      </c>
      <c r="D7" s="77" t="s">
        <v>4091</v>
      </c>
      <c r="E7" s="124" t="s">
        <v>4509</v>
      </c>
      <c r="F7" s="132">
        <v>43941</v>
      </c>
      <c r="H7" s="7">
        <v>20</v>
      </c>
      <c r="I7" s="7" t="s">
        <v>550</v>
      </c>
      <c r="J7" s="112" t="s">
        <v>4510</v>
      </c>
      <c r="AW7" s="7" t="s">
        <v>4511</v>
      </c>
      <c r="AX7" s="7" t="s">
        <v>4512</v>
      </c>
      <c r="AY7" s="7" t="s">
        <v>1101</v>
      </c>
      <c r="AZ7" s="7" t="s">
        <v>4513</v>
      </c>
      <c r="BA7" s="7" t="s">
        <v>4514</v>
      </c>
      <c r="BB7" s="7" t="s">
        <v>4515</v>
      </c>
      <c r="BC7" s="7" t="s">
        <v>4516</v>
      </c>
      <c r="BD7" s="7" t="s">
        <v>4517</v>
      </c>
      <c r="BE7" s="7" t="s">
        <v>4518</v>
      </c>
      <c r="BF7" s="7" t="s">
        <v>4519</v>
      </c>
      <c r="BG7" s="7" t="s">
        <v>4520</v>
      </c>
      <c r="BH7" s="7" t="s">
        <v>4521</v>
      </c>
      <c r="BI7" s="7" t="s">
        <v>4511</v>
      </c>
      <c r="BJ7" s="7" t="s">
        <v>4512</v>
      </c>
      <c r="BK7" s="7" t="s">
        <v>1101</v>
      </c>
      <c r="BL7" s="7" t="s">
        <v>4513</v>
      </c>
      <c r="BM7" s="7" t="s">
        <v>4514</v>
      </c>
      <c r="BN7" s="7" t="s">
        <v>4515</v>
      </c>
      <c r="BO7" s="7" t="s">
        <v>4516</v>
      </c>
      <c r="BP7" s="7" t="s">
        <v>4522</v>
      </c>
      <c r="BQ7" s="7" t="s">
        <v>4523</v>
      </c>
      <c r="BR7" s="7" t="s">
        <v>4518</v>
      </c>
      <c r="BS7" s="7" t="s">
        <v>4517</v>
      </c>
      <c r="BT7" s="7" t="s">
        <v>4521</v>
      </c>
      <c r="BU7" s="7" t="s">
        <v>4524</v>
      </c>
      <c r="BV7" s="7" t="s">
        <v>4519</v>
      </c>
      <c r="BW7" s="7" t="s">
        <v>1101</v>
      </c>
      <c r="BX7" s="7" t="s">
        <v>1217</v>
      </c>
      <c r="BY7" s="7" t="s">
        <v>4513</v>
      </c>
      <c r="BZ7" s="7" t="s">
        <v>4515</v>
      </c>
      <c r="CA7" s="7" t="s">
        <v>4516</v>
      </c>
      <c r="CB7" s="7" t="s">
        <v>4522</v>
      </c>
      <c r="CC7" s="7" t="s">
        <v>4525</v>
      </c>
      <c r="CD7" s="7" t="s">
        <v>4518</v>
      </c>
      <c r="CE7" s="7" t="s">
        <v>4517</v>
      </c>
      <c r="CF7" s="7" t="s">
        <v>4524</v>
      </c>
      <c r="CG7" s="7" t="s">
        <v>4511</v>
      </c>
      <c r="CH7" s="7" t="s">
        <v>4512</v>
      </c>
      <c r="CI7" s="7" t="s">
        <v>4520</v>
      </c>
      <c r="CJ7" s="7" t="s">
        <v>4521</v>
      </c>
      <c r="CK7" s="7" t="s">
        <v>4519</v>
      </c>
      <c r="CL7" s="7" t="s">
        <v>1217</v>
      </c>
      <c r="CM7" s="7" t="s">
        <v>4516</v>
      </c>
      <c r="CN7" s="7" t="s">
        <v>4525</v>
      </c>
      <c r="CO7" s="7" t="s">
        <v>4515</v>
      </c>
      <c r="CP7" s="7" t="s">
        <v>4526</v>
      </c>
      <c r="CQ7" s="7" t="s">
        <v>4522</v>
      </c>
      <c r="CR7" s="7" t="s">
        <v>4524</v>
      </c>
      <c r="CS7" s="7" t="s">
        <v>4511</v>
      </c>
      <c r="CT7" s="7" t="s">
        <v>4513</v>
      </c>
      <c r="CU7" s="7" t="s">
        <v>4520</v>
      </c>
    </row>
    <row r="8" spans="1:102" ht="12.75" customHeight="1" x14ac:dyDescent="0.3">
      <c r="A8" s="189">
        <v>2</v>
      </c>
      <c r="CK8" s="7" t="s">
        <v>4519</v>
      </c>
      <c r="CL8" s="7" t="s">
        <v>1217</v>
      </c>
      <c r="CM8" s="7" t="s">
        <v>4516</v>
      </c>
      <c r="CN8" s="7" t="s">
        <v>4525</v>
      </c>
      <c r="CO8" s="7" t="s">
        <v>4515</v>
      </c>
      <c r="CP8" s="7" t="s">
        <v>4526</v>
      </c>
      <c r="CQ8" s="7" t="s">
        <v>4522</v>
      </c>
      <c r="CR8" s="7" t="s">
        <v>4524</v>
      </c>
      <c r="CS8" s="7" t="s">
        <v>4511</v>
      </c>
      <c r="CT8" s="7" t="s">
        <v>4513</v>
      </c>
      <c r="CU8" s="7" t="s">
        <v>4520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4085</v>
      </c>
      <c r="C10" s="77" t="s">
        <v>4086</v>
      </c>
      <c r="D10" s="77" t="s">
        <v>4087</v>
      </c>
      <c r="E10" s="124" t="s">
        <v>4527</v>
      </c>
      <c r="F10" s="132">
        <v>45584</v>
      </c>
      <c r="H10" s="7">
        <v>15</v>
      </c>
      <c r="I10" s="7" t="s">
        <v>550</v>
      </c>
      <c r="J10" s="112" t="s">
        <v>4528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4529</v>
      </c>
      <c r="C13" s="77" t="s">
        <v>4262</v>
      </c>
      <c r="D13" s="77" t="s">
        <v>4271</v>
      </c>
      <c r="E13" s="124" t="s">
        <v>4530</v>
      </c>
      <c r="F13" s="132">
        <v>45142</v>
      </c>
      <c r="H13" s="7">
        <v>200</v>
      </c>
      <c r="I13" s="7" t="s">
        <v>3810</v>
      </c>
      <c r="J13" s="112" t="s">
        <v>4531</v>
      </c>
    </row>
    <row r="14" spans="1:102" ht="12.75" customHeight="1" x14ac:dyDescent="0.35">
      <c r="A14" s="189"/>
      <c r="B14" s="544" t="s">
        <v>4532</v>
      </c>
      <c r="C14" s="77" t="s">
        <v>4533</v>
      </c>
      <c r="D14" s="77" t="s">
        <v>4534</v>
      </c>
      <c r="E14" s="124" t="s">
        <v>4535</v>
      </c>
      <c r="F14" s="132">
        <v>45726</v>
      </c>
      <c r="H14" s="7">
        <v>15</v>
      </c>
      <c r="I14" s="7" t="s">
        <v>550</v>
      </c>
      <c r="J14" s="112" t="s">
        <v>4536</v>
      </c>
    </row>
    <row r="15" spans="1:102" ht="12.75" customHeight="1" x14ac:dyDescent="0.35">
      <c r="A15" s="189"/>
      <c r="B15" s="544" t="s">
        <v>4428</v>
      </c>
      <c r="C15" s="77" t="s">
        <v>3990</v>
      </c>
      <c r="D15" s="77" t="s">
        <v>3991</v>
      </c>
      <c r="E15" s="124" t="s">
        <v>4537</v>
      </c>
      <c r="F15" s="7">
        <v>1.7</v>
      </c>
      <c r="H15" s="7">
        <v>20</v>
      </c>
      <c r="I15" s="7" t="s">
        <v>550</v>
      </c>
      <c r="J15" s="112" t="s">
        <v>4528</v>
      </c>
      <c r="CA15" s="7" t="s">
        <v>4516</v>
      </c>
      <c r="CB15" s="7" t="s">
        <v>4522</v>
      </c>
      <c r="CC15" s="7" t="s">
        <v>4525</v>
      </c>
      <c r="CD15" s="7" t="s">
        <v>4518</v>
      </c>
      <c r="CE15" s="7" t="s">
        <v>4517</v>
      </c>
      <c r="CF15" s="7" t="s">
        <v>4524</v>
      </c>
      <c r="CG15" s="7" t="s">
        <v>4511</v>
      </c>
    </row>
    <row r="16" spans="1:102" ht="12.75" customHeight="1" x14ac:dyDescent="0.35">
      <c r="A16" s="189"/>
      <c r="B16" s="544" t="s">
        <v>4538</v>
      </c>
      <c r="C16" s="77" t="s">
        <v>4539</v>
      </c>
      <c r="D16" s="77" t="s">
        <v>4540</v>
      </c>
      <c r="E16" s="124" t="s">
        <v>4541</v>
      </c>
      <c r="F16" s="132">
        <v>45615</v>
      </c>
      <c r="H16" s="7">
        <v>15</v>
      </c>
      <c r="I16" s="7" t="s">
        <v>550</v>
      </c>
      <c r="J16" s="112" t="s">
        <v>4542</v>
      </c>
    </row>
    <row r="17" spans="1:99" ht="12.75" customHeight="1" x14ac:dyDescent="0.35">
      <c r="A17" s="189"/>
      <c r="B17" s="544" t="s">
        <v>4543</v>
      </c>
      <c r="C17" s="1060" t="s">
        <v>4165</v>
      </c>
      <c r="D17" s="1060" t="s">
        <v>4544</v>
      </c>
      <c r="E17" s="1061"/>
      <c r="F17" s="1062">
        <v>45274</v>
      </c>
      <c r="G17" s="28"/>
      <c r="H17" s="28">
        <v>200</v>
      </c>
      <c r="I17" s="28" t="s">
        <v>551</v>
      </c>
      <c r="J17" s="956" t="s">
        <v>4545</v>
      </c>
      <c r="K17" s="28"/>
      <c r="CO17" s="7" t="s">
        <v>4515</v>
      </c>
      <c r="CP17" s="7" t="s">
        <v>4526</v>
      </c>
      <c r="CQ17" s="7" t="s">
        <v>4522</v>
      </c>
      <c r="CR17" s="7" t="s">
        <v>4524</v>
      </c>
      <c r="CS17" s="7" t="s">
        <v>4511</v>
      </c>
      <c r="CT17" s="7" t="s">
        <v>4513</v>
      </c>
      <c r="CU17" s="7" t="s">
        <v>4520</v>
      </c>
    </row>
    <row r="18" spans="1:99" ht="12.75" customHeight="1" x14ac:dyDescent="0.35">
      <c r="A18" s="189"/>
      <c r="B18" s="544" t="s">
        <v>4546</v>
      </c>
      <c r="C18" s="77" t="s">
        <v>4547</v>
      </c>
      <c r="D18" s="77" t="s">
        <v>4548</v>
      </c>
      <c r="E18" s="124"/>
      <c r="F18" s="132">
        <v>45316</v>
      </c>
      <c r="H18" s="7">
        <v>20</v>
      </c>
      <c r="I18" s="7" t="s">
        <v>550</v>
      </c>
      <c r="CQ18" s="7" t="s">
        <v>4522</v>
      </c>
      <c r="CR18" s="7" t="s">
        <v>4524</v>
      </c>
      <c r="CS18" s="7" t="s">
        <v>4511</v>
      </c>
      <c r="CT18" s="7" t="s">
        <v>4513</v>
      </c>
      <c r="CU18" s="7" t="s">
        <v>4520</v>
      </c>
    </row>
    <row r="19" spans="1:99" ht="12.75" customHeight="1" x14ac:dyDescent="0.35">
      <c r="A19" s="189">
        <v>7</v>
      </c>
      <c r="B19" s="545" t="s">
        <v>4549</v>
      </c>
      <c r="C19" s="77" t="s">
        <v>4550</v>
      </c>
      <c r="D19" s="77" t="s">
        <v>4551</v>
      </c>
      <c r="F19" s="132">
        <v>45265</v>
      </c>
      <c r="H19" s="7">
        <v>20</v>
      </c>
      <c r="I19" s="7" t="s">
        <v>550</v>
      </c>
      <c r="J19" s="112" t="s">
        <v>4552</v>
      </c>
      <c r="CO19" s="7" t="s">
        <v>4515</v>
      </c>
      <c r="CP19" s="7" t="s">
        <v>4526</v>
      </c>
      <c r="CQ19" s="7" t="s">
        <v>4522</v>
      </c>
      <c r="CR19" s="7" t="s">
        <v>4524</v>
      </c>
      <c r="CS19" s="7" t="s">
        <v>4511</v>
      </c>
      <c r="CT19" s="7" t="s">
        <v>4513</v>
      </c>
      <c r="CU19" s="7" t="s">
        <v>4520</v>
      </c>
    </row>
    <row r="20" spans="1:99" ht="12.75" customHeight="1" x14ac:dyDescent="0.35">
      <c r="A20" s="189">
        <v>8</v>
      </c>
      <c r="B20" s="544" t="s">
        <v>4553</v>
      </c>
      <c r="C20" s="77" t="s">
        <v>4554</v>
      </c>
      <c r="D20" s="77" t="s">
        <v>4555</v>
      </c>
      <c r="E20" s="124" t="s">
        <v>4556</v>
      </c>
      <c r="F20" s="132">
        <v>45346</v>
      </c>
      <c r="H20" s="7">
        <v>20</v>
      </c>
      <c r="I20" s="7" t="s">
        <v>550</v>
      </c>
      <c r="J20" s="112" t="s">
        <v>4557</v>
      </c>
      <c r="CQ20" s="7" t="s">
        <v>4522</v>
      </c>
      <c r="CR20" s="7" t="s">
        <v>4524</v>
      </c>
    </row>
    <row r="21" spans="1:99" ht="12.75" customHeight="1" x14ac:dyDescent="0.35">
      <c r="A21" s="189"/>
      <c r="B21" s="544" t="s">
        <v>4558</v>
      </c>
      <c r="C21" s="77" t="s">
        <v>4559</v>
      </c>
      <c r="D21" s="77" t="s">
        <v>4560</v>
      </c>
      <c r="E21" s="124" t="s">
        <v>4561</v>
      </c>
      <c r="F21" s="132">
        <v>45274</v>
      </c>
      <c r="H21" s="7">
        <v>20</v>
      </c>
      <c r="I21" s="7" t="s">
        <v>550</v>
      </c>
      <c r="J21" s="112" t="s">
        <v>4552</v>
      </c>
      <c r="CO21" s="7" t="s">
        <v>4515</v>
      </c>
      <c r="CP21" s="7" t="s">
        <v>4526</v>
      </c>
      <c r="CQ21" s="7" t="s">
        <v>4522</v>
      </c>
    </row>
    <row r="22" spans="1:99" ht="12.75" customHeight="1" x14ac:dyDescent="0.35">
      <c r="A22" s="189"/>
      <c r="B22" s="544" t="s">
        <v>4562</v>
      </c>
      <c r="C22" s="77" t="s">
        <v>4563</v>
      </c>
      <c r="D22" s="77" t="s">
        <v>4564</v>
      </c>
      <c r="E22" s="7" t="s">
        <v>4565</v>
      </c>
      <c r="F22" s="132">
        <v>45120</v>
      </c>
      <c r="H22" s="7">
        <v>20</v>
      </c>
      <c r="I22" s="7" t="s">
        <v>550</v>
      </c>
      <c r="CJ22" s="7" t="s">
        <v>4521</v>
      </c>
      <c r="CK22" s="7" t="s">
        <v>4519</v>
      </c>
      <c r="CL22" s="7" t="s">
        <v>1217</v>
      </c>
      <c r="CM22" s="7" t="s">
        <v>4516</v>
      </c>
    </row>
    <row r="23" spans="1:99" ht="12.75" customHeight="1" x14ac:dyDescent="0.35">
      <c r="A23" s="189"/>
      <c r="B23" s="544" t="s">
        <v>4105</v>
      </c>
      <c r="C23" s="77" t="s">
        <v>2623</v>
      </c>
      <c r="D23" s="77" t="s">
        <v>4106</v>
      </c>
      <c r="E23" s="124" t="s">
        <v>4566</v>
      </c>
      <c r="F23" s="132">
        <v>44511</v>
      </c>
      <c r="H23" s="7">
        <v>20</v>
      </c>
      <c r="I23" s="7" t="s">
        <v>550</v>
      </c>
      <c r="J23" s="112" t="s">
        <v>4567</v>
      </c>
      <c r="BP23" s="7" t="s">
        <v>4522</v>
      </c>
      <c r="BS23" s="7" t="s">
        <v>4517</v>
      </c>
      <c r="BT23" s="7" t="s">
        <v>4521</v>
      </c>
      <c r="BU23" s="7" t="s">
        <v>4524</v>
      </c>
      <c r="BV23" s="7" t="s">
        <v>4519</v>
      </c>
      <c r="BW23" s="7" t="s">
        <v>1101</v>
      </c>
      <c r="BX23" s="7" t="s">
        <v>1217</v>
      </c>
      <c r="BY23" s="7" t="s">
        <v>4513</v>
      </c>
      <c r="BZ23" s="7" t="s">
        <v>4515</v>
      </c>
      <c r="CH23" s="7" t="s">
        <v>4512</v>
      </c>
      <c r="CI23" s="7" t="s">
        <v>4520</v>
      </c>
    </row>
    <row r="24" spans="1:99" ht="12.75" customHeight="1" x14ac:dyDescent="0.35">
      <c r="A24" s="189"/>
      <c r="B24" s="544" t="s">
        <v>4568</v>
      </c>
      <c r="C24" s="77" t="s">
        <v>4058</v>
      </c>
      <c r="D24" s="77" t="s">
        <v>4569</v>
      </c>
      <c r="E24" s="124" t="s">
        <v>4570</v>
      </c>
      <c r="F24" s="132">
        <v>43762</v>
      </c>
      <c r="H24" s="7">
        <v>200</v>
      </c>
      <c r="I24" s="7" t="s">
        <v>3810</v>
      </c>
      <c r="J24" s="956" t="s">
        <v>4571</v>
      </c>
      <c r="AQ24" s="7" t="s">
        <v>4516</v>
      </c>
      <c r="AR24" s="7" t="s">
        <v>4515</v>
      </c>
      <c r="AS24" s="7" t="s">
        <v>4517</v>
      </c>
      <c r="AT24" s="7" t="s">
        <v>4518</v>
      </c>
      <c r="AU24" s="7" t="s">
        <v>4524</v>
      </c>
      <c r="AV24" s="7" t="s">
        <v>4522</v>
      </c>
      <c r="AW24" s="7" t="s">
        <v>4511</v>
      </c>
      <c r="AX24" s="7" t="s">
        <v>4512</v>
      </c>
      <c r="AY24" s="7" t="s">
        <v>1101</v>
      </c>
      <c r="AZ24" s="7" t="s">
        <v>4513</v>
      </c>
      <c r="BA24" s="7" t="s">
        <v>4514</v>
      </c>
      <c r="BB24" s="7" t="s">
        <v>4515</v>
      </c>
      <c r="BC24" s="7" t="s">
        <v>4516</v>
      </c>
      <c r="BD24" s="7" t="s">
        <v>4517</v>
      </c>
      <c r="BE24" s="7" t="s">
        <v>4518</v>
      </c>
      <c r="BF24" s="7" t="s">
        <v>4519</v>
      </c>
      <c r="BG24" s="7" t="s">
        <v>4520</v>
      </c>
      <c r="BH24" s="7" t="s">
        <v>4521</v>
      </c>
      <c r="BI24" s="7" t="s">
        <v>4511</v>
      </c>
      <c r="BJ24" s="7" t="s">
        <v>4512</v>
      </c>
      <c r="BK24" s="7" t="s">
        <v>1101</v>
      </c>
      <c r="BL24" s="7" t="s">
        <v>4513</v>
      </c>
      <c r="BM24" s="7" t="s">
        <v>4514</v>
      </c>
      <c r="BN24" s="7" t="s">
        <v>4515</v>
      </c>
      <c r="BO24" s="7" t="s">
        <v>4516</v>
      </c>
      <c r="BP24" s="7" t="s">
        <v>4522</v>
      </c>
      <c r="BQ24" s="7" t="s">
        <v>4523</v>
      </c>
      <c r="BR24" s="7" t="s">
        <v>4518</v>
      </c>
      <c r="BS24" s="7" t="s">
        <v>4517</v>
      </c>
      <c r="BT24" s="7" t="s">
        <v>4521</v>
      </c>
      <c r="BU24" s="7" t="s">
        <v>4524</v>
      </c>
      <c r="BV24" s="7" t="s">
        <v>4519</v>
      </c>
      <c r="BW24" s="7" t="s">
        <v>1101</v>
      </c>
      <c r="BX24" s="7" t="s">
        <v>1217</v>
      </c>
      <c r="BY24" s="7" t="s">
        <v>4513</v>
      </c>
      <c r="BZ24" s="7" t="s">
        <v>4515</v>
      </c>
      <c r="CA24" s="7" t="s">
        <v>4516</v>
      </c>
      <c r="CB24" s="7" t="s">
        <v>4522</v>
      </c>
      <c r="CC24" s="7" t="s">
        <v>4525</v>
      </c>
      <c r="CD24" s="7" t="s">
        <v>4518</v>
      </c>
      <c r="CE24" s="7" t="s">
        <v>4517</v>
      </c>
      <c r="CF24" s="7" t="s">
        <v>4524</v>
      </c>
      <c r="CG24" s="7" t="s">
        <v>4511</v>
      </c>
      <c r="CH24" s="7" t="s">
        <v>4512</v>
      </c>
      <c r="CI24" s="7" t="s">
        <v>4520</v>
      </c>
      <c r="CJ24" s="7" t="s">
        <v>4521</v>
      </c>
      <c r="CK24" s="7" t="s">
        <v>4519</v>
      </c>
      <c r="CL24" s="7" t="s">
        <v>1217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4572</v>
      </c>
      <c r="C28" s="77" t="s">
        <v>4573</v>
      </c>
      <c r="D28" s="77" t="s">
        <v>4574</v>
      </c>
      <c r="E28" s="124" t="s">
        <v>4575</v>
      </c>
      <c r="F28" s="7">
        <v>2</v>
      </c>
      <c r="H28" s="7">
        <v>20</v>
      </c>
      <c r="I28" s="7" t="s">
        <v>550</v>
      </c>
      <c r="J28" s="112" t="s">
        <v>4576</v>
      </c>
      <c r="CF28" s="7" t="s">
        <v>4524</v>
      </c>
    </row>
    <row r="30" spans="1:99" ht="12.75" customHeight="1" x14ac:dyDescent="0.35">
      <c r="B30" s="544" t="s">
        <v>4577</v>
      </c>
      <c r="C30" s="77" t="s">
        <v>4578</v>
      </c>
      <c r="D30" s="77" t="s">
        <v>4579</v>
      </c>
      <c r="E30" s="124" t="s">
        <v>4580</v>
      </c>
      <c r="F30" s="7">
        <v>6</v>
      </c>
      <c r="H30" s="7">
        <v>20</v>
      </c>
      <c r="I30" s="7" t="s">
        <v>550</v>
      </c>
      <c r="J30" s="112" t="s">
        <v>4581</v>
      </c>
    </row>
    <row r="31" spans="1:99" ht="13.5" customHeight="1" x14ac:dyDescent="0.35">
      <c r="B31" s="544" t="s">
        <v>4092</v>
      </c>
      <c r="C31" s="77" t="s">
        <v>4093</v>
      </c>
      <c r="D31" s="77" t="s">
        <v>4094</v>
      </c>
      <c r="E31" s="124" t="s">
        <v>4582</v>
      </c>
      <c r="F31" s="132">
        <v>44149</v>
      </c>
      <c r="H31" s="7">
        <v>20</v>
      </c>
      <c r="I31" s="7" t="s">
        <v>550</v>
      </c>
      <c r="J31" s="112" t="s">
        <v>4567</v>
      </c>
      <c r="BC31" s="7" t="s">
        <v>4516</v>
      </c>
      <c r="BD31" s="7" t="s">
        <v>4517</v>
      </c>
      <c r="BE31" s="7" t="s">
        <v>4518</v>
      </c>
      <c r="BF31" s="7" t="s">
        <v>4519</v>
      </c>
      <c r="BG31" s="7" t="s">
        <v>4520</v>
      </c>
      <c r="BH31" s="7" t="s">
        <v>4521</v>
      </c>
      <c r="BI31" s="7" t="s">
        <v>4511</v>
      </c>
      <c r="BJ31" s="7" t="s">
        <v>4512</v>
      </c>
      <c r="BK31" s="7" t="s">
        <v>1101</v>
      </c>
      <c r="BL31" s="7" t="s">
        <v>4513</v>
      </c>
      <c r="BM31" s="7" t="s">
        <v>4514</v>
      </c>
      <c r="BN31" s="7" t="s">
        <v>4515</v>
      </c>
      <c r="BO31" s="7" t="s">
        <v>4516</v>
      </c>
      <c r="BP31" s="7" t="s">
        <v>4522</v>
      </c>
      <c r="BQ31" s="7" t="s">
        <v>4523</v>
      </c>
      <c r="BR31" s="7" t="s">
        <v>4518</v>
      </c>
      <c r="BS31" s="7" t="s">
        <v>4517</v>
      </c>
      <c r="BT31" s="7" t="s">
        <v>4521</v>
      </c>
      <c r="BU31" s="7" t="s">
        <v>4524</v>
      </c>
      <c r="BV31" s="7" t="s">
        <v>4519</v>
      </c>
      <c r="BW31" s="7" t="s">
        <v>1101</v>
      </c>
      <c r="BX31" s="7" t="s">
        <v>1217</v>
      </c>
      <c r="BY31" s="7" t="s">
        <v>4513</v>
      </c>
      <c r="BZ31" s="7" t="s">
        <v>4515</v>
      </c>
      <c r="CA31" s="7" t="s">
        <v>4516</v>
      </c>
      <c r="CB31" s="7" t="s">
        <v>4522</v>
      </c>
      <c r="CC31" s="7" t="s">
        <v>4525</v>
      </c>
    </row>
    <row r="33" spans="1:77" ht="13.5" customHeight="1" x14ac:dyDescent="0.35">
      <c r="A33" s="189">
        <v>7</v>
      </c>
      <c r="B33" s="544" t="s">
        <v>4102</v>
      </c>
      <c r="C33" s="77" t="s">
        <v>4103</v>
      </c>
      <c r="D33" s="77" t="s">
        <v>4104</v>
      </c>
      <c r="E33" s="124" t="s">
        <v>4583</v>
      </c>
      <c r="F33" s="132">
        <v>44509</v>
      </c>
      <c r="H33" s="7">
        <v>20</v>
      </c>
      <c r="I33" s="7" t="s">
        <v>550</v>
      </c>
      <c r="J33" s="112" t="s">
        <v>4567</v>
      </c>
      <c r="BP33" s="7" t="s">
        <v>4522</v>
      </c>
      <c r="BQ33" s="7" t="s">
        <v>4523</v>
      </c>
      <c r="BR33" s="7" t="s">
        <v>4518</v>
      </c>
      <c r="BS33" s="7" t="s">
        <v>4517</v>
      </c>
    </row>
    <row r="34" spans="1:77" ht="13.5" customHeight="1" x14ac:dyDescent="0.35">
      <c r="A34" s="189">
        <v>6</v>
      </c>
      <c r="B34" s="544" t="s">
        <v>4107</v>
      </c>
      <c r="C34" s="77" t="s">
        <v>4108</v>
      </c>
      <c r="D34" s="77" t="s">
        <v>4109</v>
      </c>
      <c r="E34" s="124" t="s">
        <v>4584</v>
      </c>
      <c r="F34" s="132">
        <v>44550</v>
      </c>
      <c r="H34" s="7">
        <v>20</v>
      </c>
      <c r="I34" s="7" t="s">
        <v>550</v>
      </c>
      <c r="J34" s="112" t="s">
        <v>4585</v>
      </c>
      <c r="BR34" s="7" t="s">
        <v>4518</v>
      </c>
      <c r="BS34" s="7" t="s">
        <v>4517</v>
      </c>
      <c r="BT34" s="7" t="s">
        <v>4521</v>
      </c>
      <c r="BU34" s="7" t="s">
        <v>4524</v>
      </c>
      <c r="BV34" s="7" t="s">
        <v>4519</v>
      </c>
      <c r="BW34" s="7" t="s">
        <v>1101</v>
      </c>
      <c r="BX34" s="7" t="s">
        <v>1217</v>
      </c>
      <c r="BY34" s="7" t="s">
        <v>4513</v>
      </c>
    </row>
    <row r="35" spans="1:77" ht="13.5" customHeight="1" x14ac:dyDescent="0.35">
      <c r="A35" s="189">
        <v>5</v>
      </c>
      <c r="B35" s="544" t="s">
        <v>4085</v>
      </c>
      <c r="C35" s="77" t="s">
        <v>4086</v>
      </c>
      <c r="D35" s="77" t="s">
        <v>4087</v>
      </c>
      <c r="E35" s="124" t="s">
        <v>4527</v>
      </c>
      <c r="F35" s="132">
        <v>43918</v>
      </c>
      <c r="H35" s="7">
        <v>20</v>
      </c>
      <c r="I35" s="7" t="s">
        <v>550</v>
      </c>
      <c r="J35" s="112" t="s">
        <v>4586</v>
      </c>
      <c r="AW35" s="7" t="s">
        <v>4511</v>
      </c>
      <c r="AX35" s="7" t="s">
        <v>4512</v>
      </c>
      <c r="AY35" s="7" t="s">
        <v>1101</v>
      </c>
      <c r="AZ35" s="7" t="s">
        <v>4513</v>
      </c>
      <c r="BA35" s="7" t="s">
        <v>4514</v>
      </c>
      <c r="BB35" s="7" t="s">
        <v>4515</v>
      </c>
      <c r="BC35" s="7" t="s">
        <v>4516</v>
      </c>
      <c r="BD35" s="7" t="s">
        <v>4517</v>
      </c>
      <c r="BE35" s="7" t="s">
        <v>4518</v>
      </c>
      <c r="BF35" s="7" t="s">
        <v>4519</v>
      </c>
      <c r="BG35" s="7" t="s">
        <v>4520</v>
      </c>
      <c r="BH35" s="7" t="s">
        <v>4521</v>
      </c>
      <c r="BI35" s="7" t="s">
        <v>4511</v>
      </c>
      <c r="BJ35" s="7" t="s">
        <v>4512</v>
      </c>
      <c r="BK35" s="7" t="s">
        <v>1101</v>
      </c>
      <c r="BL35" s="7" t="s">
        <v>4513</v>
      </c>
      <c r="BM35" s="7" t="s">
        <v>4587</v>
      </c>
      <c r="BP35" s="7" t="s">
        <v>4522</v>
      </c>
      <c r="BQ35" s="7" t="s">
        <v>4523</v>
      </c>
      <c r="BR35" s="7" t="s">
        <v>4518</v>
      </c>
      <c r="BS35" s="7" t="s">
        <v>4517</v>
      </c>
    </row>
    <row r="36" spans="1:77" ht="12.75" customHeight="1" x14ac:dyDescent="0.35">
      <c r="A36" s="189">
        <v>6</v>
      </c>
      <c r="B36" s="544" t="s">
        <v>4099</v>
      </c>
      <c r="C36" s="77" t="s">
        <v>4100</v>
      </c>
      <c r="D36" s="77" t="s">
        <v>4101</v>
      </c>
      <c r="E36" s="124"/>
      <c r="F36" s="132">
        <v>44371</v>
      </c>
      <c r="H36" s="7">
        <v>20</v>
      </c>
      <c r="I36" s="7" t="s">
        <v>550</v>
      </c>
      <c r="J36" s="112" t="s">
        <v>4588</v>
      </c>
      <c r="BK36" s="7" t="s">
        <v>1101</v>
      </c>
      <c r="BL36" s="7" t="s">
        <v>4513</v>
      </c>
      <c r="BM36" s="7" t="s">
        <v>4514</v>
      </c>
      <c r="BN36" s="7" t="s">
        <v>4515</v>
      </c>
    </row>
    <row r="37" spans="1:77" ht="12.75" customHeight="1" x14ac:dyDescent="0.35">
      <c r="A37" s="77">
        <v>7</v>
      </c>
      <c r="B37" s="544" t="s">
        <v>4095</v>
      </c>
      <c r="C37" s="77" t="s">
        <v>4096</v>
      </c>
      <c r="D37" s="77" t="s">
        <v>4097</v>
      </c>
      <c r="E37" s="124" t="s">
        <v>4589</v>
      </c>
      <c r="F37" s="132">
        <v>44346</v>
      </c>
      <c r="H37" s="7">
        <v>20</v>
      </c>
      <c r="I37" s="7" t="s">
        <v>550</v>
      </c>
      <c r="J37" s="112" t="s">
        <v>4590</v>
      </c>
      <c r="BK37" s="7" t="s">
        <v>1101</v>
      </c>
      <c r="BL37" s="7" t="s">
        <v>4513</v>
      </c>
      <c r="BM37" s="7" t="s">
        <v>4587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4591</v>
      </c>
      <c r="C39" s="77" t="s">
        <v>4592</v>
      </c>
      <c r="D39" s="77" t="s">
        <v>4593</v>
      </c>
      <c r="F39" s="132">
        <v>44301</v>
      </c>
      <c r="G39" s="7" t="s">
        <v>4594</v>
      </c>
      <c r="H39" s="7">
        <v>60</v>
      </c>
      <c r="I39" s="7" t="s">
        <v>4595</v>
      </c>
      <c r="J39" s="112" t="s">
        <v>4596</v>
      </c>
      <c r="BI39" s="7" t="s">
        <v>4511</v>
      </c>
      <c r="BJ39" s="7" t="s">
        <v>4512</v>
      </c>
      <c r="BK39" s="7" t="s">
        <v>1101</v>
      </c>
    </row>
    <row r="40" spans="1:77" ht="12.75" customHeight="1" x14ac:dyDescent="0.35">
      <c r="B40" s="544" t="s">
        <v>4082</v>
      </c>
      <c r="C40" s="77" t="s">
        <v>4083</v>
      </c>
      <c r="D40" s="77" t="s">
        <v>4084</v>
      </c>
      <c r="E40" s="124" t="s">
        <v>4597</v>
      </c>
      <c r="F40" s="132">
        <v>16</v>
      </c>
      <c r="H40" s="7">
        <v>20</v>
      </c>
      <c r="I40" s="7" t="s">
        <v>550</v>
      </c>
      <c r="J40" s="112" t="s">
        <v>4598</v>
      </c>
      <c r="AT40" s="7" t="s">
        <v>4518</v>
      </c>
      <c r="AU40" s="7" t="s">
        <v>4524</v>
      </c>
      <c r="AV40" s="7" t="s">
        <v>4522</v>
      </c>
      <c r="AW40" s="7" t="s">
        <v>4511</v>
      </c>
      <c r="AX40" s="7" t="s">
        <v>4599</v>
      </c>
      <c r="BC40" s="7" t="s">
        <v>4516</v>
      </c>
      <c r="BD40" s="7" t="s">
        <v>4517</v>
      </c>
      <c r="BE40" s="7" t="s">
        <v>4518</v>
      </c>
      <c r="BF40" s="7" t="s">
        <v>4519</v>
      </c>
      <c r="BG40" s="7" t="s">
        <v>4520</v>
      </c>
      <c r="BH40" s="7" t="s">
        <v>4521</v>
      </c>
      <c r="BI40" s="7" t="s">
        <v>4511</v>
      </c>
      <c r="BJ40" s="7" t="s">
        <v>4512</v>
      </c>
      <c r="BK40" s="7" t="s">
        <v>1101</v>
      </c>
      <c r="BL40" s="7" t="s">
        <v>4600</v>
      </c>
    </row>
    <row r="41" spans="1:77" ht="12.75" customHeight="1" x14ac:dyDescent="0.35">
      <c r="A41" s="189">
        <v>8</v>
      </c>
      <c r="B41" s="545" t="s">
        <v>4079</v>
      </c>
      <c r="C41" s="77" t="s">
        <v>4080</v>
      </c>
      <c r="D41" s="77" t="s">
        <v>4081</v>
      </c>
      <c r="E41" s="7">
        <v>946705666684</v>
      </c>
      <c r="F41" s="132">
        <v>2.4285714236111109</v>
      </c>
      <c r="H41" s="7">
        <v>20</v>
      </c>
      <c r="I41" s="7" t="s">
        <v>550</v>
      </c>
      <c r="J41" s="112" t="s">
        <v>4601</v>
      </c>
      <c r="AN41" s="7" t="s">
        <v>4513</v>
      </c>
      <c r="AO41" s="7" t="s">
        <v>4519</v>
      </c>
      <c r="AP41" s="7" t="s">
        <v>1101</v>
      </c>
      <c r="AQ41" s="7" t="s">
        <v>4516</v>
      </c>
      <c r="AR41" s="7" t="s">
        <v>4515</v>
      </c>
      <c r="AS41" s="7" t="s">
        <v>4517</v>
      </c>
      <c r="AT41" s="7" t="s">
        <v>4599</v>
      </c>
      <c r="AU41" s="7" t="s">
        <v>4599</v>
      </c>
      <c r="AV41" s="7" t="s">
        <v>4599</v>
      </c>
    </row>
    <row r="42" spans="1:77" ht="12.75" customHeight="1" x14ac:dyDescent="0.35">
      <c r="A42" s="189">
        <v>9</v>
      </c>
      <c r="B42" s="544" t="s">
        <v>4602</v>
      </c>
      <c r="C42" s="77" t="s">
        <v>4058</v>
      </c>
      <c r="D42" s="7" t="s">
        <v>4059</v>
      </c>
      <c r="E42" s="124" t="s">
        <v>4603</v>
      </c>
      <c r="F42" s="132">
        <v>43144</v>
      </c>
      <c r="H42" s="7">
        <v>200</v>
      </c>
      <c r="I42" s="7" t="s">
        <v>551</v>
      </c>
      <c r="J42" s="112" t="s">
        <v>4604</v>
      </c>
      <c r="W42" s="7" t="s">
        <v>4517</v>
      </c>
      <c r="X42" s="7" t="s">
        <v>4518</v>
      </c>
      <c r="Y42" s="7" t="s">
        <v>4514</v>
      </c>
      <c r="Z42" s="7" t="s">
        <v>4511</v>
      </c>
      <c r="AA42" s="7" t="s">
        <v>4512</v>
      </c>
      <c r="AB42" s="7" t="s">
        <v>4524</v>
      </c>
      <c r="AC42" s="7" t="s">
        <v>4520</v>
      </c>
      <c r="AD42" s="7" t="s">
        <v>4519</v>
      </c>
      <c r="AE42" s="7" t="s">
        <v>4516</v>
      </c>
      <c r="AF42" s="7" t="s">
        <v>4522</v>
      </c>
      <c r="AG42" s="7" t="s">
        <v>1101</v>
      </c>
      <c r="AH42" s="7" t="s">
        <v>4515</v>
      </c>
      <c r="AI42" s="7" t="s">
        <v>4517</v>
      </c>
    </row>
    <row r="43" spans="1:77" ht="12.75" customHeight="1" x14ac:dyDescent="0.35">
      <c r="A43" s="189">
        <v>10</v>
      </c>
      <c r="B43" s="545" t="s">
        <v>4605</v>
      </c>
      <c r="C43" s="77" t="s">
        <v>4072</v>
      </c>
      <c r="D43" s="77" t="s">
        <v>4073</v>
      </c>
      <c r="E43" s="124" t="s">
        <v>4606</v>
      </c>
      <c r="F43" s="124" t="s">
        <v>4607</v>
      </c>
      <c r="H43" s="7">
        <v>20</v>
      </c>
      <c r="I43" s="7" t="s">
        <v>550</v>
      </c>
      <c r="J43" s="112" t="s">
        <v>4608</v>
      </c>
      <c r="AJ43" s="7" t="s">
        <v>4518</v>
      </c>
      <c r="AK43" s="7" t="s">
        <v>4514</v>
      </c>
    </row>
    <row r="44" spans="1:77" ht="12.75" customHeight="1" x14ac:dyDescent="0.35">
      <c r="A44" s="189">
        <v>11</v>
      </c>
      <c r="B44" s="544" t="s">
        <v>4609</v>
      </c>
      <c r="C44" s="77" t="s">
        <v>4077</v>
      </c>
      <c r="D44" s="77" t="s">
        <v>4077</v>
      </c>
      <c r="E44" s="124" t="s">
        <v>4610</v>
      </c>
      <c r="F44" s="132">
        <v>43557</v>
      </c>
      <c r="H44" s="7">
        <v>20</v>
      </c>
      <c r="I44" s="7" t="s">
        <v>550</v>
      </c>
      <c r="J44" s="112" t="s">
        <v>4611</v>
      </c>
      <c r="AK44" s="7" t="s">
        <v>4514</v>
      </c>
      <c r="AL44" s="7" t="s">
        <v>4512</v>
      </c>
    </row>
    <row r="45" spans="1:77" ht="12.75" customHeight="1" x14ac:dyDescent="0.35">
      <c r="A45" s="189">
        <v>12</v>
      </c>
      <c r="B45" s="544" t="s">
        <v>4612</v>
      </c>
      <c r="C45" s="77" t="s">
        <v>4069</v>
      </c>
      <c r="D45" s="77" t="s">
        <v>4070</v>
      </c>
      <c r="E45" s="124" t="s">
        <v>4613</v>
      </c>
      <c r="F45" s="132">
        <v>43500</v>
      </c>
      <c r="H45" s="7">
        <v>20</v>
      </c>
      <c r="I45" s="7" t="s">
        <v>550</v>
      </c>
      <c r="J45" s="112" t="s">
        <v>4614</v>
      </c>
      <c r="AI45" s="7" t="s">
        <v>4517</v>
      </c>
      <c r="AJ45" s="7" t="s">
        <v>4518</v>
      </c>
      <c r="AK45" s="7" t="s">
        <v>4514</v>
      </c>
      <c r="AL45" s="7" t="s">
        <v>4512</v>
      </c>
      <c r="AM45" s="7" t="s">
        <v>4524</v>
      </c>
      <c r="AN45" s="7" t="s">
        <v>4513</v>
      </c>
    </row>
    <row r="46" spans="1:77" ht="12.75" customHeight="1" x14ac:dyDescent="0.35">
      <c r="A46" s="189"/>
      <c r="B46" s="544" t="s">
        <v>4208</v>
      </c>
      <c r="C46" s="77" t="s">
        <v>4063</v>
      </c>
      <c r="D46" s="77" t="s">
        <v>4064</v>
      </c>
      <c r="E46" s="124" t="s">
        <v>4615</v>
      </c>
      <c r="F46" s="132">
        <v>43221</v>
      </c>
      <c r="H46" s="7">
        <v>20</v>
      </c>
      <c r="I46" s="7" t="s">
        <v>550</v>
      </c>
      <c r="J46" s="112" t="s">
        <v>4616</v>
      </c>
      <c r="Z46" s="7" t="s">
        <v>4511</v>
      </c>
      <c r="AA46" s="7" t="s">
        <v>4512</v>
      </c>
      <c r="AB46" s="7" t="s">
        <v>4524</v>
      </c>
      <c r="AC46" s="7" t="s">
        <v>4520</v>
      </c>
      <c r="AD46" s="7" t="s">
        <v>4519</v>
      </c>
      <c r="AE46" s="7" t="s">
        <v>4516</v>
      </c>
      <c r="AF46" s="7" t="s">
        <v>4522</v>
      </c>
      <c r="AG46" s="7" t="s">
        <v>1101</v>
      </c>
      <c r="AH46" s="7" t="s">
        <v>4515</v>
      </c>
      <c r="AI46" s="7" t="s">
        <v>4517</v>
      </c>
      <c r="AJ46" s="7" t="s">
        <v>4518</v>
      </c>
      <c r="AK46" s="7" t="s">
        <v>4514</v>
      </c>
      <c r="AL46" s="7" t="s">
        <v>4512</v>
      </c>
      <c r="AM46" s="7" t="s">
        <v>4524</v>
      </c>
      <c r="AN46" s="7" t="s">
        <v>4513</v>
      </c>
      <c r="AO46" s="7" t="s">
        <v>4519</v>
      </c>
      <c r="AP46" s="7" t="s">
        <v>1101</v>
      </c>
      <c r="AQ46" s="7" t="s">
        <v>4516</v>
      </c>
      <c r="AR46" s="7" t="s">
        <v>4515</v>
      </c>
    </row>
    <row r="47" spans="1:77" ht="12.75" customHeight="1" x14ac:dyDescent="0.35">
      <c r="A47" s="189"/>
      <c r="B47" s="544" t="s">
        <v>4617</v>
      </c>
      <c r="C47" s="77" t="s">
        <v>4075</v>
      </c>
      <c r="D47" s="77" t="s">
        <v>4076</v>
      </c>
      <c r="E47" s="124" t="s">
        <v>4618</v>
      </c>
      <c r="F47" s="132">
        <v>43557</v>
      </c>
      <c r="H47" s="7">
        <v>20</v>
      </c>
      <c r="I47" s="7" t="s">
        <v>550</v>
      </c>
      <c r="J47" s="112" t="s">
        <v>4611</v>
      </c>
      <c r="AK47" s="7" t="s">
        <v>4514</v>
      </c>
      <c r="AL47" s="7" t="s">
        <v>4512</v>
      </c>
      <c r="AM47" s="7" t="s">
        <v>4524</v>
      </c>
      <c r="AN47" s="7" t="s">
        <v>4513</v>
      </c>
      <c r="AO47" s="7" t="s">
        <v>4519</v>
      </c>
      <c r="AP47" s="7" t="s">
        <v>1101</v>
      </c>
      <c r="AQ47" s="7" t="s">
        <v>4516</v>
      </c>
      <c r="AR47" s="7" t="s">
        <v>4515</v>
      </c>
      <c r="AS47" s="7" t="s">
        <v>4517</v>
      </c>
      <c r="AT47" s="7" t="s">
        <v>4518</v>
      </c>
      <c r="AU47" s="7" t="s">
        <v>4524</v>
      </c>
      <c r="AV47" s="7" t="s">
        <v>4522</v>
      </c>
      <c r="AW47" s="7" t="s">
        <v>4511</v>
      </c>
    </row>
    <row r="48" spans="1:77" ht="12.75" customHeight="1" x14ac:dyDescent="0.35">
      <c r="A48" s="189">
        <v>3</v>
      </c>
      <c r="B48" s="544" t="s">
        <v>4088</v>
      </c>
      <c r="C48" s="77" t="s">
        <v>4058</v>
      </c>
      <c r="D48" s="77" t="s">
        <v>4089</v>
      </c>
      <c r="E48" s="124" t="s">
        <v>4619</v>
      </c>
      <c r="F48" s="132">
        <v>43918</v>
      </c>
      <c r="H48" s="7">
        <v>20</v>
      </c>
      <c r="I48" s="7" t="s">
        <v>550</v>
      </c>
      <c r="J48" s="112" t="s">
        <v>4620</v>
      </c>
      <c r="AW48" s="7" t="s">
        <v>4511</v>
      </c>
      <c r="AX48" s="7" t="s">
        <v>4512</v>
      </c>
      <c r="AY48" s="7" t="s">
        <v>1101</v>
      </c>
      <c r="AZ48" s="7" t="s">
        <v>4513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693</v>
      </c>
      <c r="Y51" s="151"/>
      <c r="Z51" s="135"/>
      <c r="AA51" s="175" t="s">
        <v>4621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4622</v>
      </c>
      <c r="C52" s="75"/>
      <c r="D52" s="75"/>
      <c r="E52" s="71"/>
      <c r="F52" s="71"/>
      <c r="G52" s="71"/>
      <c r="H52" s="133" t="s">
        <v>4623</v>
      </c>
      <c r="I52" s="138">
        <f>COUNTA(I7:I51)</f>
        <v>32</v>
      </c>
      <c r="J52" s="137"/>
      <c r="AA52" s="175" t="s">
        <v>4624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1217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4625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4626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4627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4628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4629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4630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4631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3667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4632</v>
      </c>
    </row>
    <row r="65" spans="1:27" ht="12.75" customHeight="1" x14ac:dyDescent="0.3">
      <c r="A65" s="119">
        <f t="shared" si="0"/>
        <v>9</v>
      </c>
      <c r="AA65" s="7" t="s">
        <v>4633</v>
      </c>
    </row>
    <row r="66" spans="1:27" ht="12.75" customHeight="1" x14ac:dyDescent="0.35">
      <c r="A66" s="119">
        <f t="shared" si="0"/>
        <v>10</v>
      </c>
      <c r="AA66" s="71" t="s">
        <v>4634</v>
      </c>
    </row>
    <row r="67" spans="1:27" ht="12.75" customHeight="1" x14ac:dyDescent="0.35">
      <c r="A67" s="119">
        <f t="shared" si="0"/>
        <v>11</v>
      </c>
      <c r="AA67" s="71" t="s">
        <v>4635</v>
      </c>
    </row>
    <row r="68" spans="1:27" ht="12.75" customHeight="1" x14ac:dyDescent="0.35">
      <c r="A68" s="119">
        <v>12</v>
      </c>
      <c r="AA68" s="71" t="s">
        <v>4636</v>
      </c>
    </row>
    <row r="69" spans="1:27" ht="12.75" customHeight="1" x14ac:dyDescent="0.35">
      <c r="A69" s="119">
        <v>13</v>
      </c>
      <c r="AA69" s="71" t="s">
        <v>3071</v>
      </c>
    </row>
    <row r="70" spans="1:27" ht="12.75" customHeight="1" x14ac:dyDescent="0.35">
      <c r="A70" s="119">
        <v>14</v>
      </c>
      <c r="AA70" s="71" t="s">
        <v>4637</v>
      </c>
    </row>
    <row r="71" spans="1:27" ht="12.75" customHeight="1" x14ac:dyDescent="0.35">
      <c r="A71" s="119">
        <v>15</v>
      </c>
      <c r="AA71" s="71" t="s">
        <v>4638</v>
      </c>
    </row>
    <row r="72" spans="1:27" ht="12.75" customHeight="1" x14ac:dyDescent="0.35">
      <c r="A72" s="119">
        <v>16</v>
      </c>
      <c r="AA72" s="71" t="s">
        <v>4639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4640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4641</v>
      </c>
    </row>
    <row r="75" spans="1:27" ht="12.75" customHeight="1" x14ac:dyDescent="0.35">
      <c r="A75" s="119"/>
      <c r="B75" s="138" t="s">
        <v>4642</v>
      </c>
      <c r="C75" s="75"/>
      <c r="D75" s="75"/>
      <c r="E75" s="71"/>
      <c r="F75" s="71"/>
      <c r="G75" s="71"/>
      <c r="H75" s="133" t="s">
        <v>4643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2845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4644</v>
      </c>
      <c r="L77" s="181" t="s">
        <v>4645</v>
      </c>
      <c r="M77" s="181" t="s">
        <v>4646</v>
      </c>
      <c r="N77" s="181" t="s">
        <v>4647</v>
      </c>
      <c r="O77" s="181" t="s">
        <v>4648</v>
      </c>
      <c r="P77" s="181" t="s">
        <v>4649</v>
      </c>
      <c r="Q77" s="181" t="s">
        <v>4650</v>
      </c>
      <c r="R77" s="181" t="s">
        <v>4651</v>
      </c>
      <c r="S77" s="181" t="s">
        <v>4652</v>
      </c>
      <c r="T77" s="181" t="s">
        <v>4653</v>
      </c>
      <c r="U77" s="181" t="s">
        <v>4654</v>
      </c>
      <c r="V77" s="181" t="s">
        <v>4655</v>
      </c>
      <c r="W77" s="181" t="s">
        <v>4656</v>
      </c>
      <c r="X77" s="181" t="s">
        <v>4657</v>
      </c>
      <c r="Y77" s="181" t="s">
        <v>4658</v>
      </c>
      <c r="Z77" s="181" t="s">
        <v>4659</v>
      </c>
    </row>
    <row r="78" spans="1:27" ht="12.75" customHeight="1" x14ac:dyDescent="0.35">
      <c r="A78" s="119"/>
      <c r="B78" s="138" t="s">
        <v>2109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4150</v>
      </c>
      <c r="C79" s="75" t="s">
        <v>4114</v>
      </c>
      <c r="D79" s="75" t="s">
        <v>521</v>
      </c>
      <c r="E79" s="71" t="s">
        <v>3923</v>
      </c>
      <c r="F79" s="71" t="s">
        <v>1031</v>
      </c>
      <c r="G79" s="70">
        <v>42248</v>
      </c>
      <c r="H79" s="71"/>
      <c r="I79" s="71" t="s">
        <v>162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3979</v>
      </c>
      <c r="D80" s="71" t="s">
        <v>3980</v>
      </c>
      <c r="E80" s="71" t="s">
        <v>3923</v>
      </c>
      <c r="F80" s="49">
        <v>60</v>
      </c>
      <c r="G80" s="70">
        <v>42248</v>
      </c>
      <c r="H80" s="49" t="s">
        <v>3699</v>
      </c>
      <c r="I80" s="49" t="s">
        <v>162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4660</v>
      </c>
      <c r="C81" s="79" t="s">
        <v>4110</v>
      </c>
      <c r="D81" s="71" t="s">
        <v>4111</v>
      </c>
      <c r="E81" s="71" t="s">
        <v>3923</v>
      </c>
      <c r="F81" s="49">
        <v>60</v>
      </c>
      <c r="G81" s="70">
        <v>42217</v>
      </c>
      <c r="H81" s="49" t="s">
        <v>4003</v>
      </c>
      <c r="I81" s="49" t="s">
        <v>162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3990</v>
      </c>
      <c r="D82" s="75" t="s">
        <v>3991</v>
      </c>
      <c r="E82" s="71" t="s">
        <v>3923</v>
      </c>
      <c r="F82" s="71" t="s">
        <v>1031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4661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3977</v>
      </c>
      <c r="D83" s="75" t="s">
        <v>3978</v>
      </c>
      <c r="E83" s="71" t="s">
        <v>3923</v>
      </c>
      <c r="F83" s="71">
        <v>60</v>
      </c>
      <c r="G83" s="70">
        <v>42217</v>
      </c>
      <c r="H83" s="71" t="s">
        <v>3706</v>
      </c>
      <c r="I83" s="7" t="s">
        <v>160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4661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4143</v>
      </c>
      <c r="C84" s="77" t="s">
        <v>4115</v>
      </c>
      <c r="D84" s="77" t="s">
        <v>4116</v>
      </c>
      <c r="E84" s="71" t="s">
        <v>3923</v>
      </c>
      <c r="F84" s="71" t="s">
        <v>1031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4362</v>
      </c>
      <c r="C85" s="45" t="s">
        <v>4117</v>
      </c>
      <c r="D85" s="45" t="s">
        <v>513</v>
      </c>
      <c r="E85" s="71" t="s">
        <v>3923</v>
      </c>
      <c r="F85" s="71" t="s">
        <v>1031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4662</v>
      </c>
      <c r="C86" s="74" t="s">
        <v>3993</v>
      </c>
      <c r="D86" s="74" t="s">
        <v>3994</v>
      </c>
      <c r="E86" s="71" t="s">
        <v>3923</v>
      </c>
      <c r="F86" s="71">
        <v>60</v>
      </c>
      <c r="G86" s="70">
        <v>42430</v>
      </c>
      <c r="H86" s="7" t="s">
        <v>4118</v>
      </c>
      <c r="I86" s="7" t="s">
        <v>160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4663</v>
      </c>
      <c r="C87" s="91" t="s">
        <v>4664</v>
      </c>
      <c r="D87" s="93" t="s">
        <v>4119</v>
      </c>
      <c r="E87" s="91" t="s">
        <v>4042</v>
      </c>
      <c r="F87" s="71">
        <v>60</v>
      </c>
      <c r="G87" s="70">
        <v>42461</v>
      </c>
      <c r="H87" s="7" t="s">
        <v>3736</v>
      </c>
      <c r="I87" s="7" t="s">
        <v>160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4124</v>
      </c>
      <c r="C88" s="75" t="s">
        <v>4664</v>
      </c>
      <c r="D88" s="75" t="s">
        <v>4126</v>
      </c>
      <c r="E88" s="71" t="s">
        <v>4665</v>
      </c>
      <c r="F88" s="71">
        <v>60</v>
      </c>
      <c r="G88" s="70">
        <v>42644</v>
      </c>
      <c r="H88" s="71" t="s">
        <v>3706</v>
      </c>
      <c r="I88" s="71" t="s">
        <v>160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4666</v>
      </c>
      <c r="C89" s="75" t="s">
        <v>4664</v>
      </c>
      <c r="D89" s="75" t="s">
        <v>4046</v>
      </c>
      <c r="E89" s="71" t="s">
        <v>4449</v>
      </c>
      <c r="F89" s="71">
        <v>600</v>
      </c>
      <c r="G89" s="70">
        <v>42522</v>
      </c>
      <c r="H89" s="71"/>
      <c r="I89" s="71" t="s">
        <v>160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4667</v>
      </c>
      <c r="C91" s="77" t="s">
        <v>2623</v>
      </c>
      <c r="D91" s="7" t="s">
        <v>4045</v>
      </c>
      <c r="E91" s="7" t="s">
        <v>4668</v>
      </c>
      <c r="F91" s="7" t="s">
        <v>209</v>
      </c>
      <c r="H91" s="7">
        <v>200</v>
      </c>
      <c r="I91" s="7" t="s">
        <v>3810</v>
      </c>
      <c r="J91" s="112" t="s">
        <v>4669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4147</v>
      </c>
      <c r="C92" s="77" t="s">
        <v>4148</v>
      </c>
      <c r="D92" s="77" t="s">
        <v>4149</v>
      </c>
      <c r="H92" s="7">
        <v>204</v>
      </c>
      <c r="I92" s="7" t="s">
        <v>1031</v>
      </c>
      <c r="J92" s="112" t="s">
        <v>4670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4671</v>
      </c>
      <c r="C93" s="79" t="s">
        <v>3985</v>
      </c>
      <c r="D93" s="71" t="s">
        <v>4054</v>
      </c>
      <c r="H93" s="7">
        <v>20</v>
      </c>
      <c r="I93" s="7" t="s">
        <v>550</v>
      </c>
      <c r="J93" s="112" t="s">
        <v>4672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4181</v>
      </c>
      <c r="C95" s="77" t="s">
        <v>4182</v>
      </c>
      <c r="D95" s="77" t="s">
        <v>4183</v>
      </c>
      <c r="F95" s="132">
        <v>42664</v>
      </c>
      <c r="H95" s="7">
        <v>225</v>
      </c>
      <c r="I95" s="7" t="s">
        <v>551</v>
      </c>
      <c r="J95" s="112" t="s">
        <v>4673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3990</v>
      </c>
      <c r="D96" s="288" t="s">
        <v>3991</v>
      </c>
      <c r="E96" s="290" t="s">
        <v>4537</v>
      </c>
      <c r="H96" s="7">
        <v>20</v>
      </c>
      <c r="I96" s="7" t="s">
        <v>550</v>
      </c>
      <c r="J96" s="112" t="s">
        <v>4672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4051</v>
      </c>
      <c r="D97" s="77" t="s">
        <v>4052</v>
      </c>
      <c r="F97" s="132">
        <v>42892</v>
      </c>
      <c r="H97" s="7">
        <v>20</v>
      </c>
      <c r="I97" s="7" t="s">
        <v>550</v>
      </c>
      <c r="J97" s="112" t="s">
        <v>4674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4467</v>
      </c>
      <c r="D98" s="7" t="s">
        <v>4163</v>
      </c>
      <c r="F98" s="132">
        <v>42536</v>
      </c>
      <c r="H98" s="7">
        <v>204</v>
      </c>
      <c r="I98" s="116" t="s">
        <v>1031</v>
      </c>
      <c r="J98" s="112" t="s">
        <v>4675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4159</v>
      </c>
      <c r="D99" s="77" t="s">
        <v>4160</v>
      </c>
      <c r="F99" s="132">
        <v>42536</v>
      </c>
      <c r="H99" s="7">
        <v>204</v>
      </c>
      <c r="I99" s="116" t="s">
        <v>1031</v>
      </c>
      <c r="J99" s="112" t="s">
        <v>4675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4676</v>
      </c>
      <c r="C100" s="77" t="s">
        <v>4039</v>
      </c>
      <c r="D100" s="77" t="s">
        <v>4040</v>
      </c>
      <c r="E100" s="124" t="s">
        <v>4677</v>
      </c>
      <c r="F100" s="132">
        <v>42575</v>
      </c>
      <c r="H100" s="7">
        <v>200</v>
      </c>
      <c r="I100" s="7" t="s">
        <v>551</v>
      </c>
      <c r="J100" s="112" t="s">
        <v>4678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4679</v>
      </c>
      <c r="C101" s="164" t="s">
        <v>4041</v>
      </c>
      <c r="D101" s="71" t="s">
        <v>4042</v>
      </c>
      <c r="E101" s="179" t="s">
        <v>4680</v>
      </c>
      <c r="F101" s="132">
        <v>42660</v>
      </c>
      <c r="H101" s="7">
        <v>20</v>
      </c>
      <c r="I101" s="7" t="s">
        <v>550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4681</v>
      </c>
      <c r="C102" s="178" t="s">
        <v>4024</v>
      </c>
      <c r="D102" s="178" t="s">
        <v>4025</v>
      </c>
      <c r="F102" s="132">
        <v>42257</v>
      </c>
      <c r="G102" s="71">
        <v>20</v>
      </c>
      <c r="H102" s="7">
        <v>0</v>
      </c>
      <c r="I102" s="116" t="s">
        <v>4682</v>
      </c>
      <c r="J102" s="131">
        <v>42262</v>
      </c>
      <c r="T102" s="130"/>
      <c r="X102" s="124" t="s">
        <v>4683</v>
      </c>
      <c r="Y102" s="129" t="s">
        <v>4684</v>
      </c>
      <c r="Z102" s="7" t="s">
        <v>4685</v>
      </c>
      <c r="AA102" s="124" t="s">
        <v>4686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4037</v>
      </c>
      <c r="D103" s="7" t="s">
        <v>4687</v>
      </c>
      <c r="F103" s="132">
        <v>42501</v>
      </c>
      <c r="G103" s="7">
        <v>20</v>
      </c>
      <c r="H103" s="7">
        <v>0</v>
      </c>
      <c r="I103" s="116" t="s">
        <v>4682</v>
      </c>
      <c r="J103" s="7" t="s">
        <v>4688</v>
      </c>
      <c r="X103" s="124" t="s">
        <v>4689</v>
      </c>
      <c r="Y103" s="7"/>
      <c r="AA103" s="7" t="s">
        <v>4690</v>
      </c>
    </row>
    <row r="104" spans="1:32" ht="12.75" customHeight="1" x14ac:dyDescent="0.35">
      <c r="A104" s="119"/>
      <c r="B104" s="73" t="s">
        <v>4691</v>
      </c>
      <c r="C104" s="138" t="s">
        <v>3985</v>
      </c>
      <c r="D104" s="138" t="s">
        <v>3986</v>
      </c>
      <c r="E104" s="71"/>
      <c r="F104" s="163">
        <v>41949</v>
      </c>
      <c r="G104" s="71">
        <v>20</v>
      </c>
      <c r="H104" s="71"/>
      <c r="I104" s="116" t="s">
        <v>4682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4692</v>
      </c>
      <c r="Y104" s="98" t="s">
        <v>4693</v>
      </c>
      <c r="Z104" s="98" t="s">
        <v>4694</v>
      </c>
      <c r="AA104" s="98" t="s">
        <v>4695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4155</v>
      </c>
      <c r="C105" s="77" t="s">
        <v>4063</v>
      </c>
      <c r="D105" s="7" t="s">
        <v>4156</v>
      </c>
      <c r="F105" s="132">
        <v>42384</v>
      </c>
      <c r="G105" s="7" t="s">
        <v>166</v>
      </c>
      <c r="H105" s="1">
        <v>216</v>
      </c>
      <c r="I105" s="116" t="s">
        <v>1031</v>
      </c>
      <c r="J105" s="112" t="s">
        <v>4696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4136</v>
      </c>
      <c r="C106" s="164" t="s">
        <v>1032</v>
      </c>
      <c r="D106" s="164" t="s">
        <v>3992</v>
      </c>
      <c r="E106" s="71" t="s">
        <v>4697</v>
      </c>
      <c r="F106" s="132">
        <v>41851</v>
      </c>
      <c r="G106" s="1" t="s">
        <v>166</v>
      </c>
      <c r="H106" s="71">
        <v>204</v>
      </c>
      <c r="I106" s="116" t="s">
        <v>1031</v>
      </c>
      <c r="J106" s="166" t="s">
        <v>4698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4662</v>
      </c>
      <c r="C107" s="164" t="s">
        <v>3993</v>
      </c>
      <c r="D107" s="164" t="s">
        <v>3994</v>
      </c>
      <c r="E107" s="71" t="s">
        <v>4699</v>
      </c>
      <c r="F107" s="163">
        <v>42078</v>
      </c>
      <c r="G107" s="116"/>
      <c r="H107" s="1">
        <v>200</v>
      </c>
      <c r="I107" s="116" t="s">
        <v>3810</v>
      </c>
      <c r="J107" s="166" t="s">
        <v>4700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4701</v>
      </c>
      <c r="C108" s="133" t="s">
        <v>4028</v>
      </c>
      <c r="D108" s="133" t="s">
        <v>4029</v>
      </c>
      <c r="F108" s="132">
        <v>42294</v>
      </c>
      <c r="G108" s="7">
        <v>20</v>
      </c>
      <c r="H108" s="7">
        <v>0</v>
      </c>
      <c r="I108" s="116" t="s">
        <v>4682</v>
      </c>
      <c r="J108" s="131">
        <v>42292</v>
      </c>
      <c r="U108" s="130"/>
      <c r="Y108" s="129" t="s">
        <v>4702</v>
      </c>
    </row>
    <row r="109" spans="1:32" ht="12.75" customHeight="1" thickBot="1" x14ac:dyDescent="0.4">
      <c r="A109" s="119"/>
      <c r="B109" s="3" t="s">
        <v>4703</v>
      </c>
      <c r="C109" s="133" t="s">
        <v>4031</v>
      </c>
      <c r="D109" s="133" t="s">
        <v>4032</v>
      </c>
      <c r="F109" s="132">
        <v>42301</v>
      </c>
      <c r="G109" s="7">
        <v>20</v>
      </c>
      <c r="H109" s="7">
        <v>0</v>
      </c>
      <c r="I109" s="116" t="s">
        <v>4682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4704</v>
      </c>
      <c r="C110" s="133" t="s">
        <v>4022</v>
      </c>
      <c r="D110" s="133" t="s">
        <v>4023</v>
      </c>
      <c r="F110" s="132">
        <v>42213</v>
      </c>
      <c r="G110" s="71">
        <v>20</v>
      </c>
      <c r="H110" s="71">
        <v>0</v>
      </c>
      <c r="I110" s="116" t="s">
        <v>4682</v>
      </c>
      <c r="J110" s="131">
        <v>42231</v>
      </c>
      <c r="S110" s="130"/>
      <c r="X110" s="177" t="s">
        <v>4705</v>
      </c>
      <c r="Y110" s="177" t="s">
        <v>4706</v>
      </c>
      <c r="Z110" s="155" t="s">
        <v>4707</v>
      </c>
      <c r="AA110" s="155" t="s">
        <v>4708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4709</v>
      </c>
      <c r="C111" s="133" t="s">
        <v>4710</v>
      </c>
      <c r="D111" s="133" t="s">
        <v>4711</v>
      </c>
      <c r="F111" s="132">
        <v>42262</v>
      </c>
      <c r="G111" s="7" t="s">
        <v>4712</v>
      </c>
      <c r="H111" s="7">
        <v>0</v>
      </c>
      <c r="I111" s="116" t="s">
        <v>4682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4053</v>
      </c>
      <c r="C112" s="164" t="s">
        <v>3988</v>
      </c>
      <c r="D112" s="164" t="s">
        <v>3989</v>
      </c>
      <c r="E112" s="71" t="s">
        <v>4699</v>
      </c>
      <c r="F112" s="132">
        <v>41976</v>
      </c>
      <c r="G112" s="1"/>
      <c r="H112" s="1">
        <v>200</v>
      </c>
      <c r="I112" s="116" t="s">
        <v>3810</v>
      </c>
      <c r="J112" s="176" t="s">
        <v>4713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4714</v>
      </c>
      <c r="C113" s="164" t="s">
        <v>4252</v>
      </c>
      <c r="D113" s="164" t="s">
        <v>4253</v>
      </c>
      <c r="E113" s="71" t="s">
        <v>4699</v>
      </c>
      <c r="F113" s="163">
        <v>41973</v>
      </c>
      <c r="G113" s="71"/>
      <c r="H113" s="116">
        <v>180</v>
      </c>
      <c r="I113" s="116" t="s">
        <v>1031</v>
      </c>
      <c r="J113" s="166" t="s">
        <v>4715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4716</v>
      </c>
      <c r="Y113" s="71" t="s">
        <v>4717</v>
      </c>
      <c r="Z113" s="71" t="s">
        <v>4718</v>
      </c>
      <c r="AA113" s="71" t="s">
        <v>4719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4720</v>
      </c>
      <c r="C114" s="138" t="s">
        <v>4007</v>
      </c>
      <c r="D114" s="138" t="s">
        <v>4008</v>
      </c>
      <c r="E114" s="71" t="s">
        <v>4721</v>
      </c>
      <c r="F114" s="132">
        <v>42122</v>
      </c>
      <c r="G114" s="71">
        <v>20</v>
      </c>
      <c r="H114" s="71"/>
      <c r="I114" s="116" t="s">
        <v>4682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4722</v>
      </c>
      <c r="Y114" s="72" t="s">
        <v>4723</v>
      </c>
      <c r="Z114" s="71" t="s">
        <v>4724</v>
      </c>
      <c r="AA114" s="71" t="s">
        <v>4725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4726</v>
      </c>
      <c r="C115" s="133" t="s">
        <v>4020</v>
      </c>
      <c r="D115" s="133" t="s">
        <v>4021</v>
      </c>
      <c r="F115" s="132">
        <v>42192</v>
      </c>
      <c r="G115" s="71">
        <v>20</v>
      </c>
      <c r="H115" s="71">
        <v>0</v>
      </c>
      <c r="I115" s="116" t="s">
        <v>4682</v>
      </c>
      <c r="J115" s="131">
        <v>42200</v>
      </c>
      <c r="R115" s="130"/>
    </row>
    <row r="116" spans="1:32" ht="12.75" customHeight="1" x14ac:dyDescent="0.35">
      <c r="A116" s="119"/>
      <c r="B116" s="3" t="s">
        <v>4727</v>
      </c>
      <c r="C116" s="133" t="s">
        <v>4018</v>
      </c>
      <c r="D116" s="175" t="s">
        <v>4019</v>
      </c>
      <c r="F116" s="132">
        <v>42167</v>
      </c>
      <c r="G116" s="71">
        <v>20</v>
      </c>
      <c r="H116" s="71"/>
      <c r="I116" s="116" t="s">
        <v>4682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4728</v>
      </c>
      <c r="C117" s="138" t="s">
        <v>3995</v>
      </c>
      <c r="D117" s="138" t="s">
        <v>3996</v>
      </c>
      <c r="E117" s="71" t="s">
        <v>4729</v>
      </c>
      <c r="F117" s="132">
        <v>42085</v>
      </c>
      <c r="G117" s="71">
        <v>20</v>
      </c>
      <c r="H117" s="71"/>
      <c r="I117" s="116" t="s">
        <v>4682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4730</v>
      </c>
      <c r="Y117" s="72" t="s">
        <v>4731</v>
      </c>
      <c r="Z117" s="71" t="s">
        <v>4732</v>
      </c>
      <c r="AA117" s="71" t="s">
        <v>4733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4734</v>
      </c>
      <c r="C118" s="174" t="s">
        <v>4001</v>
      </c>
      <c r="D118" s="173" t="s">
        <v>4002</v>
      </c>
      <c r="E118" s="71" t="s">
        <v>4721</v>
      </c>
      <c r="F118" s="132">
        <v>42108</v>
      </c>
      <c r="G118" s="71">
        <v>20</v>
      </c>
      <c r="H118" s="71"/>
      <c r="I118" s="116" t="s">
        <v>4682</v>
      </c>
      <c r="J118" s="131">
        <v>42109</v>
      </c>
      <c r="O118" s="130"/>
    </row>
    <row r="119" spans="1:32" ht="12.75" customHeight="1" x14ac:dyDescent="0.35">
      <c r="A119" s="119"/>
      <c r="B119" s="7" t="s">
        <v>4735</v>
      </c>
      <c r="C119" s="138" t="s">
        <v>4016</v>
      </c>
      <c r="D119" s="138" t="s">
        <v>4017</v>
      </c>
      <c r="F119" s="132">
        <v>42165</v>
      </c>
      <c r="G119" s="71" t="s">
        <v>4736</v>
      </c>
      <c r="H119" s="71">
        <v>200</v>
      </c>
      <c r="I119" s="116" t="s">
        <v>3810</v>
      </c>
      <c r="J119" s="137" t="s">
        <v>4737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4738</v>
      </c>
      <c r="C120" s="138" t="s">
        <v>4266</v>
      </c>
      <c r="D120" s="138" t="s">
        <v>4267</v>
      </c>
      <c r="E120" s="71"/>
      <c r="F120" s="172">
        <v>41958</v>
      </c>
      <c r="G120" s="116"/>
      <c r="H120" s="1">
        <v>170</v>
      </c>
      <c r="I120" s="116" t="s">
        <v>1031</v>
      </c>
      <c r="J120" s="166" t="s">
        <v>4739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4740</v>
      </c>
      <c r="Z120" s="71" t="s">
        <v>4741</v>
      </c>
      <c r="AA120" s="71" t="s">
        <v>4742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4134</v>
      </c>
      <c r="C121" s="164" t="s">
        <v>3981</v>
      </c>
      <c r="D121" s="164" t="s">
        <v>4135</v>
      </c>
      <c r="E121" s="71"/>
      <c r="F121" s="132">
        <v>42200</v>
      </c>
      <c r="G121" s="71" t="s">
        <v>166</v>
      </c>
      <c r="H121" s="71">
        <v>204</v>
      </c>
      <c r="I121" s="116" t="s">
        <v>1031</v>
      </c>
      <c r="J121" s="137" t="s">
        <v>4743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4150</v>
      </c>
      <c r="C122" s="138" t="s">
        <v>4114</v>
      </c>
      <c r="D122" s="138" t="s">
        <v>521</v>
      </c>
      <c r="E122" s="71" t="s">
        <v>4697</v>
      </c>
      <c r="F122" s="132">
        <v>42074</v>
      </c>
      <c r="G122" s="71"/>
      <c r="H122" s="1">
        <v>200</v>
      </c>
      <c r="I122" s="116" t="s">
        <v>3810</v>
      </c>
      <c r="J122" s="137" t="s">
        <v>4744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4745</v>
      </c>
      <c r="C123" s="138" t="s">
        <v>3981</v>
      </c>
      <c r="D123" s="138" t="s">
        <v>4004</v>
      </c>
      <c r="E123" s="71"/>
      <c r="F123" s="132">
        <v>42109</v>
      </c>
      <c r="G123" s="71">
        <v>0</v>
      </c>
      <c r="H123" s="71"/>
      <c r="I123" s="116" t="s">
        <v>4682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4746</v>
      </c>
      <c r="Y123" s="71" t="s">
        <v>4747</v>
      </c>
      <c r="Z123" s="71" t="s">
        <v>4748</v>
      </c>
      <c r="AA123" s="71" t="s">
        <v>4686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4157</v>
      </c>
      <c r="C124" s="164" t="s">
        <v>3977</v>
      </c>
      <c r="D124" s="164" t="s">
        <v>3978</v>
      </c>
      <c r="E124" s="71"/>
      <c r="F124" s="171">
        <v>41609</v>
      </c>
      <c r="G124" s="116">
        <v>12.5</v>
      </c>
      <c r="H124" s="116">
        <v>0</v>
      </c>
      <c r="I124" s="116" t="s">
        <v>4682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4749</v>
      </c>
      <c r="Y124" s="71" t="s">
        <v>4750</v>
      </c>
      <c r="Z124" s="71" t="s">
        <v>4751</v>
      </c>
      <c r="AA124" s="71" t="s">
        <v>4752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4753</v>
      </c>
      <c r="C125" s="170" t="s">
        <v>534</v>
      </c>
      <c r="D125" s="170" t="s">
        <v>4011</v>
      </c>
      <c r="E125" s="71"/>
      <c r="F125" s="132">
        <v>42159</v>
      </c>
      <c r="G125" s="71">
        <v>20</v>
      </c>
      <c r="H125" s="71"/>
      <c r="I125" s="116" t="s">
        <v>4682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4754</v>
      </c>
      <c r="C126" s="138" t="s">
        <v>518</v>
      </c>
      <c r="D126" s="133" t="s">
        <v>3999</v>
      </c>
      <c r="E126" s="71" t="s">
        <v>4729</v>
      </c>
      <c r="F126" s="132">
        <v>42188</v>
      </c>
      <c r="G126" s="71">
        <v>20</v>
      </c>
      <c r="H126" s="71"/>
      <c r="I126" s="116" t="s">
        <v>4682</v>
      </c>
      <c r="J126" s="131">
        <v>42109</v>
      </c>
      <c r="O126" s="130"/>
      <c r="X126" s="124" t="s">
        <v>4755</v>
      </c>
      <c r="Y126" s="111" t="s">
        <v>4756</v>
      </c>
      <c r="Z126" s="7" t="s">
        <v>4757</v>
      </c>
      <c r="AA126" s="7" t="s">
        <v>4758</v>
      </c>
    </row>
    <row r="127" spans="1:32" ht="12.75" customHeight="1" x14ac:dyDescent="0.35">
      <c r="A127" s="119"/>
      <c r="B127" s="80" t="s">
        <v>4759</v>
      </c>
      <c r="C127" s="134" t="s">
        <v>4009</v>
      </c>
      <c r="D127" s="134" t="s">
        <v>4010</v>
      </c>
      <c r="F127" s="132">
        <v>42142</v>
      </c>
      <c r="G127" s="7">
        <v>20</v>
      </c>
      <c r="I127" s="116" t="s">
        <v>4682</v>
      </c>
      <c r="J127" s="131">
        <v>42139</v>
      </c>
      <c r="P127" s="130"/>
    </row>
    <row r="128" spans="1:32" ht="12.75" customHeight="1" x14ac:dyDescent="0.35">
      <c r="A128" s="119"/>
      <c r="B128" s="71" t="s">
        <v>4760</v>
      </c>
      <c r="C128" s="164" t="s">
        <v>4761</v>
      </c>
      <c r="D128" s="164" t="s">
        <v>4265</v>
      </c>
      <c r="E128" s="71"/>
      <c r="F128" s="132">
        <v>41886</v>
      </c>
      <c r="G128" s="116"/>
      <c r="H128" s="1">
        <v>150</v>
      </c>
      <c r="I128" s="116" t="s">
        <v>1031</v>
      </c>
      <c r="J128" s="166" t="s">
        <v>4762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4428</v>
      </c>
      <c r="C129" s="164" t="s">
        <v>3990</v>
      </c>
      <c r="D129" s="164" t="s">
        <v>3991</v>
      </c>
      <c r="E129" s="73"/>
      <c r="F129" s="132">
        <v>41842</v>
      </c>
      <c r="G129" s="71"/>
      <c r="H129" s="71">
        <v>200</v>
      </c>
      <c r="I129" s="116" t="s">
        <v>3810</v>
      </c>
      <c r="J129" s="166" t="s">
        <v>4763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4764</v>
      </c>
      <c r="C130" s="133" t="s">
        <v>4012</v>
      </c>
      <c r="D130" s="133" t="s">
        <v>4013</v>
      </c>
      <c r="F130" s="132">
        <v>42161</v>
      </c>
      <c r="G130" s="71">
        <v>20</v>
      </c>
      <c r="H130" s="71"/>
      <c r="I130" s="116" t="s">
        <v>4682</v>
      </c>
      <c r="J130" s="131">
        <v>42170</v>
      </c>
      <c r="Q130" s="130"/>
      <c r="X130" s="169" t="s">
        <v>4765</v>
      </c>
      <c r="Y130" s="168" t="s">
        <v>4766</v>
      </c>
      <c r="Z130" s="71" t="s">
        <v>4767</v>
      </c>
      <c r="AA130" s="71" t="s">
        <v>4768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4769</v>
      </c>
      <c r="C131" s="133" t="s">
        <v>3988</v>
      </c>
      <c r="D131" s="133" t="s">
        <v>4770</v>
      </c>
      <c r="E131" s="7" t="s">
        <v>4771</v>
      </c>
      <c r="F131" s="132">
        <v>42167</v>
      </c>
      <c r="G131" s="71">
        <v>0</v>
      </c>
      <c r="H131" s="71"/>
      <c r="I131" s="116" t="s">
        <v>4682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4772</v>
      </c>
      <c r="C132" s="138" t="s">
        <v>4005</v>
      </c>
      <c r="D132" s="138" t="s">
        <v>4006</v>
      </c>
      <c r="E132" s="71" t="s">
        <v>4729</v>
      </c>
      <c r="F132" s="132">
        <v>42109</v>
      </c>
      <c r="G132" s="71">
        <v>20</v>
      </c>
      <c r="H132" s="71"/>
      <c r="I132" s="116" t="s">
        <v>4682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4716</v>
      </c>
      <c r="Y132" s="71" t="s">
        <v>4773</v>
      </c>
      <c r="Z132" s="71" t="s">
        <v>4774</v>
      </c>
      <c r="AA132" s="71" t="s">
        <v>4775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4776</v>
      </c>
      <c r="C133" s="164" t="s">
        <v>3979</v>
      </c>
      <c r="D133" s="164" t="s">
        <v>3980</v>
      </c>
      <c r="E133" s="71"/>
      <c r="F133" s="163">
        <v>41767</v>
      </c>
      <c r="G133" s="116">
        <v>15</v>
      </c>
      <c r="H133" s="149"/>
      <c r="I133" s="116" t="s">
        <v>4682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4777</v>
      </c>
      <c r="Y133" s="167" t="s">
        <v>4778</v>
      </c>
      <c r="Z133" s="167" t="s">
        <v>4779</v>
      </c>
      <c r="AA133" s="71" t="s">
        <v>4780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4781</v>
      </c>
      <c r="C134" s="138" t="s">
        <v>3983</v>
      </c>
      <c r="D134" s="138" t="s">
        <v>3984</v>
      </c>
      <c r="E134" s="71"/>
      <c r="F134" s="163">
        <v>41949</v>
      </c>
      <c r="G134" s="149">
        <v>20</v>
      </c>
      <c r="H134" s="149"/>
      <c r="I134" s="116" t="s">
        <v>4682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4777</v>
      </c>
      <c r="Y134" s="71" t="s">
        <v>4782</v>
      </c>
      <c r="Z134" s="71" t="s">
        <v>4783</v>
      </c>
      <c r="AA134" s="71" t="s">
        <v>4784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4785</v>
      </c>
      <c r="C135" s="164" t="s">
        <v>3993</v>
      </c>
      <c r="D135" s="164" t="s">
        <v>4245</v>
      </c>
      <c r="E135" s="71"/>
      <c r="F135" s="132">
        <v>41827</v>
      </c>
      <c r="G135" s="116"/>
      <c r="H135" s="71">
        <v>170</v>
      </c>
      <c r="I135" s="116" t="s">
        <v>1031</v>
      </c>
      <c r="J135" s="166" t="s">
        <v>4786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4787</v>
      </c>
      <c r="C136" s="138" t="s">
        <v>3997</v>
      </c>
      <c r="D136" s="133" t="s">
        <v>3998</v>
      </c>
      <c r="E136" s="71" t="s">
        <v>4729</v>
      </c>
      <c r="F136" s="132">
        <v>42091</v>
      </c>
      <c r="G136" s="71">
        <v>20</v>
      </c>
      <c r="H136" s="71"/>
      <c r="I136" s="116" t="s">
        <v>4682</v>
      </c>
      <c r="J136" s="131">
        <v>42091</v>
      </c>
      <c r="N136" s="130"/>
      <c r="O136" s="130"/>
      <c r="P136" s="130"/>
      <c r="X136" s="124" t="s">
        <v>4788</v>
      </c>
      <c r="Y136" s="124" t="s">
        <v>4789</v>
      </c>
      <c r="Z136" s="7" t="s">
        <v>4790</v>
      </c>
      <c r="AA136" s="7" t="s">
        <v>4791</v>
      </c>
    </row>
    <row r="137" spans="1:32" ht="12.75" customHeight="1" x14ac:dyDescent="0.35">
      <c r="A137" s="119"/>
      <c r="B137" s="3" t="s">
        <v>4134</v>
      </c>
      <c r="C137" s="164" t="s">
        <v>3981</v>
      </c>
      <c r="D137" s="164" t="s">
        <v>4135</v>
      </c>
      <c r="E137" s="71"/>
      <c r="F137" s="163">
        <v>41874</v>
      </c>
      <c r="G137" s="116">
        <v>20</v>
      </c>
      <c r="H137" s="116">
        <v>0</v>
      </c>
      <c r="I137" s="116" t="s">
        <v>4682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4792</v>
      </c>
      <c r="C138" s="118" t="s">
        <v>4168</v>
      </c>
      <c r="D138" s="118" t="s">
        <v>4057</v>
      </c>
      <c r="F138" s="161">
        <v>41591</v>
      </c>
      <c r="G138" s="116"/>
      <c r="H138" s="160">
        <v>120</v>
      </c>
      <c r="I138" s="115" t="s">
        <v>1031</v>
      </c>
      <c r="J138" s="121" t="s">
        <v>4793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4722</v>
      </c>
      <c r="Y138" s="128" t="s">
        <v>4794</v>
      </c>
      <c r="Z138" s="71" t="s">
        <v>4795</v>
      </c>
      <c r="AA138" s="71" t="s">
        <v>4796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4797</v>
      </c>
      <c r="C139" s="118" t="s">
        <v>4051</v>
      </c>
      <c r="D139" s="118" t="s">
        <v>4251</v>
      </c>
      <c r="E139" s="7" t="s">
        <v>4798</v>
      </c>
      <c r="F139" s="122">
        <v>41876</v>
      </c>
      <c r="G139" s="116"/>
      <c r="H139" s="116">
        <v>180</v>
      </c>
      <c r="I139" s="115" t="s">
        <v>1031</v>
      </c>
      <c r="J139" s="121" t="s">
        <v>4799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4430</v>
      </c>
      <c r="AA139" s="128" t="s">
        <v>4800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4801</v>
      </c>
      <c r="C140" s="157" t="s">
        <v>3975</v>
      </c>
      <c r="D140" s="118" t="s">
        <v>3976</v>
      </c>
      <c r="E140" s="148" t="s">
        <v>4798</v>
      </c>
      <c r="F140" s="122">
        <v>41704</v>
      </c>
      <c r="G140" s="116">
        <v>15</v>
      </c>
      <c r="H140" s="116"/>
      <c r="I140" s="115" t="s">
        <v>4682</v>
      </c>
      <c r="J140" s="121">
        <v>41713</v>
      </c>
      <c r="K140" s="130"/>
      <c r="L140" s="130"/>
      <c r="X140" s="71" t="s">
        <v>4746</v>
      </c>
      <c r="Y140" s="71" t="s">
        <v>4802</v>
      </c>
      <c r="Z140" s="71" t="s">
        <v>4803</v>
      </c>
      <c r="AA140" s="71" t="s">
        <v>4804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4805</v>
      </c>
      <c r="C141" s="157" t="s">
        <v>4806</v>
      </c>
      <c r="D141" s="118" t="s">
        <v>4807</v>
      </c>
      <c r="F141" s="122">
        <v>41865</v>
      </c>
      <c r="G141" s="116">
        <v>20</v>
      </c>
      <c r="H141" s="116">
        <v>0</v>
      </c>
      <c r="I141" s="115" t="s">
        <v>4682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4808</v>
      </c>
      <c r="Y141" s="71" t="s">
        <v>4809</v>
      </c>
      <c r="Z141" s="71" t="s">
        <v>4810</v>
      </c>
      <c r="AA141" s="71" t="s">
        <v>4811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4812</v>
      </c>
      <c r="C142" s="118" t="s">
        <v>4256</v>
      </c>
      <c r="D142" s="118" t="s">
        <v>4257</v>
      </c>
      <c r="F142" s="117">
        <v>41717</v>
      </c>
      <c r="G142" s="1"/>
      <c r="H142" s="1">
        <v>135</v>
      </c>
      <c r="I142" s="115" t="s">
        <v>1031</v>
      </c>
      <c r="J142" s="121" t="s">
        <v>4813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4753</v>
      </c>
      <c r="C143" s="157" t="s">
        <v>534</v>
      </c>
      <c r="D143" s="118" t="s">
        <v>4011</v>
      </c>
      <c r="E143" s="7" t="s">
        <v>4699</v>
      </c>
      <c r="F143" s="117">
        <v>41575</v>
      </c>
      <c r="G143" s="1">
        <v>12.5</v>
      </c>
      <c r="H143" s="116">
        <v>0</v>
      </c>
      <c r="I143" s="115" t="s">
        <v>4682</v>
      </c>
      <c r="J143" s="114" t="s">
        <v>4814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4815</v>
      </c>
      <c r="AA143" s="158" t="s">
        <v>4816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4817</v>
      </c>
      <c r="C144" s="157" t="s">
        <v>4761</v>
      </c>
      <c r="D144" s="118" t="s">
        <v>4002</v>
      </c>
      <c r="F144" s="122">
        <v>41896</v>
      </c>
      <c r="G144" s="116">
        <v>20</v>
      </c>
      <c r="H144" s="116">
        <v>0</v>
      </c>
      <c r="I144" s="115" t="s">
        <v>4682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4818</v>
      </c>
      <c r="Z144" s="156" t="s">
        <v>4819</v>
      </c>
      <c r="AA144" s="156" t="s">
        <v>4820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4821</v>
      </c>
      <c r="C145" s="118" t="s">
        <v>4822</v>
      </c>
      <c r="D145" s="118" t="s">
        <v>4823</v>
      </c>
      <c r="F145" s="122">
        <v>41884</v>
      </c>
      <c r="G145" s="116">
        <v>20</v>
      </c>
      <c r="H145" s="116">
        <v>0</v>
      </c>
      <c r="I145" s="115" t="s">
        <v>4682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4824</v>
      </c>
      <c r="AA145" s="71" t="s">
        <v>4825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4826</v>
      </c>
      <c r="C146" s="118" t="s">
        <v>4258</v>
      </c>
      <c r="D146" s="118" t="s">
        <v>4827</v>
      </c>
      <c r="E146" s="7" t="s">
        <v>4828</v>
      </c>
      <c r="F146" s="99">
        <v>41613</v>
      </c>
      <c r="G146" s="116"/>
      <c r="H146" s="116">
        <v>125</v>
      </c>
      <c r="I146" s="115" t="s">
        <v>3810</v>
      </c>
      <c r="J146" s="112" t="s">
        <v>4829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4144</v>
      </c>
      <c r="C147" s="118" t="s">
        <v>4145</v>
      </c>
      <c r="D147" s="118" t="s">
        <v>4146</v>
      </c>
      <c r="E147" s="150" t="s">
        <v>4798</v>
      </c>
      <c r="F147" s="122">
        <v>41548</v>
      </c>
      <c r="G147" s="149"/>
      <c r="H147" s="116">
        <v>135</v>
      </c>
      <c r="I147" s="115" t="s">
        <v>1031</v>
      </c>
      <c r="J147" s="144" t="s">
        <v>4830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4831</v>
      </c>
      <c r="Z147" s="84" t="s">
        <v>4832</v>
      </c>
      <c r="AA147" s="84" t="s">
        <v>4833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4834</v>
      </c>
      <c r="C148" s="118" t="s">
        <v>4039</v>
      </c>
      <c r="D148" s="118" t="s">
        <v>4257</v>
      </c>
      <c r="E148" s="84"/>
      <c r="F148" s="122">
        <v>41625</v>
      </c>
      <c r="G148" s="1"/>
      <c r="H148" s="1">
        <v>120</v>
      </c>
      <c r="I148" s="115" t="s">
        <v>1031</v>
      </c>
      <c r="J148" s="144" t="s">
        <v>4830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4835</v>
      </c>
      <c r="C149" s="118" t="s">
        <v>4179</v>
      </c>
      <c r="D149" s="118" t="s">
        <v>4204</v>
      </c>
      <c r="E149" s="148" t="s">
        <v>4798</v>
      </c>
      <c r="F149" s="117">
        <v>41625</v>
      </c>
      <c r="G149" s="1"/>
      <c r="H149" s="1">
        <v>120</v>
      </c>
      <c r="I149" s="115" t="s">
        <v>1031</v>
      </c>
      <c r="J149" s="144" t="s">
        <v>4830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4836</v>
      </c>
      <c r="C150" s="118" t="s">
        <v>4260</v>
      </c>
      <c r="D150" s="118" t="s">
        <v>4837</v>
      </c>
      <c r="E150" s="84"/>
      <c r="F150" s="117">
        <v>41625</v>
      </c>
      <c r="G150" s="1"/>
      <c r="H150" s="1">
        <v>120</v>
      </c>
      <c r="I150" s="115" t="s">
        <v>1031</v>
      </c>
      <c r="J150" s="144" t="s">
        <v>4830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4838</v>
      </c>
      <c r="B151" s="7" t="s">
        <v>4839</v>
      </c>
      <c r="C151" s="118" t="s">
        <v>4254</v>
      </c>
      <c r="D151" s="118" t="s">
        <v>4255</v>
      </c>
      <c r="E151" s="84" t="s">
        <v>4699</v>
      </c>
      <c r="F151" s="117">
        <v>41632</v>
      </c>
      <c r="G151" s="1"/>
      <c r="H151" s="1">
        <v>135</v>
      </c>
      <c r="I151" s="115" t="s">
        <v>1031</v>
      </c>
      <c r="J151" s="144" t="s">
        <v>4830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4840</v>
      </c>
      <c r="C152" s="118" t="s">
        <v>4249</v>
      </c>
      <c r="D152" s="118" t="s">
        <v>4250</v>
      </c>
      <c r="E152" s="84"/>
      <c r="F152" s="117">
        <v>41632</v>
      </c>
      <c r="G152" s="1"/>
      <c r="H152" s="1">
        <v>120</v>
      </c>
      <c r="I152" s="115" t="s">
        <v>1031</v>
      </c>
      <c r="J152" s="144" t="s">
        <v>4830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4841</v>
      </c>
      <c r="C153" s="118" t="s">
        <v>4262</v>
      </c>
      <c r="D153" s="118" t="s">
        <v>4263</v>
      </c>
      <c r="E153" s="84" t="s">
        <v>4798</v>
      </c>
      <c r="F153" s="117">
        <v>41632</v>
      </c>
      <c r="G153" s="1"/>
      <c r="H153" s="1">
        <v>120</v>
      </c>
      <c r="I153" s="115" t="s">
        <v>1031</v>
      </c>
      <c r="J153" s="144" t="s">
        <v>4830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4842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3646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4139</v>
      </c>
      <c r="D156" s="138" t="s">
        <v>4140</v>
      </c>
      <c r="F156" s="132">
        <v>42354</v>
      </c>
      <c r="G156" s="7" t="s">
        <v>166</v>
      </c>
      <c r="H156" s="1">
        <v>216</v>
      </c>
      <c r="I156" s="116" t="s">
        <v>1031</v>
      </c>
      <c r="J156" s="112" t="s">
        <v>4843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4033</v>
      </c>
      <c r="D157" s="138" t="s">
        <v>4034</v>
      </c>
      <c r="E157" s="139" t="s">
        <v>4844</v>
      </c>
      <c r="F157" s="132">
        <v>42365</v>
      </c>
      <c r="H157" s="1">
        <v>200</v>
      </c>
      <c r="I157" s="116" t="s">
        <v>3810</v>
      </c>
      <c r="J157" s="112" t="s">
        <v>4696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4035</v>
      </c>
      <c r="D158" s="45" t="s">
        <v>4036</v>
      </c>
      <c r="F158" s="132">
        <v>42384</v>
      </c>
      <c r="G158" s="7" t="s">
        <v>166</v>
      </c>
      <c r="H158" s="1">
        <v>216</v>
      </c>
      <c r="I158" s="116" t="s">
        <v>1031</v>
      </c>
      <c r="J158" s="112" t="s">
        <v>4845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2623</v>
      </c>
      <c r="E159" s="138" t="s">
        <v>4000</v>
      </c>
      <c r="F159" s="71" t="s">
        <v>4721</v>
      </c>
      <c r="G159" s="132">
        <v>42108</v>
      </c>
      <c r="H159" s="71"/>
      <c r="I159" s="1">
        <v>200</v>
      </c>
      <c r="J159" s="116" t="s">
        <v>3810</v>
      </c>
      <c r="K159" s="137" t="s">
        <v>4846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4847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4848</v>
      </c>
      <c r="C160" s="133" t="s">
        <v>518</v>
      </c>
      <c r="D160" s="133" t="s">
        <v>4027</v>
      </c>
      <c r="F160" s="132">
        <v>42257</v>
      </c>
      <c r="G160" s="71">
        <v>20</v>
      </c>
      <c r="H160" s="7">
        <v>0</v>
      </c>
      <c r="I160" s="116" t="s">
        <v>4682</v>
      </c>
      <c r="J160" s="131">
        <v>42262</v>
      </c>
      <c r="T160" s="130"/>
      <c r="X160" s="124" t="s">
        <v>4849</v>
      </c>
      <c r="Y160" s="129" t="s">
        <v>4850</v>
      </c>
      <c r="Z160" s="7" t="s">
        <v>4851</v>
      </c>
      <c r="AA160" s="7" t="s">
        <v>4852</v>
      </c>
    </row>
    <row r="161" spans="1:32" ht="12.75" customHeight="1" x14ac:dyDescent="0.35">
      <c r="A161" s="77" t="s">
        <v>4853</v>
      </c>
      <c r="B161" s="7" t="s">
        <v>4854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1031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4855</v>
      </c>
      <c r="Z161" s="71" t="s">
        <v>4856</v>
      </c>
      <c r="AA161" s="71" t="s">
        <v>4857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4853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4858</v>
      </c>
      <c r="E163" s="7" t="s">
        <v>4699</v>
      </c>
      <c r="F163" s="122">
        <v>41701</v>
      </c>
      <c r="G163" s="4">
        <v>15</v>
      </c>
      <c r="H163" s="4"/>
      <c r="I163" s="115" t="s">
        <v>4682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4755</v>
      </c>
      <c r="Y163" s="7" t="s">
        <v>4859</v>
      </c>
      <c r="Z163" s="7" t="s">
        <v>4860</v>
      </c>
      <c r="AA163" s="7" t="s">
        <v>4861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4682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4862</v>
      </c>
      <c r="Y164" s="7" t="s">
        <v>4863</v>
      </c>
      <c r="Z164" s="7" t="s">
        <v>4864</v>
      </c>
      <c r="AA164" s="7" t="s">
        <v>4865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4682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4866</v>
      </c>
      <c r="Y165" s="7" t="s">
        <v>4867</v>
      </c>
      <c r="Z165" s="7" t="s">
        <v>4868</v>
      </c>
      <c r="AA165" s="7" t="s">
        <v>4869</v>
      </c>
    </row>
    <row r="166" spans="1:32" ht="12.75" customHeight="1" x14ac:dyDescent="0.35">
      <c r="B166" s="2" t="s">
        <v>4701</v>
      </c>
      <c r="F166" s="99">
        <v>41609</v>
      </c>
      <c r="G166" s="115">
        <v>12.5</v>
      </c>
      <c r="H166" s="115">
        <v>0</v>
      </c>
      <c r="I166" s="115" t="s">
        <v>4682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4870</v>
      </c>
      <c r="F167" s="122">
        <v>41655</v>
      </c>
      <c r="G167" s="4">
        <v>15</v>
      </c>
      <c r="H167" s="4"/>
      <c r="I167" s="115" t="s">
        <v>4682</v>
      </c>
      <c r="J167" s="112" t="s">
        <v>4871</v>
      </c>
      <c r="X167" s="7" t="s">
        <v>4872</v>
      </c>
      <c r="Y167" s="7" t="s">
        <v>4873</v>
      </c>
      <c r="Z167" s="7" t="s">
        <v>4874</v>
      </c>
      <c r="AA167" s="7" t="s">
        <v>4875</v>
      </c>
    </row>
    <row r="168" spans="1:32" ht="14.65" customHeight="1" x14ac:dyDescent="0.35">
      <c r="A168" s="119">
        <v>21</v>
      </c>
      <c r="B168" s="7" t="s">
        <v>4876</v>
      </c>
      <c r="C168" s="119"/>
      <c r="D168" s="119"/>
      <c r="F168" s="122">
        <v>41702</v>
      </c>
      <c r="G168" s="4">
        <v>15</v>
      </c>
      <c r="H168" s="4"/>
      <c r="I168" s="115" t="s">
        <v>4682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4722</v>
      </c>
      <c r="Y168" s="7" t="s">
        <v>4877</v>
      </c>
      <c r="Z168" s="7" t="s">
        <v>4878</v>
      </c>
      <c r="AA168" s="7" t="s">
        <v>4879</v>
      </c>
    </row>
    <row r="169" spans="1:32" ht="14.65" customHeight="1" x14ac:dyDescent="0.35">
      <c r="B169" s="125" t="s">
        <v>4880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4808</v>
      </c>
      <c r="Y169" s="7" t="s">
        <v>4881</v>
      </c>
      <c r="Z169" s="7" t="s">
        <v>4882</v>
      </c>
      <c r="AA169" s="7" t="s">
        <v>4883</v>
      </c>
    </row>
    <row r="170" spans="1:32" ht="14.65" customHeight="1" x14ac:dyDescent="0.35">
      <c r="B170" s="7" t="s">
        <v>4884</v>
      </c>
      <c r="F170" s="122">
        <v>41654</v>
      </c>
      <c r="G170" s="4">
        <v>12.5</v>
      </c>
      <c r="H170" s="4"/>
      <c r="I170" s="4"/>
      <c r="J170" s="112" t="s">
        <v>4885</v>
      </c>
      <c r="X170" s="7" t="s">
        <v>4886</v>
      </c>
      <c r="Y170" s="7" t="s">
        <v>4887</v>
      </c>
      <c r="Z170" s="7" t="s">
        <v>4888</v>
      </c>
      <c r="AA170" s="7" t="s">
        <v>4889</v>
      </c>
    </row>
    <row r="171" spans="1:32" ht="14.65" customHeight="1" x14ac:dyDescent="0.35">
      <c r="A171" s="119">
        <v>6</v>
      </c>
      <c r="B171" s="123" t="s">
        <v>4890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4682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4862</v>
      </c>
      <c r="Y171" s="123" t="s">
        <v>4891</v>
      </c>
      <c r="Z171" s="7" t="s">
        <v>4892</v>
      </c>
      <c r="AA171" s="7" t="s">
        <v>4893</v>
      </c>
    </row>
    <row r="172" spans="1:32" ht="14.65" customHeight="1" x14ac:dyDescent="0.35">
      <c r="A172" s="119">
        <v>16</v>
      </c>
      <c r="B172" s="7" t="s">
        <v>4894</v>
      </c>
      <c r="C172" s="119"/>
      <c r="D172" s="119"/>
      <c r="F172" s="122">
        <v>41699</v>
      </c>
      <c r="G172" s="4">
        <v>15</v>
      </c>
      <c r="H172" s="4"/>
      <c r="I172" s="115" t="s">
        <v>4682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4895</v>
      </c>
      <c r="Y172" s="7" t="s">
        <v>4896</v>
      </c>
      <c r="Z172" s="7" t="s">
        <v>4897</v>
      </c>
      <c r="AA172" s="7" t="s">
        <v>4898</v>
      </c>
    </row>
    <row r="173" spans="1:32" ht="14.65" customHeight="1" x14ac:dyDescent="0.35">
      <c r="A173" s="119">
        <f>A57+1</f>
        <v>2</v>
      </c>
      <c r="B173" s="7" t="s">
        <v>4899</v>
      </c>
      <c r="C173" s="118" t="s">
        <v>512</v>
      </c>
      <c r="D173" s="118" t="s">
        <v>513</v>
      </c>
      <c r="E173" s="7" t="s">
        <v>4798</v>
      </c>
      <c r="F173" s="117">
        <v>41549</v>
      </c>
      <c r="G173" s="116"/>
      <c r="H173" s="116">
        <v>105</v>
      </c>
      <c r="I173" s="115" t="s">
        <v>1031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4900</v>
      </c>
      <c r="Y173" s="71" t="s">
        <v>4901</v>
      </c>
      <c r="Z173" s="71" t="s">
        <v>4366</v>
      </c>
      <c r="AA173" s="71" t="s">
        <v>4363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4902</v>
      </c>
      <c r="C174" s="77" t="s">
        <v>4049</v>
      </c>
      <c r="D174" s="77" t="s">
        <v>4050</v>
      </c>
      <c r="F174" s="132">
        <v>42885</v>
      </c>
      <c r="H174" s="7">
        <v>20</v>
      </c>
      <c r="I174" s="7" t="s">
        <v>550</v>
      </c>
      <c r="J174" s="112" t="s">
        <v>4674</v>
      </c>
    </row>
    <row r="175" spans="1:32" ht="13.5" customHeight="1" x14ac:dyDescent="0.35">
      <c r="B175" s="80" t="s">
        <v>4903</v>
      </c>
      <c r="C175" s="77" t="s">
        <v>4043</v>
      </c>
      <c r="D175" s="7" t="s">
        <v>4044</v>
      </c>
      <c r="E175" s="7" t="s">
        <v>4904</v>
      </c>
      <c r="F175" s="132">
        <v>42736</v>
      </c>
      <c r="H175" s="7">
        <v>200</v>
      </c>
      <c r="I175" s="7" t="s">
        <v>551</v>
      </c>
      <c r="J175" s="112" t="s">
        <v>4905</v>
      </c>
    </row>
    <row r="176" spans="1:32" ht="15.4" customHeight="1" x14ac:dyDescent="0.45">
      <c r="B176" s="80" t="s">
        <v>4906</v>
      </c>
      <c r="C176" s="77" t="s">
        <v>4047</v>
      </c>
      <c r="D176" s="7" t="s">
        <v>4048</v>
      </c>
      <c r="E176" s="190" t="s">
        <v>4907</v>
      </c>
      <c r="F176" s="132">
        <v>42853</v>
      </c>
      <c r="H176" s="7">
        <v>20</v>
      </c>
      <c r="I176" s="7" t="s">
        <v>550</v>
      </c>
      <c r="J176" s="112" t="s">
        <v>4908</v>
      </c>
    </row>
    <row r="177" spans="2:43" ht="12.75" customHeight="1" x14ac:dyDescent="0.35">
      <c r="B177" s="3" t="s">
        <v>4164</v>
      </c>
      <c r="C177" s="77" t="s">
        <v>4409</v>
      </c>
      <c r="D177" s="77" t="s">
        <v>4166</v>
      </c>
      <c r="H177" s="7">
        <v>204</v>
      </c>
      <c r="I177" s="7" t="s">
        <v>551</v>
      </c>
      <c r="J177" s="112" t="s">
        <v>4909</v>
      </c>
    </row>
    <row r="178" spans="2:43" ht="13.5" customHeight="1" x14ac:dyDescent="0.35">
      <c r="B178" s="544" t="s">
        <v>4910</v>
      </c>
      <c r="C178" s="77" t="s">
        <v>2624</v>
      </c>
      <c r="D178" s="7" t="s">
        <v>4057</v>
      </c>
      <c r="E178" s="124" t="s">
        <v>4911</v>
      </c>
      <c r="F178" s="132">
        <v>43140</v>
      </c>
      <c r="H178" s="7">
        <v>20</v>
      </c>
      <c r="I178" s="7" t="s">
        <v>550</v>
      </c>
      <c r="J178" s="112" t="s">
        <v>4912</v>
      </c>
    </row>
    <row r="179" spans="2:43" ht="13.5" customHeight="1" x14ac:dyDescent="0.35">
      <c r="B179" s="544" t="s">
        <v>4913</v>
      </c>
      <c r="C179" s="77" t="s">
        <v>4005</v>
      </c>
      <c r="D179" s="77" t="s">
        <v>4062</v>
      </c>
      <c r="E179" s="124" t="s">
        <v>4914</v>
      </c>
      <c r="F179" s="132">
        <v>43186</v>
      </c>
      <c r="H179" s="7">
        <v>20</v>
      </c>
      <c r="I179" s="7" t="s">
        <v>550</v>
      </c>
      <c r="J179" s="112" t="s">
        <v>4915</v>
      </c>
    </row>
    <row r="180" spans="2:43" ht="13.5" customHeight="1" x14ac:dyDescent="0.35">
      <c r="B180" s="544" t="s">
        <v>4916</v>
      </c>
      <c r="C180" s="7" t="s">
        <v>4055</v>
      </c>
      <c r="D180" s="7" t="s">
        <v>4056</v>
      </c>
      <c r="E180" s="124" t="s">
        <v>4917</v>
      </c>
      <c r="F180" s="132">
        <v>43134</v>
      </c>
      <c r="H180" s="7">
        <v>20</v>
      </c>
      <c r="I180" s="7" t="s">
        <v>550</v>
      </c>
      <c r="J180" s="112" t="s">
        <v>4912</v>
      </c>
    </row>
    <row r="181" spans="2:43" ht="13.5" customHeight="1" x14ac:dyDescent="0.35">
      <c r="B181" s="544" t="s">
        <v>4918</v>
      </c>
      <c r="C181" s="77" t="s">
        <v>4919</v>
      </c>
      <c r="D181" s="77" t="s">
        <v>4920</v>
      </c>
      <c r="E181" s="124" t="s">
        <v>4921</v>
      </c>
      <c r="F181" s="132">
        <v>43166</v>
      </c>
      <c r="H181" s="7">
        <v>20</v>
      </c>
      <c r="I181" s="7" t="s">
        <v>550</v>
      </c>
      <c r="J181" s="112" t="s">
        <v>4922</v>
      </c>
      <c r="X181" s="7" t="s">
        <v>4518</v>
      </c>
      <c r="Y181" s="7" t="s">
        <v>4514</v>
      </c>
      <c r="Z181" s="7" t="s">
        <v>4511</v>
      </c>
      <c r="AA181" s="7" t="s">
        <v>4512</v>
      </c>
      <c r="AB181" s="7" t="s">
        <v>4524</v>
      </c>
    </row>
    <row r="182" spans="2:43" ht="13.5" customHeight="1" x14ac:dyDescent="0.35">
      <c r="B182" s="623" t="s">
        <v>4923</v>
      </c>
      <c r="C182" s="667" t="s">
        <v>4058</v>
      </c>
      <c r="D182" s="667" t="s">
        <v>4066</v>
      </c>
      <c r="E182" s="668" t="s">
        <v>4924</v>
      </c>
      <c r="F182" s="132">
        <v>43291</v>
      </c>
      <c r="H182" s="7">
        <v>20</v>
      </c>
      <c r="I182" s="7" t="s">
        <v>550</v>
      </c>
      <c r="J182" s="112" t="s">
        <v>4925</v>
      </c>
      <c r="Y182" s="7"/>
      <c r="AB182" s="7" t="s">
        <v>4524</v>
      </c>
      <c r="AC182" s="7" t="s">
        <v>4520</v>
      </c>
    </row>
    <row r="183" spans="2:43" ht="13.5" customHeight="1" x14ac:dyDescent="0.35">
      <c r="B183" s="80" t="s">
        <v>4734</v>
      </c>
      <c r="C183" s="77" t="s">
        <v>4145</v>
      </c>
      <c r="D183" s="77" t="s">
        <v>4002</v>
      </c>
      <c r="F183" s="132">
        <v>42786</v>
      </c>
      <c r="H183" s="7">
        <v>20</v>
      </c>
      <c r="I183" s="7" t="s">
        <v>550</v>
      </c>
      <c r="J183" s="112" t="s">
        <v>4926</v>
      </c>
      <c r="K183" s="7" t="s">
        <v>4524</v>
      </c>
      <c r="L183" s="7" t="s">
        <v>4514</v>
      </c>
      <c r="M183" s="7" t="s">
        <v>4511</v>
      </c>
      <c r="N183" s="7" t="s">
        <v>1217</v>
      </c>
      <c r="O183" s="7" t="s">
        <v>4927</v>
      </c>
      <c r="P183" s="7" t="s">
        <v>4513</v>
      </c>
      <c r="Q183" s="7" t="s">
        <v>4928</v>
      </c>
      <c r="R183" s="7" t="s">
        <v>4519</v>
      </c>
      <c r="S183" s="7" t="s">
        <v>4516</v>
      </c>
      <c r="T183" s="7" t="s">
        <v>4522</v>
      </c>
      <c r="U183" s="7" t="s">
        <v>1101</v>
      </c>
      <c r="V183" s="7" t="s">
        <v>4515</v>
      </c>
      <c r="W183" s="7" t="s">
        <v>4517</v>
      </c>
      <c r="X183" s="7" t="s">
        <v>4518</v>
      </c>
      <c r="Y183" s="7" t="s">
        <v>4514</v>
      </c>
      <c r="Z183" s="7" t="s">
        <v>4511</v>
      </c>
      <c r="AA183" s="7" t="s">
        <v>4512</v>
      </c>
      <c r="AB183" s="7" t="s">
        <v>4524</v>
      </c>
      <c r="AC183" s="7" t="s">
        <v>4520</v>
      </c>
      <c r="AD183" s="7" t="s">
        <v>4519</v>
      </c>
      <c r="AE183" s="7" t="s">
        <v>4516</v>
      </c>
    </row>
    <row r="184" spans="2:43" ht="13.5" customHeight="1" x14ac:dyDescent="0.35">
      <c r="B184" s="544" t="s">
        <v>4929</v>
      </c>
      <c r="C184" s="77" t="s">
        <v>4067</v>
      </c>
      <c r="D184" s="77" t="s">
        <v>4068</v>
      </c>
      <c r="F184" s="132">
        <v>43361</v>
      </c>
      <c r="H184" s="7">
        <v>20</v>
      </c>
      <c r="I184" s="7" t="s">
        <v>550</v>
      </c>
      <c r="J184" s="112" t="s">
        <v>4930</v>
      </c>
      <c r="AD184" s="7" t="s">
        <v>4519</v>
      </c>
      <c r="AE184" s="7" t="s">
        <v>4516</v>
      </c>
      <c r="AF184" s="7" t="s">
        <v>4522</v>
      </c>
      <c r="AG184" s="7" t="s">
        <v>1101</v>
      </c>
    </row>
    <row r="185" spans="2:43" ht="13.5" customHeight="1" x14ac:dyDescent="0.35">
      <c r="B185" s="544" t="s">
        <v>4053</v>
      </c>
      <c r="C185" s="77" t="s">
        <v>4269</v>
      </c>
      <c r="D185" s="77" t="s">
        <v>3989</v>
      </c>
      <c r="E185" s="124" t="s">
        <v>4931</v>
      </c>
      <c r="F185" s="132">
        <v>42964</v>
      </c>
      <c r="H185" s="7">
        <v>200</v>
      </c>
      <c r="I185" s="7" t="s">
        <v>3810</v>
      </c>
      <c r="J185" s="112" t="s">
        <v>4932</v>
      </c>
      <c r="T185" s="7" t="s">
        <v>4522</v>
      </c>
      <c r="U185" s="7" t="s">
        <v>1101</v>
      </c>
      <c r="V185" s="7" t="s">
        <v>4515</v>
      </c>
      <c r="W185" s="7" t="s">
        <v>4517</v>
      </c>
      <c r="X185" s="7" t="s">
        <v>4518</v>
      </c>
      <c r="Y185" s="7" t="s">
        <v>4514</v>
      </c>
      <c r="Z185" s="7" t="s">
        <v>4511</v>
      </c>
      <c r="AA185" s="7" t="s">
        <v>4512</v>
      </c>
      <c r="AB185" s="7" t="s">
        <v>4524</v>
      </c>
      <c r="AC185" s="7" t="s">
        <v>4520</v>
      </c>
      <c r="AD185" s="7" t="s">
        <v>4519</v>
      </c>
      <c r="AE185" s="7" t="s">
        <v>4516</v>
      </c>
      <c r="AF185" s="7" t="s">
        <v>4522</v>
      </c>
      <c r="AG185" s="7" t="s">
        <v>1101</v>
      </c>
      <c r="AH185" s="7" t="s">
        <v>4515</v>
      </c>
      <c r="AI185" s="7" t="s">
        <v>4517</v>
      </c>
      <c r="AJ185" s="7" t="s">
        <v>4518</v>
      </c>
      <c r="AK185" s="7" t="s">
        <v>4514</v>
      </c>
      <c r="AL185" s="7" t="s">
        <v>4512</v>
      </c>
      <c r="AM185" s="7" t="s">
        <v>4524</v>
      </c>
      <c r="AN185" s="7" t="s">
        <v>4513</v>
      </c>
      <c r="AO185" s="7" t="s">
        <v>4519</v>
      </c>
      <c r="AP185" s="7" t="s">
        <v>1101</v>
      </c>
      <c r="AQ185" s="7" t="s">
        <v>4516</v>
      </c>
    </row>
  </sheetData>
  <conditionalFormatting sqref="I53:I55 I73 I102 I116 I120 I124 I133:I134 I137:I139 I141 I143:I145 I149 I160 I164:I165 I170 I173">
    <cfRule type="cellIs" dxfId="352" priority="174" operator="greaterThan">
      <formula>0</formula>
    </cfRule>
  </conditionalFormatting>
  <conditionalFormatting sqref="I169">
    <cfRule type="cellIs" dxfId="351" priority="173" operator="greaterThan">
      <formula>0</formula>
    </cfRule>
  </conditionalFormatting>
  <conditionalFormatting sqref="I53:I55 I73 I102 I116 I120 I124 I133:I134 I137:I139 I141 I143:I145 I149 I160 I164:I165 I169:I170 I173">
    <cfRule type="cellIs" dxfId="350" priority="170" operator="equal">
      <formula>"annual"</formula>
    </cfRule>
    <cfRule type="cellIs" dxfId="349" priority="171" operator="equal">
      <formula>"monthly"</formula>
    </cfRule>
  </conditionalFormatting>
  <conditionalFormatting sqref="I113">
    <cfRule type="cellIs" dxfId="348" priority="165" operator="equal">
      <formula>"annual"</formula>
    </cfRule>
    <cfRule type="cellIs" dxfId="347" priority="166" operator="equal">
      <formula>"monthly"</formula>
    </cfRule>
    <cfRule type="cellIs" dxfId="346" priority="168" operator="greaterThan">
      <formula>0</formula>
    </cfRule>
  </conditionalFormatting>
  <conditionalFormatting sqref="I171">
    <cfRule type="cellIs" dxfId="345" priority="162" operator="equal">
      <formula>"annual"</formula>
    </cfRule>
    <cfRule type="cellIs" dxfId="344" priority="163" operator="equal">
      <formula>"monthly"</formula>
    </cfRule>
    <cfRule type="cellIs" dxfId="343" priority="164" operator="greaterThan">
      <formula>0</formula>
    </cfRule>
  </conditionalFormatting>
  <conditionalFormatting sqref="I166">
    <cfRule type="cellIs" dxfId="342" priority="159" operator="equal">
      <formula>"annual"</formula>
    </cfRule>
    <cfRule type="cellIs" dxfId="341" priority="160" operator="equal">
      <formula>"monthly"</formula>
    </cfRule>
    <cfRule type="cellIs" dxfId="340" priority="161" operator="greaterThan">
      <formula>0</formula>
    </cfRule>
  </conditionalFormatting>
  <conditionalFormatting sqref="I140">
    <cfRule type="cellIs" dxfId="339" priority="156" operator="equal">
      <formula>"annual"</formula>
    </cfRule>
    <cfRule type="cellIs" dxfId="338" priority="157" operator="equal">
      <formula>"monthly"</formula>
    </cfRule>
    <cfRule type="cellIs" dxfId="337" priority="158" operator="greaterThan">
      <formula>0</formula>
    </cfRule>
  </conditionalFormatting>
  <conditionalFormatting sqref="I147">
    <cfRule type="cellIs" dxfId="336" priority="153" operator="equal">
      <formula>"annual"</formula>
    </cfRule>
    <cfRule type="cellIs" dxfId="335" priority="154" operator="equal">
      <formula>"monthly"</formula>
    </cfRule>
    <cfRule type="cellIs" dxfId="334" priority="155" operator="greaterThan">
      <formula>0</formula>
    </cfRule>
  </conditionalFormatting>
  <conditionalFormatting sqref="I167">
    <cfRule type="cellIs" dxfId="333" priority="150" operator="equal">
      <formula>"annual"</formula>
    </cfRule>
    <cfRule type="cellIs" dxfId="332" priority="151" operator="equal">
      <formula>"monthly"</formula>
    </cfRule>
    <cfRule type="cellIs" dxfId="331" priority="152" operator="greaterThan">
      <formula>0</formula>
    </cfRule>
  </conditionalFormatting>
  <conditionalFormatting sqref="I172">
    <cfRule type="cellIs" dxfId="330" priority="147" operator="equal">
      <formula>"annual"</formula>
    </cfRule>
    <cfRule type="cellIs" dxfId="329" priority="148" operator="equal">
      <formula>"monthly"</formula>
    </cfRule>
    <cfRule type="cellIs" dxfId="328" priority="149" operator="greaterThan">
      <formula>0</formula>
    </cfRule>
  </conditionalFormatting>
  <conditionalFormatting sqref="I163">
    <cfRule type="cellIs" dxfId="327" priority="144" operator="equal">
      <formula>"annual"</formula>
    </cfRule>
    <cfRule type="cellIs" dxfId="326" priority="145" operator="equal">
      <formula>"monthly"</formula>
    </cfRule>
    <cfRule type="cellIs" dxfId="325" priority="146" operator="greaterThan">
      <formula>0</formula>
    </cfRule>
  </conditionalFormatting>
  <conditionalFormatting sqref="I168">
    <cfRule type="cellIs" dxfId="324" priority="141" operator="equal">
      <formula>"annual"</formula>
    </cfRule>
    <cfRule type="cellIs" dxfId="323" priority="142" operator="equal">
      <formula>"monthly"</formula>
    </cfRule>
    <cfRule type="cellIs" dxfId="322" priority="143" operator="greaterThan">
      <formula>0</formula>
    </cfRule>
  </conditionalFormatting>
  <conditionalFormatting sqref="I148">
    <cfRule type="cellIs" dxfId="321" priority="138" operator="equal">
      <formula>"annual"</formula>
    </cfRule>
    <cfRule type="cellIs" dxfId="320" priority="139" operator="equal">
      <formula>"monthly"</formula>
    </cfRule>
    <cfRule type="cellIs" dxfId="319" priority="140" operator="greaterThan">
      <formula>0</formula>
    </cfRule>
  </conditionalFormatting>
  <conditionalFormatting sqref="I150">
    <cfRule type="cellIs" dxfId="318" priority="135" operator="equal">
      <formula>"annual"</formula>
    </cfRule>
    <cfRule type="cellIs" dxfId="317" priority="136" operator="equal">
      <formula>"monthly"</formula>
    </cfRule>
    <cfRule type="cellIs" dxfId="316" priority="137" operator="greaterThan">
      <formula>0</formula>
    </cfRule>
  </conditionalFormatting>
  <conditionalFormatting sqref="I135">
    <cfRule type="cellIs" dxfId="315" priority="132" operator="equal">
      <formula>"annual"</formula>
    </cfRule>
    <cfRule type="cellIs" dxfId="314" priority="133" operator="equal">
      <formula>"monthly"</formula>
    </cfRule>
    <cfRule type="cellIs" dxfId="313" priority="134" operator="greaterThan">
      <formula>0</formula>
    </cfRule>
  </conditionalFormatting>
  <conditionalFormatting sqref="I161">
    <cfRule type="cellIs" dxfId="312" priority="129" operator="equal">
      <formula>"annual"</formula>
    </cfRule>
    <cfRule type="cellIs" dxfId="311" priority="130" operator="equal">
      <formula>"monthly"</formula>
    </cfRule>
    <cfRule type="cellIs" dxfId="310" priority="131" operator="greaterThan">
      <formula>0</formula>
    </cfRule>
  </conditionalFormatting>
  <conditionalFormatting sqref="I129">
    <cfRule type="cellIs" dxfId="309" priority="125" operator="equal">
      <formula>"annual"</formula>
    </cfRule>
    <cfRule type="cellIs" dxfId="308" priority="126" operator="equal">
      <formula>"monthly"</formula>
    </cfRule>
    <cfRule type="cellIs" dxfId="307" priority="128" operator="greaterThan">
      <formula>0</formula>
    </cfRule>
  </conditionalFormatting>
  <conditionalFormatting sqref="I106">
    <cfRule type="cellIs" dxfId="306" priority="121" operator="equal">
      <formula>"annual"</formula>
    </cfRule>
    <cfRule type="cellIs" dxfId="305" priority="122" operator="equal">
      <formula>"monthly"</formula>
    </cfRule>
    <cfRule type="cellIs" dxfId="304" priority="124" operator="greaterThan">
      <formula>0</formula>
    </cfRule>
  </conditionalFormatting>
  <conditionalFormatting sqref="I151">
    <cfRule type="cellIs" dxfId="303" priority="118" operator="equal">
      <formula>"annual"</formula>
    </cfRule>
    <cfRule type="cellIs" dxfId="302" priority="119" operator="equal">
      <formula>"monthly"</formula>
    </cfRule>
    <cfRule type="cellIs" dxfId="301" priority="120" operator="greaterThan">
      <formula>0</formula>
    </cfRule>
  </conditionalFormatting>
  <conditionalFormatting sqref="I152">
    <cfRule type="cellIs" dxfId="300" priority="115" operator="equal">
      <formula>"annual"</formula>
    </cfRule>
    <cfRule type="cellIs" dxfId="299" priority="116" operator="equal">
      <formula>"monthly"</formula>
    </cfRule>
    <cfRule type="cellIs" dxfId="298" priority="117" operator="greaterThan">
      <formula>0</formula>
    </cfRule>
  </conditionalFormatting>
  <conditionalFormatting sqref="I128">
    <cfRule type="cellIs" dxfId="297" priority="112" operator="equal">
      <formula>"annual"</formula>
    </cfRule>
    <cfRule type="cellIs" dxfId="296" priority="113" operator="equal">
      <formula>"monthly"</formula>
    </cfRule>
    <cfRule type="cellIs" dxfId="295" priority="114" operator="greaterThan">
      <formula>0</formula>
    </cfRule>
  </conditionalFormatting>
  <conditionalFormatting sqref="I153">
    <cfRule type="cellIs" dxfId="294" priority="109" operator="equal">
      <formula>"annual"</formula>
    </cfRule>
    <cfRule type="cellIs" dxfId="293" priority="110" operator="equal">
      <formula>"monthly"</formula>
    </cfRule>
    <cfRule type="cellIs" dxfId="292" priority="111" operator="greaterThan">
      <formula>0</formula>
    </cfRule>
  </conditionalFormatting>
  <conditionalFormatting sqref="I142">
    <cfRule type="cellIs" dxfId="291" priority="106" operator="equal">
      <formula>"annual"</formula>
    </cfRule>
    <cfRule type="cellIs" dxfId="290" priority="107" operator="equal">
      <formula>"monthly"</formula>
    </cfRule>
    <cfRule type="cellIs" dxfId="289" priority="108" operator="greaterThan">
      <formula>0</formula>
    </cfRule>
  </conditionalFormatting>
  <conditionalFormatting sqref="I146">
    <cfRule type="cellIs" dxfId="288" priority="102" operator="equal">
      <formula>"annual"</formula>
    </cfRule>
    <cfRule type="cellIs" dxfId="287" priority="103" operator="equal">
      <formula>"monthly"</formula>
    </cfRule>
    <cfRule type="cellIs" dxfId="286" priority="105" operator="greaterThan">
      <formula>0</formula>
    </cfRule>
  </conditionalFormatting>
  <conditionalFormatting sqref="I112">
    <cfRule type="cellIs" dxfId="285" priority="98" operator="equal">
      <formula>"annual"</formula>
    </cfRule>
    <cfRule type="cellIs" dxfId="284" priority="99" operator="equal">
      <formula>"monthly"</formula>
    </cfRule>
    <cfRule type="cellIs" dxfId="283" priority="101" operator="greaterThan">
      <formula>0</formula>
    </cfRule>
  </conditionalFormatting>
  <conditionalFormatting sqref="I104">
    <cfRule type="cellIs" dxfId="282" priority="95" operator="equal">
      <formula>"annual"</formula>
    </cfRule>
    <cfRule type="cellIs" dxfId="281" priority="96" operator="equal">
      <formula>"monthly"</formula>
    </cfRule>
    <cfRule type="cellIs" dxfId="280" priority="97" operator="greaterThan">
      <formula>0</formula>
    </cfRule>
  </conditionalFormatting>
  <conditionalFormatting sqref="I122">
    <cfRule type="cellIs" dxfId="279" priority="91" operator="equal">
      <formula>"annual"</formula>
    </cfRule>
    <cfRule type="cellIs" dxfId="278" priority="92" operator="equal">
      <formula>"monthly"</formula>
    </cfRule>
    <cfRule type="cellIs" dxfId="277" priority="94" operator="greaterThan">
      <formula>0</formula>
    </cfRule>
  </conditionalFormatting>
  <conditionalFormatting sqref="I107">
    <cfRule type="cellIs" dxfId="276" priority="87" operator="equal">
      <formula>"annual"</formula>
    </cfRule>
    <cfRule type="cellIs" dxfId="275" priority="88" operator="equal">
      <formula>"monthly"</formula>
    </cfRule>
    <cfRule type="cellIs" dxfId="274" priority="90" operator="greaterThan">
      <formula>0</formula>
    </cfRule>
  </conditionalFormatting>
  <conditionalFormatting sqref="I117">
    <cfRule type="cellIs" dxfId="273" priority="84" operator="equal">
      <formula>"annual"</formula>
    </cfRule>
    <cfRule type="cellIs" dxfId="272" priority="85" operator="equal">
      <formula>"monthly"</formula>
    </cfRule>
    <cfRule type="cellIs" dxfId="271" priority="86" operator="greaterThan">
      <formula>0</formula>
    </cfRule>
  </conditionalFormatting>
  <conditionalFormatting sqref="I136">
    <cfRule type="cellIs" dxfId="270" priority="81" operator="equal">
      <formula>"annual"</formula>
    </cfRule>
    <cfRule type="cellIs" dxfId="269" priority="82" operator="equal">
      <formula>"monthly"</formula>
    </cfRule>
    <cfRule type="cellIs" dxfId="268" priority="83" operator="greaterThan">
      <formula>0</formula>
    </cfRule>
  </conditionalFormatting>
  <conditionalFormatting sqref="I126">
    <cfRule type="cellIs" dxfId="267" priority="78" operator="equal">
      <formula>"annual"</formula>
    </cfRule>
    <cfRule type="cellIs" dxfId="266" priority="79" operator="equal">
      <formula>"monthly"</formula>
    </cfRule>
    <cfRule type="cellIs" dxfId="265" priority="80" operator="greaterThan">
      <formula>0</formula>
    </cfRule>
  </conditionalFormatting>
  <conditionalFormatting sqref="I118">
    <cfRule type="cellIs" dxfId="264" priority="75" operator="equal">
      <formula>"annual"</formula>
    </cfRule>
    <cfRule type="cellIs" dxfId="263" priority="76" operator="equal">
      <formula>"monthly"</formula>
    </cfRule>
    <cfRule type="cellIs" dxfId="262" priority="77" operator="greaterThan">
      <formula>0</formula>
    </cfRule>
  </conditionalFormatting>
  <conditionalFormatting sqref="J159">
    <cfRule type="cellIs" dxfId="261" priority="71" operator="equal">
      <formula>"annual"</formula>
    </cfRule>
    <cfRule type="cellIs" dxfId="260" priority="72" operator="equal">
      <formula>"monthly"</formula>
    </cfRule>
    <cfRule type="cellIs" dxfId="259" priority="74" operator="greaterThan">
      <formula>0</formula>
    </cfRule>
  </conditionalFormatting>
  <conditionalFormatting sqref="I123">
    <cfRule type="cellIs" dxfId="258" priority="68" operator="equal">
      <formula>"annual"</formula>
    </cfRule>
    <cfRule type="cellIs" dxfId="257" priority="69" operator="equal">
      <formula>"monthly"</formula>
    </cfRule>
    <cfRule type="cellIs" dxfId="256" priority="70" operator="greaterThan">
      <formula>0</formula>
    </cfRule>
  </conditionalFormatting>
  <conditionalFormatting sqref="I132">
    <cfRule type="cellIs" dxfId="255" priority="65" operator="equal">
      <formula>"annual"</formula>
    </cfRule>
    <cfRule type="cellIs" dxfId="254" priority="66" operator="equal">
      <formula>"monthly"</formula>
    </cfRule>
    <cfRule type="cellIs" dxfId="253" priority="67" operator="greaterThan">
      <formula>0</formula>
    </cfRule>
  </conditionalFormatting>
  <conditionalFormatting sqref="I114">
    <cfRule type="cellIs" dxfId="252" priority="62" operator="equal">
      <formula>"annual"</formula>
    </cfRule>
    <cfRule type="cellIs" dxfId="251" priority="63" operator="equal">
      <formula>"monthly"</formula>
    </cfRule>
    <cfRule type="cellIs" dxfId="250" priority="64" operator="greaterThan">
      <formula>0</formula>
    </cfRule>
  </conditionalFormatting>
  <conditionalFormatting sqref="I127">
    <cfRule type="cellIs" dxfId="249" priority="59" operator="equal">
      <formula>"annual"</formula>
    </cfRule>
    <cfRule type="cellIs" dxfId="248" priority="60" operator="equal">
      <formula>"monthly"</formula>
    </cfRule>
    <cfRule type="cellIs" dxfId="247" priority="61" operator="greaterThan">
      <formula>0</formula>
    </cfRule>
  </conditionalFormatting>
  <conditionalFormatting sqref="I125">
    <cfRule type="cellIs" dxfId="246" priority="56" operator="equal">
      <formula>"annual"</formula>
    </cfRule>
    <cfRule type="cellIs" dxfId="245" priority="57" operator="equal">
      <formula>"monthly"</formula>
    </cfRule>
    <cfRule type="cellIs" dxfId="244" priority="58" operator="greaterThan">
      <formula>0</formula>
    </cfRule>
  </conditionalFormatting>
  <conditionalFormatting sqref="I130">
    <cfRule type="cellIs" dxfId="243" priority="53" operator="equal">
      <formula>"annual"</formula>
    </cfRule>
    <cfRule type="cellIs" dxfId="242" priority="54" operator="equal">
      <formula>"monthly"</formula>
    </cfRule>
    <cfRule type="cellIs" dxfId="241" priority="55" operator="greaterThan">
      <formula>0</formula>
    </cfRule>
  </conditionalFormatting>
  <conditionalFormatting sqref="I131">
    <cfRule type="cellIs" dxfId="240" priority="50" operator="equal">
      <formula>"annual"</formula>
    </cfRule>
    <cfRule type="cellIs" dxfId="239" priority="51" operator="equal">
      <formula>"monthly"</formula>
    </cfRule>
    <cfRule type="cellIs" dxfId="238" priority="52" operator="greaterThan">
      <formula>0</formula>
    </cfRule>
  </conditionalFormatting>
  <conditionalFormatting sqref="I119">
    <cfRule type="cellIs" dxfId="237" priority="46" operator="equal">
      <formula>"annual"</formula>
    </cfRule>
    <cfRule type="cellIs" dxfId="236" priority="47" operator="equal">
      <formula>"monthly"</formula>
    </cfRule>
    <cfRule type="cellIs" dxfId="235" priority="49" operator="greaterThan">
      <formula>0</formula>
    </cfRule>
  </conditionalFormatting>
  <conditionalFormatting sqref="I121">
    <cfRule type="cellIs" dxfId="234" priority="43" operator="equal">
      <formula>"annual"</formula>
    </cfRule>
    <cfRule type="cellIs" dxfId="233" priority="44" operator="equal">
      <formula>"monthly"</formula>
    </cfRule>
    <cfRule type="cellIs" dxfId="232" priority="45" operator="greaterThan">
      <formula>0</formula>
    </cfRule>
  </conditionalFormatting>
  <conditionalFormatting sqref="I115">
    <cfRule type="cellIs" dxfId="231" priority="40" operator="equal">
      <formula>"annual"</formula>
    </cfRule>
    <cfRule type="cellIs" dxfId="230" priority="41" operator="equal">
      <formula>"monthly"</formula>
    </cfRule>
    <cfRule type="cellIs" dxfId="229" priority="42" operator="greaterThan">
      <formula>0</formula>
    </cfRule>
  </conditionalFormatting>
  <conditionalFormatting sqref="I110">
    <cfRule type="cellIs" dxfId="228" priority="37" operator="equal">
      <formula>"annual"</formula>
    </cfRule>
    <cfRule type="cellIs" dxfId="227" priority="38" operator="equal">
      <formula>"monthly"</formula>
    </cfRule>
    <cfRule type="cellIs" dxfId="226" priority="39" operator="greaterThan">
      <formula>0</formula>
    </cfRule>
  </conditionalFormatting>
  <conditionalFormatting sqref="I111">
    <cfRule type="cellIs" dxfId="225" priority="34" operator="equal">
      <formula>"annual"</formula>
    </cfRule>
    <cfRule type="cellIs" dxfId="224" priority="35" operator="equal">
      <formula>"monthly"</formula>
    </cfRule>
    <cfRule type="cellIs" dxfId="223" priority="36" operator="greaterThan">
      <formula>0</formula>
    </cfRule>
  </conditionalFormatting>
  <conditionalFormatting sqref="I108">
    <cfRule type="cellIs" dxfId="222" priority="31" operator="equal">
      <formula>"annual"</formula>
    </cfRule>
    <cfRule type="cellIs" dxfId="221" priority="32" operator="equal">
      <formula>"monthly"</formula>
    </cfRule>
    <cfRule type="cellIs" dxfId="220" priority="33" operator="greaterThan">
      <formula>0</formula>
    </cfRule>
  </conditionalFormatting>
  <conditionalFormatting sqref="I109">
    <cfRule type="cellIs" dxfId="219" priority="28" operator="equal">
      <formula>"annual"</formula>
    </cfRule>
    <cfRule type="cellIs" dxfId="218" priority="29" operator="equal">
      <formula>"monthly"</formula>
    </cfRule>
    <cfRule type="cellIs" dxfId="217" priority="30" operator="greaterThan">
      <formula>0</formula>
    </cfRule>
  </conditionalFormatting>
  <conditionalFormatting sqref="I156">
    <cfRule type="cellIs" dxfId="216" priority="24" operator="equal">
      <formula>"annual"</formula>
    </cfRule>
    <cfRule type="cellIs" dxfId="215" priority="25" operator="equal">
      <formula>"monthly"</formula>
    </cfRule>
    <cfRule type="cellIs" dxfId="214" priority="27" operator="greaterThan">
      <formula>0</formula>
    </cfRule>
  </conditionalFormatting>
  <conditionalFormatting sqref="I158">
    <cfRule type="cellIs" dxfId="213" priority="20" operator="equal">
      <formula>"annual"</formula>
    </cfRule>
    <cfRule type="cellIs" dxfId="212" priority="21" operator="equal">
      <formula>"monthly"</formula>
    </cfRule>
    <cfRule type="cellIs" dxfId="211" priority="23" operator="greaterThan">
      <formula>0</formula>
    </cfRule>
  </conditionalFormatting>
  <conditionalFormatting sqref="I157">
    <cfRule type="cellIs" dxfId="210" priority="16" operator="equal">
      <formula>"annual"</formula>
    </cfRule>
    <cfRule type="cellIs" dxfId="209" priority="17" operator="equal">
      <formula>"monthly"</formula>
    </cfRule>
    <cfRule type="cellIs" dxfId="208" priority="19" operator="greaterThan">
      <formula>0</formula>
    </cfRule>
  </conditionalFormatting>
  <conditionalFormatting sqref="I105">
    <cfRule type="cellIs" dxfId="207" priority="12" operator="equal">
      <formula>"annual"</formula>
    </cfRule>
    <cfRule type="cellIs" dxfId="206" priority="13" operator="equal">
      <formula>"monthly"</formula>
    </cfRule>
    <cfRule type="cellIs" dxfId="205" priority="15" operator="greaterThan">
      <formula>0</formula>
    </cfRule>
  </conditionalFormatting>
  <conditionalFormatting sqref="I103">
    <cfRule type="cellIs" dxfId="204" priority="9" operator="equal">
      <formula>"annual"</formula>
    </cfRule>
    <cfRule type="cellIs" dxfId="203" priority="10" operator="equal">
      <formula>"monthly"</formula>
    </cfRule>
    <cfRule type="cellIs" dxfId="202" priority="11" operator="greaterThan">
      <formula>0</formula>
    </cfRule>
  </conditionalFormatting>
  <conditionalFormatting sqref="I98">
    <cfRule type="cellIs" dxfId="201" priority="5" operator="equal">
      <formula>"annual"</formula>
    </cfRule>
    <cfRule type="cellIs" dxfId="200" priority="6" operator="equal">
      <formula>"monthly"</formula>
    </cfRule>
    <cfRule type="cellIs" dxfId="199" priority="8" operator="greaterThan">
      <formula>0</formula>
    </cfRule>
  </conditionalFormatting>
  <conditionalFormatting sqref="I99">
    <cfRule type="cellIs" dxfId="198" priority="1" operator="equal">
      <formula>"annual"</formula>
    </cfRule>
    <cfRule type="cellIs" dxfId="197" priority="2" operator="equal">
      <formula>"monthly"</formula>
    </cfRule>
    <cfRule type="cellIs" dxfId="196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J188" sqref="J188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5" width="9.1328125" style="45" customWidth="1"/>
    <col min="26" max="16384" width="9.1328125" style="45"/>
  </cols>
  <sheetData>
    <row r="1" spans="2:24" ht="29.25" customHeight="1" x14ac:dyDescent="0.35">
      <c r="B1" s="237" t="s">
        <v>4506</v>
      </c>
      <c r="C1" s="236" t="s">
        <v>4933</v>
      </c>
      <c r="D1" s="107" t="s">
        <v>4934</v>
      </c>
      <c r="E1" s="107" t="s">
        <v>4935</v>
      </c>
      <c r="F1" s="109" t="s">
        <v>4936</v>
      </c>
      <c r="G1" s="1065" t="s">
        <v>4504</v>
      </c>
      <c r="H1" s="108" t="s">
        <v>129</v>
      </c>
      <c r="I1" s="108" t="s">
        <v>4937</v>
      </c>
      <c r="J1" s="107"/>
      <c r="K1" s="106" t="s">
        <v>4502</v>
      </c>
      <c r="L1" s="106" t="s">
        <v>4938</v>
      </c>
      <c r="M1" s="106" t="s">
        <v>4939</v>
      </c>
      <c r="N1" s="106" t="s">
        <v>4940</v>
      </c>
      <c r="O1" s="235" t="s">
        <v>4941</v>
      </c>
      <c r="P1" s="110" t="s">
        <v>4942</v>
      </c>
      <c r="Q1" s="106" t="s">
        <v>4943</v>
      </c>
      <c r="R1" s="110" t="s">
        <v>4944</v>
      </c>
      <c r="S1" s="106" t="s">
        <v>4945</v>
      </c>
      <c r="T1" s="107" t="s">
        <v>4946</v>
      </c>
      <c r="U1" s="106" t="s">
        <v>4947</v>
      </c>
      <c r="V1" s="234" t="s">
        <v>4948</v>
      </c>
      <c r="W1" s="234" t="s">
        <v>4949</v>
      </c>
      <c r="X1" s="233" t="s">
        <v>4950</v>
      </c>
    </row>
    <row r="2" spans="2:24" x14ac:dyDescent="0.35">
      <c r="B2" s="232"/>
      <c r="C2" s="231"/>
      <c r="D2" s="100"/>
      <c r="E2" s="100"/>
      <c r="F2" s="103"/>
      <c r="G2" s="1066" t="s">
        <v>120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2873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1141</v>
      </c>
      <c r="C8" s="93" t="s">
        <v>4951</v>
      </c>
      <c r="D8" s="84" t="s">
        <v>1141</v>
      </c>
      <c r="E8" s="84" t="s">
        <v>4952</v>
      </c>
      <c r="F8" s="87" t="s">
        <v>4953</v>
      </c>
      <c r="G8" s="1069">
        <v>42484</v>
      </c>
      <c r="H8" s="4">
        <v>350</v>
      </c>
      <c r="I8" s="4"/>
      <c r="J8" s="4">
        <v>0</v>
      </c>
      <c r="K8" s="3" t="s">
        <v>4954</v>
      </c>
      <c r="L8" s="84" t="s">
        <v>4955</v>
      </c>
      <c r="M8" s="84" t="s">
        <v>4956</v>
      </c>
      <c r="N8" s="84" t="s">
        <v>4957</v>
      </c>
      <c r="O8" s="197" t="s">
        <v>4749</v>
      </c>
      <c r="P8" s="88" t="s">
        <v>4958</v>
      </c>
      <c r="Q8" s="84" t="s">
        <v>4959</v>
      </c>
      <c r="R8" s="88" t="s">
        <v>4960</v>
      </c>
      <c r="S8" s="84" t="s">
        <v>4961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4962</v>
      </c>
      <c r="D9" s="206" t="s">
        <v>1141</v>
      </c>
      <c r="E9" s="206" t="s">
        <v>175</v>
      </c>
      <c r="F9" s="210" t="s">
        <v>4963</v>
      </c>
      <c r="G9" s="1070">
        <v>42534</v>
      </c>
      <c r="H9" s="208">
        <v>100</v>
      </c>
      <c r="I9" s="208"/>
      <c r="J9" s="208">
        <v>0</v>
      </c>
      <c r="K9" s="225" t="s">
        <v>4964</v>
      </c>
      <c r="L9" s="209" t="s">
        <v>4664</v>
      </c>
      <c r="M9" s="211" t="s">
        <v>4145</v>
      </c>
      <c r="N9" s="209" t="s">
        <v>4965</v>
      </c>
      <c r="O9" s="224" t="s">
        <v>4966</v>
      </c>
      <c r="P9" s="223" t="s">
        <v>4967</v>
      </c>
      <c r="Q9" s="211" t="s">
        <v>4968</v>
      </c>
      <c r="R9" s="209" t="s">
        <v>4969</v>
      </c>
      <c r="S9" s="211" t="s">
        <v>4970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4971</v>
      </c>
      <c r="D10" s="206" t="s">
        <v>1141</v>
      </c>
      <c r="E10" s="206" t="s">
        <v>174</v>
      </c>
      <c r="F10" s="210" t="s">
        <v>4963</v>
      </c>
      <c r="G10" s="1070">
        <v>42591</v>
      </c>
      <c r="H10" s="208">
        <v>95</v>
      </c>
      <c r="I10" s="208"/>
      <c r="J10" s="208">
        <v>0</v>
      </c>
      <c r="K10" s="207" t="s">
        <v>4972</v>
      </c>
      <c r="L10" s="206" t="s">
        <v>4664</v>
      </c>
      <c r="M10" s="206" t="s">
        <v>518</v>
      </c>
      <c r="N10" s="206" t="s">
        <v>4173</v>
      </c>
      <c r="O10" s="221"/>
      <c r="P10" s="222" t="s">
        <v>4973</v>
      </c>
      <c r="Q10" s="206"/>
      <c r="R10" s="204" t="s">
        <v>4974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4975</v>
      </c>
      <c r="D11" s="206" t="s">
        <v>1141</v>
      </c>
      <c r="E11" s="206" t="s">
        <v>4976</v>
      </c>
      <c r="F11" s="210" t="s">
        <v>4977</v>
      </c>
      <c r="G11" s="1070">
        <v>42681</v>
      </c>
      <c r="H11" s="208">
        <v>50</v>
      </c>
      <c r="I11" s="208"/>
      <c r="J11" s="208">
        <v>0</v>
      </c>
      <c r="K11" s="3" t="s">
        <v>4978</v>
      </c>
      <c r="L11" s="206" t="s">
        <v>4664</v>
      </c>
      <c r="M11" s="206" t="s">
        <v>4979</v>
      </c>
      <c r="N11" s="206" t="s">
        <v>4980</v>
      </c>
      <c r="O11" s="221"/>
      <c r="P11" s="204" t="s">
        <v>4981</v>
      </c>
      <c r="Q11" s="206" t="s">
        <v>4982</v>
      </c>
      <c r="R11" s="204" t="s">
        <v>4983</v>
      </c>
      <c r="S11" s="206" t="s">
        <v>4376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4984</v>
      </c>
      <c r="D12" s="215" t="s">
        <v>1141</v>
      </c>
      <c r="E12" s="215" t="s">
        <v>174</v>
      </c>
      <c r="F12" s="214" t="s">
        <v>4985</v>
      </c>
      <c r="G12" s="1071">
        <v>42687</v>
      </c>
      <c r="H12" s="213">
        <v>25</v>
      </c>
      <c r="I12" s="213"/>
      <c r="J12" s="213"/>
      <c r="K12" s="215" t="s">
        <v>4986</v>
      </c>
      <c r="L12" s="215" t="s">
        <v>4955</v>
      </c>
      <c r="M12" s="215" t="s">
        <v>4987</v>
      </c>
      <c r="N12" s="215" t="s">
        <v>4988</v>
      </c>
      <c r="O12" s="220" t="s">
        <v>4788</v>
      </c>
      <c r="P12" s="219" t="s">
        <v>4989</v>
      </c>
      <c r="Q12" s="215" t="s">
        <v>4990</v>
      </c>
      <c r="R12" s="219" t="s">
        <v>4991</v>
      </c>
      <c r="S12" s="215" t="s">
        <v>4992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1141</v>
      </c>
      <c r="C13" s="93" t="s">
        <v>4993</v>
      </c>
      <c r="D13" s="84" t="s">
        <v>1141</v>
      </c>
      <c r="E13" s="84" t="s">
        <v>175</v>
      </c>
      <c r="F13" s="87" t="s">
        <v>4994</v>
      </c>
      <c r="G13" s="1069">
        <v>42704</v>
      </c>
      <c r="H13" s="4">
        <v>100</v>
      </c>
      <c r="I13" s="4"/>
      <c r="J13" s="4">
        <v>0</v>
      </c>
      <c r="K13" s="3" t="s">
        <v>4995</v>
      </c>
      <c r="L13" s="84" t="s">
        <v>4955</v>
      </c>
      <c r="M13" s="84" t="s">
        <v>4996</v>
      </c>
      <c r="N13" s="84" t="s">
        <v>4997</v>
      </c>
      <c r="O13" s="202" t="s">
        <v>4849</v>
      </c>
      <c r="P13" s="88" t="s">
        <v>4998</v>
      </c>
      <c r="Q13" s="84" t="s">
        <v>4999</v>
      </c>
      <c r="R13" s="88" t="s">
        <v>5000</v>
      </c>
      <c r="S13" s="84" t="s">
        <v>5001</v>
      </c>
      <c r="T13" s="84" t="s">
        <v>5002</v>
      </c>
      <c r="U13" s="84"/>
      <c r="V13" s="84"/>
      <c r="W13" s="84"/>
      <c r="X13" s="84"/>
    </row>
    <row r="14" spans="2:24" ht="15.75" customHeight="1" x14ac:dyDescent="0.4">
      <c r="B14" s="218" t="s">
        <v>1141</v>
      </c>
      <c r="C14" s="211" t="s">
        <v>5003</v>
      </c>
      <c r="D14" s="206" t="s">
        <v>1141</v>
      </c>
      <c r="E14" s="206" t="s">
        <v>176</v>
      </c>
      <c r="F14" s="210" t="s">
        <v>5004</v>
      </c>
      <c r="G14" s="1070">
        <v>42718</v>
      </c>
      <c r="H14" s="208">
        <v>100</v>
      </c>
      <c r="I14" s="208"/>
      <c r="J14" s="208">
        <v>0</v>
      </c>
      <c r="K14" s="207" t="s">
        <v>5005</v>
      </c>
      <c r="L14" s="206" t="s">
        <v>4955</v>
      </c>
      <c r="M14" s="206" t="s">
        <v>5006</v>
      </c>
      <c r="N14" s="206" t="s">
        <v>5007</v>
      </c>
      <c r="O14" s="205" t="s">
        <v>5008</v>
      </c>
      <c r="P14" s="204" t="s">
        <v>5009</v>
      </c>
      <c r="Q14" s="206" t="s">
        <v>5010</v>
      </c>
      <c r="R14" s="204" t="s">
        <v>5011</v>
      </c>
      <c r="S14" s="206" t="s">
        <v>5012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1141</v>
      </c>
      <c r="C15" s="211" t="s">
        <v>5003</v>
      </c>
      <c r="D15" s="206" t="s">
        <v>1141</v>
      </c>
      <c r="E15" s="206" t="s">
        <v>176</v>
      </c>
      <c r="F15" s="210" t="s">
        <v>5013</v>
      </c>
      <c r="G15" s="1070">
        <v>42719</v>
      </c>
      <c r="H15" s="208">
        <v>200</v>
      </c>
      <c r="I15" s="208"/>
      <c r="J15" s="208">
        <v>0</v>
      </c>
      <c r="K15" s="207" t="s">
        <v>4667</v>
      </c>
      <c r="L15" s="206" t="s">
        <v>4955</v>
      </c>
      <c r="M15" s="206" t="s">
        <v>2623</v>
      </c>
      <c r="N15" s="206" t="s">
        <v>4045</v>
      </c>
      <c r="O15" s="205" t="s">
        <v>5014</v>
      </c>
      <c r="P15" s="204" t="s">
        <v>4668</v>
      </c>
      <c r="Q15" s="206" t="s">
        <v>5015</v>
      </c>
      <c r="R15" s="204" t="s">
        <v>5016</v>
      </c>
      <c r="S15" s="206" t="s">
        <v>316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5017</v>
      </c>
      <c r="D16" s="206" t="s">
        <v>1141</v>
      </c>
      <c r="E16" s="206" t="s">
        <v>174</v>
      </c>
      <c r="F16" s="210" t="s">
        <v>5018</v>
      </c>
      <c r="G16" s="1070">
        <v>42711</v>
      </c>
      <c r="H16" s="208">
        <v>60</v>
      </c>
      <c r="I16" s="208"/>
      <c r="J16" s="208">
        <v>0</v>
      </c>
      <c r="K16" s="207" t="s">
        <v>5019</v>
      </c>
      <c r="L16" s="206" t="s">
        <v>4664</v>
      </c>
      <c r="M16" s="206" t="s">
        <v>5020</v>
      </c>
      <c r="N16" s="206" t="s">
        <v>5021</v>
      </c>
      <c r="O16" s="205" t="s">
        <v>4692</v>
      </c>
      <c r="P16" s="204" t="s">
        <v>5022</v>
      </c>
      <c r="Q16" s="206" t="s">
        <v>5023</v>
      </c>
      <c r="R16" s="204" t="s">
        <v>5024</v>
      </c>
      <c r="S16" s="206" t="s">
        <v>5025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1141</v>
      </c>
      <c r="C17" s="211" t="s">
        <v>5026</v>
      </c>
      <c r="D17" s="206" t="s">
        <v>1141</v>
      </c>
      <c r="E17" s="206" t="s">
        <v>174</v>
      </c>
      <c r="F17" s="210" t="s">
        <v>5027</v>
      </c>
      <c r="G17" s="1070">
        <v>42719</v>
      </c>
      <c r="H17" s="208">
        <v>50</v>
      </c>
      <c r="I17" s="208"/>
      <c r="J17" s="208">
        <v>0</v>
      </c>
      <c r="K17" s="207" t="s">
        <v>4191</v>
      </c>
      <c r="L17" s="206" t="s">
        <v>4664</v>
      </c>
      <c r="M17" s="206" t="s">
        <v>4031</v>
      </c>
      <c r="N17" s="206" t="s">
        <v>4193</v>
      </c>
      <c r="O17" s="205" t="s">
        <v>5028</v>
      </c>
      <c r="P17" s="204" t="s">
        <v>5029</v>
      </c>
      <c r="Q17" s="206" t="s">
        <v>5030</v>
      </c>
      <c r="R17" s="204" t="s">
        <v>5031</v>
      </c>
      <c r="S17" s="206" t="s">
        <v>5032</v>
      </c>
      <c r="T17" s="84"/>
    </row>
    <row r="18" spans="2:20" ht="15.75" customHeight="1" x14ac:dyDescent="0.35">
      <c r="B18" s="199" t="s">
        <v>1141</v>
      </c>
      <c r="C18" s="93" t="s">
        <v>5033</v>
      </c>
      <c r="D18" s="84" t="s">
        <v>1141</v>
      </c>
      <c r="E18" s="84" t="s">
        <v>174</v>
      </c>
      <c r="F18" s="87" t="s">
        <v>5034</v>
      </c>
      <c r="G18" s="1069">
        <v>42724</v>
      </c>
      <c r="H18" s="4">
        <v>60</v>
      </c>
      <c r="I18" s="4"/>
      <c r="J18" s="4">
        <v>0</v>
      </c>
      <c r="K18" s="3" t="s">
        <v>5035</v>
      </c>
      <c r="L18" s="84" t="s">
        <v>4664</v>
      </c>
      <c r="M18" s="84" t="s">
        <v>5036</v>
      </c>
      <c r="N18" s="84" t="s">
        <v>4146</v>
      </c>
      <c r="O18" s="202" t="s">
        <v>5037</v>
      </c>
      <c r="P18" s="88" t="s">
        <v>5038</v>
      </c>
      <c r="Q18" s="84" t="s">
        <v>5039</v>
      </c>
      <c r="R18" s="88" t="s">
        <v>5040</v>
      </c>
      <c r="S18" s="84" t="s">
        <v>5041</v>
      </c>
      <c r="T18" s="84"/>
    </row>
    <row r="19" spans="2:20" ht="15.75" customHeight="1" x14ac:dyDescent="0.35">
      <c r="B19" s="217" t="s">
        <v>1141</v>
      </c>
      <c r="C19" s="216" t="s">
        <v>5042</v>
      </c>
      <c r="D19" s="215" t="s">
        <v>1141</v>
      </c>
      <c r="E19" s="215" t="s">
        <v>174</v>
      </c>
      <c r="F19" s="214" t="s">
        <v>5043</v>
      </c>
      <c r="G19" s="1071">
        <v>42723</v>
      </c>
      <c r="H19" s="213">
        <v>25</v>
      </c>
      <c r="I19" s="213"/>
      <c r="J19" s="213">
        <v>0</v>
      </c>
      <c r="K19" s="3" t="s">
        <v>5044</v>
      </c>
      <c r="L19" s="84" t="s">
        <v>5045</v>
      </c>
      <c r="M19" s="84" t="s">
        <v>5046</v>
      </c>
      <c r="N19" s="84" t="s">
        <v>5047</v>
      </c>
      <c r="O19" s="202" t="s">
        <v>5008</v>
      </c>
      <c r="P19" s="88" t="s">
        <v>5048</v>
      </c>
      <c r="Q19" s="84" t="s">
        <v>5049</v>
      </c>
      <c r="R19" s="88"/>
      <c r="S19" s="84"/>
      <c r="T19" s="84"/>
    </row>
    <row r="20" spans="2:20" ht="15.75" customHeight="1" x14ac:dyDescent="0.35">
      <c r="B20" s="199"/>
      <c r="C20" s="93" t="s">
        <v>5050</v>
      </c>
      <c r="D20" s="84" t="s">
        <v>1141</v>
      </c>
      <c r="E20" s="84" t="s">
        <v>174</v>
      </c>
      <c r="F20" s="87" t="s">
        <v>5051</v>
      </c>
      <c r="G20" s="1069">
        <v>42811</v>
      </c>
      <c r="H20" s="4">
        <v>130</v>
      </c>
      <c r="I20" s="4"/>
      <c r="J20" s="4">
        <v>0</v>
      </c>
      <c r="K20" s="3" t="s">
        <v>5052</v>
      </c>
      <c r="L20" s="84" t="s">
        <v>1291</v>
      </c>
      <c r="M20" s="84" t="s">
        <v>1291</v>
      </c>
      <c r="N20" s="84" t="s">
        <v>1291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941</v>
      </c>
      <c r="C21" s="211" t="s">
        <v>5053</v>
      </c>
      <c r="D21" s="206" t="s">
        <v>1141</v>
      </c>
      <c r="E21" s="206" t="s">
        <v>174</v>
      </c>
      <c r="F21" s="210" t="s">
        <v>5054</v>
      </c>
      <c r="G21" s="1070">
        <v>42822</v>
      </c>
      <c r="H21" s="208">
        <v>195</v>
      </c>
      <c r="I21" s="208"/>
      <c r="J21" s="208">
        <v>0</v>
      </c>
      <c r="K21" s="207" t="s">
        <v>5055</v>
      </c>
      <c r="L21" s="206" t="s">
        <v>4664</v>
      </c>
      <c r="M21" s="206" t="s">
        <v>5056</v>
      </c>
      <c r="N21" s="206" t="s">
        <v>5057</v>
      </c>
      <c r="O21" s="205"/>
      <c r="P21" s="204" t="s">
        <v>5058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5059</v>
      </c>
      <c r="D22" s="215" t="s">
        <v>1141</v>
      </c>
      <c r="E22" s="215" t="s">
        <v>176</v>
      </c>
      <c r="F22" s="214" t="s">
        <v>5060</v>
      </c>
      <c r="G22" s="1071">
        <v>42834</v>
      </c>
      <c r="H22" s="213">
        <v>20</v>
      </c>
      <c r="I22" s="213"/>
      <c r="J22" s="213">
        <v>0</v>
      </c>
      <c r="K22" s="215" t="s">
        <v>5061</v>
      </c>
      <c r="L22" s="215" t="s">
        <v>4664</v>
      </c>
      <c r="M22" s="215" t="s">
        <v>4379</v>
      </c>
      <c r="N22" s="215" t="s">
        <v>5062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5063</v>
      </c>
      <c r="D23" s="206"/>
      <c r="E23" s="206"/>
      <c r="F23" s="210" t="s">
        <v>5064</v>
      </c>
      <c r="G23" s="1070">
        <v>42855</v>
      </c>
      <c r="H23" s="208">
        <v>20</v>
      </c>
      <c r="I23" s="208"/>
      <c r="J23" s="208">
        <v>0</v>
      </c>
      <c r="K23" s="207" t="s">
        <v>5065</v>
      </c>
      <c r="L23" s="209" t="s">
        <v>4664</v>
      </c>
      <c r="M23" s="209" t="s">
        <v>5066</v>
      </c>
      <c r="N23" s="209" t="s">
        <v>5067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5063</v>
      </c>
      <c r="D24" s="206"/>
      <c r="E24" s="206"/>
      <c r="F24" s="210" t="s">
        <v>5064</v>
      </c>
      <c r="G24" s="1070">
        <v>42855</v>
      </c>
      <c r="H24" s="208">
        <v>60</v>
      </c>
      <c r="I24" s="208"/>
      <c r="J24" s="208">
        <v>0</v>
      </c>
      <c r="K24" s="207" t="s">
        <v>5065</v>
      </c>
      <c r="L24" s="206" t="s">
        <v>5045</v>
      </c>
      <c r="M24" s="206" t="s">
        <v>5068</v>
      </c>
      <c r="N24" s="206" t="s">
        <v>5069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5070</v>
      </c>
      <c r="D25" s="206"/>
      <c r="E25" s="206"/>
      <c r="F25" s="210" t="s">
        <v>5071</v>
      </c>
      <c r="G25" s="1070">
        <v>42898</v>
      </c>
      <c r="H25" s="208">
        <v>60</v>
      </c>
      <c r="I25" s="208"/>
      <c r="J25" s="208">
        <v>0</v>
      </c>
      <c r="K25" s="207" t="s">
        <v>5072</v>
      </c>
      <c r="L25" s="206"/>
      <c r="M25" s="206" t="s">
        <v>5073</v>
      </c>
      <c r="N25" s="206" t="s">
        <v>5074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5075</v>
      </c>
      <c r="D26" s="206"/>
      <c r="E26" s="206" t="s">
        <v>174</v>
      </c>
      <c r="F26" s="210" t="s">
        <v>5076</v>
      </c>
      <c r="G26" s="1070">
        <v>42909</v>
      </c>
      <c r="H26" s="208">
        <v>100</v>
      </c>
      <c r="I26" s="208"/>
      <c r="J26" s="208">
        <v>0</v>
      </c>
      <c r="K26" s="207" t="s">
        <v>5077</v>
      </c>
      <c r="L26" s="206" t="s">
        <v>4664</v>
      </c>
      <c r="M26" s="206" t="s">
        <v>5078</v>
      </c>
      <c r="N26" s="206" t="s">
        <v>5079</v>
      </c>
      <c r="O26" s="205"/>
      <c r="P26" s="204" t="s">
        <v>5080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5081</v>
      </c>
      <c r="D27" s="84"/>
      <c r="E27" s="84"/>
      <c r="F27" s="87" t="s">
        <v>5082</v>
      </c>
      <c r="G27" s="1069">
        <v>42989</v>
      </c>
      <c r="H27" s="4">
        <v>20</v>
      </c>
      <c r="I27" s="4"/>
      <c r="J27" s="4">
        <v>0</v>
      </c>
      <c r="K27" s="3" t="s">
        <v>4134</v>
      </c>
      <c r="L27" s="84"/>
      <c r="M27" s="84" t="s">
        <v>4494</v>
      </c>
      <c r="N27" s="84" t="s">
        <v>5083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5084</v>
      </c>
      <c r="D28" s="206"/>
      <c r="E28" s="206"/>
      <c r="F28" s="210" t="s">
        <v>5085</v>
      </c>
      <c r="G28" s="1070">
        <v>43054</v>
      </c>
      <c r="H28" s="208">
        <v>40</v>
      </c>
      <c r="I28" s="208"/>
      <c r="J28" s="208">
        <v>0</v>
      </c>
      <c r="K28" s="207" t="s">
        <v>5086</v>
      </c>
      <c r="L28" s="206" t="s">
        <v>4664</v>
      </c>
      <c r="M28" s="206" t="s">
        <v>4065</v>
      </c>
      <c r="N28" s="206" t="s">
        <v>5087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5088</v>
      </c>
      <c r="D29" s="206"/>
      <c r="E29" s="206"/>
      <c r="F29" s="210" t="s">
        <v>5089</v>
      </c>
      <c r="G29" s="1070">
        <v>43067</v>
      </c>
      <c r="H29" s="208">
        <v>40</v>
      </c>
      <c r="I29" s="208"/>
      <c r="J29" s="208">
        <v>0</v>
      </c>
      <c r="K29" s="207" t="s">
        <v>5090</v>
      </c>
      <c r="L29" s="206" t="s">
        <v>4664</v>
      </c>
      <c r="M29" s="206" t="s">
        <v>4047</v>
      </c>
      <c r="N29" s="206" t="s">
        <v>5091</v>
      </c>
      <c r="O29" s="205"/>
      <c r="P29" s="204" t="s">
        <v>5092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5088</v>
      </c>
      <c r="D30" s="607"/>
      <c r="E30" s="607" t="s">
        <v>5093</v>
      </c>
      <c r="F30" s="608" t="s">
        <v>2297</v>
      </c>
      <c r="G30" s="1072">
        <v>43068</v>
      </c>
      <c r="H30" s="609">
        <f>50+85</f>
        <v>135</v>
      </c>
      <c r="I30" s="609"/>
      <c r="J30" s="4">
        <v>0</v>
      </c>
      <c r="K30" s="287" t="s">
        <v>5094</v>
      </c>
      <c r="L30" s="45" t="s">
        <v>5045</v>
      </c>
      <c r="M30" s="45" t="s">
        <v>3985</v>
      </c>
      <c r="N30" s="45" t="s">
        <v>5095</v>
      </c>
      <c r="P30" s="48" t="s">
        <v>5096</v>
      </c>
      <c r="Q30" s="45" t="s">
        <v>5097</v>
      </c>
      <c r="R30" s="45" t="s">
        <v>5098</v>
      </c>
      <c r="S30" s="45" t="s">
        <v>4376</v>
      </c>
    </row>
    <row r="31" spans="2:20" ht="15.75" customHeight="1" x14ac:dyDescent="0.35">
      <c r="B31" s="203"/>
      <c r="C31" s="240"/>
      <c r="D31" s="607"/>
      <c r="E31" s="607" t="s">
        <v>5099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1141</v>
      </c>
      <c r="C33" s="93" t="s">
        <v>5100</v>
      </c>
      <c r="D33" s="607"/>
      <c r="E33" s="96"/>
      <c r="F33" s="637" t="s">
        <v>5101</v>
      </c>
      <c r="G33" s="1069">
        <v>43429</v>
      </c>
      <c r="H33" s="6">
        <v>120</v>
      </c>
      <c r="I33" s="6"/>
      <c r="J33" s="6">
        <v>0</v>
      </c>
      <c r="K33" s="638" t="s">
        <v>5102</v>
      </c>
      <c r="L33" s="45" t="s">
        <v>4664</v>
      </c>
      <c r="M33" s="45" t="s">
        <v>4165</v>
      </c>
      <c r="N33" s="45" t="s">
        <v>5103</v>
      </c>
      <c r="O33" s="48" t="s">
        <v>5104</v>
      </c>
      <c r="P33" s="48" t="s">
        <v>5105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209</v>
      </c>
      <c r="D36" s="96"/>
      <c r="E36" s="96" t="s">
        <v>174</v>
      </c>
      <c r="F36" s="637" t="s">
        <v>5106</v>
      </c>
      <c r="G36" s="1069">
        <v>43143</v>
      </c>
      <c r="H36" s="6">
        <v>30</v>
      </c>
      <c r="I36" s="6"/>
      <c r="J36" s="6">
        <v>0</v>
      </c>
      <c r="K36" s="638" t="s">
        <v>5107</v>
      </c>
      <c r="L36" s="49" t="s">
        <v>4664</v>
      </c>
      <c r="M36" s="49" t="s">
        <v>4467</v>
      </c>
      <c r="N36" s="49" t="s">
        <v>4264</v>
      </c>
      <c r="O36" s="639" t="s">
        <v>4895</v>
      </c>
      <c r="P36" s="48" t="s">
        <v>5108</v>
      </c>
    </row>
    <row r="37" spans="2:16" ht="15.75" customHeight="1" x14ac:dyDescent="0.35">
      <c r="B37" s="203"/>
      <c r="C37" s="93" t="s">
        <v>209</v>
      </c>
      <c r="D37" s="607"/>
      <c r="E37" s="607" t="s">
        <v>174</v>
      </c>
      <c r="F37" s="608" t="s">
        <v>5109</v>
      </c>
      <c r="G37" s="1072">
        <v>43380</v>
      </c>
      <c r="H37" s="609">
        <v>75</v>
      </c>
      <c r="I37" s="609"/>
      <c r="J37" s="4">
        <v>0</v>
      </c>
      <c r="K37" s="287" t="s">
        <v>5110</v>
      </c>
      <c r="L37" s="45" t="s">
        <v>5045</v>
      </c>
      <c r="M37" s="45" t="s">
        <v>4443</v>
      </c>
      <c r="N37" s="45" t="s">
        <v>5111</v>
      </c>
      <c r="O37" s="48" t="s">
        <v>4749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734</v>
      </c>
      <c r="D40" s="215"/>
      <c r="E40" s="215" t="s">
        <v>3272</v>
      </c>
      <c r="F40" s="214" t="s">
        <v>5112</v>
      </c>
      <c r="G40" s="1071">
        <v>43080</v>
      </c>
      <c r="H40" s="213">
        <v>50</v>
      </c>
      <c r="I40" s="213"/>
      <c r="J40" s="4" t="s">
        <v>5113</v>
      </c>
      <c r="K40" s="287" t="s">
        <v>5114</v>
      </c>
      <c r="P40" s="48"/>
    </row>
    <row r="41" spans="2:16" ht="15.75" customHeight="1" x14ac:dyDescent="0.35">
      <c r="B41" s="203"/>
      <c r="C41" s="93" t="s">
        <v>734</v>
      </c>
      <c r="D41" s="84"/>
      <c r="E41" s="84" t="s">
        <v>3267</v>
      </c>
      <c r="F41" s="87" t="s">
        <v>5115</v>
      </c>
      <c r="G41" s="1069">
        <v>43085</v>
      </c>
      <c r="H41" s="4">
        <v>50</v>
      </c>
      <c r="I41" s="4">
        <v>50</v>
      </c>
      <c r="J41" s="4" t="s">
        <v>5116</v>
      </c>
      <c r="K41" s="287" t="s">
        <v>3136</v>
      </c>
      <c r="L41" s="45" t="s">
        <v>5117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734</v>
      </c>
      <c r="D43" s="215"/>
      <c r="E43" s="215" t="s">
        <v>3266</v>
      </c>
      <c r="F43" s="214" t="s">
        <v>5118</v>
      </c>
      <c r="G43" s="1071">
        <v>43085</v>
      </c>
      <c r="H43" s="213">
        <v>50</v>
      </c>
      <c r="I43" s="213"/>
      <c r="J43" s="4" t="s">
        <v>5119</v>
      </c>
      <c r="K43" s="45" t="s">
        <v>3177</v>
      </c>
      <c r="P43" s="48"/>
    </row>
    <row r="44" spans="2:16" ht="15.75" customHeight="1" x14ac:dyDescent="0.35">
      <c r="B44" s="203"/>
      <c r="C44" s="216" t="s">
        <v>734</v>
      </c>
      <c r="D44" s="215"/>
      <c r="E44" s="215" t="s">
        <v>3268</v>
      </c>
      <c r="F44" s="214" t="s">
        <v>5120</v>
      </c>
      <c r="G44" s="1071">
        <v>43083</v>
      </c>
      <c r="H44" s="213">
        <v>50</v>
      </c>
      <c r="I44" s="213"/>
      <c r="J44" s="4" t="s">
        <v>5121</v>
      </c>
      <c r="K44" s="287" t="s">
        <v>5122</v>
      </c>
      <c r="P44" s="48"/>
    </row>
    <row r="45" spans="2:16" ht="15.75" customHeight="1" x14ac:dyDescent="0.35">
      <c r="B45" s="203"/>
      <c r="C45" s="93" t="s">
        <v>734</v>
      </c>
      <c r="D45" s="84"/>
      <c r="E45" s="215" t="s">
        <v>2933</v>
      </c>
      <c r="F45" s="214" t="s">
        <v>5123</v>
      </c>
      <c r="G45" s="1071">
        <v>43090</v>
      </c>
      <c r="H45" s="213">
        <v>50</v>
      </c>
      <c r="I45" s="213"/>
      <c r="J45" s="4" t="s">
        <v>5124</v>
      </c>
      <c r="K45" s="287" t="s">
        <v>5125</v>
      </c>
      <c r="P45" s="48"/>
    </row>
    <row r="46" spans="2:16" ht="15.75" customHeight="1" x14ac:dyDescent="0.35">
      <c r="B46" s="203"/>
      <c r="C46" s="216" t="s">
        <v>734</v>
      </c>
      <c r="D46" s="215"/>
      <c r="E46" s="215" t="s">
        <v>3258</v>
      </c>
      <c r="F46" s="214" t="s">
        <v>5126</v>
      </c>
      <c r="G46" s="1071">
        <v>43093</v>
      </c>
      <c r="H46" s="213">
        <v>50</v>
      </c>
      <c r="I46" s="213"/>
      <c r="J46" s="4" t="s">
        <v>5127</v>
      </c>
      <c r="K46" s="287" t="s">
        <v>3023</v>
      </c>
      <c r="P46" s="48"/>
    </row>
    <row r="47" spans="2:16" ht="15.75" customHeight="1" x14ac:dyDescent="0.35">
      <c r="B47" s="203"/>
      <c r="C47" s="216" t="s">
        <v>734</v>
      </c>
      <c r="D47" s="215"/>
      <c r="E47" s="215" t="s">
        <v>3255</v>
      </c>
      <c r="F47" s="214" t="s">
        <v>5128</v>
      </c>
      <c r="G47" s="1071">
        <v>43096</v>
      </c>
      <c r="H47" s="213">
        <v>150</v>
      </c>
      <c r="I47" s="213"/>
      <c r="J47" s="4" t="s">
        <v>5129</v>
      </c>
      <c r="K47" s="287" t="s">
        <v>3162</v>
      </c>
      <c r="P47" s="48"/>
    </row>
    <row r="48" spans="2:16" ht="15.75" customHeight="1" x14ac:dyDescent="0.35">
      <c r="B48" s="203"/>
      <c r="C48" s="216" t="s">
        <v>734</v>
      </c>
      <c r="D48" s="215"/>
      <c r="E48" s="215" t="s">
        <v>3215</v>
      </c>
      <c r="F48" s="214" t="s">
        <v>5130</v>
      </c>
      <c r="G48" s="1071">
        <v>43105</v>
      </c>
      <c r="H48" s="213">
        <v>150</v>
      </c>
      <c r="I48" s="213"/>
      <c r="J48" s="4" t="s">
        <v>5131</v>
      </c>
      <c r="K48" s="45" t="s">
        <v>5132</v>
      </c>
      <c r="P48" s="48"/>
    </row>
    <row r="49" spans="3:11" ht="15.75" customHeight="1" x14ac:dyDescent="0.35">
      <c r="C49" s="93" t="s">
        <v>734</v>
      </c>
      <c r="D49" s="84"/>
      <c r="E49" s="84" t="s">
        <v>3129</v>
      </c>
      <c r="F49" s="87" t="s">
        <v>5133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734</v>
      </c>
      <c r="D50" s="84"/>
      <c r="E50" s="84" t="s">
        <v>3121</v>
      </c>
      <c r="F50" s="87" t="s">
        <v>5134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734</v>
      </c>
      <c r="D51" s="84"/>
      <c r="E51" s="84" t="s">
        <v>3105</v>
      </c>
      <c r="F51" s="87" t="s">
        <v>5135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734</v>
      </c>
      <c r="D52" s="215"/>
      <c r="E52" s="215" t="s">
        <v>784</v>
      </c>
      <c r="F52" s="214" t="s">
        <v>5136</v>
      </c>
      <c r="G52" s="1071">
        <v>43269</v>
      </c>
      <c r="H52" s="213">
        <v>50</v>
      </c>
      <c r="I52" s="213"/>
      <c r="J52" s="4" t="s">
        <v>5137</v>
      </c>
    </row>
    <row r="53" spans="3:11" x14ac:dyDescent="0.35">
      <c r="C53" s="216" t="s">
        <v>734</v>
      </c>
      <c r="D53" s="215"/>
      <c r="E53" s="215" t="s">
        <v>2999</v>
      </c>
      <c r="F53" s="214" t="s">
        <v>5138</v>
      </c>
      <c r="G53" s="1071">
        <v>43318</v>
      </c>
      <c r="H53" s="213">
        <v>50</v>
      </c>
      <c r="I53" s="213"/>
      <c r="J53" s="4" t="s">
        <v>5139</v>
      </c>
      <c r="K53" s="84" t="s">
        <v>5140</v>
      </c>
    </row>
    <row r="54" spans="3:11" x14ac:dyDescent="0.35">
      <c r="C54" s="93" t="s">
        <v>734</v>
      </c>
      <c r="D54" s="84"/>
      <c r="E54" s="84" t="s">
        <v>2904</v>
      </c>
      <c r="F54" s="87" t="s">
        <v>5141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734</v>
      </c>
      <c r="D55" s="215"/>
      <c r="E55" s="215" t="s">
        <v>2896</v>
      </c>
      <c r="F55" s="214" t="s">
        <v>5142</v>
      </c>
      <c r="G55" s="1071">
        <v>43444</v>
      </c>
      <c r="H55" s="213">
        <v>30</v>
      </c>
      <c r="I55" s="213"/>
      <c r="J55" s="4" t="s">
        <v>5143</v>
      </c>
      <c r="K55" s="84" t="s">
        <v>5144</v>
      </c>
    </row>
    <row r="56" spans="3:11" x14ac:dyDescent="0.35">
      <c r="C56" s="216" t="s">
        <v>734</v>
      </c>
      <c r="D56" s="215"/>
      <c r="E56" s="215" t="s">
        <v>2888</v>
      </c>
      <c r="F56" s="214" t="s">
        <v>5145</v>
      </c>
      <c r="G56" s="1071">
        <v>43447</v>
      </c>
      <c r="H56" s="213">
        <v>100</v>
      </c>
      <c r="I56" s="213"/>
      <c r="J56" s="213" t="s">
        <v>5146</v>
      </c>
      <c r="K56" s="215" t="s">
        <v>5147</v>
      </c>
    </row>
    <row r="57" spans="3:11" x14ac:dyDescent="0.35">
      <c r="C57" s="216" t="s">
        <v>734</v>
      </c>
      <c r="D57" s="215"/>
      <c r="E57" s="215" t="s">
        <v>2886</v>
      </c>
      <c r="F57" s="214" t="s">
        <v>5148</v>
      </c>
      <c r="G57" s="1071">
        <v>43449</v>
      </c>
      <c r="H57" s="213">
        <v>250</v>
      </c>
      <c r="I57" s="213"/>
      <c r="J57" s="213"/>
      <c r="K57" s="215" t="s">
        <v>5149</v>
      </c>
    </row>
    <row r="58" spans="3:11" x14ac:dyDescent="0.35">
      <c r="C58" s="216" t="s">
        <v>734</v>
      </c>
      <c r="D58" s="215"/>
      <c r="E58" s="215" t="s">
        <v>2885</v>
      </c>
      <c r="F58" s="214" t="s">
        <v>5150</v>
      </c>
      <c r="G58" s="1071">
        <v>43449</v>
      </c>
      <c r="H58" s="213">
        <v>50</v>
      </c>
      <c r="I58" s="213"/>
      <c r="J58" s="4" t="s">
        <v>5151</v>
      </c>
      <c r="K58" s="84" t="s">
        <v>5152</v>
      </c>
    </row>
    <row r="59" spans="3:11" x14ac:dyDescent="0.35">
      <c r="C59" s="93" t="s">
        <v>734</v>
      </c>
      <c r="D59" s="84"/>
      <c r="E59" s="84" t="s">
        <v>2883</v>
      </c>
      <c r="F59" s="87" t="s">
        <v>5153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734</v>
      </c>
      <c r="D60" s="84"/>
      <c r="E60" s="84" t="s">
        <v>2883</v>
      </c>
      <c r="F60" s="87" t="s">
        <v>5154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734</v>
      </c>
      <c r="D61" s="84"/>
      <c r="E61" s="84" t="s">
        <v>2880</v>
      </c>
      <c r="F61" s="87" t="s">
        <v>5155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734</v>
      </c>
      <c r="D62" s="84"/>
      <c r="E62" s="84" t="s">
        <v>2880</v>
      </c>
      <c r="F62" s="87" t="s">
        <v>5156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734</v>
      </c>
      <c r="D63" s="215"/>
      <c r="E63" s="215" t="s">
        <v>2879</v>
      </c>
      <c r="F63" s="214" t="s">
        <v>5157</v>
      </c>
      <c r="G63" s="1071">
        <v>43453</v>
      </c>
      <c r="H63" s="213">
        <v>30</v>
      </c>
      <c r="I63" s="213"/>
      <c r="J63" s="4" t="s">
        <v>5158</v>
      </c>
      <c r="K63" s="84" t="s">
        <v>2818</v>
      </c>
    </row>
    <row r="64" spans="3:11" x14ac:dyDescent="0.35">
      <c r="C64" s="93" t="s">
        <v>734</v>
      </c>
      <c r="D64" s="84"/>
      <c r="E64" s="84" t="s">
        <v>2876</v>
      </c>
      <c r="F64" s="87" t="s">
        <v>5159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734</v>
      </c>
      <c r="D65" s="215"/>
      <c r="E65" s="215" t="s">
        <v>2872</v>
      </c>
      <c r="F65" s="214" t="s">
        <v>5160</v>
      </c>
      <c r="G65" s="1071">
        <v>43459</v>
      </c>
      <c r="H65" s="213">
        <v>30</v>
      </c>
      <c r="I65" s="213"/>
      <c r="J65" s="4" t="s">
        <v>5161</v>
      </c>
      <c r="K65" s="84" t="s">
        <v>2840</v>
      </c>
    </row>
    <row r="66" spans="3:11" x14ac:dyDescent="0.35">
      <c r="C66" s="216" t="s">
        <v>734</v>
      </c>
      <c r="D66" s="215"/>
      <c r="E66" s="215" t="s">
        <v>2216</v>
      </c>
      <c r="F66" s="214" t="s">
        <v>5162</v>
      </c>
      <c r="G66" s="1071">
        <v>43558</v>
      </c>
      <c r="H66" s="213">
        <v>50</v>
      </c>
      <c r="I66" s="213"/>
      <c r="J66" s="213" t="s">
        <v>5163</v>
      </c>
      <c r="K66" s="215" t="s">
        <v>2433</v>
      </c>
    </row>
    <row r="67" spans="3:11" x14ac:dyDescent="0.35">
      <c r="C67" s="216" t="s">
        <v>734</v>
      </c>
      <c r="D67" s="215"/>
      <c r="E67" s="215" t="s">
        <v>2760</v>
      </c>
      <c r="F67" s="214" t="s">
        <v>5164</v>
      </c>
      <c r="G67" s="1071">
        <v>43565</v>
      </c>
      <c r="H67" s="213">
        <v>100</v>
      </c>
      <c r="I67" s="213"/>
      <c r="J67" s="4" t="s">
        <v>5165</v>
      </c>
      <c r="K67" s="84" t="s">
        <v>2497</v>
      </c>
    </row>
    <row r="68" spans="3:11" x14ac:dyDescent="0.35">
      <c r="C68" s="216" t="s">
        <v>734</v>
      </c>
      <c r="D68" s="215"/>
      <c r="E68" s="215" t="s">
        <v>2739</v>
      </c>
      <c r="F68" s="214" t="s">
        <v>5166</v>
      </c>
      <c r="G68" s="1071">
        <v>43584</v>
      </c>
      <c r="H68" s="213">
        <v>30</v>
      </c>
      <c r="I68" s="213"/>
      <c r="J68" s="4" t="s">
        <v>5167</v>
      </c>
      <c r="K68" s="84" t="s">
        <v>2662</v>
      </c>
    </row>
    <row r="69" spans="3:11" x14ac:dyDescent="0.35">
      <c r="C69" s="93" t="s">
        <v>734</v>
      </c>
      <c r="D69" s="84"/>
      <c r="E69" s="84" t="s">
        <v>2720</v>
      </c>
      <c r="F69" s="87" t="s">
        <v>5168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734</v>
      </c>
      <c r="D70" s="215"/>
      <c r="E70" s="215" t="s">
        <v>2633</v>
      </c>
      <c r="F70" s="214" t="s">
        <v>5169</v>
      </c>
      <c r="G70" s="1071">
        <v>43715</v>
      </c>
      <c r="H70" s="213">
        <v>425</v>
      </c>
      <c r="I70" s="213"/>
      <c r="J70" s="4" t="s">
        <v>5170</v>
      </c>
      <c r="K70" s="84" t="s">
        <v>2616</v>
      </c>
    </row>
    <row r="71" spans="3:11" x14ac:dyDescent="0.35">
      <c r="C71" s="93" t="s">
        <v>734</v>
      </c>
      <c r="D71" s="84"/>
      <c r="E71" s="84" t="s">
        <v>2628</v>
      </c>
      <c r="F71" s="87" t="s">
        <v>5171</v>
      </c>
      <c r="G71" s="1069">
        <v>43719</v>
      </c>
      <c r="H71" s="4">
        <v>250</v>
      </c>
      <c r="I71" s="4">
        <v>250</v>
      </c>
      <c r="J71" s="4"/>
      <c r="K71" s="84" t="s">
        <v>2095</v>
      </c>
    </row>
    <row r="72" spans="3:11" x14ac:dyDescent="0.35">
      <c r="C72" s="216" t="s">
        <v>734</v>
      </c>
      <c r="D72" s="215"/>
      <c r="E72" s="215" t="s">
        <v>2592</v>
      </c>
      <c r="F72" s="214" t="s">
        <v>5172</v>
      </c>
      <c r="G72" s="1071">
        <v>43773</v>
      </c>
      <c r="H72" s="213">
        <v>50</v>
      </c>
      <c r="I72" s="4">
        <v>0</v>
      </c>
      <c r="J72" s="4" t="s">
        <v>5173</v>
      </c>
      <c r="K72" s="84" t="s">
        <v>1187</v>
      </c>
    </row>
    <row r="73" spans="3:11" x14ac:dyDescent="0.35">
      <c r="C73" s="216" t="s">
        <v>734</v>
      </c>
      <c r="D73" s="215"/>
      <c r="E73" s="215" t="s">
        <v>2555</v>
      </c>
      <c r="F73" s="214" t="s">
        <v>5174</v>
      </c>
      <c r="G73" s="1071">
        <v>43809</v>
      </c>
      <c r="H73" s="213">
        <v>350</v>
      </c>
      <c r="I73" s="213">
        <v>0</v>
      </c>
      <c r="J73" s="4" t="s">
        <v>5175</v>
      </c>
      <c r="K73" s="84" t="s">
        <v>2167</v>
      </c>
    </row>
    <row r="74" spans="3:11" x14ac:dyDescent="0.35">
      <c r="C74" s="216" t="s">
        <v>734</v>
      </c>
      <c r="D74" s="215"/>
      <c r="E74" s="215" t="s">
        <v>2549</v>
      </c>
      <c r="F74" s="214" t="s">
        <v>5176</v>
      </c>
      <c r="G74" s="1071">
        <v>43816</v>
      </c>
      <c r="H74" s="213">
        <v>75</v>
      </c>
      <c r="I74" s="213">
        <v>0</v>
      </c>
      <c r="J74" s="4" t="s">
        <v>5177</v>
      </c>
      <c r="K74" s="84" t="s">
        <v>351</v>
      </c>
    </row>
    <row r="75" spans="3:11" x14ac:dyDescent="0.35">
      <c r="C75" s="93" t="s">
        <v>734</v>
      </c>
      <c r="D75" s="84"/>
      <c r="E75" s="84" t="s">
        <v>2548</v>
      </c>
      <c r="F75" s="87" t="s">
        <v>5178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734</v>
      </c>
      <c r="D76" s="84"/>
      <c r="E76" s="84" t="s">
        <v>2546</v>
      </c>
      <c r="F76" s="87" t="s">
        <v>5179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734</v>
      </c>
      <c r="D77" s="215"/>
      <c r="E77" s="215" t="s">
        <v>2545</v>
      </c>
      <c r="F77" s="214" t="s">
        <v>5180</v>
      </c>
      <c r="G77" s="1071">
        <v>43817</v>
      </c>
      <c r="H77" s="213">
        <v>50</v>
      </c>
      <c r="I77" s="213">
        <v>0</v>
      </c>
      <c r="J77" s="4" t="s">
        <v>5181</v>
      </c>
      <c r="K77" s="84" t="s">
        <v>1187</v>
      </c>
    </row>
    <row r="78" spans="3:11" x14ac:dyDescent="0.35">
      <c r="C78" s="93" t="s">
        <v>734</v>
      </c>
      <c r="D78" s="84"/>
      <c r="E78" s="84" t="s">
        <v>2543</v>
      </c>
      <c r="F78" s="87" t="s">
        <v>5182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734</v>
      </c>
      <c r="D79" s="84"/>
      <c r="E79" s="84" t="s">
        <v>2542</v>
      </c>
      <c r="F79" s="87" t="s">
        <v>5183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734</v>
      </c>
      <c r="D80" s="84"/>
      <c r="E80" s="84" t="s">
        <v>2534</v>
      </c>
      <c r="F80" s="87" t="s">
        <v>5184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734</v>
      </c>
      <c r="D82" s="215"/>
      <c r="E82" s="215" t="s">
        <v>2484</v>
      </c>
      <c r="F82" s="214" t="s">
        <v>5185</v>
      </c>
      <c r="G82" s="1071">
        <v>43856</v>
      </c>
      <c r="H82" s="213">
        <v>200</v>
      </c>
      <c r="I82" s="4">
        <v>90</v>
      </c>
      <c r="J82" s="4" t="s">
        <v>5186</v>
      </c>
      <c r="K82" s="84" t="s">
        <v>2392</v>
      </c>
    </row>
    <row r="83" spans="3:11" x14ac:dyDescent="0.35">
      <c r="C83" s="216" t="s">
        <v>734</v>
      </c>
      <c r="D83" s="215"/>
      <c r="E83" s="215" t="s">
        <v>2471</v>
      </c>
      <c r="F83" s="214" t="s">
        <v>5187</v>
      </c>
      <c r="G83" s="1071">
        <v>43874</v>
      </c>
      <c r="H83" s="213">
        <v>475</v>
      </c>
      <c r="I83" s="213">
        <v>0</v>
      </c>
      <c r="J83" s="4" t="s">
        <v>5188</v>
      </c>
      <c r="K83" s="84" t="s">
        <v>5189</v>
      </c>
    </row>
    <row r="84" spans="3:11" x14ac:dyDescent="0.35">
      <c r="C84" s="93" t="s">
        <v>734</v>
      </c>
      <c r="D84" s="84"/>
      <c r="E84" s="84" t="s">
        <v>2458</v>
      </c>
      <c r="F84" s="87" t="s">
        <v>5190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734</v>
      </c>
      <c r="D85" s="215"/>
      <c r="E85" s="215" t="s">
        <v>2456</v>
      </c>
      <c r="F85" s="214" t="s">
        <v>5191</v>
      </c>
      <c r="G85" s="1071">
        <v>43893</v>
      </c>
      <c r="H85" s="213">
        <v>150</v>
      </c>
      <c r="I85" s="213"/>
      <c r="J85" s="4" t="s">
        <v>5192</v>
      </c>
      <c r="K85" s="84" t="s">
        <v>5193</v>
      </c>
    </row>
    <row r="86" spans="3:11" x14ac:dyDescent="0.35">
      <c r="C86" s="93" t="s">
        <v>734</v>
      </c>
      <c r="D86" s="84"/>
      <c r="E86" s="84" t="s">
        <v>2424</v>
      </c>
      <c r="F86" s="87" t="s">
        <v>5194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734</v>
      </c>
      <c r="D87" s="84"/>
      <c r="E87" s="84" t="s">
        <v>2445</v>
      </c>
      <c r="F87" s="87" t="s">
        <v>5195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734</v>
      </c>
      <c r="D88" s="84"/>
      <c r="E88" s="84" t="s">
        <v>2433</v>
      </c>
      <c r="F88" s="87" t="s">
        <v>5196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734</v>
      </c>
      <c r="D89" s="84"/>
      <c r="E89" s="84" t="s">
        <v>1854</v>
      </c>
      <c r="F89" s="87" t="s">
        <v>5197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734</v>
      </c>
      <c r="D90" s="84"/>
      <c r="E90" s="84" t="s">
        <v>2231</v>
      </c>
      <c r="F90" s="87" t="s">
        <v>5198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734</v>
      </c>
      <c r="D91" s="84"/>
      <c r="E91" s="84" t="s">
        <v>2437</v>
      </c>
      <c r="F91" s="87" t="s">
        <v>5199</v>
      </c>
      <c r="G91" s="1069">
        <v>43935</v>
      </c>
      <c r="H91" s="4">
        <v>125</v>
      </c>
      <c r="I91" s="4">
        <v>0</v>
      </c>
      <c r="J91" s="4" t="s">
        <v>5200</v>
      </c>
      <c r="K91" s="84" t="s">
        <v>2103</v>
      </c>
    </row>
    <row r="92" spans="3:11" x14ac:dyDescent="0.35">
      <c r="C92" s="93" t="s">
        <v>734</v>
      </c>
      <c r="D92" s="84"/>
      <c r="E92" s="84" t="s">
        <v>2427</v>
      </c>
      <c r="F92" s="87" t="s">
        <v>5201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734</v>
      </c>
      <c r="D93" s="84"/>
      <c r="E93" s="84" t="s">
        <v>2337</v>
      </c>
      <c r="F93" s="87" t="s">
        <v>5202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734</v>
      </c>
      <c r="D94" s="84"/>
      <c r="E94" s="84" t="s">
        <v>2337</v>
      </c>
      <c r="F94" s="87" t="s">
        <v>5203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734</v>
      </c>
      <c r="D95" s="84"/>
      <c r="E95" s="84" t="s">
        <v>2333</v>
      </c>
      <c r="F95" s="87" t="s">
        <v>5204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734</v>
      </c>
      <c r="D96" s="84"/>
      <c r="E96" s="84" t="s">
        <v>2330</v>
      </c>
      <c r="F96" s="87" t="s">
        <v>5205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734</v>
      </c>
      <c r="D97" s="84"/>
      <c r="E97" s="84" t="s">
        <v>2330</v>
      </c>
      <c r="F97" s="87" t="s">
        <v>5206</v>
      </c>
      <c r="G97" s="1069">
        <v>44150</v>
      </c>
      <c r="H97" s="4">
        <v>250</v>
      </c>
      <c r="I97" s="4">
        <v>100</v>
      </c>
      <c r="J97" s="4" t="s">
        <v>5207</v>
      </c>
      <c r="K97" s="84" t="s">
        <v>5208</v>
      </c>
    </row>
    <row r="98" spans="3:11" x14ac:dyDescent="0.35">
      <c r="C98" s="93" t="s">
        <v>734</v>
      </c>
      <c r="D98" s="84"/>
      <c r="E98" s="84" t="s">
        <v>2330</v>
      </c>
      <c r="F98" s="87" t="s">
        <v>5209</v>
      </c>
      <c r="G98" s="1069">
        <v>44158</v>
      </c>
      <c r="H98" s="4">
        <v>150</v>
      </c>
      <c r="I98" s="4">
        <v>0</v>
      </c>
      <c r="J98" s="4" t="s">
        <v>5210</v>
      </c>
      <c r="K98" s="84" t="s">
        <v>5208</v>
      </c>
    </row>
    <row r="99" spans="3:11" x14ac:dyDescent="0.35">
      <c r="C99" s="216" t="s">
        <v>734</v>
      </c>
      <c r="D99" s="215"/>
      <c r="E99" s="215" t="s">
        <v>2108</v>
      </c>
      <c r="F99" s="214" t="s">
        <v>5211</v>
      </c>
      <c r="G99" s="1071">
        <v>44167</v>
      </c>
      <c r="H99" s="213">
        <v>150</v>
      </c>
      <c r="I99" s="213">
        <v>0</v>
      </c>
      <c r="J99" s="4" t="s">
        <v>5212</v>
      </c>
    </row>
    <row r="100" spans="3:11" x14ac:dyDescent="0.35">
      <c r="C100" s="93" t="s">
        <v>734</v>
      </c>
      <c r="D100" s="84"/>
      <c r="E100" s="84" t="s">
        <v>2322</v>
      </c>
      <c r="F100" s="87" t="s">
        <v>5213</v>
      </c>
      <c r="G100" s="1069">
        <v>44167</v>
      </c>
      <c r="H100" s="4">
        <v>50</v>
      </c>
      <c r="I100" s="4">
        <v>0</v>
      </c>
      <c r="J100" s="4" t="s">
        <v>5214</v>
      </c>
      <c r="K100" s="84" t="s">
        <v>5215</v>
      </c>
    </row>
    <row r="101" spans="3:11" x14ac:dyDescent="0.35">
      <c r="C101" s="216" t="s">
        <v>734</v>
      </c>
      <c r="D101" s="215"/>
      <c r="E101" s="215" t="s">
        <v>2318</v>
      </c>
      <c r="F101" s="214" t="s">
        <v>5216</v>
      </c>
      <c r="G101" s="1071">
        <v>44176</v>
      </c>
      <c r="H101" s="213">
        <v>500</v>
      </c>
      <c r="I101" s="213"/>
      <c r="J101" s="4" t="s">
        <v>5217</v>
      </c>
    </row>
    <row r="102" spans="3:11" x14ac:dyDescent="0.35">
      <c r="C102" s="216" t="s">
        <v>734</v>
      </c>
      <c r="D102" s="215"/>
      <c r="E102" s="215" t="s">
        <v>2319</v>
      </c>
      <c r="F102" s="214" t="s">
        <v>5218</v>
      </c>
      <c r="G102" s="1071">
        <v>44175</v>
      </c>
      <c r="H102" s="213">
        <v>300</v>
      </c>
      <c r="I102" s="213"/>
      <c r="J102" s="4" t="s">
        <v>5219</v>
      </c>
      <c r="K102" s="84" t="s">
        <v>5220</v>
      </c>
    </row>
    <row r="103" spans="3:11" x14ac:dyDescent="0.35">
      <c r="C103" s="216" t="s">
        <v>734</v>
      </c>
      <c r="D103" s="215"/>
      <c r="E103" s="215" t="s">
        <v>2320</v>
      </c>
      <c r="F103" s="214" t="s">
        <v>5221</v>
      </c>
      <c r="G103" s="1071">
        <v>44173</v>
      </c>
      <c r="H103" s="213">
        <v>150</v>
      </c>
      <c r="I103" s="213"/>
      <c r="J103" s="4" t="s">
        <v>5222</v>
      </c>
    </row>
    <row r="104" spans="3:11" x14ac:dyDescent="0.35">
      <c r="C104" s="93" t="s">
        <v>734</v>
      </c>
      <c r="D104" s="84"/>
      <c r="E104" s="84" t="s">
        <v>2306</v>
      </c>
      <c r="F104" s="87" t="s">
        <v>5223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734</v>
      </c>
      <c r="D105" s="215"/>
      <c r="E105" s="215" t="s">
        <v>2305</v>
      </c>
      <c r="F105" s="214" t="s">
        <v>5224</v>
      </c>
      <c r="G105" s="1071">
        <v>44186</v>
      </c>
      <c r="H105" s="213">
        <v>100</v>
      </c>
      <c r="I105" s="4"/>
      <c r="J105" s="4" t="s">
        <v>5225</v>
      </c>
      <c r="K105" s="84" t="s">
        <v>1231</v>
      </c>
    </row>
    <row r="106" spans="3:11" x14ac:dyDescent="0.35">
      <c r="C106" s="93" t="s">
        <v>734</v>
      </c>
      <c r="D106" s="84"/>
      <c r="E106" s="84" t="s">
        <v>2303</v>
      </c>
      <c r="F106" s="87" t="s">
        <v>5226</v>
      </c>
      <c r="G106" s="1069">
        <v>44189</v>
      </c>
      <c r="H106" s="4">
        <v>150</v>
      </c>
      <c r="I106" s="4">
        <v>20</v>
      </c>
      <c r="J106" s="4" t="s">
        <v>5227</v>
      </c>
    </row>
    <row r="107" spans="3:11" x14ac:dyDescent="0.35">
      <c r="C107" s="93" t="s">
        <v>734</v>
      </c>
      <c r="D107" s="84"/>
      <c r="E107" s="84" t="s">
        <v>2273</v>
      </c>
      <c r="F107" s="87" t="s">
        <v>5228</v>
      </c>
      <c r="G107" s="1069">
        <v>44215</v>
      </c>
      <c r="H107" s="4">
        <v>100</v>
      </c>
      <c r="I107" s="4">
        <v>5</v>
      </c>
      <c r="J107" s="4" t="s">
        <v>5229</v>
      </c>
    </row>
    <row r="108" spans="3:11" x14ac:dyDescent="0.35">
      <c r="C108" s="93" t="s">
        <v>734</v>
      </c>
      <c r="D108" s="84"/>
      <c r="E108" s="84" t="s">
        <v>2248</v>
      </c>
      <c r="F108" s="87" t="s">
        <v>5230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734</v>
      </c>
      <c r="D109" s="84"/>
      <c r="E109" s="84" t="s">
        <v>2216</v>
      </c>
      <c r="F109" s="87" t="s">
        <v>5231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734</v>
      </c>
      <c r="D110" s="84"/>
      <c r="E110" s="84" t="s">
        <v>2213</v>
      </c>
      <c r="F110" s="87" t="s">
        <v>5232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734</v>
      </c>
      <c r="D111" s="84"/>
      <c r="E111" s="84" t="s">
        <v>2159</v>
      </c>
      <c r="F111" s="87" t="s">
        <v>5233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734</v>
      </c>
      <c r="D112" s="84"/>
      <c r="E112" s="84" t="s">
        <v>2073</v>
      </c>
      <c r="F112" s="87" t="s">
        <v>5234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734</v>
      </c>
      <c r="D113" s="84"/>
      <c r="E113" s="84" t="s">
        <v>2048</v>
      </c>
      <c r="F113" s="87" t="s">
        <v>5235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734</v>
      </c>
      <c r="D114" s="84"/>
      <c r="E114" s="84" t="s">
        <v>2015</v>
      </c>
      <c r="F114" s="87" t="s">
        <v>5236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734</v>
      </c>
      <c r="D115" s="215"/>
      <c r="E115" s="215" t="s">
        <v>2001</v>
      </c>
      <c r="F115" s="214" t="s">
        <v>5237</v>
      </c>
      <c r="G115" s="1071">
        <v>44538</v>
      </c>
      <c r="H115" s="213">
        <v>100</v>
      </c>
      <c r="I115" s="4">
        <v>0</v>
      </c>
      <c r="J115" s="4" t="s">
        <v>5238</v>
      </c>
    </row>
    <row r="116" spans="3:10" x14ac:dyDescent="0.35">
      <c r="C116" s="216" t="s">
        <v>734</v>
      </c>
      <c r="D116" s="215"/>
      <c r="E116" s="215" t="s">
        <v>2001</v>
      </c>
      <c r="F116" s="214" t="s">
        <v>5239</v>
      </c>
      <c r="G116" s="1071">
        <v>44538</v>
      </c>
      <c r="H116" s="213">
        <v>100</v>
      </c>
      <c r="I116" s="4">
        <v>10</v>
      </c>
      <c r="J116" s="4" t="s">
        <v>5238</v>
      </c>
    </row>
    <row r="117" spans="3:10" x14ac:dyDescent="0.35">
      <c r="C117" s="93" t="s">
        <v>734</v>
      </c>
      <c r="D117" s="84"/>
      <c r="E117" s="84" t="s">
        <v>1987</v>
      </c>
      <c r="F117" s="87" t="s">
        <v>5240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734</v>
      </c>
      <c r="D118" s="215"/>
      <c r="E118" s="215" t="s">
        <v>1985</v>
      </c>
      <c r="F118" s="214" t="s">
        <v>5241</v>
      </c>
      <c r="G118" s="1071">
        <v>44548</v>
      </c>
      <c r="H118" s="213">
        <v>50</v>
      </c>
      <c r="I118" s="213">
        <v>0</v>
      </c>
      <c r="J118" s="4" t="s">
        <v>5242</v>
      </c>
    </row>
    <row r="119" spans="3:10" x14ac:dyDescent="0.35">
      <c r="C119" s="93" t="s">
        <v>734</v>
      </c>
      <c r="D119" s="84"/>
      <c r="E119" s="84" t="s">
        <v>1981</v>
      </c>
      <c r="F119" s="87" t="s">
        <v>5243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734</v>
      </c>
      <c r="D120" s="215"/>
      <c r="E120" s="215" t="s">
        <v>1977</v>
      </c>
      <c r="F120" s="214" t="s">
        <v>5244</v>
      </c>
      <c r="G120" s="1071">
        <v>44553</v>
      </c>
      <c r="H120" s="213">
        <v>30</v>
      </c>
      <c r="I120" s="213"/>
      <c r="J120" s="4" t="s">
        <v>5245</v>
      </c>
    </row>
    <row r="121" spans="3:10" x14ac:dyDescent="0.35">
      <c r="C121" s="216" t="s">
        <v>734</v>
      </c>
      <c r="D121" s="215"/>
      <c r="E121" s="215" t="s">
        <v>1778</v>
      </c>
      <c r="F121" s="214" t="s">
        <v>5246</v>
      </c>
      <c r="G121" s="1071">
        <v>44618</v>
      </c>
      <c r="H121" s="213">
        <v>200</v>
      </c>
      <c r="I121" s="213">
        <v>0</v>
      </c>
      <c r="J121" s="4" t="s">
        <v>5247</v>
      </c>
    </row>
    <row r="122" spans="3:10" x14ac:dyDescent="0.35">
      <c r="C122" s="216" t="s">
        <v>734</v>
      </c>
      <c r="D122" s="215"/>
      <c r="E122" s="215" t="s">
        <v>1750</v>
      </c>
      <c r="F122" s="214" t="s">
        <v>5248</v>
      </c>
      <c r="G122" s="1071">
        <v>44669</v>
      </c>
      <c r="H122" s="213">
        <v>100</v>
      </c>
      <c r="I122" s="213">
        <v>0</v>
      </c>
      <c r="J122" s="4" t="s">
        <v>5249</v>
      </c>
    </row>
    <row r="123" spans="3:10" x14ac:dyDescent="0.35">
      <c r="C123" s="93" t="s">
        <v>734</v>
      </c>
      <c r="D123" s="84"/>
      <c r="E123" s="84" t="s">
        <v>1742</v>
      </c>
      <c r="F123" s="87" t="s">
        <v>5250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734</v>
      </c>
      <c r="D124" s="215"/>
      <c r="E124" s="215" t="s">
        <v>1733</v>
      </c>
      <c r="F124" s="214" t="s">
        <v>5251</v>
      </c>
      <c r="G124" s="1071">
        <v>44687</v>
      </c>
      <c r="H124" s="213">
        <v>150</v>
      </c>
      <c r="I124" s="4">
        <v>0</v>
      </c>
      <c r="J124" s="4" t="s">
        <v>5252</v>
      </c>
    </row>
    <row r="125" spans="3:10" x14ac:dyDescent="0.35">
      <c r="C125" s="93" t="s">
        <v>734</v>
      </c>
      <c r="D125" s="84"/>
      <c r="E125" s="84" t="s">
        <v>1706</v>
      </c>
      <c r="F125" s="87" t="s">
        <v>5253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734</v>
      </c>
      <c r="D126" s="84"/>
      <c r="E126" s="84" t="s">
        <v>1702</v>
      </c>
      <c r="F126" s="87" t="s">
        <v>5254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734</v>
      </c>
      <c r="D127" s="215"/>
      <c r="E127" s="215" t="s">
        <v>1022</v>
      </c>
      <c r="F127" s="214" t="s">
        <v>5255</v>
      </c>
      <c r="G127" s="1071">
        <v>44761</v>
      </c>
      <c r="H127" s="213">
        <v>500</v>
      </c>
      <c r="I127" s="213">
        <v>11</v>
      </c>
      <c r="J127" s="4" t="s">
        <v>5256</v>
      </c>
    </row>
    <row r="128" spans="3:10" x14ac:dyDescent="0.35">
      <c r="C128" s="216" t="s">
        <v>734</v>
      </c>
      <c r="D128" s="215"/>
      <c r="E128" s="215" t="s">
        <v>1679</v>
      </c>
      <c r="F128" s="214" t="s">
        <v>5257</v>
      </c>
      <c r="G128" s="1071">
        <v>44796</v>
      </c>
      <c r="H128" s="213">
        <v>125</v>
      </c>
      <c r="I128" s="4">
        <v>5</v>
      </c>
      <c r="J128" s="4" t="s">
        <v>5258</v>
      </c>
    </row>
    <row r="129" spans="3:10" x14ac:dyDescent="0.35">
      <c r="C129" s="216" t="s">
        <v>734</v>
      </c>
      <c r="D129" s="215"/>
      <c r="E129" s="215" t="s">
        <v>1658</v>
      </c>
      <c r="F129" s="214" t="s">
        <v>5259</v>
      </c>
      <c r="G129" s="1071">
        <v>44828</v>
      </c>
      <c r="H129" s="213">
        <v>150</v>
      </c>
      <c r="I129" s="4">
        <v>150</v>
      </c>
      <c r="J129" s="4" t="s">
        <v>5260</v>
      </c>
    </row>
    <row r="130" spans="3:10" x14ac:dyDescent="0.35">
      <c r="C130" s="93" t="s">
        <v>734</v>
      </c>
      <c r="D130" s="84"/>
      <c r="E130" s="84" t="s">
        <v>1626</v>
      </c>
      <c r="F130" s="87" t="s">
        <v>5261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734</v>
      </c>
      <c r="D131" s="215"/>
      <c r="E131" s="215" t="s">
        <v>1618</v>
      </c>
      <c r="F131" s="214" t="s">
        <v>5262</v>
      </c>
      <c r="G131" s="1071">
        <v>44890</v>
      </c>
      <c r="H131" s="213">
        <v>100</v>
      </c>
      <c r="I131" s="213">
        <v>0</v>
      </c>
      <c r="J131" s="4" t="s">
        <v>5263</v>
      </c>
    </row>
    <row r="132" spans="3:10" x14ac:dyDescent="0.35">
      <c r="C132" s="216" t="s">
        <v>734</v>
      </c>
      <c r="D132" s="215"/>
      <c r="E132" s="215" t="s">
        <v>1604</v>
      </c>
      <c r="F132" s="214" t="s">
        <v>5264</v>
      </c>
      <c r="G132" s="1071">
        <v>44907</v>
      </c>
      <c r="H132" s="213">
        <v>100</v>
      </c>
      <c r="I132" s="213">
        <v>0</v>
      </c>
      <c r="J132" s="4" t="s">
        <v>5265</v>
      </c>
    </row>
    <row r="133" spans="3:10" x14ac:dyDescent="0.35">
      <c r="C133" s="93" t="s">
        <v>734</v>
      </c>
      <c r="D133" s="84"/>
      <c r="E133" s="215" t="s">
        <v>1602</v>
      </c>
      <c r="F133" s="214" t="s">
        <v>5266</v>
      </c>
      <c r="G133" s="1071">
        <v>44909</v>
      </c>
      <c r="H133" s="213">
        <v>250</v>
      </c>
      <c r="I133" s="4"/>
      <c r="J133" s="4" t="s">
        <v>5267</v>
      </c>
    </row>
    <row r="134" spans="3:10" x14ac:dyDescent="0.35">
      <c r="C134" s="93" t="s">
        <v>734</v>
      </c>
      <c r="D134" s="84"/>
      <c r="E134" s="215" t="s">
        <v>1543</v>
      </c>
      <c r="F134" s="214" t="s">
        <v>5268</v>
      </c>
      <c r="G134" s="1071">
        <v>44913</v>
      </c>
      <c r="H134" s="213">
        <v>50</v>
      </c>
      <c r="I134" s="213"/>
      <c r="J134" s="4" t="s">
        <v>5269</v>
      </c>
    </row>
    <row r="135" spans="3:10" x14ac:dyDescent="0.35">
      <c r="C135" s="93" t="s">
        <v>734</v>
      </c>
      <c r="D135" s="84"/>
      <c r="E135" s="215" t="s">
        <v>1503</v>
      </c>
      <c r="F135" s="214" t="s">
        <v>5270</v>
      </c>
      <c r="G135" s="1071">
        <v>44994</v>
      </c>
      <c r="H135" s="213">
        <v>100</v>
      </c>
      <c r="I135" s="213">
        <v>0</v>
      </c>
      <c r="J135" s="4" t="s">
        <v>5271</v>
      </c>
    </row>
    <row r="136" spans="3:10" x14ac:dyDescent="0.35">
      <c r="C136" s="216" t="s">
        <v>734</v>
      </c>
      <c r="D136" s="215"/>
      <c r="E136" s="215" t="s">
        <v>1499</v>
      </c>
      <c r="F136" s="214" t="s">
        <v>5272</v>
      </c>
      <c r="G136" s="1071">
        <v>44995</v>
      </c>
      <c r="H136" s="213">
        <v>100</v>
      </c>
      <c r="I136" s="213">
        <v>0</v>
      </c>
      <c r="J136" s="4" t="s">
        <v>5273</v>
      </c>
    </row>
    <row r="137" spans="3:10" x14ac:dyDescent="0.35">
      <c r="C137" s="93" t="s">
        <v>734</v>
      </c>
      <c r="D137" s="84"/>
      <c r="E137" s="84" t="s">
        <v>1496</v>
      </c>
      <c r="F137" s="87" t="s">
        <v>5274</v>
      </c>
      <c r="G137" s="1069">
        <v>44999</v>
      </c>
      <c r="H137" s="4">
        <v>350</v>
      </c>
      <c r="I137" s="4">
        <v>100</v>
      </c>
      <c r="J137" s="4" t="s">
        <v>5275</v>
      </c>
    </row>
    <row r="138" spans="3:10" x14ac:dyDescent="0.35">
      <c r="C138" s="93" t="s">
        <v>734</v>
      </c>
      <c r="D138" s="84"/>
      <c r="E138" s="215" t="s">
        <v>1487</v>
      </c>
      <c r="F138" s="214" t="s">
        <v>5276</v>
      </c>
      <c r="G138" s="1071">
        <v>45009</v>
      </c>
      <c r="H138" s="213">
        <v>100</v>
      </c>
      <c r="I138" s="213">
        <v>10</v>
      </c>
      <c r="J138" s="4" t="s">
        <v>5271</v>
      </c>
    </row>
    <row r="139" spans="3:10" x14ac:dyDescent="0.35">
      <c r="C139" s="93" t="s">
        <v>734</v>
      </c>
      <c r="D139" s="84"/>
      <c r="E139" s="84" t="s">
        <v>1486</v>
      </c>
      <c r="F139" s="87" t="s">
        <v>5277</v>
      </c>
      <c r="G139" s="1069">
        <v>45010</v>
      </c>
      <c r="H139" s="4">
        <v>400</v>
      </c>
      <c r="I139" s="4">
        <v>301</v>
      </c>
      <c r="J139" s="4" t="s">
        <v>5278</v>
      </c>
    </row>
    <row r="140" spans="3:10" x14ac:dyDescent="0.35">
      <c r="C140" s="93" t="s">
        <v>734</v>
      </c>
      <c r="D140" s="84"/>
      <c r="E140" s="215" t="s">
        <v>1472</v>
      </c>
      <c r="F140" s="214" t="s">
        <v>5279</v>
      </c>
      <c r="G140" s="1071">
        <v>45027</v>
      </c>
      <c r="H140" s="213">
        <v>100</v>
      </c>
      <c r="I140" s="213">
        <v>0</v>
      </c>
      <c r="J140" s="4" t="s">
        <v>5280</v>
      </c>
    </row>
    <row r="141" spans="3:10" x14ac:dyDescent="0.35">
      <c r="C141" s="93" t="s">
        <v>734</v>
      </c>
      <c r="D141" s="84"/>
      <c r="E141" s="84" t="s">
        <v>1469</v>
      </c>
      <c r="F141" s="87" t="s">
        <v>5281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734</v>
      </c>
      <c r="D142" s="84"/>
      <c r="E142" s="215" t="s">
        <v>1465</v>
      </c>
      <c r="F142" s="214" t="s">
        <v>5282</v>
      </c>
      <c r="G142" s="1071">
        <v>45048</v>
      </c>
      <c r="H142" s="213">
        <v>125</v>
      </c>
      <c r="I142" s="213">
        <v>0</v>
      </c>
      <c r="J142" s="4" t="s">
        <v>5283</v>
      </c>
    </row>
    <row r="143" spans="3:10" x14ac:dyDescent="0.35">
      <c r="C143" s="93" t="s">
        <v>734</v>
      </c>
      <c r="D143" s="84"/>
      <c r="E143" s="84" t="s">
        <v>1461</v>
      </c>
      <c r="F143" s="87" t="s">
        <v>5284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734</v>
      </c>
      <c r="D144" s="215"/>
      <c r="E144" s="215" t="s">
        <v>1411</v>
      </c>
      <c r="F144" s="214" t="s">
        <v>5285</v>
      </c>
      <c r="G144" s="1071">
        <v>45126</v>
      </c>
      <c r="H144" s="213">
        <v>125</v>
      </c>
      <c r="I144" s="4">
        <v>0</v>
      </c>
      <c r="J144" s="4" t="s">
        <v>5286</v>
      </c>
    </row>
    <row r="145" spans="3:16" x14ac:dyDescent="0.35">
      <c r="C145" s="93" t="s">
        <v>734</v>
      </c>
      <c r="D145" s="84"/>
      <c r="E145" s="84" t="s">
        <v>1408</v>
      </c>
      <c r="F145" s="87" t="s">
        <v>5287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734</v>
      </c>
      <c r="D146" s="215"/>
      <c r="E146" s="215" t="s">
        <v>1390</v>
      </c>
      <c r="F146" s="214" t="s">
        <v>5288</v>
      </c>
      <c r="G146" s="1071">
        <v>45161</v>
      </c>
      <c r="H146" s="213">
        <v>100</v>
      </c>
      <c r="I146" s="213">
        <v>0</v>
      </c>
      <c r="J146" s="4" t="s">
        <v>5289</v>
      </c>
    </row>
    <row r="147" spans="3:16" x14ac:dyDescent="0.35">
      <c r="C147" s="93" t="s">
        <v>734</v>
      </c>
      <c r="D147" s="84"/>
      <c r="E147" s="215" t="s">
        <v>1379</v>
      </c>
      <c r="F147" s="214" t="s">
        <v>5290</v>
      </c>
      <c r="G147" s="1071">
        <v>45180</v>
      </c>
      <c r="H147" s="213">
        <v>150</v>
      </c>
      <c r="I147" s="213">
        <v>0</v>
      </c>
      <c r="J147" s="4" t="s">
        <v>5291</v>
      </c>
    </row>
    <row r="148" spans="3:16" x14ac:dyDescent="0.35">
      <c r="C148" s="93" t="s">
        <v>734</v>
      </c>
      <c r="D148" s="84"/>
      <c r="E148" s="215" t="s">
        <v>1339</v>
      </c>
      <c r="F148" s="214" t="s">
        <v>5292</v>
      </c>
      <c r="G148" s="1071">
        <v>45231</v>
      </c>
      <c r="H148" s="213">
        <v>250</v>
      </c>
      <c r="I148" s="213">
        <v>250</v>
      </c>
      <c r="J148" s="4" t="s">
        <v>5293</v>
      </c>
    </row>
    <row r="149" spans="3:16" x14ac:dyDescent="0.35">
      <c r="C149" s="93" t="s">
        <v>734</v>
      </c>
      <c r="D149" s="84"/>
      <c r="E149" s="84" t="s">
        <v>1341</v>
      </c>
      <c r="F149" s="87" t="s">
        <v>5294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734</v>
      </c>
      <c r="D150" s="84"/>
      <c r="E150" s="84" t="s">
        <v>1338</v>
      </c>
      <c r="F150" s="87" t="s">
        <v>5295</v>
      </c>
      <c r="G150" s="1069">
        <v>45248</v>
      </c>
      <c r="H150" s="4">
        <v>75</v>
      </c>
      <c r="I150" s="4">
        <v>25</v>
      </c>
      <c r="J150" s="4" t="s">
        <v>5296</v>
      </c>
    </row>
    <row r="151" spans="3:16" x14ac:dyDescent="0.35">
      <c r="C151" s="93" t="s">
        <v>734</v>
      </c>
      <c r="D151" s="84"/>
      <c r="E151" s="215" t="s">
        <v>1331</v>
      </c>
      <c r="F151" s="214" t="s">
        <v>5297</v>
      </c>
      <c r="G151" s="1071">
        <v>45269</v>
      </c>
      <c r="H151" s="213">
        <v>30</v>
      </c>
      <c r="I151" s="213">
        <v>0</v>
      </c>
      <c r="J151" s="4" t="s">
        <v>5298</v>
      </c>
    </row>
    <row r="152" spans="3:16" x14ac:dyDescent="0.35">
      <c r="C152" s="93" t="s">
        <v>734</v>
      </c>
      <c r="D152" s="84"/>
      <c r="E152" s="215" t="s">
        <v>1331</v>
      </c>
      <c r="F152" s="214" t="s">
        <v>5299</v>
      </c>
      <c r="G152" s="1071">
        <v>45269</v>
      </c>
      <c r="H152" s="213">
        <v>30</v>
      </c>
      <c r="I152" s="213">
        <v>0</v>
      </c>
      <c r="J152" s="4" t="s">
        <v>5298</v>
      </c>
    </row>
    <row r="153" spans="3:16" x14ac:dyDescent="0.35">
      <c r="C153" s="93" t="s">
        <v>734</v>
      </c>
      <c r="D153" s="84"/>
      <c r="E153" s="84" t="s">
        <v>1330</v>
      </c>
      <c r="F153" s="87" t="s">
        <v>5300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734</v>
      </c>
      <c r="D154" s="84"/>
      <c r="E154" s="45" t="s">
        <v>1328</v>
      </c>
      <c r="F154" s="87" t="s">
        <v>5301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734</v>
      </c>
      <c r="D155" s="84"/>
      <c r="E155" s="84" t="s">
        <v>1326</v>
      </c>
      <c r="F155" s="87" t="s">
        <v>5302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734</v>
      </c>
      <c r="D156" s="215"/>
      <c r="E156" s="215" t="s">
        <v>1325</v>
      </c>
      <c r="F156" s="214" t="s">
        <v>5303</v>
      </c>
      <c r="G156" s="1071">
        <v>45279</v>
      </c>
      <c r="H156" s="213">
        <v>100</v>
      </c>
      <c r="I156" s="213">
        <v>0</v>
      </c>
      <c r="J156" s="4" t="s">
        <v>5304</v>
      </c>
      <c r="L156" s="84"/>
      <c r="M156" s="87"/>
      <c r="N156" s="1069"/>
      <c r="O156" s="4"/>
      <c r="P156" s="4"/>
    </row>
    <row r="157" spans="3:16" x14ac:dyDescent="0.35">
      <c r="C157" s="216" t="s">
        <v>734</v>
      </c>
      <c r="D157" s="215"/>
      <c r="E157" s="215" t="s">
        <v>1324</v>
      </c>
      <c r="F157" s="214" t="s">
        <v>5305</v>
      </c>
      <c r="G157" s="1071">
        <v>45279</v>
      </c>
      <c r="H157" s="213">
        <v>100</v>
      </c>
      <c r="I157" s="4">
        <v>0</v>
      </c>
      <c r="J157" s="4" t="s">
        <v>5306</v>
      </c>
    </row>
    <row r="158" spans="3:16" x14ac:dyDescent="0.35">
      <c r="C158" s="93" t="s">
        <v>734</v>
      </c>
      <c r="D158" s="84"/>
      <c r="E158" s="84" t="s">
        <v>1117</v>
      </c>
      <c r="F158" s="87" t="s">
        <v>5307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734</v>
      </c>
      <c r="D160" s="84"/>
      <c r="E160" s="84" t="s">
        <v>1252</v>
      </c>
      <c r="F160" s="87" t="s">
        <v>5308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734</v>
      </c>
      <c r="D161" s="84"/>
      <c r="E161" s="84" t="s">
        <v>1250</v>
      </c>
      <c r="F161" s="87" t="s">
        <v>5309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734</v>
      </c>
      <c r="D162" s="84"/>
      <c r="E162" s="215" t="s">
        <v>1246</v>
      </c>
      <c r="F162" s="214" t="s">
        <v>5310</v>
      </c>
      <c r="G162" s="1071">
        <v>45329</v>
      </c>
      <c r="H162" s="213">
        <v>100</v>
      </c>
      <c r="I162" s="213"/>
      <c r="J162" s="4" t="s">
        <v>5311</v>
      </c>
    </row>
    <row r="163" spans="3:10" x14ac:dyDescent="0.35">
      <c r="C163" s="216" t="s">
        <v>734</v>
      </c>
      <c r="D163" s="215"/>
      <c r="E163" s="215" t="s">
        <v>1154</v>
      </c>
      <c r="F163" s="214" t="s">
        <v>5312</v>
      </c>
      <c r="G163" s="1071">
        <v>45458</v>
      </c>
      <c r="H163" s="213">
        <v>50</v>
      </c>
      <c r="I163" s="4">
        <v>0</v>
      </c>
      <c r="J163" s="4" t="s">
        <v>5313</v>
      </c>
    </row>
    <row r="164" spans="3:10" x14ac:dyDescent="0.35">
      <c r="C164" s="216"/>
      <c r="D164" s="215"/>
      <c r="E164" s="215" t="s">
        <v>1153</v>
      </c>
      <c r="F164" s="214"/>
      <c r="G164" s="1071">
        <v>46192</v>
      </c>
      <c r="H164" s="213">
        <v>100</v>
      </c>
      <c r="I164" s="4">
        <v>0</v>
      </c>
      <c r="J164" s="4" t="s">
        <v>5314</v>
      </c>
    </row>
    <row r="165" spans="3:10" x14ac:dyDescent="0.35">
      <c r="C165" s="216" t="s">
        <v>734</v>
      </c>
      <c r="D165" s="215"/>
      <c r="E165" s="215" t="s">
        <v>5315</v>
      </c>
      <c r="F165" s="214" t="s">
        <v>5316</v>
      </c>
      <c r="G165" s="1071">
        <v>45561</v>
      </c>
      <c r="H165" s="213">
        <v>100</v>
      </c>
      <c r="I165" s="4">
        <v>0</v>
      </c>
      <c r="J165" s="4" t="s">
        <v>5317</v>
      </c>
    </row>
    <row r="166" spans="3:10" x14ac:dyDescent="0.35">
      <c r="C166" s="93" t="s">
        <v>734</v>
      </c>
      <c r="D166" s="84"/>
      <c r="E166" s="84" t="s">
        <v>1089</v>
      </c>
      <c r="F166" s="87" t="s">
        <v>5318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734</v>
      </c>
      <c r="D167" s="84"/>
      <c r="E167" s="84" t="s">
        <v>1089</v>
      </c>
      <c r="F167" s="87" t="s">
        <v>5319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734</v>
      </c>
      <c r="D168" s="84"/>
      <c r="E168" s="84" t="s">
        <v>1073</v>
      </c>
      <c r="F168" s="87" t="s">
        <v>5320</v>
      </c>
      <c r="G168" s="1069">
        <v>45600</v>
      </c>
      <c r="H168" s="4">
        <v>200</v>
      </c>
      <c r="I168" s="4">
        <v>50</v>
      </c>
      <c r="J168" s="4" t="s">
        <v>5321</v>
      </c>
    </row>
    <row r="169" spans="3:10" x14ac:dyDescent="0.35">
      <c r="C169" s="216" t="s">
        <v>734</v>
      </c>
      <c r="D169" s="215"/>
      <c r="E169" s="215" t="s">
        <v>1064</v>
      </c>
      <c r="F169" s="214" t="s">
        <v>5322</v>
      </c>
      <c r="G169" s="1071">
        <v>45617</v>
      </c>
      <c r="H169" s="213">
        <v>100</v>
      </c>
      <c r="I169" s="4">
        <v>0</v>
      </c>
      <c r="J169" s="4" t="s">
        <v>5323</v>
      </c>
    </row>
    <row r="170" spans="3:10" x14ac:dyDescent="0.35">
      <c r="C170" s="216" t="s">
        <v>734</v>
      </c>
      <c r="D170" s="215"/>
      <c r="E170" s="215" t="s">
        <v>1055</v>
      </c>
      <c r="F170" s="214" t="s">
        <v>5324</v>
      </c>
      <c r="G170" s="1071">
        <v>45630</v>
      </c>
      <c r="H170" s="213">
        <v>50</v>
      </c>
      <c r="I170" s="4">
        <v>0</v>
      </c>
      <c r="J170" s="4" t="s">
        <v>5325</v>
      </c>
    </row>
    <row r="171" spans="3:10" x14ac:dyDescent="0.35">
      <c r="C171" s="93" t="s">
        <v>734</v>
      </c>
      <c r="D171" s="84"/>
      <c r="E171" s="84" t="s">
        <v>1050</v>
      </c>
      <c r="F171" s="87" t="s">
        <v>5326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734</v>
      </c>
      <c r="D172" s="84"/>
      <c r="E172" s="84" t="s">
        <v>1047</v>
      </c>
      <c r="F172" s="87" t="s">
        <v>5327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734</v>
      </c>
      <c r="D173" s="215"/>
      <c r="E173" s="215" t="s">
        <v>1045</v>
      </c>
      <c r="F173" s="214" t="s">
        <v>5328</v>
      </c>
      <c r="G173" s="1071">
        <v>45650</v>
      </c>
      <c r="H173" s="213">
        <v>300</v>
      </c>
      <c r="I173" s="4"/>
      <c r="J173" s="4" t="s">
        <v>5329</v>
      </c>
    </row>
    <row r="174" spans="3:10" x14ac:dyDescent="0.35">
      <c r="C174" s="93" t="s">
        <v>734</v>
      </c>
      <c r="D174" s="84"/>
      <c r="E174" s="84" t="s">
        <v>959</v>
      </c>
      <c r="F174" s="87" t="s">
        <v>5330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734</v>
      </c>
      <c r="D175" s="84"/>
      <c r="E175" s="84" t="s">
        <v>953</v>
      </c>
      <c r="F175" s="87" t="s">
        <v>5331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916</v>
      </c>
      <c r="F176" s="87" t="s">
        <v>5332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915</v>
      </c>
      <c r="F177" s="214" t="s">
        <v>5333</v>
      </c>
      <c r="G177" s="1071">
        <v>45817</v>
      </c>
      <c r="H177" s="213">
        <v>300</v>
      </c>
      <c r="I177" s="4"/>
      <c r="J177" s="4" t="s">
        <v>5334</v>
      </c>
    </row>
    <row r="178" spans="3:10" x14ac:dyDescent="0.35">
      <c r="C178" s="93"/>
      <c r="D178" s="84"/>
      <c r="E178" s="215" t="s">
        <v>804</v>
      </c>
      <c r="F178" s="214" t="s">
        <v>5335</v>
      </c>
      <c r="G178" s="1071">
        <v>45880</v>
      </c>
      <c r="H178" s="213">
        <v>100</v>
      </c>
      <c r="I178" s="4"/>
      <c r="J178" s="4" t="s">
        <v>5336</v>
      </c>
    </row>
    <row r="179" spans="3:10" x14ac:dyDescent="0.35">
      <c r="C179" s="93"/>
      <c r="D179" s="84"/>
      <c r="E179" s="84" t="s">
        <v>755</v>
      </c>
      <c r="F179" s="87" t="s">
        <v>5337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733</v>
      </c>
      <c r="F180" s="87" t="s">
        <v>5338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611</v>
      </c>
      <c r="F181" s="1045" t="s">
        <v>5339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608</v>
      </c>
      <c r="F182" s="87" t="s">
        <v>5340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369</v>
      </c>
      <c r="F183" s="1045" t="s">
        <v>5341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347</v>
      </c>
      <c r="F184" s="87" t="s">
        <v>5342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343</v>
      </c>
      <c r="F185" s="87" t="s">
        <v>5343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251</v>
      </c>
      <c r="F186" s="87" t="s">
        <v>5344</v>
      </c>
      <c r="G186" s="1069">
        <v>46131</v>
      </c>
      <c r="H186" s="4">
        <v>150</v>
      </c>
      <c r="I186" s="4">
        <v>25</v>
      </c>
      <c r="J186" s="4" t="s">
        <v>5345</v>
      </c>
    </row>
    <row r="187" spans="3:10" x14ac:dyDescent="0.35">
      <c r="C187" s="93"/>
      <c r="D187" s="84"/>
      <c r="E187" s="84" t="s">
        <v>227</v>
      </c>
      <c r="F187" s="87" t="s">
        <v>5346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208</v>
      </c>
      <c r="F188" s="87" t="s">
        <v>5347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/>
      <c r="F189" s="87"/>
      <c r="G189" s="1069"/>
      <c r="H189" s="4"/>
      <c r="I189" s="4"/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21605</v>
      </c>
      <c r="I191" s="89">
        <f>SUM(I2:I190)</f>
        <v>9437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5348</v>
      </c>
      <c r="G193" s="120"/>
    </row>
  </sheetData>
  <autoFilter ref="B2:X192" xr:uid="{00000000-0009-0000-0000-00001A000000}"/>
  <conditionalFormatting sqref="J2:J5 J8:J14 J16:J17 J19:J49">
    <cfRule type="cellIs" dxfId="195" priority="5" operator="greaterThan">
      <formula>0</formula>
    </cfRule>
  </conditionalFormatting>
  <conditionalFormatting sqref="J15">
    <cfRule type="cellIs" dxfId="194" priority="4" operator="greaterThan">
      <formula>0</formula>
    </cfRule>
  </conditionalFormatting>
  <conditionalFormatting sqref="J18">
    <cfRule type="cellIs" dxfId="193" priority="3" operator="greaterThan">
      <formula>0</formula>
    </cfRule>
  </conditionalFormatting>
  <conditionalFormatting sqref="J50:J97 J99:J190">
    <cfRule type="cellIs" dxfId="192" priority="2" operator="greaterThan">
      <formula>0</formula>
    </cfRule>
  </conditionalFormatting>
  <conditionalFormatting sqref="J98">
    <cfRule type="cellIs" dxfId="191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5" bestFit="1" customWidth="1"/>
    <col min="5" max="5" width="9.796875" style="1205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5349</v>
      </c>
      <c r="F6" s="297" t="s">
        <v>5349</v>
      </c>
      <c r="G6" s="297" t="s">
        <v>5350</v>
      </c>
      <c r="H6" s="297" t="s">
        <v>5350</v>
      </c>
      <c r="I6" s="297" t="s">
        <v>5350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4179</v>
      </c>
      <c r="C9" t="s">
        <v>5351</v>
      </c>
      <c r="E9" s="757"/>
      <c r="F9" s="757"/>
      <c r="G9" s="757"/>
      <c r="H9" s="757"/>
      <c r="I9" s="757"/>
    </row>
    <row r="10" spans="2:9" x14ac:dyDescent="0.35">
      <c r="B10" t="s">
        <v>5352</v>
      </c>
      <c r="C10" t="s">
        <v>5353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5354</v>
      </c>
      <c r="C12" s="752" t="s">
        <v>5355</v>
      </c>
      <c r="E12" s="757"/>
      <c r="F12" s="757"/>
      <c r="G12" s="757"/>
      <c r="H12" s="757"/>
      <c r="I12" s="757"/>
    </row>
    <row r="13" spans="2:9" x14ac:dyDescent="0.35">
      <c r="B13" s="752" t="s">
        <v>4168</v>
      </c>
      <c r="C13" s="752" t="s">
        <v>4579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5356</v>
      </c>
      <c r="C15" t="s">
        <v>5357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5358</v>
      </c>
      <c r="C17" t="s">
        <v>5359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5360</v>
      </c>
      <c r="C18" t="s">
        <v>5361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4046</v>
      </c>
      <c r="C19" t="s">
        <v>5362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4165</v>
      </c>
      <c r="C20" t="s">
        <v>5363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5364</v>
      </c>
      <c r="C22" t="s">
        <v>5365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5366</v>
      </c>
      <c r="C23" t="s">
        <v>5367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5368</v>
      </c>
      <c r="C24" t="s">
        <v>5369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5370</v>
      </c>
      <c r="C25" t="s">
        <v>5371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5349</v>
      </c>
      <c r="F32" s="297" t="s">
        <v>5349</v>
      </c>
      <c r="G32" s="297" t="s">
        <v>5350</v>
      </c>
      <c r="H32" s="297" t="s">
        <v>5350</v>
      </c>
      <c r="I32" s="297" t="s">
        <v>5350</v>
      </c>
    </row>
    <row r="33" spans="2:8" x14ac:dyDescent="0.35">
      <c r="B33" t="s">
        <v>4179</v>
      </c>
      <c r="C33" t="s">
        <v>5351</v>
      </c>
      <c r="E33" s="757"/>
      <c r="F33" s="757"/>
      <c r="G33" s="757"/>
      <c r="H33" s="757"/>
    </row>
    <row r="34" spans="2:8" x14ac:dyDescent="0.35">
      <c r="B34" t="s">
        <v>5352</v>
      </c>
      <c r="C34" t="s">
        <v>5353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5354</v>
      </c>
      <c r="C36" s="752" t="s">
        <v>5355</v>
      </c>
      <c r="E36" s="757"/>
      <c r="F36" s="757"/>
      <c r="G36" s="757"/>
      <c r="H36" s="757"/>
    </row>
    <row r="37" spans="2:8" x14ac:dyDescent="0.35">
      <c r="B37" s="752" t="s">
        <v>4168</v>
      </c>
      <c r="C37" s="752" t="s">
        <v>4579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5356</v>
      </c>
      <c r="C39" t="s">
        <v>5357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5358</v>
      </c>
      <c r="C41" t="s">
        <v>5359</v>
      </c>
      <c r="E41" s="757">
        <v>1</v>
      </c>
      <c r="F41" s="757"/>
      <c r="G41" s="757"/>
      <c r="H41" s="757"/>
    </row>
    <row r="42" spans="2:8" x14ac:dyDescent="0.35">
      <c r="B42" t="s">
        <v>5360</v>
      </c>
      <c r="C42" t="s">
        <v>5361</v>
      </c>
      <c r="E42" s="757"/>
      <c r="F42" s="757"/>
      <c r="G42" s="757"/>
      <c r="H42" s="757">
        <v>2</v>
      </c>
    </row>
    <row r="43" spans="2:8" x14ac:dyDescent="0.35">
      <c r="B43" t="s">
        <v>4046</v>
      </c>
      <c r="C43" t="s">
        <v>5362</v>
      </c>
      <c r="E43" s="757"/>
      <c r="F43" s="757"/>
      <c r="G43" s="757"/>
      <c r="H43" s="757">
        <v>2</v>
      </c>
    </row>
    <row r="44" spans="2:8" x14ac:dyDescent="0.35">
      <c r="B44" t="s">
        <v>4165</v>
      </c>
      <c r="C44" t="s">
        <v>5363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5364</v>
      </c>
      <c r="C46" t="s">
        <v>5365</v>
      </c>
      <c r="E46" s="757">
        <v>2</v>
      </c>
      <c r="F46" s="757"/>
      <c r="G46" s="757"/>
      <c r="H46" s="757"/>
    </row>
    <row r="47" spans="2:8" x14ac:dyDescent="0.35">
      <c r="B47" t="s">
        <v>5366</v>
      </c>
      <c r="C47" t="s">
        <v>5367</v>
      </c>
      <c r="E47" s="757"/>
      <c r="F47" s="757"/>
      <c r="G47" s="757">
        <v>1</v>
      </c>
      <c r="H47" s="757"/>
    </row>
    <row r="48" spans="2:8" x14ac:dyDescent="0.35">
      <c r="B48" t="s">
        <v>5368</v>
      </c>
      <c r="C48" t="s">
        <v>5369</v>
      </c>
      <c r="E48" s="757"/>
      <c r="F48" s="757"/>
      <c r="G48" s="757">
        <v>1</v>
      </c>
      <c r="H48" s="757"/>
    </row>
    <row r="49" spans="2:11" x14ac:dyDescent="0.35">
      <c r="B49" t="s">
        <v>5370</v>
      </c>
      <c r="C49" t="s">
        <v>5371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5" bestFit="1" customWidth="1"/>
    <col min="2" max="2" width="19.796875" style="1205" bestFit="1" customWidth="1"/>
    <col min="3" max="3" width="7.796875" style="1205" bestFit="1" customWidth="1"/>
    <col min="4" max="4" width="7.33203125" style="1205" bestFit="1" customWidth="1"/>
    <col min="5" max="5" width="7.796875" style="1205" bestFit="1" customWidth="1"/>
    <col min="6" max="6" width="5.796875" style="1205" bestFit="1" customWidth="1"/>
    <col min="7" max="7" width="7.796875" style="1205" bestFit="1" customWidth="1"/>
    <col min="8" max="8" width="7.86328125" style="1205" bestFit="1" customWidth="1"/>
    <col min="9" max="9" width="12.33203125" style="1205" bestFit="1" customWidth="1"/>
    <col min="10" max="10" width="18.19921875" style="1205" bestFit="1" customWidth="1"/>
    <col min="11" max="11" width="7.796875" style="1205" bestFit="1" customWidth="1"/>
    <col min="12" max="12" width="21.86328125" style="1205" bestFit="1" customWidth="1"/>
    <col min="13" max="13" width="15.46484375" style="1205" bestFit="1" customWidth="1"/>
    <col min="14" max="14" width="13" style="1205" bestFit="1" customWidth="1"/>
    <col min="15" max="15" width="10.1328125" style="1205" bestFit="1" customWidth="1"/>
    <col min="16" max="16" width="25.19921875" style="1205" bestFit="1" customWidth="1"/>
    <col min="17" max="17" width="8.46484375" style="1205" bestFit="1" customWidth="1"/>
    <col min="18" max="18" width="13.19921875" style="1205" bestFit="1" customWidth="1"/>
    <col min="19" max="19" width="13.1328125" style="1205" bestFit="1" customWidth="1"/>
    <col min="20" max="20" width="13.46484375" style="1205" bestFit="1" customWidth="1"/>
    <col min="21" max="21" width="13.796875" style="1205" bestFit="1" customWidth="1"/>
    <col min="22" max="22" width="15.33203125" style="1205" bestFit="1" customWidth="1"/>
    <col min="23" max="23" width="11.796875" style="1205" bestFit="1" customWidth="1"/>
    <col min="24" max="24" width="32.53125" style="1205" bestFit="1" customWidth="1"/>
    <col min="25" max="25" width="18.1328125" style="1205" bestFit="1" customWidth="1"/>
    <col min="26" max="26" width="15.796875" style="1205" bestFit="1" customWidth="1"/>
    <col min="27" max="27" width="30.19921875" style="1205" bestFit="1" customWidth="1"/>
    <col min="28" max="28" width="15.33203125" style="1205" bestFit="1" customWidth="1"/>
    <col min="29" max="29" width="22" style="1205" bestFit="1" customWidth="1"/>
    <col min="30" max="30" width="20.46484375" style="1205" bestFit="1" customWidth="1"/>
    <col min="31" max="31" width="15.86328125" style="1205" bestFit="1" customWidth="1"/>
    <col min="32" max="32" width="7.86328125" style="1205" bestFit="1" customWidth="1"/>
    <col min="33" max="33" width="12.33203125" style="1205" bestFit="1" customWidth="1"/>
  </cols>
  <sheetData>
    <row r="1" spans="1:9" x14ac:dyDescent="0.35">
      <c r="A1" s="716" t="s">
        <v>4935</v>
      </c>
      <c r="B1" t="s">
        <v>5372</v>
      </c>
    </row>
    <row r="3" spans="1:9" x14ac:dyDescent="0.35">
      <c r="A3" s="716" t="s">
        <v>5373</v>
      </c>
      <c r="B3" s="792" t="s">
        <v>2842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2843</v>
      </c>
      <c r="B4" s="793" t="s">
        <v>3955</v>
      </c>
      <c r="C4" s="793" t="s">
        <v>4359</v>
      </c>
      <c r="D4" s="793" t="s">
        <v>5374</v>
      </c>
      <c r="E4" s="793" t="s">
        <v>528</v>
      </c>
      <c r="F4" s="793" t="s">
        <v>5375</v>
      </c>
      <c r="G4" s="793" t="s">
        <v>5376</v>
      </c>
      <c r="H4" s="793" t="s">
        <v>2846</v>
      </c>
      <c r="I4" s="793" t="s">
        <v>2845</v>
      </c>
    </row>
    <row r="5" spans="1:9" x14ac:dyDescent="0.35">
      <c r="A5" s="717" t="s">
        <v>5377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5378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495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463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5379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1467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357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5380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2486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5381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2846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235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243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5382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1513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2845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4935</v>
      </c>
      <c r="B48" t="s">
        <v>5372</v>
      </c>
    </row>
    <row r="50" spans="1:9" x14ac:dyDescent="0.35">
      <c r="A50" s="716" t="s">
        <v>5383</v>
      </c>
      <c r="B50" s="716" t="s">
        <v>2842</v>
      </c>
    </row>
    <row r="51" spans="1:9" x14ac:dyDescent="0.35">
      <c r="A51" s="716" t="s">
        <v>2843</v>
      </c>
      <c r="B51" t="s">
        <v>3955</v>
      </c>
      <c r="C51" t="s">
        <v>4359</v>
      </c>
      <c r="D51" t="s">
        <v>5374</v>
      </c>
      <c r="E51" t="s">
        <v>528</v>
      </c>
      <c r="F51" t="s">
        <v>5375</v>
      </c>
      <c r="G51" t="s">
        <v>2846</v>
      </c>
      <c r="H51" t="s">
        <v>5376</v>
      </c>
      <c r="I51" t="s">
        <v>2845</v>
      </c>
    </row>
    <row r="52" spans="1:9" x14ac:dyDescent="0.35">
      <c r="A52" s="717" t="s">
        <v>5381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1467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5377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2846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2486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5378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495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243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235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5380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1513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5379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5382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463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357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2845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2" width="9.1328125" style="302" customWidth="1"/>
    <col min="33" max="16384" width="9.1328125" style="302"/>
  </cols>
  <sheetData>
    <row r="1" spans="1:29" ht="47.25" customHeight="1" x14ac:dyDescent="0.3">
      <c r="H1" s="303" t="s">
        <v>5384</v>
      </c>
      <c r="R1" s="304"/>
      <c r="T1" s="305" t="s">
        <v>5385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4501</v>
      </c>
      <c r="B5" s="308" t="s">
        <v>4504</v>
      </c>
      <c r="C5" s="308" t="s">
        <v>5386</v>
      </c>
      <c r="D5" s="309" t="s">
        <v>129</v>
      </c>
      <c r="E5" s="309" t="s">
        <v>3880</v>
      </c>
      <c r="F5" s="309" t="s">
        <v>4934</v>
      </c>
      <c r="G5" s="309" t="s">
        <v>4321</v>
      </c>
      <c r="H5" s="310" t="s">
        <v>191</v>
      </c>
      <c r="I5" s="309" t="s">
        <v>5387</v>
      </c>
      <c r="J5" s="195" t="s">
        <v>5388</v>
      </c>
      <c r="K5" s="195" t="s">
        <v>5389</v>
      </c>
      <c r="L5" s="195" t="s">
        <v>5390</v>
      </c>
      <c r="M5" s="195" t="s">
        <v>5391</v>
      </c>
      <c r="N5" s="195" t="s">
        <v>5392</v>
      </c>
      <c r="O5" s="195" t="s">
        <v>5393</v>
      </c>
      <c r="P5" s="308" t="s">
        <v>4502</v>
      </c>
      <c r="Q5" s="308" t="s">
        <v>4938</v>
      </c>
      <c r="R5" s="308" t="s">
        <v>4939</v>
      </c>
      <c r="S5" s="308" t="s">
        <v>4940</v>
      </c>
      <c r="T5" s="311" t="s">
        <v>4941</v>
      </c>
      <c r="U5" s="312" t="s">
        <v>4942</v>
      </c>
      <c r="V5" s="308" t="s">
        <v>4943</v>
      </c>
      <c r="W5" s="308" t="s">
        <v>4944</v>
      </c>
      <c r="X5" s="308" t="s">
        <v>4945</v>
      </c>
      <c r="Y5" s="309" t="s">
        <v>4946</v>
      </c>
      <c r="Z5" s="308" t="s">
        <v>4947</v>
      </c>
      <c r="AA5" s="313" t="s">
        <v>4948</v>
      </c>
      <c r="AB5" s="313" t="s">
        <v>4949</v>
      </c>
      <c r="AC5" s="314" t="s">
        <v>4950</v>
      </c>
    </row>
    <row r="6" spans="1:29" ht="12.75" customHeight="1" x14ac:dyDescent="0.3">
      <c r="A6" s="315" t="s">
        <v>4507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4508</v>
      </c>
      <c r="Q6" s="317" t="s">
        <v>5394</v>
      </c>
      <c r="R6" s="317" t="s">
        <v>4401</v>
      </c>
      <c r="S6" s="317" t="s">
        <v>5395</v>
      </c>
      <c r="T6" s="319">
        <v>34</v>
      </c>
      <c r="U6" s="320" t="s">
        <v>5396</v>
      </c>
      <c r="V6" s="317" t="s">
        <v>5397</v>
      </c>
      <c r="W6" s="317" t="s">
        <v>5398</v>
      </c>
      <c r="X6" s="317" t="s">
        <v>5399</v>
      </c>
      <c r="Y6" s="317" t="s">
        <v>5400</v>
      </c>
      <c r="Z6" s="317">
        <v>4</v>
      </c>
      <c r="AA6" s="317" t="s">
        <v>5401</v>
      </c>
      <c r="AB6" s="317" t="s">
        <v>5402</v>
      </c>
      <c r="AC6" s="320" t="s">
        <v>5403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5404</v>
      </c>
      <c r="D7" s="324">
        <v>122.5</v>
      </c>
      <c r="E7" s="324">
        <v>0</v>
      </c>
      <c r="F7" s="322" t="s">
        <v>5375</v>
      </c>
      <c r="G7" s="323" t="s">
        <v>5405</v>
      </c>
      <c r="H7" s="323" t="s">
        <v>174</v>
      </c>
      <c r="J7" s="325">
        <v>42065</v>
      </c>
      <c r="K7" s="912"/>
      <c r="L7" s="912"/>
      <c r="M7" s="912"/>
      <c r="N7" s="912"/>
      <c r="O7" s="912"/>
      <c r="P7" s="326" t="s">
        <v>5406</v>
      </c>
      <c r="R7" s="323" t="s">
        <v>5407</v>
      </c>
      <c r="S7" s="323" t="s">
        <v>5408</v>
      </c>
      <c r="U7" s="327" t="s">
        <v>5409</v>
      </c>
      <c r="V7" s="323" t="s">
        <v>5410</v>
      </c>
      <c r="W7" s="323" t="s">
        <v>5411</v>
      </c>
      <c r="X7" s="323" t="s">
        <v>5412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5413</v>
      </c>
      <c r="D8" s="324">
        <v>122.5</v>
      </c>
      <c r="E8" s="324">
        <v>0</v>
      </c>
      <c r="F8" s="322" t="s">
        <v>5375</v>
      </c>
      <c r="G8" s="323" t="s">
        <v>5405</v>
      </c>
      <c r="H8" s="323" t="s">
        <v>5414</v>
      </c>
      <c r="J8" s="322">
        <v>42102</v>
      </c>
      <c r="K8" s="322"/>
      <c r="L8" s="322"/>
      <c r="M8" s="322"/>
      <c r="N8" s="322"/>
      <c r="O8" s="322"/>
      <c r="P8" s="328" t="s">
        <v>4136</v>
      </c>
      <c r="Q8" s="323" t="s">
        <v>5394</v>
      </c>
      <c r="R8" s="323" t="s">
        <v>1032</v>
      </c>
      <c r="S8" s="323" t="s">
        <v>3992</v>
      </c>
      <c r="T8" s="329" t="s">
        <v>5415</v>
      </c>
      <c r="U8" s="330" t="s">
        <v>5416</v>
      </c>
      <c r="V8" s="323" t="s">
        <v>4398</v>
      </c>
      <c r="W8" s="323" t="s">
        <v>5417</v>
      </c>
      <c r="X8" s="323" t="s">
        <v>4376</v>
      </c>
      <c r="Y8" s="323" t="s">
        <v>5418</v>
      </c>
      <c r="Z8" s="323" t="s">
        <v>5419</v>
      </c>
      <c r="AA8" s="323" t="s">
        <v>5420</v>
      </c>
      <c r="AC8" s="331" t="s">
        <v>5421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5422</v>
      </c>
      <c r="D9" s="332">
        <f>325/2</f>
        <v>162.5</v>
      </c>
      <c r="E9" s="332">
        <v>0</v>
      </c>
      <c r="F9" s="333" t="s">
        <v>5375</v>
      </c>
      <c r="G9" s="323" t="s">
        <v>5405</v>
      </c>
      <c r="H9" s="323" t="s">
        <v>5414</v>
      </c>
      <c r="J9" s="325">
        <v>42032</v>
      </c>
      <c r="K9" s="912"/>
      <c r="L9" s="912"/>
      <c r="M9" s="912"/>
      <c r="N9" s="912"/>
      <c r="O9" s="912"/>
      <c r="P9" s="328" t="s">
        <v>5423</v>
      </c>
      <c r="Q9" s="323" t="s">
        <v>4955</v>
      </c>
      <c r="R9" s="323" t="s">
        <v>3985</v>
      </c>
      <c r="S9" s="323" t="s">
        <v>4257</v>
      </c>
      <c r="T9" s="329" t="s">
        <v>4900</v>
      </c>
      <c r="U9" s="331" t="s">
        <v>5424</v>
      </c>
      <c r="W9" s="323" t="s">
        <v>5425</v>
      </c>
      <c r="X9" s="334" t="s">
        <v>316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5422</v>
      </c>
      <c r="D10" s="332">
        <f>325/2</f>
        <v>162.5</v>
      </c>
      <c r="E10" s="332">
        <v>0</v>
      </c>
      <c r="F10" s="333" t="s">
        <v>5375</v>
      </c>
      <c r="G10" s="323" t="s">
        <v>5405</v>
      </c>
      <c r="H10" s="323" t="s">
        <v>5414</v>
      </c>
      <c r="J10" s="325">
        <v>42045</v>
      </c>
      <c r="K10" s="912"/>
      <c r="L10" s="912"/>
      <c r="M10" s="912"/>
      <c r="N10" s="912"/>
      <c r="O10" s="912"/>
      <c r="P10" s="328" t="s">
        <v>5423</v>
      </c>
      <c r="Q10" s="323" t="s">
        <v>4955</v>
      </c>
      <c r="R10" s="323" t="s">
        <v>3985</v>
      </c>
      <c r="S10" s="323" t="s">
        <v>4257</v>
      </c>
      <c r="T10" s="329" t="s">
        <v>4900</v>
      </c>
      <c r="U10" s="331" t="s">
        <v>5424</v>
      </c>
      <c r="W10" s="323" t="s">
        <v>5425</v>
      </c>
      <c r="X10" s="334" t="s">
        <v>316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5426</v>
      </c>
      <c r="D11" s="323">
        <v>175</v>
      </c>
      <c r="E11" s="323">
        <v>0</v>
      </c>
      <c r="F11" s="333" t="s">
        <v>5375</v>
      </c>
      <c r="G11" s="323" t="s">
        <v>5427</v>
      </c>
      <c r="H11" s="323" t="s">
        <v>174</v>
      </c>
      <c r="J11" s="325">
        <v>42156</v>
      </c>
      <c r="K11" s="912"/>
      <c r="L11" s="912"/>
      <c r="M11" s="912"/>
      <c r="N11" s="912"/>
      <c r="O11" s="912"/>
      <c r="P11" s="326" t="s">
        <v>5428</v>
      </c>
      <c r="Q11" s="323" t="s">
        <v>4664</v>
      </c>
      <c r="R11" s="323" t="s">
        <v>5429</v>
      </c>
      <c r="S11" s="323" t="s">
        <v>5430</v>
      </c>
      <c r="T11" s="327" t="s">
        <v>5431</v>
      </c>
      <c r="U11" s="327" t="s">
        <v>5432</v>
      </c>
      <c r="V11" s="323" t="s">
        <v>5433</v>
      </c>
      <c r="W11" s="327" t="s">
        <v>5434</v>
      </c>
      <c r="X11" s="323" t="s">
        <v>4454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5426</v>
      </c>
      <c r="D12" s="323">
        <v>0</v>
      </c>
      <c r="E12" s="323">
        <v>0</v>
      </c>
      <c r="F12" s="333" t="s">
        <v>5375</v>
      </c>
      <c r="G12" s="323" t="s">
        <v>5427</v>
      </c>
      <c r="H12" s="323" t="s">
        <v>174</v>
      </c>
      <c r="J12" s="325">
        <v>42156</v>
      </c>
      <c r="K12" s="912"/>
      <c r="L12" s="912"/>
      <c r="M12" s="912"/>
      <c r="N12" s="912"/>
      <c r="O12" s="912"/>
      <c r="P12" s="326" t="s">
        <v>5435</v>
      </c>
      <c r="Q12" s="323" t="s">
        <v>4664</v>
      </c>
      <c r="R12" s="323" t="s">
        <v>5436</v>
      </c>
      <c r="S12" s="323" t="s">
        <v>5437</v>
      </c>
      <c r="T12" s="327"/>
      <c r="U12" s="327" t="s">
        <v>5438</v>
      </c>
      <c r="V12" s="323" t="s">
        <v>5433</v>
      </c>
      <c r="W12" s="327" t="s">
        <v>5439</v>
      </c>
      <c r="X12" s="323" t="s">
        <v>4454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5440</v>
      </c>
      <c r="D13" s="332">
        <v>366</v>
      </c>
      <c r="E13" s="332">
        <v>0</v>
      </c>
      <c r="F13" s="325" t="s">
        <v>5375</v>
      </c>
      <c r="G13" s="325" t="s">
        <v>3233</v>
      </c>
      <c r="H13" s="334" t="s">
        <v>5414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5441</v>
      </c>
      <c r="Q13" s="336" t="s">
        <v>5045</v>
      </c>
      <c r="R13" s="336" t="s">
        <v>4443</v>
      </c>
      <c r="S13" s="337" t="s">
        <v>5442</v>
      </c>
      <c r="T13" s="338" t="s">
        <v>4804</v>
      </c>
      <c r="U13" s="339" t="s">
        <v>5443</v>
      </c>
      <c r="V13" s="335" t="s">
        <v>5444</v>
      </c>
      <c r="W13" s="340" t="s">
        <v>5445</v>
      </c>
      <c r="X13" s="340" t="s">
        <v>5446</v>
      </c>
      <c r="Y13" s="340" t="s">
        <v>5447</v>
      </c>
      <c r="Z13" s="340" t="s">
        <v>5448</v>
      </c>
      <c r="AA13" s="340" t="s">
        <v>5449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5450</v>
      </c>
      <c r="D14" s="332">
        <v>122.5</v>
      </c>
      <c r="E14" s="332">
        <v>0</v>
      </c>
      <c r="F14" s="325" t="s">
        <v>5375</v>
      </c>
      <c r="G14" s="323" t="s">
        <v>5405</v>
      </c>
      <c r="H14" s="334" t="s">
        <v>174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5451</v>
      </c>
      <c r="Q14" s="334" t="s">
        <v>5045</v>
      </c>
      <c r="R14" s="334" t="s">
        <v>5452</v>
      </c>
      <c r="S14" s="334" t="s">
        <v>5453</v>
      </c>
      <c r="T14" s="341" t="s">
        <v>5454</v>
      </c>
      <c r="U14" s="342" t="s">
        <v>5455</v>
      </c>
      <c r="V14" s="323" t="s">
        <v>5456</v>
      </c>
      <c r="W14" s="323" t="s">
        <v>5457</v>
      </c>
      <c r="X14" s="334" t="s">
        <v>5458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5459</v>
      </c>
      <c r="D15" s="332">
        <v>122.5</v>
      </c>
      <c r="E15" s="332">
        <v>0</v>
      </c>
      <c r="F15" s="333" t="s">
        <v>5375</v>
      </c>
      <c r="G15" s="343" t="s">
        <v>941</v>
      </c>
      <c r="H15" s="334" t="s">
        <v>5414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4726</v>
      </c>
      <c r="Q15" s="340" t="s">
        <v>5460</v>
      </c>
      <c r="R15" s="340" t="s">
        <v>4020</v>
      </c>
      <c r="S15" s="340" t="s">
        <v>4021</v>
      </c>
      <c r="T15" s="344" t="s">
        <v>4804</v>
      </c>
      <c r="U15" s="345" t="s">
        <v>5461</v>
      </c>
      <c r="V15" s="340" t="s">
        <v>5462</v>
      </c>
      <c r="W15" s="344" t="s">
        <v>5463</v>
      </c>
      <c r="X15" s="340" t="s">
        <v>5464</v>
      </c>
      <c r="Y15" s="340" t="s">
        <v>5465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5466</v>
      </c>
      <c r="D16" s="332">
        <v>122.5</v>
      </c>
      <c r="E16" s="332">
        <v>0</v>
      </c>
      <c r="F16" s="334" t="s">
        <v>5375</v>
      </c>
      <c r="G16" s="334" t="s">
        <v>5467</v>
      </c>
      <c r="H16" s="334" t="s">
        <v>5414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4428</v>
      </c>
      <c r="Q16" s="323" t="s">
        <v>5045</v>
      </c>
      <c r="R16" s="323" t="s">
        <v>3990</v>
      </c>
      <c r="S16" s="323" t="s">
        <v>3991</v>
      </c>
      <c r="T16" s="329">
        <v>42</v>
      </c>
      <c r="U16" s="331" t="s">
        <v>4537</v>
      </c>
      <c r="V16" s="323" t="s">
        <v>4430</v>
      </c>
      <c r="W16" s="323" t="s">
        <v>4800</v>
      </c>
      <c r="X16" s="323" t="s">
        <v>5468</v>
      </c>
      <c r="Y16" s="323" t="s">
        <v>5469</v>
      </c>
      <c r="Z16" s="323" t="s">
        <v>5448</v>
      </c>
      <c r="AA16" s="323" t="s">
        <v>5470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5471</v>
      </c>
      <c r="D17" s="332">
        <v>122.5</v>
      </c>
      <c r="E17" s="332">
        <v>0</v>
      </c>
      <c r="F17" s="334" t="s">
        <v>5375</v>
      </c>
      <c r="G17" s="334" t="s">
        <v>5472</v>
      </c>
      <c r="H17" s="334" t="s">
        <v>5414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4053</v>
      </c>
      <c r="Q17" s="323" t="s">
        <v>5045</v>
      </c>
      <c r="R17" s="346" t="s">
        <v>3988</v>
      </c>
      <c r="S17" s="346" t="s">
        <v>3989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5473</v>
      </c>
      <c r="D18" s="332">
        <v>122.5</v>
      </c>
      <c r="E18" s="332">
        <v>0</v>
      </c>
      <c r="F18" s="334" t="s">
        <v>5375</v>
      </c>
      <c r="G18" s="343" t="s">
        <v>941</v>
      </c>
      <c r="H18" s="334" t="s">
        <v>174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5474</v>
      </c>
      <c r="Q18" s="323" t="s">
        <v>4664</v>
      </c>
      <c r="R18" s="323" t="s">
        <v>4379</v>
      </c>
      <c r="S18" s="323" t="s">
        <v>5475</v>
      </c>
      <c r="T18" s="341" t="s">
        <v>4966</v>
      </c>
      <c r="U18" s="342" t="s">
        <v>5476</v>
      </c>
      <c r="V18" s="334" t="s">
        <v>5477</v>
      </c>
      <c r="W18" s="334" t="s">
        <v>5478</v>
      </c>
      <c r="X18" s="347" t="s">
        <v>5479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5480</v>
      </c>
      <c r="D19" s="333">
        <v>122.5</v>
      </c>
      <c r="E19" s="332">
        <v>0</v>
      </c>
      <c r="F19" s="333" t="s">
        <v>5375</v>
      </c>
      <c r="G19" s="343" t="s">
        <v>941</v>
      </c>
      <c r="H19" s="334" t="s">
        <v>5414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4726</v>
      </c>
      <c r="Q19" s="350" t="s">
        <v>5460</v>
      </c>
      <c r="R19" s="350" t="s">
        <v>4020</v>
      </c>
      <c r="S19" s="350" t="s">
        <v>4021</v>
      </c>
      <c r="T19" s="351" t="s">
        <v>4804</v>
      </c>
      <c r="U19" s="352" t="s">
        <v>5461</v>
      </c>
      <c r="V19" s="350" t="s">
        <v>5462</v>
      </c>
      <c r="W19" s="351" t="s">
        <v>5463</v>
      </c>
      <c r="X19" s="350" t="s">
        <v>5464</v>
      </c>
      <c r="Y19" s="350" t="s">
        <v>5465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5481</v>
      </c>
      <c r="D20" s="324">
        <v>122.5</v>
      </c>
      <c r="E20" s="324">
        <v>0</v>
      </c>
      <c r="F20" s="333" t="s">
        <v>5375</v>
      </c>
      <c r="G20" s="343" t="s">
        <v>941</v>
      </c>
      <c r="H20" s="334" t="s">
        <v>5414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5482</v>
      </c>
      <c r="Q20" s="323" t="s">
        <v>4664</v>
      </c>
      <c r="R20" s="323" t="s">
        <v>5483</v>
      </c>
      <c r="S20" s="323" t="s">
        <v>5484</v>
      </c>
      <c r="T20" s="353" t="s">
        <v>5485</v>
      </c>
      <c r="U20" s="330" t="s">
        <v>5486</v>
      </c>
      <c r="V20" s="323" t="s">
        <v>5487</v>
      </c>
      <c r="W20" s="323" t="s">
        <v>5488</v>
      </c>
      <c r="X20" s="323" t="s">
        <v>5489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5440</v>
      </c>
      <c r="D21" s="332"/>
      <c r="E21" s="324">
        <v>0</v>
      </c>
      <c r="F21" s="333" t="s">
        <v>5375</v>
      </c>
      <c r="G21" s="343" t="s">
        <v>941</v>
      </c>
      <c r="H21" s="340" t="s">
        <v>1031</v>
      </c>
      <c r="J21" s="333">
        <v>42264</v>
      </c>
      <c r="K21" s="322"/>
      <c r="L21" s="322"/>
      <c r="M21" s="322"/>
      <c r="N21" s="322"/>
      <c r="O21" s="322"/>
      <c r="P21" s="354" t="s">
        <v>4150</v>
      </c>
      <c r="Q21" s="354" t="s">
        <v>4664</v>
      </c>
      <c r="R21" s="340" t="s">
        <v>520</v>
      </c>
      <c r="S21" s="354" t="s">
        <v>521</v>
      </c>
      <c r="T21" s="355">
        <v>55</v>
      </c>
      <c r="U21" s="354" t="s">
        <v>5490</v>
      </c>
      <c r="V21" s="354" t="s">
        <v>5491</v>
      </c>
      <c r="W21" s="354" t="s">
        <v>5492</v>
      </c>
      <c r="X21" s="354" t="s">
        <v>5493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5494</v>
      </c>
      <c r="D22" s="332">
        <v>122.5</v>
      </c>
      <c r="E22" s="332">
        <v>0</v>
      </c>
      <c r="F22" s="333" t="s">
        <v>5375</v>
      </c>
      <c r="G22" s="343" t="s">
        <v>941</v>
      </c>
      <c r="H22" s="334" t="s">
        <v>5414</v>
      </c>
      <c r="I22" s="334"/>
      <c r="J22" s="333" t="s">
        <v>1141</v>
      </c>
      <c r="K22" s="333"/>
      <c r="L22" s="333"/>
      <c r="M22" s="333"/>
      <c r="N22" s="322"/>
      <c r="O22" s="322"/>
      <c r="P22" s="340" t="s">
        <v>4776</v>
      </c>
      <c r="Q22" s="323" t="s">
        <v>4955</v>
      </c>
      <c r="R22" s="346" t="s">
        <v>3979</v>
      </c>
      <c r="S22" s="346" t="s">
        <v>3980</v>
      </c>
      <c r="T22" s="331"/>
      <c r="U22" s="327" t="s">
        <v>5495</v>
      </c>
      <c r="V22" s="323" t="s">
        <v>5496</v>
      </c>
      <c r="W22" s="323" t="s">
        <v>5497</v>
      </c>
      <c r="X22" s="323" t="s">
        <v>5498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5499</v>
      </c>
      <c r="D23" s="332">
        <v>195</v>
      </c>
      <c r="E23" s="332">
        <v>0</v>
      </c>
      <c r="F23" s="334" t="s">
        <v>5375</v>
      </c>
      <c r="G23" s="343" t="s">
        <v>941</v>
      </c>
      <c r="H23" s="334" t="s">
        <v>5414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4660</v>
      </c>
      <c r="Q23" s="323" t="s">
        <v>4955</v>
      </c>
      <c r="R23" s="357" t="s">
        <v>4110</v>
      </c>
      <c r="S23" s="340" t="s">
        <v>4111</v>
      </c>
      <c r="T23" s="331"/>
      <c r="U23" s="327" t="s">
        <v>4112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5500</v>
      </c>
      <c r="D24" s="323">
        <v>122.5</v>
      </c>
      <c r="E24" s="323">
        <v>0</v>
      </c>
      <c r="F24" s="334" t="s">
        <v>5375</v>
      </c>
      <c r="G24" s="343" t="s">
        <v>941</v>
      </c>
      <c r="H24" s="324" t="s">
        <v>174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5501</v>
      </c>
      <c r="Q24" s="360" t="s">
        <v>4664</v>
      </c>
      <c r="R24" s="361" t="s">
        <v>4165</v>
      </c>
      <c r="S24" s="360" t="s">
        <v>5502</v>
      </c>
      <c r="T24" s="362" t="s">
        <v>4966</v>
      </c>
      <c r="U24" s="363" t="s">
        <v>5503</v>
      </c>
      <c r="V24" s="364" t="s">
        <v>5504</v>
      </c>
      <c r="W24" s="364" t="s">
        <v>5505</v>
      </c>
      <c r="X24" s="364" t="s">
        <v>4365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5506</v>
      </c>
      <c r="D25" s="332">
        <v>50</v>
      </c>
      <c r="E25" s="332">
        <v>0</v>
      </c>
      <c r="F25" s="332" t="s">
        <v>976</v>
      </c>
      <c r="G25" s="343" t="s">
        <v>941</v>
      </c>
      <c r="H25" s="334" t="s">
        <v>175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4848</v>
      </c>
      <c r="Q25" s="323" t="s">
        <v>4664</v>
      </c>
      <c r="R25" s="340" t="s">
        <v>518</v>
      </c>
      <c r="S25" s="340" t="s">
        <v>4027</v>
      </c>
      <c r="T25" s="341" t="s">
        <v>4849</v>
      </c>
      <c r="U25" s="342" t="s">
        <v>5507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5508</v>
      </c>
      <c r="D26" s="332">
        <v>395</v>
      </c>
      <c r="E26" s="332">
        <v>0</v>
      </c>
      <c r="F26" s="332" t="s">
        <v>5509</v>
      </c>
      <c r="G26" s="343" t="s">
        <v>5510</v>
      </c>
      <c r="H26" s="334" t="s">
        <v>174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5511</v>
      </c>
      <c r="Q26" s="323" t="s">
        <v>4664</v>
      </c>
      <c r="R26" s="323" t="s">
        <v>5512</v>
      </c>
      <c r="S26" s="323" t="s">
        <v>5513</v>
      </c>
      <c r="T26" s="330" t="s">
        <v>5454</v>
      </c>
      <c r="U26" s="327" t="s">
        <v>5514</v>
      </c>
      <c r="V26" s="323" t="s">
        <v>5515</v>
      </c>
      <c r="W26" s="323" t="s">
        <v>5516</v>
      </c>
      <c r="X26" s="323" t="s">
        <v>5517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5518</v>
      </c>
      <c r="D27" s="324">
        <v>200</v>
      </c>
      <c r="E27" s="324">
        <v>0</v>
      </c>
      <c r="F27" s="332" t="s">
        <v>5375</v>
      </c>
      <c r="G27" s="324" t="s">
        <v>5519</v>
      </c>
      <c r="H27" s="323" t="s">
        <v>5520</v>
      </c>
      <c r="J27" s="367">
        <v>42562</v>
      </c>
      <c r="K27" s="367"/>
      <c r="L27" s="367"/>
      <c r="M27" s="367"/>
      <c r="N27" s="367"/>
      <c r="O27" s="367"/>
      <c r="P27" s="326" t="s">
        <v>5521</v>
      </c>
      <c r="Q27" s="323" t="s">
        <v>4664</v>
      </c>
      <c r="R27" s="323" t="s">
        <v>4379</v>
      </c>
      <c r="S27" s="323" t="s">
        <v>5522</v>
      </c>
      <c r="T27" s="331"/>
      <c r="U27" s="327" t="s">
        <v>5523</v>
      </c>
    </row>
    <row r="28" spans="1:29" ht="12.75" customHeight="1" x14ac:dyDescent="0.35">
      <c r="A28" s="301">
        <v>22</v>
      </c>
      <c r="B28" s="322">
        <v>42603</v>
      </c>
      <c r="C28" s="322" t="s">
        <v>5524</v>
      </c>
      <c r="D28" s="324">
        <v>195</v>
      </c>
      <c r="E28" s="324">
        <v>0</v>
      </c>
      <c r="F28" s="324" t="s">
        <v>5375</v>
      </c>
      <c r="G28" s="324" t="s">
        <v>5525</v>
      </c>
      <c r="H28" s="323" t="s">
        <v>5526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5527</v>
      </c>
      <c r="Q28" s="323" t="s">
        <v>4664</v>
      </c>
      <c r="R28" s="323" t="s">
        <v>5528</v>
      </c>
      <c r="S28" s="323" t="s">
        <v>5529</v>
      </c>
      <c r="T28" s="329"/>
      <c r="U28" s="330" t="s">
        <v>5530</v>
      </c>
      <c r="V28" s="323" t="s">
        <v>5531</v>
      </c>
      <c r="W28" s="331" t="s">
        <v>5532</v>
      </c>
      <c r="X28" s="323" t="s">
        <v>5533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5534</v>
      </c>
      <c r="D29" s="324">
        <v>195</v>
      </c>
      <c r="E29" s="324">
        <v>0</v>
      </c>
      <c r="F29" s="324" t="s">
        <v>5375</v>
      </c>
      <c r="G29" s="324" t="s">
        <v>5535</v>
      </c>
      <c r="H29" s="323" t="s">
        <v>5526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5536</v>
      </c>
      <c r="Q29" s="323" t="s">
        <v>4664</v>
      </c>
      <c r="R29" s="323" t="s">
        <v>5537</v>
      </c>
      <c r="S29" s="323" t="s">
        <v>5538</v>
      </c>
      <c r="T29" s="353" t="s">
        <v>4722</v>
      </c>
      <c r="U29" s="331" t="s">
        <v>5539</v>
      </c>
      <c r="V29" s="323" t="s">
        <v>5540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5440</v>
      </c>
      <c r="D30" s="324">
        <v>195</v>
      </c>
      <c r="E30" s="324">
        <v>0</v>
      </c>
      <c r="F30" s="324" t="s">
        <v>5375</v>
      </c>
      <c r="G30" s="324" t="s">
        <v>5535</v>
      </c>
      <c r="H30" s="323" t="s">
        <v>174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5541</v>
      </c>
      <c r="Q30" s="323" t="s">
        <v>4664</v>
      </c>
      <c r="R30" s="323" t="s">
        <v>5542</v>
      </c>
      <c r="S30" s="323" t="s">
        <v>5543</v>
      </c>
      <c r="T30" s="353" t="s">
        <v>4755</v>
      </c>
      <c r="U30" s="331" t="s">
        <v>5544</v>
      </c>
      <c r="V30" s="323" t="s">
        <v>5545</v>
      </c>
      <c r="W30" s="331" t="s">
        <v>5546</v>
      </c>
      <c r="X30" s="323" t="s">
        <v>4376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5440</v>
      </c>
      <c r="D31" s="324">
        <v>195</v>
      </c>
      <c r="E31" s="324">
        <v>0</v>
      </c>
      <c r="F31" s="324" t="s">
        <v>5375</v>
      </c>
      <c r="G31" s="324" t="s">
        <v>5547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5548</v>
      </c>
      <c r="Q31" s="323" t="s">
        <v>4955</v>
      </c>
      <c r="R31" s="323" t="s">
        <v>5549</v>
      </c>
      <c r="S31" s="323" t="s">
        <v>5550</v>
      </c>
      <c r="T31" s="353" t="s">
        <v>4879</v>
      </c>
      <c r="U31" s="331" t="s">
        <v>5551</v>
      </c>
      <c r="V31" s="323"/>
      <c r="W31" s="331"/>
      <c r="X31" s="323" t="s">
        <v>4365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5054</v>
      </c>
      <c r="D32" s="324">
        <v>195</v>
      </c>
      <c r="E32" s="324">
        <v>0</v>
      </c>
      <c r="F32" s="324" t="s">
        <v>5375</v>
      </c>
      <c r="G32" s="324" t="s">
        <v>5552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5055</v>
      </c>
      <c r="Q32" s="323" t="s">
        <v>4664</v>
      </c>
      <c r="R32" s="323" t="s">
        <v>5056</v>
      </c>
      <c r="S32" s="323" t="s">
        <v>5057</v>
      </c>
      <c r="T32" s="353"/>
      <c r="U32" s="331" t="s">
        <v>5058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5440</v>
      </c>
      <c r="D33" s="324">
        <v>195</v>
      </c>
      <c r="E33" s="324">
        <v>0</v>
      </c>
      <c r="F33" s="324" t="s">
        <v>5375</v>
      </c>
      <c r="G33" s="324" t="s">
        <v>5547</v>
      </c>
      <c r="H33" s="323" t="s">
        <v>5553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5554</v>
      </c>
      <c r="Q33" s="323" t="s">
        <v>4664</v>
      </c>
      <c r="R33" s="323" t="s">
        <v>5066</v>
      </c>
      <c r="S33" s="323" t="s">
        <v>5555</v>
      </c>
      <c r="T33" s="353"/>
      <c r="U33" s="331" t="s">
        <v>5556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5557</v>
      </c>
      <c r="D34" s="324">
        <v>146.25</v>
      </c>
      <c r="E34" s="324">
        <v>0</v>
      </c>
      <c r="F34" s="324" t="s">
        <v>5375</v>
      </c>
      <c r="G34" s="324" t="s">
        <v>5558</v>
      </c>
      <c r="H34" s="323"/>
      <c r="I34" s="323"/>
      <c r="J34" s="367"/>
      <c r="K34" s="367"/>
      <c r="L34" s="367"/>
      <c r="M34" s="367"/>
      <c r="N34" s="367"/>
      <c r="O34" s="367"/>
      <c r="P34" s="326" t="s">
        <v>5559</v>
      </c>
      <c r="Q34" s="340" t="s">
        <v>4664</v>
      </c>
      <c r="R34" s="340" t="s">
        <v>5560</v>
      </c>
      <c r="S34" s="340" t="s">
        <v>5561</v>
      </c>
      <c r="T34" s="344" t="s">
        <v>5485</v>
      </c>
      <c r="U34" s="344" t="s">
        <v>5562</v>
      </c>
      <c r="V34" s="340" t="s">
        <v>5563</v>
      </c>
      <c r="W34" s="340" t="s">
        <v>5564</v>
      </c>
      <c r="X34" s="340" t="s">
        <v>4370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5440</v>
      </c>
      <c r="D35" s="324">
        <v>1800</v>
      </c>
      <c r="E35" s="324">
        <v>0</v>
      </c>
      <c r="F35" s="324" t="s">
        <v>4357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5565</v>
      </c>
      <c r="Q35" s="323" t="s">
        <v>5045</v>
      </c>
      <c r="R35" s="323" t="s">
        <v>5566</v>
      </c>
      <c r="S35" s="323" t="s">
        <v>5567</v>
      </c>
      <c r="T35" s="331" t="s">
        <v>4804</v>
      </c>
      <c r="U35" s="323">
        <v>971509355188</v>
      </c>
      <c r="V35" s="323">
        <v>7440</v>
      </c>
      <c r="W35" s="331" t="s">
        <v>5568</v>
      </c>
      <c r="X35" s="323" t="s">
        <v>5569</v>
      </c>
      <c r="Y35" s="323" t="s">
        <v>5570</v>
      </c>
      <c r="Z35" s="323" t="s">
        <v>5448</v>
      </c>
      <c r="AA35" s="323"/>
      <c r="AB35" s="323" t="s">
        <v>5571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5440</v>
      </c>
      <c r="D36" s="324">
        <v>304.14999999999998</v>
      </c>
      <c r="E36" s="324">
        <v>0</v>
      </c>
      <c r="F36" s="324" t="s">
        <v>5509</v>
      </c>
      <c r="G36" s="324"/>
      <c r="H36" s="323" t="s">
        <v>175</v>
      </c>
      <c r="I36" s="323"/>
      <c r="J36" s="367" t="s">
        <v>1141</v>
      </c>
      <c r="K36" s="367"/>
      <c r="L36" s="367"/>
      <c r="M36" s="367"/>
      <c r="N36" s="367"/>
      <c r="O36" s="367"/>
      <c r="P36" s="326" t="s">
        <v>5572</v>
      </c>
      <c r="Q36" s="323" t="s">
        <v>5045</v>
      </c>
      <c r="R36" s="323" t="s">
        <v>4446</v>
      </c>
      <c r="S36" s="323" t="s">
        <v>4403</v>
      </c>
      <c r="T36" s="331" t="s">
        <v>4879</v>
      </c>
      <c r="U36" s="323" t="s">
        <v>5573</v>
      </c>
      <c r="V36" s="323" t="s">
        <v>5574</v>
      </c>
      <c r="W36" s="331" t="s">
        <v>5575</v>
      </c>
      <c r="X36" s="323" t="s">
        <v>5576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5577</v>
      </c>
      <c r="D37" s="324">
        <f>195-48.75</f>
        <v>146.25</v>
      </c>
      <c r="E37" s="324">
        <v>0</v>
      </c>
      <c r="F37" s="324" t="s">
        <v>5375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5578</v>
      </c>
      <c r="Q37" s="323" t="s">
        <v>5394</v>
      </c>
      <c r="R37" s="323" t="s">
        <v>4179</v>
      </c>
      <c r="S37" s="323" t="s">
        <v>5579</v>
      </c>
      <c r="T37" s="330" t="s">
        <v>4692</v>
      </c>
      <c r="U37" s="327" t="s">
        <v>5580</v>
      </c>
      <c r="V37" s="323" t="s">
        <v>5581</v>
      </c>
      <c r="W37" s="368" t="s">
        <v>5582</v>
      </c>
      <c r="X37" s="331" t="s">
        <v>5583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5584</v>
      </c>
      <c r="D38" s="324">
        <v>195</v>
      </c>
      <c r="E38" s="324">
        <v>0</v>
      </c>
      <c r="F38" s="324" t="s">
        <v>5375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5585</v>
      </c>
      <c r="Q38" s="323" t="s">
        <v>4664</v>
      </c>
      <c r="R38" s="323" t="s">
        <v>5586</v>
      </c>
      <c r="S38" s="323" t="s">
        <v>5587</v>
      </c>
      <c r="T38" s="330" t="s">
        <v>5588</v>
      </c>
      <c r="U38" s="327" t="s">
        <v>5589</v>
      </c>
      <c r="V38" s="323" t="s">
        <v>5590</v>
      </c>
      <c r="W38" s="331" t="s">
        <v>5591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5592</v>
      </c>
      <c r="D39" s="324">
        <v>120</v>
      </c>
      <c r="E39" s="324"/>
      <c r="F39" s="324" t="s">
        <v>5593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5594</v>
      </c>
      <c r="Q39" s="323" t="s">
        <v>5045</v>
      </c>
      <c r="R39" s="323" t="s">
        <v>5595</v>
      </c>
      <c r="S39" s="323" t="s">
        <v>5596</v>
      </c>
      <c r="T39" s="330" t="s">
        <v>4886</v>
      </c>
      <c r="U39" s="327" t="s">
        <v>5597</v>
      </c>
      <c r="V39" s="323" t="s">
        <v>5598</v>
      </c>
      <c r="W39" s="331" t="s">
        <v>5599</v>
      </c>
      <c r="X39" s="323" t="s">
        <v>5600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5601</v>
      </c>
      <c r="D40" s="324">
        <v>85</v>
      </c>
      <c r="E40" s="324">
        <v>0</v>
      </c>
      <c r="F40" s="324" t="s">
        <v>976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5602</v>
      </c>
      <c r="Q40" s="323" t="s">
        <v>4664</v>
      </c>
      <c r="R40" s="323" t="s">
        <v>4379</v>
      </c>
      <c r="S40" s="323" t="s">
        <v>5603</v>
      </c>
      <c r="T40" s="330" t="s">
        <v>5604</v>
      </c>
      <c r="U40" s="327" t="s">
        <v>5605</v>
      </c>
      <c r="V40" s="323" t="s">
        <v>5606</v>
      </c>
      <c r="W40" s="331" t="s">
        <v>5607</v>
      </c>
      <c r="X40" s="323" t="s">
        <v>5608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5609</v>
      </c>
      <c r="D41" s="324">
        <v>50</v>
      </c>
      <c r="E41" s="324"/>
      <c r="F41" s="324" t="s">
        <v>976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4178</v>
      </c>
      <c r="Q41" s="84" t="s">
        <v>5394</v>
      </c>
      <c r="R41" s="84" t="s">
        <v>4179</v>
      </c>
      <c r="S41" s="84" t="s">
        <v>4180</v>
      </c>
      <c r="T41" s="238" t="s">
        <v>5610</v>
      </c>
      <c r="U41" s="146" t="s">
        <v>5611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1311</v>
      </c>
      <c r="D42" s="324">
        <v>200</v>
      </c>
      <c r="E42" s="324">
        <v>0</v>
      </c>
      <c r="F42" s="324" t="s">
        <v>5375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5612</v>
      </c>
      <c r="Q42" s="84" t="s">
        <v>4664</v>
      </c>
      <c r="R42" s="84" t="s">
        <v>4192</v>
      </c>
      <c r="S42" s="84" t="s">
        <v>5613</v>
      </c>
      <c r="T42" s="330" t="s">
        <v>5610</v>
      </c>
      <c r="U42" s="146" t="s">
        <v>5614</v>
      </c>
      <c r="V42" s="323" t="s">
        <v>5615</v>
      </c>
      <c r="W42" s="331" t="s">
        <v>5616</v>
      </c>
      <c r="X42" s="323" t="s">
        <v>5617</v>
      </c>
      <c r="Y42" s="323" t="s">
        <v>5618</v>
      </c>
      <c r="Z42" s="323">
        <v>42796</v>
      </c>
      <c r="AA42" s="323" t="s">
        <v>5619</v>
      </c>
      <c r="AB42" s="323" t="s">
        <v>5571</v>
      </c>
      <c r="AC42" s="323"/>
    </row>
    <row r="43" spans="1:29" ht="12.75" customHeight="1" x14ac:dyDescent="0.35">
      <c r="B43" s="322">
        <v>43082</v>
      </c>
      <c r="C43" s="84" t="s">
        <v>5620</v>
      </c>
      <c r="D43" s="324">
        <v>195</v>
      </c>
      <c r="E43" s="324"/>
      <c r="F43" s="4" t="s">
        <v>5375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5585</v>
      </c>
      <c r="Q43" s="323" t="s">
        <v>4664</v>
      </c>
      <c r="R43" s="323" t="s">
        <v>5586</v>
      </c>
      <c r="S43" s="323" t="s">
        <v>5587</v>
      </c>
      <c r="T43" s="330" t="s">
        <v>5588</v>
      </c>
      <c r="U43" s="327" t="s">
        <v>5589</v>
      </c>
      <c r="V43" s="323" t="s">
        <v>5590</v>
      </c>
      <c r="W43" s="331" t="s">
        <v>5591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5621</v>
      </c>
      <c r="D44" s="324">
        <v>195</v>
      </c>
      <c r="E44" s="324"/>
      <c r="F44" s="4" t="s">
        <v>5375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5585</v>
      </c>
      <c r="Q44" s="323" t="s">
        <v>4664</v>
      </c>
      <c r="R44" s="323" t="s">
        <v>5586</v>
      </c>
      <c r="S44" s="323" t="s">
        <v>5587</v>
      </c>
      <c r="T44" s="330" t="s">
        <v>5588</v>
      </c>
      <c r="U44" s="327" t="s">
        <v>5589</v>
      </c>
      <c r="V44" s="323" t="s">
        <v>5590</v>
      </c>
      <c r="W44" s="331" t="s">
        <v>5591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5622</v>
      </c>
      <c r="D45" s="324">
        <v>195</v>
      </c>
      <c r="E45" s="324"/>
      <c r="F45" s="4" t="s">
        <v>5375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5623</v>
      </c>
      <c r="Q45" s="84" t="s">
        <v>4664</v>
      </c>
      <c r="R45" s="84" t="s">
        <v>5624</v>
      </c>
      <c r="S45" s="323" t="s">
        <v>5625</v>
      </c>
      <c r="T45" s="238" t="s">
        <v>5028</v>
      </c>
      <c r="U45" s="146" t="s">
        <v>5626</v>
      </c>
      <c r="V45" s="323" t="s">
        <v>5627</v>
      </c>
      <c r="W45" s="331" t="s">
        <v>5628</v>
      </c>
      <c r="X45" s="84" t="s">
        <v>5533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5629</v>
      </c>
      <c r="D46" s="324">
        <v>65</v>
      </c>
      <c r="E46" s="324"/>
      <c r="F46" s="4" t="s">
        <v>976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5630</v>
      </c>
      <c r="Q46" s="84" t="s">
        <v>4664</v>
      </c>
      <c r="R46" s="84" t="s">
        <v>4058</v>
      </c>
      <c r="S46" s="84" t="s">
        <v>4089</v>
      </c>
      <c r="T46" s="238" t="s">
        <v>5631</v>
      </c>
      <c r="U46" s="146" t="s">
        <v>4619</v>
      </c>
      <c r="V46" s="323" t="s">
        <v>5632</v>
      </c>
      <c r="W46" s="331" t="s">
        <v>5633</v>
      </c>
      <c r="X46" s="84" t="s">
        <v>5634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5635</v>
      </c>
      <c r="D47" s="324">
        <v>120</v>
      </c>
      <c r="E47" s="324"/>
      <c r="F47" s="4" t="s">
        <v>5593</v>
      </c>
      <c r="G47" s="324"/>
      <c r="H47" s="323"/>
      <c r="I47" s="323"/>
      <c r="J47" s="641" t="s">
        <v>1946</v>
      </c>
      <c r="K47" s="641"/>
      <c r="L47" s="641"/>
      <c r="M47" s="641"/>
      <c r="N47" s="641"/>
      <c r="O47" s="641"/>
      <c r="P47" s="323" t="s">
        <v>5636</v>
      </c>
      <c r="Q47" s="84" t="s">
        <v>4664</v>
      </c>
      <c r="R47" s="84" t="s">
        <v>4165</v>
      </c>
      <c r="S47" s="84" t="s">
        <v>4245</v>
      </c>
      <c r="T47" s="238" t="s">
        <v>5014</v>
      </c>
      <c r="U47" s="146" t="s">
        <v>5637</v>
      </c>
      <c r="V47" s="323" t="s">
        <v>5638</v>
      </c>
      <c r="W47" s="331" t="s">
        <v>5639</v>
      </c>
      <c r="X47" s="84" t="s">
        <v>4370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5640</v>
      </c>
      <c r="D48" s="324">
        <v>120</v>
      </c>
      <c r="E48" s="324"/>
      <c r="F48" s="4" t="s">
        <v>5593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4218</v>
      </c>
      <c r="Q48" s="84" t="s">
        <v>5045</v>
      </c>
      <c r="R48" s="84" t="s">
        <v>5641</v>
      </c>
      <c r="S48" s="323" t="s">
        <v>517</v>
      </c>
      <c r="T48" s="238" t="s">
        <v>4755</v>
      </c>
      <c r="U48" s="146" t="s">
        <v>5642</v>
      </c>
      <c r="V48" s="323" t="s">
        <v>4395</v>
      </c>
      <c r="W48" s="331" t="s">
        <v>4394</v>
      </c>
      <c r="X48" s="84" t="s">
        <v>5643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5644</v>
      </c>
      <c r="D49" s="324">
        <v>65</v>
      </c>
      <c r="E49" s="324"/>
      <c r="F49" s="324" t="s">
        <v>976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5645</v>
      </c>
      <c r="Q49" s="84" t="s">
        <v>4664</v>
      </c>
      <c r="R49" s="84" t="s">
        <v>5646</v>
      </c>
      <c r="S49" s="323" t="s">
        <v>5647</v>
      </c>
      <c r="T49" s="238"/>
      <c r="U49" s="146" t="s">
        <v>5648</v>
      </c>
      <c r="V49" s="323" t="s">
        <v>5649</v>
      </c>
      <c r="W49" s="331" t="s">
        <v>5650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5651</v>
      </c>
      <c r="D50" s="324">
        <v>195</v>
      </c>
      <c r="E50" s="324"/>
      <c r="F50" s="4" t="s">
        <v>5375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5652</v>
      </c>
      <c r="Q50" s="84" t="s">
        <v>5045</v>
      </c>
      <c r="R50" s="84" t="s">
        <v>2624</v>
      </c>
      <c r="S50" s="84" t="s">
        <v>4057</v>
      </c>
      <c r="T50" s="238" t="s">
        <v>5454</v>
      </c>
      <c r="U50" s="146" t="s">
        <v>4911</v>
      </c>
      <c r="V50" s="323" t="s">
        <v>5653</v>
      </c>
      <c r="W50" s="331" t="s">
        <v>5654</v>
      </c>
      <c r="X50" s="84" t="s">
        <v>5655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5656</v>
      </c>
      <c r="D51" s="507">
        <v>125</v>
      </c>
      <c r="E51" s="324">
        <v>0</v>
      </c>
      <c r="F51" s="324"/>
      <c r="G51" s="324"/>
      <c r="H51" s="323"/>
      <c r="I51" s="323"/>
      <c r="P51" s="508" t="s">
        <v>5657</v>
      </c>
      <c r="Q51" s="512" t="s">
        <v>5045</v>
      </c>
      <c r="R51" s="512" t="s">
        <v>5658</v>
      </c>
      <c r="S51" s="512" t="s">
        <v>5659</v>
      </c>
      <c r="T51" s="514" t="s">
        <v>5485</v>
      </c>
      <c r="U51" s="514" t="s">
        <v>5660</v>
      </c>
      <c r="V51" s="514" t="s">
        <v>5661</v>
      </c>
      <c r="W51" s="515" t="s">
        <v>5662</v>
      </c>
      <c r="X51" s="513" t="s">
        <v>5663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5664</v>
      </c>
      <c r="D52" s="324">
        <v>120</v>
      </c>
      <c r="E52" s="324">
        <v>0</v>
      </c>
      <c r="F52" s="4" t="s">
        <v>5593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4218</v>
      </c>
      <c r="Q52" s="84" t="s">
        <v>5045</v>
      </c>
      <c r="R52" s="84" t="s">
        <v>5641</v>
      </c>
      <c r="S52" s="323" t="s">
        <v>517</v>
      </c>
      <c r="T52" s="238" t="s">
        <v>4755</v>
      </c>
      <c r="U52" s="146" t="s">
        <v>5642</v>
      </c>
      <c r="V52" s="323" t="s">
        <v>4395</v>
      </c>
      <c r="W52" s="331" t="s">
        <v>4394</v>
      </c>
      <c r="X52" s="84" t="s">
        <v>5643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5440</v>
      </c>
      <c r="D53" s="324">
        <v>195</v>
      </c>
      <c r="E53" s="324">
        <v>0</v>
      </c>
      <c r="F53" s="4" t="s">
        <v>5375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5665</v>
      </c>
      <c r="Q53" s="512" t="s">
        <v>4664</v>
      </c>
      <c r="R53" s="512" t="s">
        <v>534</v>
      </c>
      <c r="S53" s="512" t="s">
        <v>4265</v>
      </c>
      <c r="T53" s="514">
        <v>68</v>
      </c>
      <c r="U53" s="514">
        <v>7970649888</v>
      </c>
      <c r="V53" s="514" t="s">
        <v>5666</v>
      </c>
      <c r="W53" s="515" t="s">
        <v>5667</v>
      </c>
      <c r="X53" s="513" t="s">
        <v>4376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5668</v>
      </c>
      <c r="D54" s="324">
        <v>120</v>
      </c>
      <c r="E54" s="324"/>
      <c r="F54" s="4" t="s">
        <v>5593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4218</v>
      </c>
      <c r="Q54" s="84" t="s">
        <v>5045</v>
      </c>
      <c r="R54" s="84" t="s">
        <v>5641</v>
      </c>
      <c r="S54" s="323" t="s">
        <v>517</v>
      </c>
      <c r="T54" s="238" t="s">
        <v>4755</v>
      </c>
      <c r="U54" s="146" t="s">
        <v>5642</v>
      </c>
      <c r="V54" s="323" t="s">
        <v>4395</v>
      </c>
      <c r="W54" s="331" t="s">
        <v>4394</v>
      </c>
      <c r="X54" s="84" t="s">
        <v>5643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5669</v>
      </c>
      <c r="D55" s="324">
        <v>192</v>
      </c>
      <c r="E55" s="324"/>
      <c r="F55" s="4" t="s">
        <v>5593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4218</v>
      </c>
      <c r="Q55" s="84" t="s">
        <v>5045</v>
      </c>
      <c r="R55" s="84" t="s">
        <v>5641</v>
      </c>
      <c r="S55" s="323" t="s">
        <v>517</v>
      </c>
      <c r="T55" s="238" t="s">
        <v>4755</v>
      </c>
      <c r="U55" s="146" t="s">
        <v>5642</v>
      </c>
      <c r="V55" s="323" t="s">
        <v>4395</v>
      </c>
      <c r="W55" s="331" t="s">
        <v>4394</v>
      </c>
      <c r="X55" s="84" t="s">
        <v>5643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5669</v>
      </c>
      <c r="D56" s="324">
        <v>0</v>
      </c>
      <c r="E56" s="324"/>
      <c r="F56" s="4" t="s">
        <v>5593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4218</v>
      </c>
      <c r="Q56" s="84" t="s">
        <v>5045</v>
      </c>
      <c r="R56" s="84" t="s">
        <v>5641</v>
      </c>
      <c r="S56" s="323" t="s">
        <v>517</v>
      </c>
      <c r="T56" s="238" t="s">
        <v>4755</v>
      </c>
      <c r="U56" s="146" t="s">
        <v>5642</v>
      </c>
      <c r="V56" s="323" t="s">
        <v>4395</v>
      </c>
      <c r="W56" s="331" t="s">
        <v>4394</v>
      </c>
      <c r="X56" s="84" t="s">
        <v>5643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5670</v>
      </c>
      <c r="D57" s="324">
        <v>156</v>
      </c>
      <c r="E57" s="324"/>
      <c r="F57" s="4" t="s">
        <v>5375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4151</v>
      </c>
      <c r="Q57" s="91" t="s">
        <v>4664</v>
      </c>
      <c r="R57" s="91" t="s">
        <v>522</v>
      </c>
      <c r="S57" s="91" t="s">
        <v>4153</v>
      </c>
      <c r="T57" s="94" t="s">
        <v>5485</v>
      </c>
      <c r="U57" s="94" t="s">
        <v>5671</v>
      </c>
      <c r="V57" s="514" t="s">
        <v>5672</v>
      </c>
      <c r="W57" s="515" t="s">
        <v>5673</v>
      </c>
      <c r="X57" s="93" t="s">
        <v>5674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5127</v>
      </c>
      <c r="D58" s="324">
        <v>156</v>
      </c>
      <c r="E58" s="324"/>
      <c r="F58" s="4" t="s">
        <v>5375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5675</v>
      </c>
      <c r="Q58" s="612" t="s">
        <v>4664</v>
      </c>
      <c r="R58" s="299" t="s">
        <v>5036</v>
      </c>
      <c r="S58" s="299" t="s">
        <v>4106</v>
      </c>
      <c r="T58" s="646" t="s">
        <v>5676</v>
      </c>
      <c r="U58" s="300" t="s">
        <v>5677</v>
      </c>
      <c r="V58" s="612" t="s">
        <v>5678</v>
      </c>
      <c r="W58" s="612" t="s">
        <v>5679</v>
      </c>
      <c r="X58" s="612" t="s">
        <v>5663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5680</v>
      </c>
      <c r="D59" s="324">
        <v>65</v>
      </c>
      <c r="E59" s="324"/>
      <c r="F59" s="4" t="s">
        <v>976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4218</v>
      </c>
      <c r="Q59" s="84" t="s">
        <v>5045</v>
      </c>
      <c r="R59" s="84" t="s">
        <v>5641</v>
      </c>
      <c r="S59" s="323" t="s">
        <v>517</v>
      </c>
      <c r="T59" s="238" t="s">
        <v>4755</v>
      </c>
      <c r="U59" s="146" t="s">
        <v>5642</v>
      </c>
      <c r="V59" s="323" t="s">
        <v>4395</v>
      </c>
      <c r="W59" s="331" t="s">
        <v>4394</v>
      </c>
      <c r="X59" s="84" t="s">
        <v>5643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5681</v>
      </c>
      <c r="D60" s="324">
        <v>65</v>
      </c>
      <c r="E60" s="324"/>
      <c r="F60" s="4" t="s">
        <v>976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4964</v>
      </c>
      <c r="Q60" s="612" t="s">
        <v>4664</v>
      </c>
      <c r="R60" s="299" t="s">
        <v>4046</v>
      </c>
      <c r="S60" s="299" t="s">
        <v>4449</v>
      </c>
      <c r="T60" s="646" t="s">
        <v>5014</v>
      </c>
      <c r="U60" s="300" t="s">
        <v>5682</v>
      </c>
      <c r="V60" s="612" t="s">
        <v>5683</v>
      </c>
      <c r="W60" s="612" t="s">
        <v>5684</v>
      </c>
      <c r="X60" s="612" t="s">
        <v>4370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5685</v>
      </c>
      <c r="D61" s="324">
        <v>192</v>
      </c>
      <c r="E61" s="324"/>
      <c r="F61" s="4" t="s">
        <v>5375</v>
      </c>
      <c r="G61" s="324"/>
      <c r="H61" s="323"/>
      <c r="I61" s="323"/>
      <c r="J61" s="641" t="s">
        <v>1141</v>
      </c>
      <c r="K61" s="641"/>
      <c r="L61" s="641"/>
      <c r="M61" s="641"/>
      <c r="N61" s="641"/>
      <c r="O61" s="641"/>
      <c r="P61" s="287" t="s">
        <v>4218</v>
      </c>
      <c r="Q61" s="84" t="s">
        <v>5045</v>
      </c>
      <c r="R61" s="84" t="s">
        <v>5641</v>
      </c>
      <c r="S61" s="323" t="s">
        <v>517</v>
      </c>
      <c r="T61" s="238" t="s">
        <v>4755</v>
      </c>
      <c r="U61" s="146" t="s">
        <v>5642</v>
      </c>
      <c r="V61" s="323" t="s">
        <v>4395</v>
      </c>
      <c r="W61" s="331" t="s">
        <v>4394</v>
      </c>
      <c r="X61" s="84" t="s">
        <v>5643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5686</v>
      </c>
      <c r="D62" s="324">
        <v>120</v>
      </c>
      <c r="E62" s="324"/>
      <c r="F62" s="4" t="s">
        <v>5593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5687</v>
      </c>
      <c r="Q62" s="612" t="s">
        <v>4664</v>
      </c>
      <c r="R62" s="299" t="s">
        <v>5364</v>
      </c>
      <c r="S62" s="299" t="s">
        <v>5365</v>
      </c>
      <c r="T62" s="646" t="s">
        <v>4749</v>
      </c>
      <c r="U62" s="300" t="s">
        <v>5688</v>
      </c>
      <c r="V62" s="612" t="s">
        <v>5689</v>
      </c>
      <c r="W62" s="612" t="s">
        <v>5690</v>
      </c>
      <c r="X62" s="612" t="s">
        <v>5691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5131</v>
      </c>
      <c r="D63" s="324">
        <v>146.25</v>
      </c>
      <c r="E63" s="324"/>
      <c r="F63" s="4" t="s">
        <v>5375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5692</v>
      </c>
      <c r="Q63" s="612" t="s">
        <v>5045</v>
      </c>
      <c r="R63" s="299" t="s">
        <v>5693</v>
      </c>
      <c r="S63" s="299" t="s">
        <v>5694</v>
      </c>
      <c r="T63" s="646"/>
      <c r="U63" s="300" t="s">
        <v>5695</v>
      </c>
      <c r="V63" s="612" t="s">
        <v>5696</v>
      </c>
      <c r="W63" s="612" t="s">
        <v>5697</v>
      </c>
      <c r="X63" s="612" t="s">
        <v>4454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160</v>
      </c>
      <c r="D64" s="324">
        <v>360</v>
      </c>
      <c r="E64" s="324"/>
      <c r="F64" s="4" t="s">
        <v>773</v>
      </c>
      <c r="G64" s="324"/>
      <c r="H64" s="323"/>
      <c r="I64" s="323"/>
      <c r="J64" s="641" t="s">
        <v>1141</v>
      </c>
      <c r="K64" s="641"/>
      <c r="L64" s="641"/>
      <c r="M64" s="641"/>
      <c r="N64" s="641"/>
      <c r="O64" s="641"/>
      <c r="P64" s="287" t="s">
        <v>4218</v>
      </c>
      <c r="Q64" s="84" t="s">
        <v>5045</v>
      </c>
      <c r="R64" s="84" t="s">
        <v>5641</v>
      </c>
      <c r="S64" s="323" t="s">
        <v>517</v>
      </c>
      <c r="T64" s="238" t="s">
        <v>4755</v>
      </c>
      <c r="U64" s="146" t="s">
        <v>5642</v>
      </c>
      <c r="V64" s="323" t="s">
        <v>4395</v>
      </c>
      <c r="W64" s="331" t="s">
        <v>4394</v>
      </c>
      <c r="X64" s="84" t="s">
        <v>5643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5698</v>
      </c>
      <c r="D65" s="324">
        <v>120</v>
      </c>
      <c r="E65" s="324"/>
      <c r="F65" s="4" t="s">
        <v>5593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5699</v>
      </c>
      <c r="Q65" s="612" t="s">
        <v>5045</v>
      </c>
      <c r="R65" s="299" t="s">
        <v>5700</v>
      </c>
      <c r="S65" s="299" t="s">
        <v>5701</v>
      </c>
      <c r="T65" s="646" t="s">
        <v>4749</v>
      </c>
      <c r="U65" s="300" t="s">
        <v>5702</v>
      </c>
      <c r="V65" s="612" t="s">
        <v>5703</v>
      </c>
      <c r="W65" s="612" t="s">
        <v>5704</v>
      </c>
      <c r="X65" s="612" t="s">
        <v>4370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5705</v>
      </c>
      <c r="D66" s="324">
        <v>120</v>
      </c>
      <c r="E66" s="324"/>
      <c r="F66" s="4" t="s">
        <v>5593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5706</v>
      </c>
      <c r="Q66" s="612" t="s">
        <v>4664</v>
      </c>
      <c r="R66" s="299" t="s">
        <v>5707</v>
      </c>
      <c r="S66" s="299" t="s">
        <v>5708</v>
      </c>
      <c r="T66" s="646" t="s">
        <v>5709</v>
      </c>
      <c r="U66" s="300" t="s">
        <v>5710</v>
      </c>
      <c r="V66" s="612" t="s">
        <v>5711</v>
      </c>
      <c r="W66" s="612" t="s">
        <v>5712</v>
      </c>
      <c r="X66" s="612" t="s">
        <v>5713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5714</v>
      </c>
      <c r="D67" s="324">
        <v>180</v>
      </c>
      <c r="E67" s="324"/>
      <c r="F67" s="4" t="s">
        <v>5715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5716</v>
      </c>
      <c r="Q67" s="612" t="s">
        <v>4664</v>
      </c>
      <c r="R67" s="299" t="s">
        <v>4533</v>
      </c>
      <c r="S67" s="299" t="s">
        <v>5717</v>
      </c>
      <c r="T67" s="646" t="s">
        <v>4804</v>
      </c>
      <c r="U67" s="300" t="s">
        <v>5718</v>
      </c>
      <c r="V67" s="612" t="s">
        <v>5719</v>
      </c>
      <c r="W67" s="612" t="s">
        <v>5720</v>
      </c>
      <c r="X67" s="612" t="s">
        <v>5721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5722</v>
      </c>
      <c r="D68" s="324">
        <v>360</v>
      </c>
      <c r="E68" s="324"/>
      <c r="F68" s="4" t="s">
        <v>773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4218</v>
      </c>
      <c r="Q68" s="84" t="s">
        <v>5045</v>
      </c>
      <c r="R68" s="84" t="s">
        <v>5641</v>
      </c>
      <c r="S68" s="323" t="s">
        <v>517</v>
      </c>
      <c r="T68" s="238" t="s">
        <v>4755</v>
      </c>
      <c r="U68" s="146" t="s">
        <v>5642</v>
      </c>
      <c r="V68" s="323" t="s">
        <v>4395</v>
      </c>
      <c r="W68" s="331" t="s">
        <v>4394</v>
      </c>
      <c r="X68" s="84" t="s">
        <v>5643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5723</v>
      </c>
      <c r="D69" s="324">
        <v>395</v>
      </c>
      <c r="E69" s="324"/>
      <c r="F69" s="4" t="s">
        <v>5509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5724</v>
      </c>
      <c r="Q69" s="612" t="s">
        <v>5725</v>
      </c>
      <c r="R69" s="299" t="s">
        <v>5726</v>
      </c>
      <c r="S69" s="299" t="s">
        <v>5727</v>
      </c>
      <c r="T69" s="646" t="s">
        <v>4966</v>
      </c>
      <c r="U69" s="300"/>
      <c r="V69" s="612"/>
      <c r="W69" s="612"/>
      <c r="X69" s="612" t="s">
        <v>5728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5729</v>
      </c>
      <c r="D70" s="324">
        <v>65</v>
      </c>
      <c r="E70" s="324"/>
      <c r="F70" s="4" t="s">
        <v>976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5730</v>
      </c>
      <c r="Q70" s="612" t="s">
        <v>5045</v>
      </c>
      <c r="R70" s="299" t="s">
        <v>4176</v>
      </c>
      <c r="S70" s="299" t="s">
        <v>4177</v>
      </c>
      <c r="T70" s="646" t="s">
        <v>5431</v>
      </c>
      <c r="U70" s="300" t="s">
        <v>5731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5732</v>
      </c>
      <c r="D71" s="324">
        <v>65</v>
      </c>
      <c r="E71" s="324"/>
      <c r="F71" s="4" t="s">
        <v>976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5687</v>
      </c>
      <c r="Q71" s="612" t="s">
        <v>4664</v>
      </c>
      <c r="R71" s="299" t="s">
        <v>5364</v>
      </c>
      <c r="S71" s="299" t="s">
        <v>5365</v>
      </c>
      <c r="T71" s="646" t="s">
        <v>4749</v>
      </c>
      <c r="U71" s="300" t="s">
        <v>5688</v>
      </c>
      <c r="V71" s="612" t="s">
        <v>5689</v>
      </c>
      <c r="W71" s="612" t="s">
        <v>5690</v>
      </c>
      <c r="X71" s="612" t="s">
        <v>5691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5733</v>
      </c>
      <c r="D72" s="324">
        <v>360</v>
      </c>
      <c r="E72" s="324"/>
      <c r="F72" s="4" t="s">
        <v>773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5734</v>
      </c>
      <c r="Q72" s="612" t="s">
        <v>4664</v>
      </c>
      <c r="R72" s="299" t="s">
        <v>4058</v>
      </c>
      <c r="S72" s="299" t="s">
        <v>5735</v>
      </c>
      <c r="T72" s="646" t="s">
        <v>4879</v>
      </c>
      <c r="U72" s="300" t="s">
        <v>5736</v>
      </c>
      <c r="V72" s="612" t="s">
        <v>5737</v>
      </c>
      <c r="W72" s="612" t="s">
        <v>5738</v>
      </c>
      <c r="X72" s="612" t="s">
        <v>5458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5739</v>
      </c>
      <c r="D73" s="324">
        <v>360</v>
      </c>
      <c r="E73" s="324"/>
      <c r="F73" s="4" t="s">
        <v>773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4220</v>
      </c>
      <c r="Q73" s="84" t="s">
        <v>5045</v>
      </c>
      <c r="R73" s="127" t="s">
        <v>2865</v>
      </c>
      <c r="S73" s="127" t="s">
        <v>5740</v>
      </c>
      <c r="T73" s="146" t="s">
        <v>5741</v>
      </c>
      <c r="U73" s="146" t="s">
        <v>5742</v>
      </c>
      <c r="V73" s="484" t="s">
        <v>5743</v>
      </c>
      <c r="W73" s="484" t="s">
        <v>5744</v>
      </c>
      <c r="X73" s="84" t="s">
        <v>4376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5745</v>
      </c>
      <c r="D74" s="324">
        <v>65</v>
      </c>
      <c r="E74" s="324"/>
      <c r="F74" s="4" t="s">
        <v>976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5687</v>
      </c>
      <c r="Q74" s="612" t="s">
        <v>4664</v>
      </c>
      <c r="R74" s="299" t="s">
        <v>5364</v>
      </c>
      <c r="S74" s="299" t="s">
        <v>5365</v>
      </c>
      <c r="T74" s="646" t="s">
        <v>4749</v>
      </c>
      <c r="U74" s="300" t="s">
        <v>5688</v>
      </c>
      <c r="V74" s="612" t="s">
        <v>5689</v>
      </c>
      <c r="W74" s="612" t="s">
        <v>5690</v>
      </c>
      <c r="X74" s="612" t="s">
        <v>5691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5746</v>
      </c>
      <c r="D75" s="324">
        <v>195</v>
      </c>
      <c r="E75" s="324"/>
      <c r="F75" s="4" t="s">
        <v>5375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5747</v>
      </c>
      <c r="Q75" s="612" t="s">
        <v>5045</v>
      </c>
      <c r="R75" s="299" t="s">
        <v>5748</v>
      </c>
      <c r="S75" s="299" t="s">
        <v>5749</v>
      </c>
      <c r="T75" s="646" t="s">
        <v>5750</v>
      </c>
      <c r="U75" s="300" t="s">
        <v>5751</v>
      </c>
      <c r="V75" s="612" t="s">
        <v>5752</v>
      </c>
      <c r="W75" s="612" t="s">
        <v>5753</v>
      </c>
      <c r="X75" s="612" t="s">
        <v>5754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5440</v>
      </c>
      <c r="D76" s="324">
        <v>360</v>
      </c>
      <c r="E76" s="324"/>
      <c r="F76" s="4" t="s">
        <v>773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5755</v>
      </c>
      <c r="Q76" s="612" t="s">
        <v>5756</v>
      </c>
      <c r="R76" s="299" t="s">
        <v>534</v>
      </c>
      <c r="S76" s="299" t="s">
        <v>5757</v>
      </c>
      <c r="T76" s="646" t="s">
        <v>5758</v>
      </c>
      <c r="U76" s="300"/>
      <c r="V76" s="612" t="s">
        <v>5759</v>
      </c>
      <c r="W76" s="612" t="s">
        <v>5760</v>
      </c>
      <c r="X76" s="612" t="s">
        <v>5458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5761</v>
      </c>
      <c r="D77" s="324">
        <v>100</v>
      </c>
      <c r="E77" s="324"/>
      <c r="F77" s="4" t="s">
        <v>5593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5762</v>
      </c>
      <c r="Q77" s="612" t="s">
        <v>4664</v>
      </c>
      <c r="R77" s="299" t="s">
        <v>5763</v>
      </c>
      <c r="S77" s="299" t="s">
        <v>5764</v>
      </c>
      <c r="T77" s="646" t="s">
        <v>4705</v>
      </c>
      <c r="U77" s="300" t="s">
        <v>5765</v>
      </c>
      <c r="V77" s="612" t="s">
        <v>5766</v>
      </c>
      <c r="W77" s="612" t="s">
        <v>5767</v>
      </c>
      <c r="X77" s="612" t="s">
        <v>5691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5440</v>
      </c>
      <c r="D78" s="324">
        <v>195</v>
      </c>
      <c r="E78" s="324"/>
      <c r="F78" s="4" t="s">
        <v>5375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5768</v>
      </c>
      <c r="Q78" s="612" t="s">
        <v>5045</v>
      </c>
      <c r="R78" s="299" t="s">
        <v>5769</v>
      </c>
      <c r="S78" s="299" t="s">
        <v>5770</v>
      </c>
      <c r="T78" s="646"/>
      <c r="U78" s="300" t="s">
        <v>5771</v>
      </c>
      <c r="V78" s="612" t="s">
        <v>5772</v>
      </c>
      <c r="W78" s="612" t="s">
        <v>5773</v>
      </c>
      <c r="X78" s="612" t="s">
        <v>4454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5774</v>
      </c>
      <c r="D79" s="324">
        <v>130</v>
      </c>
      <c r="E79" s="324"/>
      <c r="F79" s="4" t="s">
        <v>5593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5775</v>
      </c>
      <c r="Q79" s="612" t="s">
        <v>4664</v>
      </c>
      <c r="R79" s="299" t="s">
        <v>4533</v>
      </c>
      <c r="S79" s="299" t="s">
        <v>4245</v>
      </c>
      <c r="T79" s="646" t="s">
        <v>4895</v>
      </c>
      <c r="U79" s="300" t="s">
        <v>5776</v>
      </c>
      <c r="V79" s="612" t="s">
        <v>5777</v>
      </c>
      <c r="W79" s="612" t="s">
        <v>5778</v>
      </c>
      <c r="X79" s="612" t="s">
        <v>4365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5440</v>
      </c>
      <c r="D80" s="324">
        <v>360</v>
      </c>
      <c r="E80" s="324"/>
      <c r="F80" s="4" t="s">
        <v>773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5747</v>
      </c>
      <c r="Q80" s="612" t="s">
        <v>4664</v>
      </c>
      <c r="R80" s="299" t="s">
        <v>2487</v>
      </c>
      <c r="S80" s="299" t="s">
        <v>5749</v>
      </c>
      <c r="T80" s="646"/>
      <c r="U80" s="146" t="s">
        <v>5751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5779</v>
      </c>
      <c r="D81" s="324">
        <v>85</v>
      </c>
      <c r="E81" s="324"/>
      <c r="F81" s="4" t="s">
        <v>976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5780</v>
      </c>
      <c r="Q81" s="612" t="s">
        <v>4664</v>
      </c>
      <c r="R81" s="299" t="s">
        <v>4227</v>
      </c>
      <c r="S81" s="299" t="s">
        <v>4228</v>
      </c>
      <c r="T81" s="646" t="s">
        <v>4777</v>
      </c>
      <c r="U81" s="146" t="s">
        <v>5781</v>
      </c>
      <c r="V81" s="612" t="s">
        <v>5782</v>
      </c>
      <c r="W81" s="612" t="s">
        <v>5783</v>
      </c>
      <c r="X81" s="612" t="s">
        <v>4454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5784</v>
      </c>
      <c r="D82" s="324">
        <v>120</v>
      </c>
      <c r="E82" s="324"/>
      <c r="F82" s="4" t="s">
        <v>5593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5785</v>
      </c>
      <c r="Q82" s="667" t="s">
        <v>4664</v>
      </c>
      <c r="R82" s="667" t="s">
        <v>5579</v>
      </c>
      <c r="S82" s="667" t="s">
        <v>5786</v>
      </c>
      <c r="T82" s="668" t="s">
        <v>5028</v>
      </c>
      <c r="U82" s="146" t="s">
        <v>5787</v>
      </c>
      <c r="V82" s="667" t="s">
        <v>5788</v>
      </c>
      <c r="W82" s="667" t="s">
        <v>5789</v>
      </c>
      <c r="X82" s="667" t="s">
        <v>5399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5790</v>
      </c>
      <c r="D83" s="324">
        <v>395</v>
      </c>
      <c r="E83" s="324"/>
      <c r="F83" s="4" t="s">
        <v>5509</v>
      </c>
      <c r="G83" s="324"/>
      <c r="H83" s="323"/>
      <c r="I83" s="323"/>
      <c r="J83" s="641" t="s">
        <v>1141</v>
      </c>
      <c r="K83" s="641"/>
      <c r="L83" s="641"/>
      <c r="M83" s="641"/>
      <c r="N83" s="641"/>
      <c r="O83" s="641"/>
      <c r="P83" s="545" t="s">
        <v>5791</v>
      </c>
      <c r="Q83" s="612" t="s">
        <v>4664</v>
      </c>
      <c r="R83" s="299" t="s">
        <v>5792</v>
      </c>
      <c r="S83" s="299" t="s">
        <v>5793</v>
      </c>
      <c r="T83" s="646" t="s">
        <v>4804</v>
      </c>
      <c r="U83" s="146" t="s">
        <v>5794</v>
      </c>
      <c r="V83" s="612" t="s">
        <v>5795</v>
      </c>
      <c r="W83" s="612" t="s">
        <v>5796</v>
      </c>
      <c r="X83" s="612" t="s">
        <v>5797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5798</v>
      </c>
      <c r="D84" s="324">
        <v>360</v>
      </c>
      <c r="E84" s="324"/>
      <c r="F84" s="4" t="s">
        <v>773</v>
      </c>
      <c r="G84" s="324"/>
      <c r="H84" s="323"/>
      <c r="I84" s="323"/>
      <c r="J84" s="641" t="s">
        <v>1141</v>
      </c>
      <c r="K84" s="641"/>
      <c r="L84" s="641"/>
      <c r="M84" s="641"/>
      <c r="N84" s="641"/>
      <c r="O84" s="641"/>
      <c r="P84" s="545" t="s">
        <v>5799</v>
      </c>
      <c r="Q84" s="612" t="s">
        <v>4664</v>
      </c>
      <c r="R84" s="299" t="s">
        <v>5800</v>
      </c>
      <c r="S84" s="299" t="s">
        <v>5801</v>
      </c>
      <c r="T84" s="646" t="s">
        <v>5588</v>
      </c>
      <c r="U84" s="146" t="s">
        <v>5802</v>
      </c>
      <c r="V84" s="612" t="s">
        <v>5803</v>
      </c>
      <c r="W84" s="612" t="s">
        <v>5804</v>
      </c>
      <c r="X84" s="612" t="s">
        <v>5805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5806</v>
      </c>
      <c r="D85" s="324">
        <v>360</v>
      </c>
      <c r="E85" s="324"/>
      <c r="F85" s="4" t="s">
        <v>773</v>
      </c>
      <c r="G85" s="324"/>
      <c r="H85" s="323"/>
      <c r="I85" s="323"/>
      <c r="J85" s="641" t="s">
        <v>1141</v>
      </c>
      <c r="K85" s="641"/>
      <c r="L85" s="641"/>
      <c r="M85" s="641"/>
      <c r="N85" s="641"/>
      <c r="O85" s="641"/>
      <c r="P85" s="545" t="s">
        <v>5807</v>
      </c>
      <c r="Q85" s="612" t="s">
        <v>4955</v>
      </c>
      <c r="R85" s="299" t="s">
        <v>5808</v>
      </c>
      <c r="S85" s="299" t="s">
        <v>5809</v>
      </c>
      <c r="T85" s="646" t="s">
        <v>4808</v>
      </c>
      <c r="U85" s="146" t="s">
        <v>5810</v>
      </c>
      <c r="V85" s="612" t="s">
        <v>5811</v>
      </c>
      <c r="W85" s="612" t="s">
        <v>5812</v>
      </c>
      <c r="X85" s="612" t="s">
        <v>5813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5814</v>
      </c>
      <c r="D86" s="324">
        <v>120</v>
      </c>
      <c r="E86" s="324"/>
      <c r="F86" s="4" t="s">
        <v>5815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5572</v>
      </c>
      <c r="Q86" s="612" t="s">
        <v>5045</v>
      </c>
      <c r="R86" s="299" t="s">
        <v>4446</v>
      </c>
      <c r="S86" s="299" t="s">
        <v>4403</v>
      </c>
      <c r="T86" s="646" t="s">
        <v>5008</v>
      </c>
      <c r="U86" s="146" t="s">
        <v>5573</v>
      </c>
      <c r="V86" s="612" t="s">
        <v>5816</v>
      </c>
      <c r="W86" s="612" t="s">
        <v>5575</v>
      </c>
      <c r="X86" s="612" t="s">
        <v>5576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5163</v>
      </c>
      <c r="D87" s="324">
        <v>310</v>
      </c>
      <c r="E87" s="324"/>
      <c r="F87" s="4" t="s">
        <v>773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5817</v>
      </c>
      <c r="Q87" s="612" t="s">
        <v>5818</v>
      </c>
      <c r="R87" s="299" t="s">
        <v>5819</v>
      </c>
      <c r="S87" s="299" t="s">
        <v>5820</v>
      </c>
      <c r="T87" s="646" t="s">
        <v>5588</v>
      </c>
      <c r="U87" s="146" t="s">
        <v>5821</v>
      </c>
      <c r="V87" s="612" t="s">
        <v>5822</v>
      </c>
      <c r="W87" s="612" t="s">
        <v>5823</v>
      </c>
      <c r="X87" s="612" t="s">
        <v>5721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5824</v>
      </c>
      <c r="D88" s="324">
        <v>360</v>
      </c>
      <c r="E88" s="324"/>
      <c r="F88" s="4" t="s">
        <v>773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5825</v>
      </c>
      <c r="Q88" s="612" t="s">
        <v>4955</v>
      </c>
      <c r="R88" s="299" t="s">
        <v>3995</v>
      </c>
      <c r="S88" s="299" t="s">
        <v>5826</v>
      </c>
      <c r="T88" s="646" t="s">
        <v>5028</v>
      </c>
      <c r="U88" s="146" t="s">
        <v>5827</v>
      </c>
      <c r="V88" s="612" t="s">
        <v>5828</v>
      </c>
      <c r="W88" s="612" t="s">
        <v>5829</v>
      </c>
      <c r="X88" s="612" t="s">
        <v>4370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5440</v>
      </c>
      <c r="D89" s="324">
        <v>360</v>
      </c>
      <c r="E89" s="324"/>
      <c r="F89" s="4" t="s">
        <v>773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5830</v>
      </c>
      <c r="Q89" s="84" t="s">
        <v>5045</v>
      </c>
      <c r="R89" s="91" t="s">
        <v>2624</v>
      </c>
      <c r="S89" s="91" t="s">
        <v>5831</v>
      </c>
      <c r="T89" s="202" t="s">
        <v>4889</v>
      </c>
      <c r="U89" s="510" t="s">
        <v>5832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5440</v>
      </c>
      <c r="D90" s="324">
        <v>360</v>
      </c>
      <c r="E90" s="324"/>
      <c r="F90" s="4" t="s">
        <v>773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5833</v>
      </c>
      <c r="Q90" s="86" t="s">
        <v>4664</v>
      </c>
      <c r="R90" s="4" t="s">
        <v>5834</v>
      </c>
      <c r="S90" s="4" t="s">
        <v>5835</v>
      </c>
      <c r="T90" s="94" t="s">
        <v>4866</v>
      </c>
      <c r="U90" s="84" t="s">
        <v>5836</v>
      </c>
      <c r="V90" s="84" t="s">
        <v>5837</v>
      </c>
      <c r="W90" s="84" t="s">
        <v>5838</v>
      </c>
      <c r="X90" s="87" t="s">
        <v>4370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5440</v>
      </c>
      <c r="D91" s="324">
        <v>58.5</v>
      </c>
      <c r="E91" s="324"/>
      <c r="F91" s="4" t="s">
        <v>976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4175</v>
      </c>
      <c r="Q91" s="612" t="s">
        <v>5045</v>
      </c>
      <c r="R91" s="299" t="s">
        <v>5839</v>
      </c>
      <c r="S91" s="299" t="s">
        <v>4177</v>
      </c>
      <c r="T91" s="646" t="s">
        <v>5431</v>
      </c>
      <c r="U91" s="146" t="s">
        <v>5731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5840</v>
      </c>
      <c r="D92" s="324">
        <v>225</v>
      </c>
      <c r="E92" s="324"/>
      <c r="F92" s="4" t="s">
        <v>5375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5841</v>
      </c>
      <c r="Q92" s="612" t="s">
        <v>4664</v>
      </c>
      <c r="R92" s="299" t="s">
        <v>5842</v>
      </c>
      <c r="S92" s="299" t="s">
        <v>5843</v>
      </c>
      <c r="T92" s="646" t="s">
        <v>4804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5844</v>
      </c>
      <c r="D93" s="324">
        <v>360</v>
      </c>
      <c r="E93" s="324"/>
      <c r="F93" s="4" t="s">
        <v>773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4218</v>
      </c>
      <c r="Q93" s="84" t="s">
        <v>5045</v>
      </c>
      <c r="R93" s="84" t="s">
        <v>5641</v>
      </c>
      <c r="S93" s="323" t="s">
        <v>517</v>
      </c>
      <c r="T93" s="238" t="s">
        <v>4755</v>
      </c>
      <c r="U93" s="146" t="s">
        <v>5642</v>
      </c>
      <c r="V93" s="323" t="s">
        <v>4395</v>
      </c>
      <c r="W93" s="331" t="s">
        <v>4394</v>
      </c>
      <c r="X93" s="84" t="s">
        <v>5643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5845</v>
      </c>
      <c r="D94" s="324">
        <v>85</v>
      </c>
      <c r="E94" s="324"/>
      <c r="F94" s="4" t="s">
        <v>976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5846</v>
      </c>
      <c r="Q94" s="86" t="s">
        <v>4955</v>
      </c>
      <c r="R94" s="550" t="s">
        <v>5847</v>
      </c>
      <c r="S94" s="550" t="s">
        <v>5848</v>
      </c>
      <c r="T94" s="551" t="s">
        <v>4730</v>
      </c>
      <c r="U94" s="146" t="s">
        <v>5849</v>
      </c>
      <c r="V94" s="484" t="s">
        <v>5850</v>
      </c>
      <c r="W94" s="84" t="s">
        <v>5851</v>
      </c>
      <c r="X94" s="87" t="s">
        <v>4376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5852</v>
      </c>
      <c r="D95" s="324">
        <v>65</v>
      </c>
      <c r="E95" s="324"/>
      <c r="F95" s="4" t="s">
        <v>976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5853</v>
      </c>
      <c r="Q95" s="612" t="s">
        <v>4664</v>
      </c>
      <c r="R95" s="299" t="s">
        <v>5854</v>
      </c>
      <c r="S95" s="299" t="s">
        <v>5855</v>
      </c>
      <c r="T95" s="646" t="s">
        <v>4889</v>
      </c>
      <c r="U95" s="146" t="s">
        <v>5856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5857</v>
      </c>
      <c r="D96" s="324">
        <v>120</v>
      </c>
      <c r="E96" s="324"/>
      <c r="F96" s="4" t="s">
        <v>5593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5858</v>
      </c>
      <c r="Q96" s="612" t="s">
        <v>4955</v>
      </c>
      <c r="R96" s="299" t="s">
        <v>5859</v>
      </c>
      <c r="S96" s="299" t="s">
        <v>519</v>
      </c>
      <c r="T96" s="646" t="s">
        <v>5431</v>
      </c>
      <c r="U96" s="146" t="s">
        <v>5860</v>
      </c>
      <c r="V96" s="612" t="s">
        <v>5861</v>
      </c>
      <c r="W96" s="612"/>
      <c r="X96" s="612" t="s">
        <v>5862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5863</v>
      </c>
      <c r="D97" s="324">
        <v>65</v>
      </c>
      <c r="E97" s="324"/>
      <c r="F97" s="4" t="s">
        <v>976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5864</v>
      </c>
      <c r="Q97" s="299" t="s">
        <v>4955</v>
      </c>
      <c r="R97" s="552" t="s">
        <v>5865</v>
      </c>
      <c r="S97" s="552" t="s">
        <v>3992</v>
      </c>
      <c r="T97" s="300" t="s">
        <v>4683</v>
      </c>
      <c r="U97" s="300" t="s">
        <v>5416</v>
      </c>
      <c r="V97" s="300" t="s">
        <v>4398</v>
      </c>
      <c r="W97" s="299" t="s">
        <v>4397</v>
      </c>
      <c r="X97" s="300" t="s">
        <v>4376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5866</v>
      </c>
      <c r="D98" s="324">
        <v>120</v>
      </c>
      <c r="E98" s="324"/>
      <c r="F98" s="4" t="s">
        <v>5593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5867</v>
      </c>
      <c r="Q98" s="612" t="s">
        <v>4664</v>
      </c>
      <c r="R98" s="299" t="s">
        <v>4533</v>
      </c>
      <c r="S98" s="299" t="s">
        <v>5868</v>
      </c>
      <c r="T98" s="646" t="s">
        <v>4749</v>
      </c>
      <c r="U98" s="146" t="s">
        <v>5869</v>
      </c>
      <c r="V98" s="612" t="s">
        <v>5870</v>
      </c>
      <c r="W98" s="612" t="s">
        <v>5871</v>
      </c>
      <c r="X98" s="612" t="s">
        <v>5583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5872</v>
      </c>
      <c r="D99" s="324">
        <v>65</v>
      </c>
      <c r="E99" s="324"/>
      <c r="F99" s="4" t="s">
        <v>976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5873</v>
      </c>
      <c r="Q99" s="612" t="s">
        <v>4664</v>
      </c>
      <c r="R99" s="299" t="s">
        <v>4472</v>
      </c>
      <c r="S99" s="299" t="s">
        <v>4473</v>
      </c>
      <c r="T99" s="646" t="s">
        <v>5874</v>
      </c>
      <c r="U99" s="146" t="s">
        <v>5875</v>
      </c>
      <c r="V99" s="612" t="s">
        <v>4415</v>
      </c>
      <c r="W99" s="612" t="s">
        <v>4413</v>
      </c>
      <c r="X99" s="612" t="s">
        <v>5663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5876</v>
      </c>
      <c r="D100" s="324">
        <v>360</v>
      </c>
      <c r="E100" s="324"/>
      <c r="F100" s="4" t="s">
        <v>773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5877</v>
      </c>
      <c r="Q100" s="612" t="s">
        <v>4664</v>
      </c>
      <c r="R100" s="299" t="s">
        <v>5878</v>
      </c>
      <c r="S100" s="299" t="s">
        <v>4448</v>
      </c>
      <c r="T100" s="646" t="s">
        <v>5104</v>
      </c>
      <c r="U100" s="146" t="s">
        <v>5879</v>
      </c>
      <c r="V100" s="612" t="s">
        <v>5880</v>
      </c>
      <c r="W100" s="612" t="s">
        <v>5881</v>
      </c>
      <c r="X100" s="612" t="s">
        <v>5882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5883</v>
      </c>
      <c r="D101" s="324">
        <v>120</v>
      </c>
      <c r="E101" s="324"/>
      <c r="F101" s="4" t="s">
        <v>5593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5858</v>
      </c>
      <c r="Q101" s="612" t="s">
        <v>4955</v>
      </c>
      <c r="R101" s="299" t="s">
        <v>5859</v>
      </c>
      <c r="S101" s="299" t="s">
        <v>519</v>
      </c>
      <c r="T101" s="646" t="s">
        <v>5431</v>
      </c>
      <c r="U101" s="146" t="s">
        <v>5860</v>
      </c>
      <c r="V101" s="612" t="s">
        <v>5861</v>
      </c>
      <c r="W101" s="612"/>
      <c r="X101" s="612" t="s">
        <v>5862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5884</v>
      </c>
      <c r="D102" s="324">
        <v>360</v>
      </c>
      <c r="E102" s="324"/>
      <c r="F102" s="4" t="s">
        <v>773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5867</v>
      </c>
      <c r="Q102" s="612" t="s">
        <v>4664</v>
      </c>
      <c r="R102" s="299" t="s">
        <v>4533</v>
      </c>
      <c r="S102" s="299" t="s">
        <v>5868</v>
      </c>
      <c r="T102" s="646" t="s">
        <v>4749</v>
      </c>
      <c r="U102" s="146" t="s">
        <v>5869</v>
      </c>
      <c r="V102" s="612" t="s">
        <v>5870</v>
      </c>
      <c r="W102" s="612" t="s">
        <v>5871</v>
      </c>
      <c r="X102" s="612" t="s">
        <v>5583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5885</v>
      </c>
      <c r="D103" s="324">
        <v>360</v>
      </c>
      <c r="E103" s="324"/>
      <c r="F103" s="4" t="s">
        <v>773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5572</v>
      </c>
      <c r="Q103" s="84" t="s">
        <v>5045</v>
      </c>
      <c r="R103" s="127" t="s">
        <v>4446</v>
      </c>
      <c r="S103" s="127" t="s">
        <v>4403</v>
      </c>
      <c r="T103" s="146" t="s">
        <v>5008</v>
      </c>
      <c r="U103" s="146" t="s">
        <v>5573</v>
      </c>
      <c r="V103" s="484" t="s">
        <v>5816</v>
      </c>
      <c r="W103" s="484" t="s">
        <v>5575</v>
      </c>
      <c r="X103" s="84" t="s">
        <v>5886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5887</v>
      </c>
      <c r="D104" s="324">
        <v>65</v>
      </c>
      <c r="E104" s="324"/>
      <c r="F104" s="4" t="s">
        <v>976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5888</v>
      </c>
      <c r="Q104" s="84" t="s">
        <v>4955</v>
      </c>
      <c r="R104" s="127" t="s">
        <v>5889</v>
      </c>
      <c r="S104" s="127" t="s">
        <v>3981</v>
      </c>
      <c r="T104" s="146" t="s">
        <v>4692</v>
      </c>
      <c r="U104" s="146" t="s">
        <v>5890</v>
      </c>
      <c r="V104" s="484" t="s">
        <v>5891</v>
      </c>
      <c r="W104" s="484" t="s">
        <v>5892</v>
      </c>
      <c r="X104" s="84" t="s">
        <v>5893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5894</v>
      </c>
      <c r="D105" s="324">
        <v>360</v>
      </c>
      <c r="E105" s="324"/>
      <c r="F105" s="4" t="s">
        <v>773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5895</v>
      </c>
      <c r="Q105" s="84" t="s">
        <v>4664</v>
      </c>
      <c r="R105" s="127" t="s">
        <v>4145</v>
      </c>
      <c r="S105" s="127" t="s">
        <v>4064</v>
      </c>
      <c r="T105" s="146" t="s">
        <v>5454</v>
      </c>
      <c r="U105" s="146" t="s">
        <v>5896</v>
      </c>
      <c r="V105" s="484"/>
      <c r="W105" s="484"/>
      <c r="X105" s="84" t="s">
        <v>5897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5898</v>
      </c>
      <c r="D106" s="324">
        <v>50</v>
      </c>
      <c r="E106" s="324"/>
      <c r="F106" s="4" t="s">
        <v>5899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5877</v>
      </c>
      <c r="Q106" s="84" t="s">
        <v>4664</v>
      </c>
      <c r="R106" s="127" t="s">
        <v>4447</v>
      </c>
      <c r="S106" s="127" t="s">
        <v>4448</v>
      </c>
      <c r="T106" s="146" t="s">
        <v>5454</v>
      </c>
      <c r="U106" s="146" t="s">
        <v>5879</v>
      </c>
      <c r="V106" s="484" t="s">
        <v>5880</v>
      </c>
      <c r="W106" s="484" t="s">
        <v>5881</v>
      </c>
      <c r="X106" s="84" t="s">
        <v>5882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5900</v>
      </c>
      <c r="D107" s="324">
        <v>35</v>
      </c>
      <c r="E107" s="324"/>
      <c r="F107" s="4" t="s">
        <v>976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5901</v>
      </c>
      <c r="Q107" s="84" t="s">
        <v>4664</v>
      </c>
      <c r="R107" s="127" t="s">
        <v>5902</v>
      </c>
      <c r="S107" s="127" t="s">
        <v>5903</v>
      </c>
      <c r="T107" s="146" t="s">
        <v>5028</v>
      </c>
      <c r="U107" s="146" t="s">
        <v>5904</v>
      </c>
      <c r="V107" s="484" t="s">
        <v>5905</v>
      </c>
      <c r="W107" s="484" t="s">
        <v>5906</v>
      </c>
      <c r="X107" s="84" t="s">
        <v>5907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5593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2405</v>
      </c>
      <c r="Q108" s="84" t="s">
        <v>5045</v>
      </c>
      <c r="R108" s="127" t="s">
        <v>5908</v>
      </c>
      <c r="S108" s="127" t="s">
        <v>5909</v>
      </c>
      <c r="T108" s="146"/>
      <c r="U108" s="146" t="s">
        <v>5910</v>
      </c>
      <c r="V108" s="484" t="s">
        <v>5911</v>
      </c>
      <c r="W108" s="484" t="s">
        <v>5912</v>
      </c>
      <c r="X108" s="84" t="s">
        <v>5913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5914</v>
      </c>
      <c r="D109" s="324">
        <v>360</v>
      </c>
      <c r="E109" s="324"/>
      <c r="F109" s="4" t="s">
        <v>773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5915</v>
      </c>
      <c r="Q109" s="84" t="s">
        <v>4955</v>
      </c>
      <c r="R109" s="127" t="s">
        <v>5916</v>
      </c>
      <c r="S109" s="127" t="s">
        <v>5917</v>
      </c>
      <c r="T109" s="146" t="s">
        <v>5918</v>
      </c>
      <c r="U109" s="146" t="s">
        <v>5919</v>
      </c>
      <c r="V109" s="484" t="s">
        <v>5920</v>
      </c>
      <c r="W109" s="484" t="s">
        <v>5921</v>
      </c>
      <c r="X109" s="84" t="s">
        <v>5663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5922</v>
      </c>
      <c r="D110" s="324">
        <v>360</v>
      </c>
      <c r="E110" s="324"/>
      <c r="F110" s="4" t="s">
        <v>773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5923</v>
      </c>
      <c r="Q110" s="84" t="s">
        <v>5045</v>
      </c>
      <c r="R110" s="127" t="s">
        <v>5924</v>
      </c>
      <c r="S110" s="127" t="s">
        <v>5925</v>
      </c>
      <c r="T110" s="146" t="s">
        <v>4722</v>
      </c>
      <c r="U110" s="146" t="s">
        <v>5926</v>
      </c>
      <c r="V110" s="484" t="s">
        <v>5927</v>
      </c>
      <c r="W110" s="484" t="s">
        <v>5928</v>
      </c>
      <c r="X110" s="84" t="s">
        <v>5446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5929</v>
      </c>
      <c r="D111" s="324">
        <v>65</v>
      </c>
      <c r="E111" s="324"/>
      <c r="F111" s="4" t="s">
        <v>976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5930</v>
      </c>
      <c r="Q111" s="84" t="s">
        <v>4664</v>
      </c>
      <c r="R111" s="127" t="s">
        <v>5931</v>
      </c>
      <c r="S111" s="127" t="s">
        <v>5932</v>
      </c>
      <c r="T111" s="146" t="s">
        <v>4749</v>
      </c>
      <c r="U111" s="146" t="s">
        <v>5933</v>
      </c>
      <c r="V111" s="484" t="s">
        <v>5934</v>
      </c>
      <c r="W111" s="484" t="s">
        <v>5935</v>
      </c>
      <c r="X111" s="84" t="s">
        <v>4376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5936</v>
      </c>
      <c r="D112" s="324">
        <v>360</v>
      </c>
      <c r="E112" s="324"/>
      <c r="F112" s="4" t="s">
        <v>773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5937</v>
      </c>
      <c r="Q112" s="84" t="s">
        <v>4955</v>
      </c>
      <c r="R112" s="127" t="s">
        <v>5938</v>
      </c>
      <c r="S112" s="127" t="s">
        <v>5939</v>
      </c>
      <c r="T112" s="146" t="s">
        <v>4866</v>
      </c>
      <c r="U112" s="146" t="s">
        <v>5940</v>
      </c>
      <c r="V112" s="484" t="s">
        <v>5941</v>
      </c>
      <c r="W112" s="484" t="s">
        <v>5942</v>
      </c>
      <c r="X112" s="84" t="s">
        <v>5943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5944</v>
      </c>
      <c r="D113" s="324">
        <v>120</v>
      </c>
      <c r="E113" s="324"/>
      <c r="F113" s="4" t="s">
        <v>5945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5946</v>
      </c>
      <c r="Q113" s="84"/>
      <c r="R113" s="127" t="s">
        <v>5947</v>
      </c>
      <c r="S113" s="127" t="s">
        <v>5948</v>
      </c>
      <c r="T113" s="146"/>
      <c r="U113" s="146" t="s">
        <v>5949</v>
      </c>
      <c r="V113" s="484" t="s">
        <v>5950</v>
      </c>
      <c r="W113" s="484" t="s">
        <v>5951</v>
      </c>
      <c r="X113" s="84" t="s">
        <v>5907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5945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5952</v>
      </c>
      <c r="Q114" s="84" t="s">
        <v>4664</v>
      </c>
      <c r="R114" s="127" t="s">
        <v>5953</v>
      </c>
      <c r="S114" s="127" t="s">
        <v>5954</v>
      </c>
      <c r="T114" s="146"/>
      <c r="U114" s="146" t="s">
        <v>5955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976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5956</v>
      </c>
      <c r="Q115" s="84"/>
      <c r="R115" s="127" t="s">
        <v>4573</v>
      </c>
      <c r="S115" s="127" t="s">
        <v>5957</v>
      </c>
      <c r="T115" s="146"/>
      <c r="U115" s="146" t="s">
        <v>5958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5959</v>
      </c>
      <c r="D116" s="324">
        <v>270</v>
      </c>
      <c r="E116" s="324"/>
      <c r="F116" s="4" t="s">
        <v>773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5960</v>
      </c>
      <c r="Q116" s="84" t="s">
        <v>4664</v>
      </c>
      <c r="R116" s="127" t="s">
        <v>4049</v>
      </c>
      <c r="S116" s="127" t="s">
        <v>5961</v>
      </c>
      <c r="T116" s="146" t="s">
        <v>4765</v>
      </c>
      <c r="U116" s="146" t="s">
        <v>5962</v>
      </c>
      <c r="V116" s="484" t="s">
        <v>5963</v>
      </c>
      <c r="W116" s="484" t="s">
        <v>5964</v>
      </c>
      <c r="X116" s="84" t="s">
        <v>5600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5965</v>
      </c>
      <c r="D117" s="324">
        <v>90</v>
      </c>
      <c r="E117" s="324"/>
      <c r="F117" s="4" t="s">
        <v>5945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5966</v>
      </c>
      <c r="Q117" s="84" t="s">
        <v>4664</v>
      </c>
      <c r="R117" s="127" t="s">
        <v>5967</v>
      </c>
      <c r="S117" s="127" t="s">
        <v>4418</v>
      </c>
      <c r="T117" s="146" t="s">
        <v>4804</v>
      </c>
      <c r="U117" s="146" t="s">
        <v>5968</v>
      </c>
      <c r="V117" s="484" t="s">
        <v>5969</v>
      </c>
      <c r="W117" s="484" t="s">
        <v>5970</v>
      </c>
      <c r="X117" s="84" t="s">
        <v>5691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528</v>
      </c>
      <c r="G118" s="4" t="s">
        <v>467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5971</v>
      </c>
      <c r="Q118" s="84" t="s">
        <v>5394</v>
      </c>
      <c r="R118" s="127" t="s">
        <v>5972</v>
      </c>
      <c r="S118" s="127" t="s">
        <v>5973</v>
      </c>
      <c r="T118" s="146" t="s">
        <v>4777</v>
      </c>
      <c r="U118" s="146" t="s">
        <v>5974</v>
      </c>
      <c r="V118" s="484" t="s">
        <v>5975</v>
      </c>
      <c r="W118" s="484" t="s">
        <v>5976</v>
      </c>
      <c r="X118" s="84" t="s">
        <v>5977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5978</v>
      </c>
      <c r="D119" s="324">
        <v>360</v>
      </c>
      <c r="E119" s="324"/>
      <c r="F119" s="4" t="s">
        <v>773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5979</v>
      </c>
      <c r="Q119" s="84" t="s">
        <v>4664</v>
      </c>
      <c r="R119" s="127" t="s">
        <v>5980</v>
      </c>
      <c r="S119" s="127" t="s">
        <v>5981</v>
      </c>
      <c r="T119" s="146" t="s">
        <v>4849</v>
      </c>
      <c r="U119" s="146" t="s">
        <v>5982</v>
      </c>
      <c r="V119" s="484" t="s">
        <v>5983</v>
      </c>
      <c r="W119" s="484" t="s">
        <v>5984</v>
      </c>
      <c r="X119" s="84" t="s">
        <v>5985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5986</v>
      </c>
      <c r="D120" s="324">
        <v>360</v>
      </c>
      <c r="E120" s="324"/>
      <c r="F120" s="4" t="s">
        <v>773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5987</v>
      </c>
      <c r="Q120" s="84" t="s">
        <v>5725</v>
      </c>
      <c r="R120" s="127" t="s">
        <v>5988</v>
      </c>
      <c r="S120" s="127" t="s">
        <v>5989</v>
      </c>
      <c r="T120" s="146" t="s">
        <v>4746</v>
      </c>
      <c r="U120" s="146" t="s">
        <v>5990</v>
      </c>
      <c r="V120" s="484" t="s">
        <v>5991</v>
      </c>
      <c r="W120" s="484" t="s">
        <v>5992</v>
      </c>
      <c r="X120" s="84" t="s">
        <v>5617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5993</v>
      </c>
      <c r="D121" s="324">
        <v>360</v>
      </c>
      <c r="E121" s="324"/>
      <c r="F121" s="4" t="s">
        <v>773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5994</v>
      </c>
      <c r="Q121" s="84" t="s">
        <v>4955</v>
      </c>
      <c r="R121" s="127" t="s">
        <v>5995</v>
      </c>
      <c r="S121" s="127" t="s">
        <v>5996</v>
      </c>
      <c r="T121" s="146" t="s">
        <v>4886</v>
      </c>
      <c r="U121" s="146" t="s">
        <v>5997</v>
      </c>
      <c r="V121" s="484" t="s">
        <v>5998</v>
      </c>
      <c r="W121" s="484" t="s">
        <v>5999</v>
      </c>
      <c r="X121" s="84" t="s">
        <v>6000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6001</v>
      </c>
      <c r="D122" s="324">
        <v>360</v>
      </c>
      <c r="E122" s="324"/>
      <c r="F122" s="4" t="s">
        <v>773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6002</v>
      </c>
      <c r="Q122" s="84" t="s">
        <v>4955</v>
      </c>
      <c r="R122" s="127" t="s">
        <v>6003</v>
      </c>
      <c r="S122" s="127" t="s">
        <v>6004</v>
      </c>
      <c r="T122" s="146" t="s">
        <v>5676</v>
      </c>
      <c r="U122" s="146" t="s">
        <v>6005</v>
      </c>
      <c r="V122" s="484" t="s">
        <v>6006</v>
      </c>
      <c r="W122" s="484" t="s">
        <v>6007</v>
      </c>
      <c r="X122" s="84" t="s">
        <v>6008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6009</v>
      </c>
      <c r="D123" s="324">
        <v>120</v>
      </c>
      <c r="E123" s="324"/>
      <c r="F123" s="4" t="s">
        <v>5593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6010</v>
      </c>
      <c r="Q123" s="84" t="s">
        <v>4955</v>
      </c>
      <c r="R123" s="127" t="s">
        <v>4168</v>
      </c>
      <c r="S123" s="127" t="s">
        <v>4027</v>
      </c>
      <c r="T123" s="146" t="s">
        <v>4804</v>
      </c>
      <c r="U123" s="146" t="s">
        <v>6011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6012</v>
      </c>
      <c r="D124" s="324">
        <v>360</v>
      </c>
      <c r="E124" s="324"/>
      <c r="F124" s="4" t="s">
        <v>6013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6014</v>
      </c>
      <c r="Q124" s="84" t="s">
        <v>4664</v>
      </c>
      <c r="R124" s="127" t="s">
        <v>6015</v>
      </c>
      <c r="S124" s="127" t="s">
        <v>6016</v>
      </c>
      <c r="T124" s="146" t="s">
        <v>5014</v>
      </c>
      <c r="U124" s="146" t="s">
        <v>6017</v>
      </c>
      <c r="V124" s="484" t="s">
        <v>6018</v>
      </c>
      <c r="W124" s="484" t="s">
        <v>6019</v>
      </c>
      <c r="X124" s="84" t="s">
        <v>4376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6020</v>
      </c>
      <c r="D125" s="324">
        <v>360</v>
      </c>
      <c r="E125" s="324"/>
      <c r="F125" s="4" t="s">
        <v>6013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5572</v>
      </c>
      <c r="Q125" s="323" t="s">
        <v>5045</v>
      </c>
      <c r="R125" s="323" t="s">
        <v>4446</v>
      </c>
      <c r="S125" s="323" t="s">
        <v>4403</v>
      </c>
      <c r="T125" s="331" t="s">
        <v>4879</v>
      </c>
      <c r="U125" s="323" t="s">
        <v>5573</v>
      </c>
      <c r="V125" s="323" t="s">
        <v>5574</v>
      </c>
      <c r="W125" s="331" t="s">
        <v>5575</v>
      </c>
      <c r="X125" s="323" t="s">
        <v>5576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6021</v>
      </c>
      <c r="D126" s="324">
        <v>360</v>
      </c>
      <c r="E126" s="324"/>
      <c r="F126" s="4" t="s">
        <v>6013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6022</v>
      </c>
      <c r="Q126" s="84" t="s">
        <v>5045</v>
      </c>
      <c r="R126" s="84" t="s">
        <v>6023</v>
      </c>
      <c r="S126" s="323" t="s">
        <v>6024</v>
      </c>
      <c r="T126" s="238" t="s">
        <v>4808</v>
      </c>
      <c r="U126" s="146" t="s">
        <v>6025</v>
      </c>
      <c r="V126" s="323" t="s">
        <v>6026</v>
      </c>
      <c r="W126" s="331" t="s">
        <v>6027</v>
      </c>
      <c r="X126" s="84" t="s">
        <v>6028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6029</v>
      </c>
      <c r="D127" s="324">
        <v>360</v>
      </c>
      <c r="E127" s="324"/>
      <c r="F127" s="4" t="s">
        <v>6013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6030</v>
      </c>
      <c r="Q127" s="84" t="s">
        <v>4955</v>
      </c>
      <c r="R127" s="84" t="s">
        <v>5641</v>
      </c>
      <c r="S127" s="84" t="s">
        <v>517</v>
      </c>
      <c r="T127" s="238" t="s">
        <v>5454</v>
      </c>
      <c r="U127" s="146" t="s">
        <v>5642</v>
      </c>
      <c r="V127" s="323" t="s">
        <v>4395</v>
      </c>
      <c r="W127" s="331" t="s">
        <v>4394</v>
      </c>
      <c r="X127" s="84" t="s">
        <v>5643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6031</v>
      </c>
      <c r="D128" s="324">
        <v>360</v>
      </c>
      <c r="E128" s="324"/>
      <c r="F128" s="4" t="s">
        <v>773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6032</v>
      </c>
      <c r="Q128" s="84" t="s">
        <v>4955</v>
      </c>
      <c r="R128" s="84" t="s">
        <v>5693</v>
      </c>
      <c r="S128" s="84" t="s">
        <v>6033</v>
      </c>
      <c r="T128" s="238" t="s">
        <v>4804</v>
      </c>
      <c r="U128" s="146" t="s">
        <v>6034</v>
      </c>
      <c r="V128" s="323" t="s">
        <v>4389</v>
      </c>
      <c r="W128" s="331" t="s">
        <v>4388</v>
      </c>
      <c r="X128" s="84" t="s">
        <v>4376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5375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6035</v>
      </c>
      <c r="Q129" s="84" t="s">
        <v>4955</v>
      </c>
      <c r="R129" s="84" t="s">
        <v>4262</v>
      </c>
      <c r="S129" s="84" t="s">
        <v>6036</v>
      </c>
      <c r="T129" s="238" t="s">
        <v>4849</v>
      </c>
      <c r="U129" s="146" t="s">
        <v>6037</v>
      </c>
      <c r="V129" s="323" t="s">
        <v>6038</v>
      </c>
      <c r="W129" s="331" t="s">
        <v>6039</v>
      </c>
      <c r="X129" s="84" t="s">
        <v>6040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5593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5768</v>
      </c>
      <c r="Q130" s="612" t="s">
        <v>5045</v>
      </c>
      <c r="R130" s="299" t="s">
        <v>5769</v>
      </c>
      <c r="S130" s="299" t="s">
        <v>5770</v>
      </c>
      <c r="T130" s="646"/>
      <c r="U130" s="300" t="s">
        <v>5771</v>
      </c>
      <c r="V130" s="612" t="s">
        <v>5772</v>
      </c>
      <c r="W130" s="612" t="s">
        <v>5773</v>
      </c>
      <c r="X130" s="612" t="s">
        <v>4454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5593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5768</v>
      </c>
      <c r="Q131" s="612" t="s">
        <v>5045</v>
      </c>
      <c r="R131" s="299" t="s">
        <v>5769</v>
      </c>
      <c r="S131" s="299" t="s">
        <v>5770</v>
      </c>
      <c r="T131" s="646"/>
      <c r="U131" s="300" t="s">
        <v>5771</v>
      </c>
      <c r="V131" s="612" t="s">
        <v>5772</v>
      </c>
      <c r="W131" s="612" t="s">
        <v>5773</v>
      </c>
      <c r="X131" s="612" t="s">
        <v>4454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6041</v>
      </c>
      <c r="D132" s="324">
        <v>360</v>
      </c>
      <c r="E132" s="324"/>
      <c r="F132" s="4" t="s">
        <v>773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6042</v>
      </c>
      <c r="Q132" s="84" t="s">
        <v>4664</v>
      </c>
      <c r="R132" s="84" t="s">
        <v>6043</v>
      </c>
      <c r="S132" s="84" t="s">
        <v>6044</v>
      </c>
      <c r="T132" s="238" t="s">
        <v>6045</v>
      </c>
      <c r="U132" s="146" t="s">
        <v>6046</v>
      </c>
      <c r="V132" s="323" t="s">
        <v>6047</v>
      </c>
      <c r="W132" s="331" t="s">
        <v>6048</v>
      </c>
      <c r="X132" s="84" t="s">
        <v>4407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5440</v>
      </c>
      <c r="D133" s="324">
        <v>360</v>
      </c>
      <c r="E133" s="324"/>
      <c r="F133" s="4" t="s">
        <v>773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6049</v>
      </c>
      <c r="Q133" s="84" t="s">
        <v>5045</v>
      </c>
      <c r="R133" s="84" t="s">
        <v>6050</v>
      </c>
      <c r="S133" s="84" t="s">
        <v>6051</v>
      </c>
      <c r="T133" s="238"/>
      <c r="U133" s="146" t="s">
        <v>6052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6053</v>
      </c>
      <c r="D134" s="324">
        <v>360</v>
      </c>
      <c r="E134" s="324"/>
      <c r="F134" s="4" t="s">
        <v>773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6054</v>
      </c>
      <c r="Q134" s="84" t="s">
        <v>4664</v>
      </c>
      <c r="R134" s="84" t="s">
        <v>4016</v>
      </c>
      <c r="S134" s="84" t="s">
        <v>6055</v>
      </c>
      <c r="T134" s="238" t="s">
        <v>4966</v>
      </c>
      <c r="U134" s="146" t="s">
        <v>6056</v>
      </c>
      <c r="V134" s="323" t="s">
        <v>6057</v>
      </c>
      <c r="W134" s="331" t="s">
        <v>6058</v>
      </c>
      <c r="X134" s="84" t="s">
        <v>4370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5247</v>
      </c>
      <c r="D135" s="324">
        <v>225</v>
      </c>
      <c r="E135" s="324"/>
      <c r="F135" s="4" t="s">
        <v>5375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6059</v>
      </c>
      <c r="Q135" s="84" t="s">
        <v>4664</v>
      </c>
      <c r="R135" s="84" t="s">
        <v>5763</v>
      </c>
      <c r="S135" s="84" t="s">
        <v>695</v>
      </c>
      <c r="T135" s="238" t="s">
        <v>4749</v>
      </c>
      <c r="U135" s="146" t="s">
        <v>6060</v>
      </c>
      <c r="V135" s="323" t="s">
        <v>6061</v>
      </c>
      <c r="W135" s="331" t="s">
        <v>6062</v>
      </c>
      <c r="X135" s="84" t="s">
        <v>5576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6063</v>
      </c>
      <c r="D136" s="324">
        <v>360</v>
      </c>
      <c r="E136" s="324"/>
      <c r="F136" s="4" t="s">
        <v>773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6064</v>
      </c>
      <c r="Q136" s="84" t="s">
        <v>4664</v>
      </c>
      <c r="R136" s="84" t="s">
        <v>6065</v>
      </c>
      <c r="S136" s="84" t="s">
        <v>6066</v>
      </c>
      <c r="T136" s="238" t="s">
        <v>4900</v>
      </c>
      <c r="U136" s="146" t="s">
        <v>6067</v>
      </c>
      <c r="V136" s="323" t="s">
        <v>6068</v>
      </c>
      <c r="W136" s="331" t="s">
        <v>6069</v>
      </c>
      <c r="X136" s="84" t="s">
        <v>4365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6070</v>
      </c>
      <c r="D137" s="324">
        <v>360</v>
      </c>
      <c r="E137" s="324"/>
      <c r="F137" s="4" t="s">
        <v>773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6030</v>
      </c>
      <c r="Q137" s="84" t="s">
        <v>4955</v>
      </c>
      <c r="R137" s="84" t="s">
        <v>5641</v>
      </c>
      <c r="S137" s="84" t="s">
        <v>517</v>
      </c>
      <c r="T137" s="238" t="s">
        <v>5454</v>
      </c>
      <c r="U137" s="146" t="s">
        <v>5642</v>
      </c>
      <c r="V137" s="323" t="s">
        <v>4395</v>
      </c>
      <c r="W137" s="331" t="s">
        <v>4394</v>
      </c>
      <c r="X137" s="84" t="s">
        <v>5643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5593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6071</v>
      </c>
      <c r="Q138" s="84" t="s">
        <v>4955</v>
      </c>
      <c r="R138" s="84" t="s">
        <v>6072</v>
      </c>
      <c r="S138" s="84" t="s">
        <v>4042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6073</v>
      </c>
      <c r="D139" s="324">
        <v>360</v>
      </c>
      <c r="E139" s="324"/>
      <c r="F139" s="4" t="s">
        <v>773</v>
      </c>
      <c r="G139" s="4" t="s">
        <v>6074</v>
      </c>
      <c r="H139" s="323"/>
      <c r="I139" s="323"/>
      <c r="J139" s="641">
        <v>45006</v>
      </c>
      <c r="K139" s="641" t="s">
        <v>1291</v>
      </c>
      <c r="L139" s="641" t="s">
        <v>1291</v>
      </c>
      <c r="M139" s="641" t="s">
        <v>1291</v>
      </c>
      <c r="N139" s="641"/>
      <c r="O139" s="641"/>
      <c r="P139" s="326" t="s">
        <v>6075</v>
      </c>
      <c r="Q139" s="84" t="s">
        <v>4664</v>
      </c>
      <c r="R139" s="84" t="s">
        <v>6076</v>
      </c>
      <c r="S139" s="84" t="s">
        <v>6077</v>
      </c>
      <c r="T139" s="238" t="s">
        <v>5454</v>
      </c>
      <c r="U139" s="146" t="s">
        <v>6078</v>
      </c>
      <c r="V139" s="323"/>
      <c r="W139" s="331"/>
      <c r="X139" s="84" t="s">
        <v>6079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6080</v>
      </c>
      <c r="D140" s="324">
        <v>360</v>
      </c>
      <c r="E140" s="324"/>
      <c r="F140" s="4" t="s">
        <v>773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6081</v>
      </c>
      <c r="Q140" s="84" t="s">
        <v>4955</v>
      </c>
      <c r="R140" s="84" t="s">
        <v>6082</v>
      </c>
      <c r="S140" s="84" t="s">
        <v>6083</v>
      </c>
      <c r="T140" s="238" t="s">
        <v>5709</v>
      </c>
      <c r="U140" s="146" t="s">
        <v>6084</v>
      </c>
      <c r="V140" s="323" t="s">
        <v>6085</v>
      </c>
      <c r="W140" s="331" t="s">
        <v>6086</v>
      </c>
      <c r="X140" s="84" t="s">
        <v>6087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6088</v>
      </c>
      <c r="D141" s="324">
        <v>360</v>
      </c>
      <c r="E141" s="324"/>
      <c r="F141" s="4" t="s">
        <v>773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6089</v>
      </c>
      <c r="Q141" s="84" t="s">
        <v>5045</v>
      </c>
      <c r="R141" s="84" t="s">
        <v>6090</v>
      </c>
      <c r="S141" s="84" t="s">
        <v>6091</v>
      </c>
      <c r="T141" s="238" t="s">
        <v>4749</v>
      </c>
      <c r="U141" s="146" t="s">
        <v>6092</v>
      </c>
      <c r="V141" s="323" t="s">
        <v>6093</v>
      </c>
      <c r="W141" s="331" t="s">
        <v>6094</v>
      </c>
      <c r="X141" s="84" t="s">
        <v>5754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6095</v>
      </c>
      <c r="D142" s="324">
        <v>240</v>
      </c>
      <c r="E142" s="4" t="s">
        <v>3806</v>
      </c>
      <c r="F142" s="4" t="s">
        <v>6096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6097</v>
      </c>
      <c r="D143" s="324">
        <v>360</v>
      </c>
      <c r="E143" s="324"/>
      <c r="F143" s="4" t="s">
        <v>773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6098</v>
      </c>
      <c r="Q143" s="84" t="s">
        <v>4664</v>
      </c>
      <c r="R143" s="84" t="s">
        <v>4058</v>
      </c>
      <c r="S143" s="84" t="s">
        <v>5868</v>
      </c>
      <c r="T143" s="238" t="s">
        <v>6099</v>
      </c>
      <c r="U143" s="146" t="s">
        <v>6100</v>
      </c>
      <c r="V143" s="323" t="s">
        <v>6101</v>
      </c>
      <c r="W143" s="331" t="s">
        <v>6102</v>
      </c>
      <c r="X143" s="84" t="s">
        <v>316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6103</v>
      </c>
      <c r="D144" s="324">
        <v>270</v>
      </c>
      <c r="E144" s="4" t="s">
        <v>3806</v>
      </c>
      <c r="F144" s="4" t="s">
        <v>6104</v>
      </c>
      <c r="G144" s="324"/>
      <c r="H144" s="323"/>
      <c r="I144" s="323"/>
      <c r="P144" s="508" t="s">
        <v>6105</v>
      </c>
      <c r="Q144" s="91" t="s">
        <v>4955</v>
      </c>
      <c r="R144" s="91" t="s">
        <v>6106</v>
      </c>
      <c r="S144" s="91" t="s">
        <v>4564</v>
      </c>
      <c r="T144" s="94" t="s">
        <v>6107</v>
      </c>
      <c r="U144" s="94" t="s">
        <v>6108</v>
      </c>
      <c r="V144" s="514" t="s">
        <v>6109</v>
      </c>
      <c r="W144" s="515" t="s">
        <v>6110</v>
      </c>
      <c r="X144" s="513" t="s">
        <v>6111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6112</v>
      </c>
      <c r="D145" s="324">
        <v>360</v>
      </c>
      <c r="E145" s="4"/>
      <c r="F145" s="4" t="s">
        <v>6113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6114</v>
      </c>
      <c r="Q145" s="91" t="s">
        <v>5045</v>
      </c>
      <c r="R145" s="91" t="s">
        <v>6115</v>
      </c>
      <c r="S145" s="91" t="s">
        <v>6116</v>
      </c>
      <c r="T145" s="94" t="s">
        <v>4889</v>
      </c>
      <c r="U145" s="94" t="s">
        <v>6117</v>
      </c>
      <c r="V145" s="514" t="s">
        <v>6118</v>
      </c>
      <c r="W145" s="515" t="s">
        <v>6119</v>
      </c>
      <c r="X145" s="93" t="s">
        <v>4376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6120</v>
      </c>
      <c r="D146" s="324">
        <v>360</v>
      </c>
      <c r="E146" s="4"/>
      <c r="F146" s="4" t="s">
        <v>6113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6121</v>
      </c>
      <c r="Q146" s="91" t="s">
        <v>4955</v>
      </c>
      <c r="R146" s="91" t="s">
        <v>6122</v>
      </c>
      <c r="S146" s="91" t="s">
        <v>4407</v>
      </c>
      <c r="T146" s="94" t="s">
        <v>4777</v>
      </c>
      <c r="U146" s="94" t="s">
        <v>6123</v>
      </c>
      <c r="V146" s="1019" t="s">
        <v>6124</v>
      </c>
      <c r="W146" s="515" t="s">
        <v>6125</v>
      </c>
      <c r="X146" s="93" t="s">
        <v>4407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6126</v>
      </c>
      <c r="D147" s="324">
        <v>360</v>
      </c>
      <c r="E147" s="4"/>
      <c r="F147" s="4" t="s">
        <v>6113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6127</v>
      </c>
      <c r="Q147" s="91" t="s">
        <v>5756</v>
      </c>
      <c r="R147" s="91" t="s">
        <v>6128</v>
      </c>
      <c r="S147" s="91" t="s">
        <v>6129</v>
      </c>
      <c r="T147" s="94" t="s">
        <v>4730</v>
      </c>
      <c r="U147" s="94" t="s">
        <v>6130</v>
      </c>
      <c r="V147" s="514" t="s">
        <v>6131</v>
      </c>
      <c r="W147" s="515" t="s">
        <v>6132</v>
      </c>
      <c r="X147" s="93" t="s">
        <v>6133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6134</v>
      </c>
      <c r="D148" s="324">
        <v>360</v>
      </c>
      <c r="E148" s="4"/>
      <c r="F148" s="4" t="s">
        <v>6113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6135</v>
      </c>
      <c r="Q148" s="91" t="s">
        <v>4664</v>
      </c>
      <c r="R148" s="91" t="s">
        <v>6136</v>
      </c>
      <c r="S148" s="512" t="s">
        <v>6137</v>
      </c>
      <c r="T148" s="94" t="s">
        <v>4889</v>
      </c>
      <c r="U148" s="94" t="s">
        <v>6138</v>
      </c>
      <c r="V148" s="514" t="s">
        <v>6139</v>
      </c>
      <c r="W148" s="515" t="s">
        <v>6140</v>
      </c>
      <c r="X148" s="93" t="s">
        <v>4376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6141</v>
      </c>
      <c r="D149" s="324">
        <v>360</v>
      </c>
      <c r="E149" s="4"/>
      <c r="F149" s="4" t="s">
        <v>6113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6142</v>
      </c>
      <c r="Q149" s="512"/>
      <c r="R149" s="91" t="s">
        <v>5693</v>
      </c>
      <c r="S149" s="512" t="s">
        <v>6143</v>
      </c>
      <c r="T149" s="94" t="s">
        <v>5485</v>
      </c>
      <c r="U149" s="94" t="s">
        <v>6144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6145</v>
      </c>
      <c r="D150" s="324">
        <v>360</v>
      </c>
      <c r="E150" s="4"/>
      <c r="F150" s="4" t="s">
        <v>6113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6146</v>
      </c>
      <c r="Q150" s="91" t="s">
        <v>4955</v>
      </c>
      <c r="R150" s="91" t="s">
        <v>6147</v>
      </c>
      <c r="S150" s="91" t="s">
        <v>6148</v>
      </c>
      <c r="T150" s="94" t="s">
        <v>5604</v>
      </c>
      <c r="U150" s="94" t="s">
        <v>6149</v>
      </c>
      <c r="V150" s="514" t="s">
        <v>6150</v>
      </c>
      <c r="W150" s="515" t="s">
        <v>6151</v>
      </c>
      <c r="X150" s="513" t="s">
        <v>6152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6153</v>
      </c>
      <c r="D151" s="324">
        <v>360</v>
      </c>
      <c r="E151" s="4"/>
      <c r="F151" s="4" t="s">
        <v>6113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6154</v>
      </c>
      <c r="Q151" s="91" t="s">
        <v>4955</v>
      </c>
      <c r="R151" s="91" t="s">
        <v>6155</v>
      </c>
      <c r="S151" s="91" t="s">
        <v>6156</v>
      </c>
      <c r="T151" s="94" t="s">
        <v>5610</v>
      </c>
      <c r="U151" s="94" t="s">
        <v>6157</v>
      </c>
      <c r="V151" s="514" t="s">
        <v>6158</v>
      </c>
      <c r="W151" s="515" t="s">
        <v>6159</v>
      </c>
      <c r="X151" s="93" t="s">
        <v>4376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6160</v>
      </c>
      <c r="D152" s="324">
        <v>360</v>
      </c>
      <c r="E152" s="4"/>
      <c r="F152" s="4" t="s">
        <v>6113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6161</v>
      </c>
      <c r="Q152" s="91" t="s">
        <v>4955</v>
      </c>
      <c r="R152" s="91" t="s">
        <v>6162</v>
      </c>
      <c r="S152" s="512" t="s">
        <v>6163</v>
      </c>
      <c r="T152" s="94" t="s">
        <v>5485</v>
      </c>
      <c r="U152" s="94" t="s">
        <v>6164</v>
      </c>
      <c r="V152" s="514" t="s">
        <v>6165</v>
      </c>
      <c r="W152" s="515" t="s">
        <v>6166</v>
      </c>
      <c r="X152" s="93" t="s">
        <v>4370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6167</v>
      </c>
      <c r="D153" s="324">
        <v>360</v>
      </c>
      <c r="E153" s="4"/>
      <c r="F153" s="4" t="s">
        <v>6113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6168</v>
      </c>
      <c r="Q153" s="91" t="s">
        <v>5045</v>
      </c>
      <c r="R153" s="91" t="s">
        <v>6169</v>
      </c>
      <c r="S153" s="91" t="s">
        <v>6170</v>
      </c>
      <c r="T153" s="94" t="s">
        <v>5485</v>
      </c>
      <c r="U153" s="94" t="s">
        <v>6171</v>
      </c>
      <c r="V153" s="514" t="s">
        <v>6172</v>
      </c>
      <c r="W153" s="515" t="s">
        <v>6173</v>
      </c>
      <c r="X153" s="93" t="s">
        <v>4460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6174</v>
      </c>
      <c r="D154" s="324">
        <v>360</v>
      </c>
      <c r="E154" s="4"/>
      <c r="F154" s="4" t="s">
        <v>6113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6175</v>
      </c>
      <c r="Q154" s="91" t="s">
        <v>5045</v>
      </c>
      <c r="R154" s="91" t="s">
        <v>6176</v>
      </c>
      <c r="S154" s="91" t="s">
        <v>6177</v>
      </c>
      <c r="T154" s="94" t="s">
        <v>5709</v>
      </c>
      <c r="U154" s="94" t="s">
        <v>6178</v>
      </c>
      <c r="V154" s="514" t="s">
        <v>6179</v>
      </c>
      <c r="W154" s="515" t="s">
        <v>6180</v>
      </c>
      <c r="X154" s="93" t="s">
        <v>5032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6181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6182</v>
      </c>
      <c r="Q155" s="91"/>
      <c r="R155" s="91" t="s">
        <v>4188</v>
      </c>
      <c r="S155" s="91" t="s">
        <v>6183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6184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6185</v>
      </c>
      <c r="Q156" s="91" t="s">
        <v>4955</v>
      </c>
      <c r="R156" s="91" t="s">
        <v>6186</v>
      </c>
      <c r="S156" s="91" t="s">
        <v>4471</v>
      </c>
      <c r="T156" s="94"/>
      <c r="U156" s="94" t="s">
        <v>6187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6113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6188</v>
      </c>
      <c r="Q157" s="91" t="s">
        <v>4664</v>
      </c>
      <c r="R157" s="91" t="s">
        <v>1063</v>
      </c>
      <c r="S157" s="91" t="s">
        <v>6189</v>
      </c>
      <c r="T157" s="94" t="s">
        <v>5709</v>
      </c>
      <c r="U157" s="94" t="s">
        <v>6190</v>
      </c>
      <c r="V157" s="514" t="s">
        <v>6191</v>
      </c>
      <c r="W157" s="515" t="s">
        <v>6192</v>
      </c>
      <c r="X157" s="93" t="s">
        <v>6193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6113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6194</v>
      </c>
      <c r="Q159" s="830" t="s">
        <v>5045</v>
      </c>
      <c r="R159" s="896" t="s">
        <v>6195</v>
      </c>
      <c r="S159" s="829" t="s">
        <v>6196</v>
      </c>
      <c r="T159" s="829" t="s">
        <v>4746</v>
      </c>
      <c r="U159" s="829" t="s">
        <v>6197</v>
      </c>
      <c r="V159" s="96" t="s">
        <v>6198</v>
      </c>
      <c r="W159" s="96" t="s">
        <v>6199</v>
      </c>
      <c r="X159" s="84" t="s">
        <v>4370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6113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6200</v>
      </c>
      <c r="Q160" s="91" t="s">
        <v>4955</v>
      </c>
      <c r="R160" s="91" t="s">
        <v>6201</v>
      </c>
      <c r="S160" s="91" t="s">
        <v>6202</v>
      </c>
      <c r="T160" s="94" t="s">
        <v>4788</v>
      </c>
      <c r="U160" s="94" t="s">
        <v>6203</v>
      </c>
      <c r="V160" s="514" t="s">
        <v>6204</v>
      </c>
      <c r="W160" s="515" t="s">
        <v>6205</v>
      </c>
      <c r="X160" s="93" t="s">
        <v>6206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6113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6207</v>
      </c>
      <c r="Q161" s="91"/>
      <c r="R161" s="91" t="s">
        <v>5693</v>
      </c>
      <c r="S161" s="91" t="s">
        <v>6208</v>
      </c>
      <c r="T161" s="94" t="s">
        <v>4705</v>
      </c>
      <c r="U161" s="94" t="s">
        <v>6209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6210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6211</v>
      </c>
      <c r="Q162" s="91"/>
      <c r="R162" s="91" t="s">
        <v>4016</v>
      </c>
      <c r="S162" s="91" t="s">
        <v>6212</v>
      </c>
      <c r="T162" s="94" t="s">
        <v>4895</v>
      </c>
      <c r="U162" s="94" t="s">
        <v>6213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6210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6214</v>
      </c>
      <c r="Q163" s="512"/>
      <c r="R163" s="91" t="s">
        <v>4474</v>
      </c>
      <c r="S163" s="91" t="s">
        <v>6215</v>
      </c>
      <c r="T163" s="94" t="s">
        <v>4788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4838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6216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0" priority="15" operator="greaterThan">
      <formula>0</formula>
    </cfRule>
  </conditionalFormatting>
  <conditionalFormatting sqref="E8">
    <cfRule type="cellIs" dxfId="189" priority="14" operator="greaterThan">
      <formula>0</formula>
    </cfRule>
  </conditionalFormatting>
  <conditionalFormatting sqref="E26">
    <cfRule type="cellIs" dxfId="188" priority="13" operator="greaterThan">
      <formula>0</formula>
    </cfRule>
  </conditionalFormatting>
  <conditionalFormatting sqref="E7">
    <cfRule type="cellIs" dxfId="187" priority="12" operator="greaterThan">
      <formula>0</formula>
    </cfRule>
  </conditionalFormatting>
  <conditionalFormatting sqref="E10">
    <cfRule type="cellIs" dxfId="186" priority="11" operator="greaterThan">
      <formula>0</formula>
    </cfRule>
  </conditionalFormatting>
  <conditionalFormatting sqref="E14">
    <cfRule type="cellIs" dxfId="185" priority="10" operator="greaterThan">
      <formula>0</formula>
    </cfRule>
  </conditionalFormatting>
  <conditionalFormatting sqref="E19">
    <cfRule type="cellIs" dxfId="184" priority="9" operator="greaterThan">
      <formula>0</formula>
    </cfRule>
  </conditionalFormatting>
  <conditionalFormatting sqref="I24">
    <cfRule type="cellIs" dxfId="183" priority="8" operator="greaterThan">
      <formula>0</formula>
    </cfRule>
  </conditionalFormatting>
  <conditionalFormatting sqref="E29:E34">
    <cfRule type="cellIs" dxfId="182" priority="7" operator="greaterThan">
      <formula>0</formula>
    </cfRule>
  </conditionalFormatting>
  <conditionalFormatting sqref="E44:G44">
    <cfRule type="cellIs" dxfId="181" priority="6" operator="greaterThan">
      <formula>0</formula>
    </cfRule>
  </conditionalFormatting>
  <conditionalFormatting sqref="F45:F48 F50">
    <cfRule type="cellIs" dxfId="180" priority="5" operator="greaterThan">
      <formula>0</formula>
    </cfRule>
  </conditionalFormatting>
  <conditionalFormatting sqref="F49">
    <cfRule type="cellIs" dxfId="179" priority="4" operator="greaterThan">
      <formula>0</formula>
    </cfRule>
  </conditionalFormatting>
  <conditionalFormatting sqref="F73:G73">
    <cfRule type="cellIs" dxfId="178" priority="2" operator="greaterThan">
      <formula>0</formula>
    </cfRule>
  </conditionalFormatting>
  <conditionalFormatting sqref="F76:F143">
    <cfRule type="cellIs" dxfId="177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19" sqref="P119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0" width="9.1328125" style="484" customWidth="1"/>
    <col min="21" max="16384" width="9.1328125" style="484"/>
  </cols>
  <sheetData>
    <row r="1" spans="1:22" ht="43.9" customHeight="1" x14ac:dyDescent="0.35">
      <c r="A1" s="237" t="s">
        <v>6217</v>
      </c>
      <c r="B1" s="237" t="s">
        <v>6218</v>
      </c>
      <c r="C1" s="485" t="s">
        <v>4504</v>
      </c>
      <c r="D1" s="237" t="s">
        <v>75</v>
      </c>
      <c r="E1" s="237" t="s">
        <v>4344</v>
      </c>
      <c r="F1" s="237" t="s">
        <v>4934</v>
      </c>
      <c r="G1" s="236" t="s">
        <v>129</v>
      </c>
      <c r="H1" s="236" t="s">
        <v>3880</v>
      </c>
      <c r="I1" s="487" t="s">
        <v>191</v>
      </c>
      <c r="J1" s="107" t="s">
        <v>6219</v>
      </c>
      <c r="K1" s="489" t="s">
        <v>4938</v>
      </c>
      <c r="L1" s="490" t="s">
        <v>4939</v>
      </c>
      <c r="M1" s="487" t="s">
        <v>4940</v>
      </c>
      <c r="N1" s="488" t="s">
        <v>4502</v>
      </c>
      <c r="O1" s="489" t="s">
        <v>4941</v>
      </c>
      <c r="P1" s="489" t="s">
        <v>4942</v>
      </c>
      <c r="Q1" s="489" t="s">
        <v>4943</v>
      </c>
      <c r="R1" s="489" t="s">
        <v>4944</v>
      </c>
      <c r="S1" s="488" t="s">
        <v>4945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174</v>
      </c>
      <c r="J2" s="496"/>
      <c r="K2" s="498" t="s">
        <v>120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677</v>
      </c>
      <c r="E3" s="96" t="s">
        <v>6220</v>
      </c>
      <c r="F3" s="900"/>
      <c r="G3" s="901"/>
      <c r="H3" s="96">
        <v>150</v>
      </c>
      <c r="I3" s="96" t="s">
        <v>126</v>
      </c>
      <c r="J3" s="96" t="s">
        <v>6221</v>
      </c>
      <c r="K3" s="86"/>
      <c r="L3" s="4" t="s">
        <v>956</v>
      </c>
      <c r="M3" s="4"/>
      <c r="N3" s="549" t="s">
        <v>6222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677</v>
      </c>
      <c r="E4" s="96" t="s">
        <v>6220</v>
      </c>
      <c r="F4" s="900"/>
      <c r="G4" s="901">
        <v>150</v>
      </c>
      <c r="H4" s="96">
        <v>0</v>
      </c>
      <c r="I4" s="96" t="s">
        <v>174</v>
      </c>
      <c r="J4" s="96" t="s">
        <v>6223</v>
      </c>
      <c r="K4" s="86"/>
      <c r="L4" s="4" t="s">
        <v>922</v>
      </c>
      <c r="M4" s="4"/>
      <c r="N4" s="549" t="s">
        <v>6224</v>
      </c>
      <c r="O4" s="551" t="s">
        <v>5008</v>
      </c>
      <c r="P4" s="146" t="s">
        <v>6225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6226</v>
      </c>
      <c r="E7" s="96" t="s">
        <v>4376</v>
      </c>
      <c r="F7" s="900" t="s">
        <v>6227</v>
      </c>
      <c r="G7" s="96">
        <v>150</v>
      </c>
      <c r="H7" s="96"/>
      <c r="I7" s="96" t="s">
        <v>126</v>
      </c>
      <c r="J7" s="96" t="s">
        <v>6228</v>
      </c>
      <c r="K7" s="86" t="s">
        <v>4664</v>
      </c>
      <c r="L7" s="4" t="s">
        <v>4039</v>
      </c>
      <c r="M7" s="4" t="s">
        <v>6229</v>
      </c>
      <c r="N7" s="545" t="s">
        <v>6230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6226</v>
      </c>
      <c r="E8" s="96" t="s">
        <v>4376</v>
      </c>
      <c r="F8" s="900" t="s">
        <v>6227</v>
      </c>
      <c r="G8" s="96">
        <v>150</v>
      </c>
      <c r="H8" s="96"/>
      <c r="I8" s="96" t="s">
        <v>126</v>
      </c>
      <c r="J8" s="96" t="s">
        <v>6231</v>
      </c>
      <c r="K8" s="86" t="s">
        <v>4664</v>
      </c>
      <c r="L8" s="4" t="s">
        <v>6232</v>
      </c>
      <c r="M8" s="4" t="s">
        <v>5353</v>
      </c>
      <c r="N8" s="545" t="s">
        <v>6233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6226</v>
      </c>
      <c r="E9" s="607" t="s">
        <v>4376</v>
      </c>
      <c r="F9" s="1099" t="s">
        <v>6227</v>
      </c>
      <c r="G9" s="607">
        <v>150</v>
      </c>
      <c r="H9" s="607"/>
      <c r="I9" s="607" t="s">
        <v>126</v>
      </c>
      <c r="J9" s="607" t="s">
        <v>6234</v>
      </c>
      <c r="K9" s="872" t="s">
        <v>4955</v>
      </c>
      <c r="L9" s="609" t="s">
        <v>6235</v>
      </c>
      <c r="M9" s="609" t="s">
        <v>6236</v>
      </c>
      <c r="N9" s="1100" t="s">
        <v>6237</v>
      </c>
      <c r="O9" s="551"/>
      <c r="P9" s="1101" t="s">
        <v>6238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6226</v>
      </c>
      <c r="E10" s="96" t="s">
        <v>4376</v>
      </c>
      <c r="F10" s="900" t="s">
        <v>6227</v>
      </c>
      <c r="G10" s="96">
        <v>150</v>
      </c>
      <c r="H10" s="96"/>
      <c r="I10" s="96" t="s">
        <v>126</v>
      </c>
      <c r="J10" s="96" t="s">
        <v>6239</v>
      </c>
      <c r="K10" s="86" t="s">
        <v>4955</v>
      </c>
      <c r="L10" s="4" t="s">
        <v>6240</v>
      </c>
      <c r="M10" s="4" t="s">
        <v>6241</v>
      </c>
      <c r="N10" s="545" t="s">
        <v>6242</v>
      </c>
      <c r="O10" s="551"/>
      <c r="P10" s="146" t="s">
        <v>6243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6226</v>
      </c>
      <c r="E12" s="96" t="s">
        <v>4376</v>
      </c>
      <c r="F12" s="900" t="s">
        <v>6227</v>
      </c>
      <c r="G12" s="901">
        <v>0</v>
      </c>
      <c r="H12" s="96">
        <v>150</v>
      </c>
      <c r="I12" s="96" t="s">
        <v>126</v>
      </c>
      <c r="J12" s="484" t="s">
        <v>6244</v>
      </c>
      <c r="L12" s="507" t="s">
        <v>950</v>
      </c>
      <c r="M12" s="507"/>
      <c r="N12" s="1104" t="s">
        <v>6245</v>
      </c>
      <c r="O12" s="551"/>
      <c r="P12" s="146" t="s">
        <v>6246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6226</v>
      </c>
      <c r="E13" s="96" t="s">
        <v>4376</v>
      </c>
      <c r="F13" s="900" t="s">
        <v>6227</v>
      </c>
      <c r="G13" s="901">
        <v>0</v>
      </c>
      <c r="H13" s="96">
        <v>150</v>
      </c>
      <c r="I13" s="96" t="s">
        <v>126</v>
      </c>
      <c r="J13" s="96" t="s">
        <v>6247</v>
      </c>
      <c r="K13" s="86"/>
      <c r="L13" s="507" t="s">
        <v>949</v>
      </c>
      <c r="M13" s="507"/>
      <c r="N13" s="545" t="s">
        <v>6248</v>
      </c>
      <c r="O13" s="551"/>
      <c r="P13" s="146" t="s">
        <v>6249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6226</v>
      </c>
      <c r="E14" s="96" t="s">
        <v>4376</v>
      </c>
      <c r="F14" s="900" t="s">
        <v>6227</v>
      </c>
      <c r="G14" s="901">
        <v>0</v>
      </c>
      <c r="H14" s="96">
        <v>150</v>
      </c>
      <c r="I14" s="96" t="s">
        <v>126</v>
      </c>
      <c r="J14" s="96" t="s">
        <v>6250</v>
      </c>
      <c r="K14" s="86"/>
      <c r="L14" s="507" t="s">
        <v>948</v>
      </c>
      <c r="M14" s="507"/>
      <c r="N14" s="545" t="s">
        <v>6251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6252</v>
      </c>
      <c r="E17" s="96" t="s">
        <v>4376</v>
      </c>
      <c r="F17" s="900" t="s">
        <v>6253</v>
      </c>
      <c r="G17" s="901">
        <v>250</v>
      </c>
      <c r="H17" s="96"/>
      <c r="I17" s="96" t="s">
        <v>174</v>
      </c>
      <c r="J17" s="96" t="s">
        <v>6254</v>
      </c>
      <c r="K17" s="86" t="s">
        <v>4664</v>
      </c>
      <c r="L17" s="4" t="s">
        <v>6232</v>
      </c>
      <c r="M17" s="507" t="s">
        <v>6255</v>
      </c>
      <c r="N17" s="545" t="s">
        <v>6256</v>
      </c>
      <c r="O17" s="551" t="s">
        <v>4879</v>
      </c>
      <c r="P17" s="146" t="s">
        <v>6257</v>
      </c>
      <c r="Q17" s="484" t="s">
        <v>6258</v>
      </c>
      <c r="R17" s="484" t="s">
        <v>6259</v>
      </c>
      <c r="S17" s="87" t="s">
        <v>4376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6226</v>
      </c>
      <c r="E18" s="96" t="s">
        <v>4376</v>
      </c>
      <c r="F18" s="900" t="s">
        <v>6227</v>
      </c>
      <c r="G18" s="901">
        <v>0</v>
      </c>
      <c r="H18" s="96">
        <v>150</v>
      </c>
      <c r="I18" s="96" t="s">
        <v>126</v>
      </c>
      <c r="J18" s="96" t="s">
        <v>6260</v>
      </c>
      <c r="K18" s="86"/>
      <c r="L18" s="507" t="s">
        <v>6261</v>
      </c>
      <c r="M18" s="507" t="s">
        <v>6262</v>
      </c>
      <c r="N18" s="545" t="s">
        <v>6263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6226</v>
      </c>
      <c r="E19" s="96" t="s">
        <v>4376</v>
      </c>
      <c r="F19" s="900" t="s">
        <v>6227</v>
      </c>
      <c r="G19" s="901">
        <v>0</v>
      </c>
      <c r="H19" s="96">
        <v>150</v>
      </c>
      <c r="I19" s="96" t="s">
        <v>126</v>
      </c>
      <c r="J19" s="96" t="s">
        <v>6264</v>
      </c>
      <c r="K19" s="86"/>
      <c r="L19" s="507" t="s">
        <v>6265</v>
      </c>
      <c r="M19" s="507" t="s">
        <v>6266</v>
      </c>
      <c r="N19" s="545" t="s">
        <v>6267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6226</v>
      </c>
      <c r="E20" s="96" t="s">
        <v>4376</v>
      </c>
      <c r="F20" s="900" t="s">
        <v>6227</v>
      </c>
      <c r="G20" s="901">
        <v>0</v>
      </c>
      <c r="H20" s="96">
        <v>150</v>
      </c>
      <c r="I20" s="96" t="s">
        <v>126</v>
      </c>
      <c r="J20" s="96" t="s">
        <v>6268</v>
      </c>
      <c r="K20" s="86"/>
      <c r="L20" s="507" t="s">
        <v>933</v>
      </c>
      <c r="M20" s="507"/>
      <c r="N20" s="545" t="s">
        <v>6269</v>
      </c>
      <c r="O20" s="551"/>
      <c r="P20" s="146" t="s">
        <v>6270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6271</v>
      </c>
      <c r="E22" s="96" t="s">
        <v>4376</v>
      </c>
      <c r="F22" s="900" t="s">
        <v>6227</v>
      </c>
      <c r="G22" s="901">
        <v>0</v>
      </c>
      <c r="H22" s="96">
        <v>150</v>
      </c>
      <c r="I22" s="96" t="s">
        <v>126</v>
      </c>
      <c r="J22" s="96" t="s">
        <v>6272</v>
      </c>
      <c r="K22" s="86"/>
      <c r="L22" s="507" t="s">
        <v>882</v>
      </c>
      <c r="M22" s="507"/>
      <c r="N22" s="545" t="s">
        <v>6273</v>
      </c>
      <c r="O22" s="551"/>
      <c r="P22" s="146" t="s">
        <v>6274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6271</v>
      </c>
      <c r="E23" s="96" t="s">
        <v>4376</v>
      </c>
      <c r="F23" s="900" t="s">
        <v>6227</v>
      </c>
      <c r="G23" s="901">
        <v>0</v>
      </c>
      <c r="H23" s="96">
        <v>150</v>
      </c>
      <c r="I23" s="96" t="s">
        <v>126</v>
      </c>
      <c r="J23" s="96" t="s">
        <v>6275</v>
      </c>
      <c r="K23" s="86"/>
      <c r="L23" s="507" t="s">
        <v>881</v>
      </c>
      <c r="M23" s="507"/>
      <c r="N23" s="545" t="s">
        <v>6276</v>
      </c>
      <c r="O23" s="551"/>
      <c r="P23" s="146" t="s">
        <v>6277</v>
      </c>
      <c r="R23" s="287" t="s">
        <v>6278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6271</v>
      </c>
      <c r="E24" s="96" t="s">
        <v>4376</v>
      </c>
      <c r="F24" s="900" t="s">
        <v>6227</v>
      </c>
      <c r="G24" s="901">
        <v>0</v>
      </c>
      <c r="H24" s="96">
        <v>150</v>
      </c>
      <c r="I24" s="96" t="s">
        <v>126</v>
      </c>
      <c r="J24" s="96" t="s">
        <v>6279</v>
      </c>
      <c r="K24" s="86"/>
      <c r="L24" s="507" t="s">
        <v>883</v>
      </c>
      <c r="M24" s="507"/>
      <c r="N24" s="545" t="s">
        <v>6280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6271</v>
      </c>
      <c r="E27" s="96" t="s">
        <v>4376</v>
      </c>
      <c r="F27" s="900" t="s">
        <v>6227</v>
      </c>
      <c r="G27" s="901">
        <v>0</v>
      </c>
      <c r="H27" s="484">
        <v>150</v>
      </c>
      <c r="I27" s="84" t="s">
        <v>126</v>
      </c>
      <c r="J27" s="484" t="s">
        <v>6281</v>
      </c>
      <c r="K27" s="86"/>
      <c r="L27" s="4" t="s">
        <v>845</v>
      </c>
      <c r="M27" s="507"/>
      <c r="N27" s="1104" t="s">
        <v>6242</v>
      </c>
      <c r="O27" s="551"/>
      <c r="P27" s="146" t="s">
        <v>6243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6271</v>
      </c>
      <c r="E28" s="96" t="s">
        <v>4376</v>
      </c>
      <c r="F28" s="900" t="s">
        <v>6227</v>
      </c>
      <c r="G28" s="901">
        <v>0</v>
      </c>
      <c r="H28" s="484">
        <v>150</v>
      </c>
      <c r="I28" s="84" t="s">
        <v>126</v>
      </c>
      <c r="J28" s="484" t="s">
        <v>6282</v>
      </c>
      <c r="K28" s="86"/>
      <c r="L28" s="507" t="s">
        <v>844</v>
      </c>
      <c r="M28" s="507"/>
      <c r="N28" s="1104" t="s">
        <v>6283</v>
      </c>
      <c r="O28" s="551"/>
      <c r="P28" s="146" t="s">
        <v>6284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6226</v>
      </c>
      <c r="E31" s="96" t="s">
        <v>4376</v>
      </c>
      <c r="F31" s="900" t="s">
        <v>6227</v>
      </c>
      <c r="G31" s="901">
        <v>0</v>
      </c>
      <c r="H31" s="96">
        <v>150</v>
      </c>
      <c r="I31" s="96" t="s">
        <v>126</v>
      </c>
      <c r="J31" s="96" t="s">
        <v>6285</v>
      </c>
      <c r="K31" s="86"/>
      <c r="L31" s="507" t="s">
        <v>6286</v>
      </c>
      <c r="M31" s="507" t="s">
        <v>5587</v>
      </c>
      <c r="N31" s="545" t="s">
        <v>6287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6226</v>
      </c>
      <c r="E32" s="96" t="s">
        <v>4376</v>
      </c>
      <c r="F32" s="900" t="s">
        <v>6227</v>
      </c>
      <c r="G32" s="901"/>
      <c r="H32" s="96">
        <v>150</v>
      </c>
      <c r="I32" s="96" t="s">
        <v>126</v>
      </c>
      <c r="J32" s="96" t="s">
        <v>6288</v>
      </c>
      <c r="K32" s="86"/>
      <c r="L32" s="507" t="s">
        <v>6289</v>
      </c>
      <c r="M32" s="507" t="s">
        <v>6290</v>
      </c>
      <c r="N32" s="549" t="s">
        <v>6291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6226</v>
      </c>
      <c r="E33" s="96" t="s">
        <v>4376</v>
      </c>
      <c r="F33" s="900" t="s">
        <v>6227</v>
      </c>
      <c r="G33" s="901"/>
      <c r="H33" s="96">
        <v>150</v>
      </c>
      <c r="I33" s="96" t="s">
        <v>126</v>
      </c>
      <c r="J33" s="96" t="s">
        <v>6292</v>
      </c>
      <c r="K33" s="86"/>
      <c r="L33" s="507" t="s">
        <v>213</v>
      </c>
      <c r="M33" s="507"/>
      <c r="N33" s="549" t="s">
        <v>6293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6226</v>
      </c>
      <c r="E34" s="96" t="s">
        <v>4376</v>
      </c>
      <c r="F34" s="900" t="s">
        <v>6227</v>
      </c>
      <c r="G34" s="901"/>
      <c r="H34" s="96">
        <v>150</v>
      </c>
      <c r="I34" s="96" t="s">
        <v>126</v>
      </c>
      <c r="J34" s="96" t="s">
        <v>6294</v>
      </c>
      <c r="K34" s="86"/>
      <c r="L34" s="507" t="s">
        <v>827</v>
      </c>
      <c r="M34" s="507"/>
      <c r="N34" s="291" t="s">
        <v>6295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6226</v>
      </c>
      <c r="E36" s="96" t="s">
        <v>4376</v>
      </c>
      <c r="F36" s="900" t="s">
        <v>6227</v>
      </c>
      <c r="G36" s="901"/>
      <c r="H36" s="96">
        <v>150</v>
      </c>
      <c r="I36" s="96" t="s">
        <v>126</v>
      </c>
      <c r="J36" s="96" t="s">
        <v>6296</v>
      </c>
      <c r="K36" s="86"/>
      <c r="L36" s="507" t="s">
        <v>814</v>
      </c>
      <c r="M36" s="507"/>
      <c r="N36" s="291" t="s">
        <v>6297</v>
      </c>
      <c r="O36" s="551"/>
      <c r="P36" s="146" t="s">
        <v>6298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6226</v>
      </c>
      <c r="E37" s="96" t="s">
        <v>4376</v>
      </c>
      <c r="F37" s="900" t="s">
        <v>6227</v>
      </c>
      <c r="G37" s="901"/>
      <c r="H37" s="96">
        <v>150</v>
      </c>
      <c r="I37" s="96" t="s">
        <v>126</v>
      </c>
      <c r="J37" s="96" t="s">
        <v>6299</v>
      </c>
      <c r="K37" s="86"/>
      <c r="L37" s="507" t="s">
        <v>815</v>
      </c>
      <c r="M37" s="507"/>
      <c r="N37" s="291" t="s">
        <v>6300</v>
      </c>
      <c r="O37" s="551"/>
      <c r="P37" s="146" t="s">
        <v>6301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6226</v>
      </c>
      <c r="E38" s="96" t="s">
        <v>4376</v>
      </c>
      <c r="F38" s="900" t="s">
        <v>6227</v>
      </c>
      <c r="G38" s="901"/>
      <c r="H38" s="96">
        <v>150</v>
      </c>
      <c r="I38" s="96" t="s">
        <v>174</v>
      </c>
      <c r="J38" s="96" t="s">
        <v>6302</v>
      </c>
      <c r="K38" s="86" t="s">
        <v>4664</v>
      </c>
      <c r="L38" s="4" t="s">
        <v>6303</v>
      </c>
      <c r="M38" s="4" t="s">
        <v>6304</v>
      </c>
      <c r="N38" s="291" t="s">
        <v>6305</v>
      </c>
      <c r="O38" s="551" t="s">
        <v>4788</v>
      </c>
      <c r="P38" s="146" t="s">
        <v>6306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6226</v>
      </c>
      <c r="E41" s="96" t="s">
        <v>4376</v>
      </c>
      <c r="F41" s="900" t="s">
        <v>6227</v>
      </c>
      <c r="G41" s="901"/>
      <c r="H41" s="96">
        <v>150</v>
      </c>
      <c r="I41" s="96" t="s">
        <v>126</v>
      </c>
      <c r="J41" s="96" t="s">
        <v>6307</v>
      </c>
      <c r="K41" s="86"/>
      <c r="L41" s="507" t="s">
        <v>796</v>
      </c>
      <c r="M41" s="507"/>
      <c r="N41" s="549" t="s">
        <v>6308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6226</v>
      </c>
      <c r="E42" s="96" t="s">
        <v>4376</v>
      </c>
      <c r="F42" s="900" t="s">
        <v>6227</v>
      </c>
      <c r="G42" s="901"/>
      <c r="H42" s="96">
        <v>150</v>
      </c>
      <c r="I42" s="96" t="s">
        <v>126</v>
      </c>
      <c r="J42" s="96" t="s">
        <v>6309</v>
      </c>
      <c r="K42" s="86"/>
      <c r="L42" s="507" t="s">
        <v>797</v>
      </c>
      <c r="M42" s="507"/>
      <c r="N42" s="1111" t="s">
        <v>6310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6226</v>
      </c>
      <c r="E43" s="96" t="s">
        <v>4376</v>
      </c>
      <c r="F43" s="900" t="s">
        <v>6227</v>
      </c>
      <c r="G43" s="901"/>
      <c r="H43" s="96">
        <v>150</v>
      </c>
      <c r="I43" s="96" t="s">
        <v>126</v>
      </c>
      <c r="J43" s="96" t="s">
        <v>6311</v>
      </c>
      <c r="K43" s="86"/>
      <c r="L43" s="507" t="s">
        <v>798</v>
      </c>
      <c r="M43" s="507"/>
      <c r="N43" s="549" t="s">
        <v>6312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6226</v>
      </c>
      <c r="E44" s="96" t="s">
        <v>4376</v>
      </c>
      <c r="F44" s="900" t="s">
        <v>6227</v>
      </c>
      <c r="G44" s="901"/>
      <c r="H44" s="96">
        <v>150</v>
      </c>
      <c r="I44" s="96" t="s">
        <v>126</v>
      </c>
      <c r="J44" s="96" t="s">
        <v>6313</v>
      </c>
      <c r="K44" s="86"/>
      <c r="L44" s="507" t="s">
        <v>799</v>
      </c>
      <c r="M44" s="507"/>
      <c r="N44" s="549" t="s">
        <v>6314</v>
      </c>
      <c r="O44" s="551"/>
      <c r="P44" s="146" t="s">
        <v>6315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6271</v>
      </c>
      <c r="E47" s="96" t="s">
        <v>4376</v>
      </c>
      <c r="F47" s="900" t="s">
        <v>6227</v>
      </c>
      <c r="G47" s="901"/>
      <c r="H47" s="96">
        <v>150</v>
      </c>
      <c r="I47" s="96" t="s">
        <v>126</v>
      </c>
      <c r="J47" s="96" t="s">
        <v>6316</v>
      </c>
      <c r="K47" s="86"/>
      <c r="L47" s="507" t="s">
        <v>665</v>
      </c>
      <c r="M47" s="507"/>
      <c r="N47" s="549" t="s">
        <v>6317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6271</v>
      </c>
      <c r="E48" s="96" t="s">
        <v>4376</v>
      </c>
      <c r="F48" s="900" t="s">
        <v>6227</v>
      </c>
      <c r="G48" s="901"/>
      <c r="H48" s="96">
        <v>150</v>
      </c>
      <c r="I48" s="96" t="s">
        <v>126</v>
      </c>
      <c r="J48" s="96" t="s">
        <v>6318</v>
      </c>
      <c r="K48" s="86"/>
      <c r="L48" s="507" t="s">
        <v>591</v>
      </c>
      <c r="M48" s="507"/>
      <c r="N48" s="549" t="s">
        <v>6319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6226</v>
      </c>
      <c r="E51" s="96" t="s">
        <v>4376</v>
      </c>
      <c r="F51" s="900" t="s">
        <v>6227</v>
      </c>
      <c r="G51" s="901"/>
      <c r="H51" s="96">
        <v>150</v>
      </c>
      <c r="I51" s="96" t="s">
        <v>126</v>
      </c>
      <c r="J51" s="96" t="s">
        <v>6320</v>
      </c>
      <c r="K51" s="86"/>
      <c r="L51" s="507" t="s">
        <v>667</v>
      </c>
      <c r="M51" s="507"/>
      <c r="N51" s="549" t="s">
        <v>6321</v>
      </c>
      <c r="O51" s="551"/>
      <c r="P51" s="146" t="s">
        <v>6322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6226</v>
      </c>
      <c r="E52" s="96" t="s">
        <v>4376</v>
      </c>
      <c r="F52" s="900" t="s">
        <v>6227</v>
      </c>
      <c r="G52" s="901"/>
      <c r="H52" s="96">
        <v>150</v>
      </c>
      <c r="I52" s="96" t="s">
        <v>126</v>
      </c>
      <c r="J52" s="96" t="s">
        <v>6323</v>
      </c>
      <c r="K52" s="86"/>
      <c r="L52" s="507" t="s">
        <v>668</v>
      </c>
      <c r="M52" s="507"/>
      <c r="N52" s="549" t="s">
        <v>6324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6226</v>
      </c>
      <c r="E53" s="96" t="s">
        <v>4376</v>
      </c>
      <c r="F53" s="900" t="s">
        <v>6227</v>
      </c>
      <c r="G53" s="901"/>
      <c r="H53" s="96">
        <v>150</v>
      </c>
      <c r="I53" s="96" t="s">
        <v>126</v>
      </c>
      <c r="J53" s="96" t="s">
        <v>6325</v>
      </c>
      <c r="K53" s="86"/>
      <c r="L53" s="507" t="s">
        <v>670</v>
      </c>
      <c r="M53" s="507"/>
      <c r="N53" s="549" t="s">
        <v>6326</v>
      </c>
      <c r="O53" s="551"/>
      <c r="P53" s="146" t="s">
        <v>6327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6226</v>
      </c>
      <c r="E54" s="96" t="s">
        <v>4376</v>
      </c>
      <c r="F54" s="900" t="s">
        <v>6227</v>
      </c>
      <c r="G54" s="901"/>
      <c r="H54" s="96">
        <v>150</v>
      </c>
      <c r="I54" s="96" t="s">
        <v>126</v>
      </c>
      <c r="J54" s="96" t="s">
        <v>6328</v>
      </c>
      <c r="K54" s="86"/>
      <c r="L54" s="507" t="s">
        <v>669</v>
      </c>
      <c r="M54" s="507"/>
      <c r="N54" s="549" t="s">
        <v>6329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6226</v>
      </c>
      <c r="E56" s="96" t="s">
        <v>4376</v>
      </c>
      <c r="F56" s="900" t="s">
        <v>6227</v>
      </c>
      <c r="G56" s="901"/>
      <c r="H56" s="96">
        <v>150</v>
      </c>
      <c r="I56" s="96" t="s">
        <v>126</v>
      </c>
      <c r="J56" s="96" t="s">
        <v>6330</v>
      </c>
      <c r="L56" s="507" t="s">
        <v>671</v>
      </c>
      <c r="M56" s="507"/>
      <c r="N56" s="1168" t="s">
        <v>6331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6226</v>
      </c>
      <c r="E57" s="96" t="s">
        <v>4376</v>
      </c>
      <c r="F57" s="900" t="s">
        <v>6227</v>
      </c>
      <c r="G57" s="901"/>
      <c r="H57" s="96">
        <v>150</v>
      </c>
      <c r="I57" s="96" t="s">
        <v>126</v>
      </c>
      <c r="J57" s="96" t="s">
        <v>6332</v>
      </c>
      <c r="K57" s="86"/>
      <c r="L57" s="507" t="s">
        <v>672</v>
      </c>
      <c r="N57" s="1111" t="s">
        <v>6333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6226</v>
      </c>
      <c r="E58" s="96" t="s">
        <v>4376</v>
      </c>
      <c r="F58" s="900" t="s">
        <v>6227</v>
      </c>
      <c r="G58" s="901">
        <v>150</v>
      </c>
      <c r="H58" s="96"/>
      <c r="I58" s="96" t="s">
        <v>174</v>
      </c>
      <c r="J58" s="96" t="s">
        <v>5321</v>
      </c>
      <c r="K58" s="86"/>
      <c r="L58" s="507" t="s">
        <v>6334</v>
      </c>
      <c r="M58" s="4" t="s">
        <v>4135</v>
      </c>
      <c r="N58" s="549" t="s">
        <v>6335</v>
      </c>
      <c r="O58" s="551" t="s">
        <v>4705</v>
      </c>
      <c r="P58" s="146" t="s">
        <v>6336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6226</v>
      </c>
      <c r="E59" s="96" t="s">
        <v>4376</v>
      </c>
      <c r="F59" s="900" t="s">
        <v>6227</v>
      </c>
      <c r="G59" s="901">
        <v>150</v>
      </c>
      <c r="H59" s="96"/>
      <c r="I59" s="96" t="s">
        <v>174</v>
      </c>
      <c r="J59" s="96" t="s">
        <v>6337</v>
      </c>
      <c r="K59" s="86"/>
      <c r="L59" s="507" t="s">
        <v>6338</v>
      </c>
      <c r="M59" s="507" t="s">
        <v>6339</v>
      </c>
      <c r="N59" s="549" t="s">
        <v>6340</v>
      </c>
      <c r="O59" s="551" t="s">
        <v>6341</v>
      </c>
      <c r="P59" s="146" t="s">
        <v>6342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6226</v>
      </c>
      <c r="E61" s="96" t="s">
        <v>4376</v>
      </c>
      <c r="F61" s="900" t="s">
        <v>6227</v>
      </c>
      <c r="G61" s="901"/>
      <c r="H61" s="96">
        <v>150</v>
      </c>
      <c r="I61" s="96" t="s">
        <v>126</v>
      </c>
      <c r="J61" s="96" t="s">
        <v>6343</v>
      </c>
      <c r="K61" s="86"/>
      <c r="L61" s="507" t="s">
        <v>685</v>
      </c>
      <c r="M61" s="507"/>
      <c r="N61" s="549" t="s">
        <v>6344</v>
      </c>
      <c r="O61" s="551"/>
      <c r="P61" s="146" t="s">
        <v>6345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6226</v>
      </c>
      <c r="E62" s="607" t="s">
        <v>4376</v>
      </c>
      <c r="F62" s="1099" t="s">
        <v>6227</v>
      </c>
      <c r="G62" s="1180"/>
      <c r="H62" s="607">
        <v>150</v>
      </c>
      <c r="I62" s="607" t="s">
        <v>126</v>
      </c>
      <c r="J62" s="607" t="s">
        <v>6346</v>
      </c>
      <c r="K62" s="872"/>
      <c r="L62" s="609" t="s">
        <v>686</v>
      </c>
      <c r="M62" s="609"/>
      <c r="N62" s="549" t="s">
        <v>6347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6226</v>
      </c>
      <c r="E63" s="96" t="s">
        <v>4376</v>
      </c>
      <c r="F63" s="900" t="s">
        <v>6227</v>
      </c>
      <c r="G63" s="901"/>
      <c r="H63" s="96">
        <v>150</v>
      </c>
      <c r="I63" s="96" t="s">
        <v>126</v>
      </c>
      <c r="J63" s="96" t="s">
        <v>6348</v>
      </c>
      <c r="K63" s="86"/>
      <c r="L63" s="507" t="s">
        <v>687</v>
      </c>
      <c r="M63" s="507"/>
      <c r="N63" s="549" t="s">
        <v>6349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6226</v>
      </c>
      <c r="E64" s="96" t="s">
        <v>4376</v>
      </c>
      <c r="F64" s="900" t="s">
        <v>6227</v>
      </c>
      <c r="G64" s="901"/>
      <c r="H64" s="96">
        <v>150</v>
      </c>
      <c r="I64" s="96" t="s">
        <v>126</v>
      </c>
      <c r="J64" s="96" t="s">
        <v>6350</v>
      </c>
      <c r="K64" s="86"/>
      <c r="L64" s="507" t="s">
        <v>688</v>
      </c>
      <c r="M64" s="507"/>
      <c r="N64" s="549" t="s">
        <v>6351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6226</v>
      </c>
      <c r="E66" s="96" t="s">
        <v>4376</v>
      </c>
      <c r="F66" s="900" t="s">
        <v>6227</v>
      </c>
      <c r="G66" s="901"/>
      <c r="H66" s="96">
        <v>150</v>
      </c>
      <c r="I66" s="96" t="s">
        <v>6352</v>
      </c>
      <c r="J66" s="96" t="s">
        <v>6353</v>
      </c>
      <c r="K66" s="86"/>
      <c r="L66" s="4" t="s">
        <v>6354</v>
      </c>
      <c r="M66" s="507" t="s">
        <v>6355</v>
      </c>
      <c r="N66" s="549" t="s">
        <v>6356</v>
      </c>
      <c r="O66" s="551" t="s">
        <v>4808</v>
      </c>
      <c r="P66" s="146" t="s">
        <v>6357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6226</v>
      </c>
      <c r="E67" s="96" t="s">
        <v>4376</v>
      </c>
      <c r="F67" s="900" t="s">
        <v>6227</v>
      </c>
      <c r="G67" s="901">
        <v>150</v>
      </c>
      <c r="H67" s="96">
        <v>0</v>
      </c>
      <c r="I67" s="96" t="s">
        <v>6352</v>
      </c>
      <c r="J67" s="96" t="s">
        <v>6358</v>
      </c>
      <c r="K67" s="86" t="s">
        <v>4664</v>
      </c>
      <c r="L67" s="4" t="s">
        <v>4058</v>
      </c>
      <c r="M67" s="4" t="s">
        <v>6359</v>
      </c>
      <c r="N67" s="549" t="s">
        <v>6360</v>
      </c>
      <c r="O67" s="551"/>
      <c r="P67" s="146" t="s">
        <v>6361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6226</v>
      </c>
      <c r="E68" s="96" t="s">
        <v>4376</v>
      </c>
      <c r="F68" s="900" t="s">
        <v>6227</v>
      </c>
      <c r="G68" s="901">
        <v>150</v>
      </c>
      <c r="H68" s="96">
        <v>0</v>
      </c>
      <c r="I68" s="96" t="s">
        <v>6352</v>
      </c>
      <c r="J68" s="96" t="s">
        <v>6362</v>
      </c>
      <c r="K68" s="86" t="s">
        <v>4955</v>
      </c>
      <c r="L68" s="4" t="s">
        <v>6363</v>
      </c>
      <c r="M68" s="4" t="s">
        <v>6364</v>
      </c>
      <c r="N68" s="549" t="s">
        <v>6365</v>
      </c>
      <c r="O68" s="551" t="s">
        <v>5014</v>
      </c>
      <c r="P68" s="146" t="s">
        <v>6366</v>
      </c>
      <c r="Q68" s="484" t="s">
        <v>6367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6226</v>
      </c>
      <c r="E69" s="96" t="s">
        <v>4376</v>
      </c>
      <c r="F69" s="900" t="s">
        <v>6227</v>
      </c>
      <c r="G69" s="901"/>
      <c r="H69" s="96">
        <v>150</v>
      </c>
      <c r="I69" s="96" t="s">
        <v>126</v>
      </c>
      <c r="J69" s="96" t="s">
        <v>6368</v>
      </c>
      <c r="K69" s="86"/>
      <c r="L69" s="507" t="s">
        <v>689</v>
      </c>
      <c r="N69" s="549" t="s">
        <v>6369</v>
      </c>
      <c r="O69" s="551"/>
      <c r="P69" s="146" t="s">
        <v>6370</v>
      </c>
      <c r="Q69" s="287" t="s">
        <v>6371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6372</v>
      </c>
      <c r="B72" s="724">
        <v>45964</v>
      </c>
      <c r="C72" s="724">
        <f>B72+21</f>
        <v>45985</v>
      </c>
      <c r="D72" s="1110" t="s">
        <v>6226</v>
      </c>
      <c r="E72" s="96" t="s">
        <v>4376</v>
      </c>
      <c r="F72" s="900" t="s">
        <v>6227</v>
      </c>
      <c r="G72" s="901"/>
      <c r="H72" s="96">
        <v>150</v>
      </c>
      <c r="I72" s="96" t="s">
        <v>126</v>
      </c>
      <c r="J72" s="96" t="s">
        <v>6373</v>
      </c>
      <c r="K72" s="86"/>
      <c r="L72" s="507" t="s">
        <v>579</v>
      </c>
      <c r="M72" s="507"/>
      <c r="N72" s="549" t="s">
        <v>6374</v>
      </c>
      <c r="O72" s="551"/>
      <c r="P72" s="146" t="s">
        <v>6375</v>
      </c>
      <c r="S72" s="87"/>
    </row>
    <row r="73" spans="1:19" ht="15.95" customHeight="1" x14ac:dyDescent="0.35">
      <c r="A73" s="725" t="s">
        <v>6376</v>
      </c>
      <c r="B73" s="724">
        <v>45964</v>
      </c>
      <c r="C73" s="724">
        <f>B73+21</f>
        <v>45985</v>
      </c>
      <c r="D73" s="1110" t="s">
        <v>6226</v>
      </c>
      <c r="E73" s="96" t="s">
        <v>4376</v>
      </c>
      <c r="F73" s="900" t="s">
        <v>6227</v>
      </c>
      <c r="G73" s="901"/>
      <c r="H73" s="96">
        <v>150</v>
      </c>
      <c r="I73" s="96" t="s">
        <v>111</v>
      </c>
      <c r="J73" s="829" t="s">
        <v>6377</v>
      </c>
      <c r="K73" s="86"/>
      <c r="L73" s="4" t="s">
        <v>721</v>
      </c>
      <c r="M73" s="507"/>
      <c r="N73" s="1181" t="s">
        <v>6378</v>
      </c>
      <c r="O73" s="551"/>
      <c r="P73" s="146" t="s">
        <v>6100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6226</v>
      </c>
      <c r="E74" s="96" t="s">
        <v>4376</v>
      </c>
      <c r="F74" s="900" t="s">
        <v>6227</v>
      </c>
      <c r="G74" s="901"/>
      <c r="H74" s="96">
        <v>150</v>
      </c>
      <c r="I74" s="96" t="s">
        <v>174</v>
      </c>
      <c r="J74" s="829" t="s">
        <v>6379</v>
      </c>
      <c r="K74" s="86" t="s">
        <v>4955</v>
      </c>
      <c r="L74" s="4" t="s">
        <v>4179</v>
      </c>
      <c r="M74" s="4" t="s">
        <v>6380</v>
      </c>
      <c r="N74" s="1181" t="s">
        <v>6381</v>
      </c>
      <c r="O74" s="551" t="s">
        <v>6382</v>
      </c>
      <c r="P74" s="146" t="s">
        <v>6383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6226</v>
      </c>
      <c r="E75" s="96" t="s">
        <v>4376</v>
      </c>
      <c r="F75" s="900" t="s">
        <v>6227</v>
      </c>
      <c r="G75" s="901"/>
      <c r="H75" s="96">
        <v>150</v>
      </c>
      <c r="I75" s="96" t="s">
        <v>174</v>
      </c>
      <c r="J75" s="829" t="s">
        <v>6379</v>
      </c>
      <c r="K75" s="86" t="s">
        <v>4955</v>
      </c>
      <c r="L75" s="4" t="s">
        <v>4179</v>
      </c>
      <c r="M75" s="4" t="s">
        <v>6380</v>
      </c>
      <c r="N75" s="1181" t="s">
        <v>6381</v>
      </c>
      <c r="O75" s="551" t="s">
        <v>6382</v>
      </c>
      <c r="P75" s="146" t="s">
        <v>6383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6226</v>
      </c>
      <c r="E77" s="96" t="s">
        <v>4376</v>
      </c>
      <c r="F77" s="900" t="s">
        <v>6227</v>
      </c>
      <c r="G77" s="901"/>
      <c r="H77" s="96">
        <v>150</v>
      </c>
      <c r="I77" s="96" t="s">
        <v>174</v>
      </c>
      <c r="J77" s="96" t="s">
        <v>6384</v>
      </c>
      <c r="K77" s="86"/>
      <c r="L77" s="507" t="s">
        <v>691</v>
      </c>
      <c r="M77" s="507"/>
      <c r="N77" s="549" t="s">
        <v>6385</v>
      </c>
      <c r="O77" s="551" t="s">
        <v>5485</v>
      </c>
      <c r="P77" s="146" t="s">
        <v>6386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6226</v>
      </c>
      <c r="E79" s="96" t="s">
        <v>4376</v>
      </c>
      <c r="F79" s="900" t="s">
        <v>6227</v>
      </c>
      <c r="G79" s="901"/>
      <c r="H79" s="96">
        <v>150</v>
      </c>
      <c r="I79" s="96" t="s">
        <v>174</v>
      </c>
      <c r="J79" s="96" t="s">
        <v>6387</v>
      </c>
      <c r="K79" s="86"/>
      <c r="L79" s="507" t="s">
        <v>655</v>
      </c>
      <c r="M79" s="507"/>
      <c r="N79" s="549" t="s">
        <v>6388</v>
      </c>
      <c r="O79" s="551" t="s">
        <v>4804</v>
      </c>
      <c r="P79" s="146" t="s">
        <v>6389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6226</v>
      </c>
      <c r="E80" s="96" t="s">
        <v>4376</v>
      </c>
      <c r="F80" s="900" t="s">
        <v>6227</v>
      </c>
      <c r="G80" s="901"/>
      <c r="H80" s="96">
        <v>150</v>
      </c>
      <c r="I80" s="96" t="s">
        <v>174</v>
      </c>
      <c r="J80" s="96" t="s">
        <v>6223</v>
      </c>
      <c r="K80" s="86"/>
      <c r="L80" s="4" t="s">
        <v>625</v>
      </c>
      <c r="M80" s="507"/>
      <c r="N80" s="549" t="s">
        <v>6390</v>
      </c>
      <c r="O80" s="551" t="s">
        <v>5008</v>
      </c>
      <c r="P80" s="146" t="s">
        <v>6225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6226</v>
      </c>
      <c r="E81" s="96" t="s">
        <v>4376</v>
      </c>
      <c r="F81" s="900" t="s">
        <v>6227</v>
      </c>
      <c r="G81" s="901"/>
      <c r="H81" s="96">
        <v>120</v>
      </c>
      <c r="I81" s="96" t="s">
        <v>1594</v>
      </c>
      <c r="J81" s="829" t="s">
        <v>6391</v>
      </c>
      <c r="K81" s="86" t="s">
        <v>4955</v>
      </c>
      <c r="L81" s="507" t="s">
        <v>6392</v>
      </c>
      <c r="M81" s="507" t="s">
        <v>6393</v>
      </c>
      <c r="N81" s="767" t="s">
        <v>6394</v>
      </c>
      <c r="O81" s="551"/>
      <c r="P81" s="146" t="s">
        <v>6395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6226</v>
      </c>
      <c r="E82" s="96" t="s">
        <v>4376</v>
      </c>
      <c r="F82" s="900" t="s">
        <v>6227</v>
      </c>
      <c r="G82" s="901"/>
      <c r="H82" s="96">
        <v>150</v>
      </c>
      <c r="I82" s="96" t="s">
        <v>174</v>
      </c>
      <c r="J82" s="96" t="s">
        <v>6396</v>
      </c>
      <c r="K82" s="86"/>
      <c r="L82" s="507" t="s">
        <v>610</v>
      </c>
      <c r="M82" s="507"/>
      <c r="N82" s="549" t="s">
        <v>6397</v>
      </c>
      <c r="O82" s="551" t="s">
        <v>6398</v>
      </c>
      <c r="P82" s="146" t="s">
        <v>6399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6226</v>
      </c>
      <c r="E90" s="96" t="s">
        <v>4376</v>
      </c>
      <c r="F90" s="900" t="s">
        <v>6227</v>
      </c>
      <c r="G90" s="901">
        <v>150</v>
      </c>
      <c r="H90" s="96"/>
      <c r="I90" s="96" t="s">
        <v>174</v>
      </c>
      <c r="J90" s="96" t="s">
        <v>6400</v>
      </c>
      <c r="K90" s="86"/>
      <c r="L90" s="507" t="s">
        <v>370</v>
      </c>
      <c r="M90" s="507"/>
      <c r="N90" s="549" t="s">
        <v>6401</v>
      </c>
      <c r="O90" s="551" t="s">
        <v>5610</v>
      </c>
      <c r="P90" s="146" t="s">
        <v>6402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6226</v>
      </c>
      <c r="E91" s="96" t="s">
        <v>4376</v>
      </c>
      <c r="F91" s="900" t="s">
        <v>6227</v>
      </c>
      <c r="G91" s="901">
        <v>150</v>
      </c>
      <c r="H91" s="96"/>
      <c r="I91" s="96" t="s">
        <v>174</v>
      </c>
      <c r="J91" s="96" t="s">
        <v>6403</v>
      </c>
      <c r="K91" s="86"/>
      <c r="L91" s="507" t="s">
        <v>355</v>
      </c>
      <c r="M91" s="507"/>
      <c r="N91" s="549" t="s">
        <v>6404</v>
      </c>
      <c r="O91" s="551" t="s">
        <v>5741</v>
      </c>
      <c r="P91" s="146" t="s">
        <v>6405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6406</v>
      </c>
      <c r="B94" s="725">
        <v>46090</v>
      </c>
      <c r="C94" s="725">
        <v>46104</v>
      </c>
      <c r="D94" s="1110" t="s">
        <v>6226</v>
      </c>
      <c r="E94" s="96" t="s">
        <v>4376</v>
      </c>
      <c r="F94" s="900" t="s">
        <v>6227</v>
      </c>
      <c r="G94" s="901">
        <v>150</v>
      </c>
      <c r="H94" s="96"/>
      <c r="I94" s="96" t="s">
        <v>174</v>
      </c>
      <c r="J94" s="96" t="s">
        <v>6407</v>
      </c>
      <c r="K94" s="86"/>
      <c r="L94" s="507" t="s">
        <v>407</v>
      </c>
      <c r="M94" s="507"/>
      <c r="N94" s="549" t="s">
        <v>6408</v>
      </c>
      <c r="O94" s="551" t="s">
        <v>5014</v>
      </c>
      <c r="P94" s="146" t="s">
        <v>6409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6226</v>
      </c>
      <c r="E95" s="96" t="s">
        <v>4376</v>
      </c>
      <c r="F95" s="900" t="s">
        <v>6227</v>
      </c>
      <c r="G95" s="901">
        <v>150</v>
      </c>
      <c r="H95" s="96"/>
      <c r="I95" s="96" t="s">
        <v>174</v>
      </c>
      <c r="J95" s="96" t="s">
        <v>6410</v>
      </c>
      <c r="K95" s="86"/>
      <c r="L95" s="507" t="s">
        <v>365</v>
      </c>
      <c r="M95" s="507"/>
      <c r="N95" s="549" t="s">
        <v>6411</v>
      </c>
      <c r="O95" s="551" t="s">
        <v>5631</v>
      </c>
      <c r="P95" s="146" t="s">
        <v>6412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6226</v>
      </c>
      <c r="E98" s="96" t="s">
        <v>4376</v>
      </c>
      <c r="F98" s="900" t="s">
        <v>6227</v>
      </c>
      <c r="G98" s="96">
        <v>150</v>
      </c>
      <c r="H98" s="96">
        <v>0</v>
      </c>
      <c r="I98" s="96" t="s">
        <v>174</v>
      </c>
      <c r="J98" s="96" t="s">
        <v>6413</v>
      </c>
      <c r="K98" s="86"/>
      <c r="L98" s="4" t="s">
        <v>404</v>
      </c>
      <c r="M98" s="4"/>
      <c r="N98" s="549" t="s">
        <v>6414</v>
      </c>
      <c r="O98" s="551" t="s">
        <v>5014</v>
      </c>
      <c r="P98" s="146" t="s">
        <v>6415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6226</v>
      </c>
      <c r="E99" s="96" t="s">
        <v>4376</v>
      </c>
      <c r="F99" s="900" t="s">
        <v>6227</v>
      </c>
      <c r="G99" s="96">
        <v>150</v>
      </c>
      <c r="H99" s="96">
        <v>0</v>
      </c>
      <c r="I99" s="96" t="s">
        <v>174</v>
      </c>
      <c r="J99" s="96" t="s">
        <v>6413</v>
      </c>
      <c r="K99" s="86"/>
      <c r="L99" s="4" t="s">
        <v>6416</v>
      </c>
      <c r="M99" s="4"/>
      <c r="O99" s="551"/>
      <c r="P99" s="146"/>
      <c r="S99" s="87"/>
    </row>
    <row r="100" spans="1:19" ht="15.95" customHeight="1" x14ac:dyDescent="0.35">
      <c r="A100" s="724" t="s">
        <v>6417</v>
      </c>
      <c r="B100" s="725">
        <v>46113</v>
      </c>
      <c r="C100" s="725">
        <v>46127</v>
      </c>
      <c r="D100" s="1110" t="s">
        <v>6226</v>
      </c>
      <c r="E100" s="96" t="s">
        <v>4376</v>
      </c>
      <c r="F100" s="900" t="s">
        <v>6227</v>
      </c>
      <c r="G100" s="901">
        <v>150</v>
      </c>
      <c r="H100" s="96">
        <v>0</v>
      </c>
      <c r="I100" s="96" t="s">
        <v>174</v>
      </c>
      <c r="J100" s="96" t="s">
        <v>6418</v>
      </c>
      <c r="K100" s="86"/>
      <c r="L100" s="507" t="s">
        <v>381</v>
      </c>
      <c r="M100" s="507"/>
      <c r="N100" s="549" t="s">
        <v>6419</v>
      </c>
      <c r="O100" s="551" t="s">
        <v>4716</v>
      </c>
      <c r="P100" s="146" t="s">
        <v>6420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6226</v>
      </c>
      <c r="E102" s="96" t="s">
        <v>4376</v>
      </c>
      <c r="F102" s="900" t="s">
        <v>6227</v>
      </c>
      <c r="G102" s="901">
        <v>150</v>
      </c>
      <c r="H102" s="96"/>
      <c r="I102" s="96" t="s">
        <v>174</v>
      </c>
      <c r="J102" s="96" t="s">
        <v>6421</v>
      </c>
      <c r="K102" s="86"/>
      <c r="L102" s="4" t="s">
        <v>330</v>
      </c>
      <c r="M102" s="507"/>
      <c r="N102" s="549" t="s">
        <v>6422</v>
      </c>
      <c r="O102" s="551" t="s">
        <v>5014</v>
      </c>
      <c r="P102" s="146" t="s">
        <v>6423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6226</v>
      </c>
      <c r="E103" s="96" t="s">
        <v>4376</v>
      </c>
      <c r="F103" s="900" t="s">
        <v>6227</v>
      </c>
      <c r="G103" s="901">
        <v>50</v>
      </c>
      <c r="H103" s="96">
        <v>100</v>
      </c>
      <c r="I103" s="96" t="s">
        <v>126</v>
      </c>
      <c r="J103" s="829" t="s">
        <v>6424</v>
      </c>
      <c r="K103" s="86"/>
      <c r="L103" s="507" t="s">
        <v>261</v>
      </c>
      <c r="N103" s="1111" t="s">
        <v>6425</v>
      </c>
      <c r="O103" s="551"/>
      <c r="P103" s="146" t="s">
        <v>6426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6226</v>
      </c>
      <c r="E104" s="96" t="s">
        <v>4376</v>
      </c>
      <c r="F104" s="900" t="s">
        <v>6227</v>
      </c>
      <c r="G104" s="901">
        <v>50</v>
      </c>
      <c r="H104" s="96">
        <v>100</v>
      </c>
      <c r="I104" s="96" t="s">
        <v>126</v>
      </c>
      <c r="J104" s="484" t="s">
        <v>6427</v>
      </c>
      <c r="K104" s="86"/>
      <c r="L104" s="96" t="s">
        <v>275</v>
      </c>
      <c r="M104" s="4"/>
      <c r="N104" s="549" t="s">
        <v>6428</v>
      </c>
      <c r="O104" s="551"/>
      <c r="P104" s="146" t="s">
        <v>6429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6226</v>
      </c>
      <c r="E105" s="96" t="s">
        <v>4376</v>
      </c>
      <c r="F105" s="900" t="s">
        <v>6227</v>
      </c>
      <c r="G105" s="901">
        <v>50</v>
      </c>
      <c r="H105" s="96">
        <v>100</v>
      </c>
      <c r="I105" s="96" t="s">
        <v>126</v>
      </c>
      <c r="J105" s="484" t="s">
        <v>6430</v>
      </c>
      <c r="K105" s="86"/>
      <c r="L105" s="96" t="s">
        <v>6431</v>
      </c>
      <c r="M105" s="4"/>
      <c r="N105" s="549" t="s">
        <v>6432</v>
      </c>
      <c r="O105" s="551"/>
      <c r="P105" s="146" t="s">
        <v>6433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6226</v>
      </c>
      <c r="E107" s="96" t="s">
        <v>4376</v>
      </c>
      <c r="F107" s="900" t="s">
        <v>6227</v>
      </c>
      <c r="G107" s="901">
        <v>150</v>
      </c>
      <c r="H107" s="96">
        <v>0</v>
      </c>
      <c r="I107" s="96" t="s">
        <v>174</v>
      </c>
      <c r="J107" s="96" t="s">
        <v>5323</v>
      </c>
      <c r="K107" s="86"/>
      <c r="L107" s="4" t="s">
        <v>258</v>
      </c>
      <c r="M107" s="4"/>
      <c r="N107" s="549" t="s">
        <v>6434</v>
      </c>
      <c r="O107" s="551">
        <v>63</v>
      </c>
      <c r="P107" s="146" t="s">
        <v>6435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6226</v>
      </c>
      <c r="E108" s="96" t="s">
        <v>4376</v>
      </c>
      <c r="F108" s="900" t="s">
        <v>6227</v>
      </c>
      <c r="G108" s="901">
        <v>150</v>
      </c>
      <c r="H108" s="96">
        <v>0</v>
      </c>
      <c r="I108" s="96" t="s">
        <v>174</v>
      </c>
      <c r="J108" s="96" t="s">
        <v>6436</v>
      </c>
      <c r="K108" s="86"/>
      <c r="L108" s="4" t="s">
        <v>217</v>
      </c>
      <c r="M108" s="4"/>
      <c r="N108" s="549" t="s">
        <v>6437</v>
      </c>
      <c r="O108" s="551" t="s">
        <v>6107</v>
      </c>
      <c r="P108" s="146" t="s">
        <v>6438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6271</v>
      </c>
      <c r="E111" s="96" t="s">
        <v>4376</v>
      </c>
      <c r="F111" s="900" t="s">
        <v>6227</v>
      </c>
      <c r="G111" s="901">
        <v>150</v>
      </c>
      <c r="H111" s="96">
        <v>0</v>
      </c>
      <c r="I111" s="96" t="s">
        <v>174</v>
      </c>
      <c r="J111" s="96" t="s">
        <v>6439</v>
      </c>
      <c r="K111" s="86"/>
      <c r="L111" s="4" t="s">
        <v>4007</v>
      </c>
      <c r="M111" s="4" t="s">
        <v>6440</v>
      </c>
      <c r="N111" s="549" t="s">
        <v>6441</v>
      </c>
      <c r="O111" s="551" t="s">
        <v>5104</v>
      </c>
      <c r="P111" s="146" t="s">
        <v>6442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6271</v>
      </c>
      <c r="E112" s="96" t="s">
        <v>4376</v>
      </c>
      <c r="F112" s="900" t="s">
        <v>6227</v>
      </c>
      <c r="G112" s="901">
        <v>150</v>
      </c>
      <c r="H112" s="96"/>
      <c r="I112" s="96" t="s">
        <v>175</v>
      </c>
      <c r="J112" s="96" t="s">
        <v>6443</v>
      </c>
      <c r="K112" s="86"/>
      <c r="L112" s="4" t="s">
        <v>290</v>
      </c>
      <c r="M112" s="4"/>
      <c r="N112" s="549" t="s">
        <v>6444</v>
      </c>
      <c r="O112" s="551" t="s">
        <v>5014</v>
      </c>
      <c r="P112" s="146" t="s">
        <v>6445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6226</v>
      </c>
      <c r="E114" s="96" t="s">
        <v>4376</v>
      </c>
      <c r="F114" s="900" t="s">
        <v>6227</v>
      </c>
      <c r="G114" s="901">
        <v>150</v>
      </c>
      <c r="H114" s="96"/>
      <c r="I114" s="96" t="s">
        <v>174</v>
      </c>
      <c r="J114" s="96" t="s">
        <v>6446</v>
      </c>
      <c r="K114" s="86"/>
      <c r="L114" s="4" t="s">
        <v>6155</v>
      </c>
      <c r="M114" s="4" t="s">
        <v>6447</v>
      </c>
      <c r="N114" s="549" t="s">
        <v>6448</v>
      </c>
      <c r="O114" s="551">
        <v>46</v>
      </c>
      <c r="P114" s="146" t="s">
        <v>6449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6226</v>
      </c>
      <c r="E115" s="96" t="s">
        <v>4376</v>
      </c>
      <c r="F115" s="900" t="s">
        <v>6227</v>
      </c>
      <c r="G115" s="901">
        <v>120</v>
      </c>
      <c r="H115" s="96"/>
      <c r="I115" s="96" t="s">
        <v>180</v>
      </c>
      <c r="J115" s="96"/>
      <c r="K115" s="86"/>
      <c r="L115" s="4" t="s">
        <v>4005</v>
      </c>
      <c r="M115" s="4" t="s">
        <v>6450</v>
      </c>
      <c r="N115" s="549" t="s">
        <v>6451</v>
      </c>
      <c r="O115" s="551"/>
      <c r="P115" s="146" t="s">
        <v>6452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6226</v>
      </c>
      <c r="E116" s="96" t="s">
        <v>4376</v>
      </c>
      <c r="F116" s="900" t="s">
        <v>6227</v>
      </c>
      <c r="G116" s="901">
        <v>120</v>
      </c>
      <c r="H116" s="96"/>
      <c r="I116" s="96" t="s">
        <v>180</v>
      </c>
      <c r="J116" s="96"/>
      <c r="K116" s="86"/>
      <c r="L116" s="4" t="s">
        <v>6453</v>
      </c>
      <c r="M116" s="4" t="s">
        <v>6450</v>
      </c>
      <c r="N116" s="549" t="s">
        <v>8553</v>
      </c>
      <c r="O116" s="551"/>
      <c r="P116" s="146" t="s">
        <v>6452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6271</v>
      </c>
      <c r="E118" s="96" t="s">
        <v>4376</v>
      </c>
      <c r="F118" s="900" t="s">
        <v>6227</v>
      </c>
      <c r="G118" s="901">
        <v>150</v>
      </c>
      <c r="H118" s="96">
        <v>0</v>
      </c>
      <c r="I118" s="96" t="s">
        <v>126</v>
      </c>
      <c r="J118" s="96" t="s">
        <v>6454</v>
      </c>
      <c r="K118" s="86"/>
      <c r="L118" s="4" t="s">
        <v>213</v>
      </c>
      <c r="M118" s="4"/>
      <c r="N118" s="549" t="s">
        <v>6293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6455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6456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5374</v>
      </c>
      <c r="C129" s="517"/>
      <c r="D129" s="517"/>
      <c r="E129" s="715" t="s">
        <v>6456</v>
      </c>
      <c r="G129" s="87"/>
      <c r="H129" s="511"/>
      <c r="I129" s="507"/>
    </row>
    <row r="130" spans="2:9" x14ac:dyDescent="0.35">
      <c r="B130" s="84" t="s">
        <v>5375</v>
      </c>
      <c r="C130" s="517"/>
      <c r="D130" s="517"/>
      <c r="E130" s="715" t="s">
        <v>6456</v>
      </c>
      <c r="F130" s="84"/>
      <c r="G130" s="299"/>
      <c r="H130" s="511"/>
      <c r="I130" s="507"/>
    </row>
    <row r="131" spans="2:9" x14ac:dyDescent="0.35">
      <c r="B131" s="84" t="s">
        <v>6457</v>
      </c>
      <c r="C131" s="517"/>
      <c r="D131" s="517"/>
      <c r="E131" s="715" t="s">
        <v>6456</v>
      </c>
      <c r="F131" s="84"/>
      <c r="G131" s="299"/>
      <c r="H131" s="511"/>
      <c r="I131" s="507"/>
    </row>
    <row r="132" spans="2:9" x14ac:dyDescent="0.35">
      <c r="B132" s="84" t="s">
        <v>4358</v>
      </c>
      <c r="C132" s="517"/>
      <c r="D132" s="517"/>
      <c r="E132" s="715" t="s">
        <v>6456</v>
      </c>
      <c r="F132" s="84"/>
      <c r="G132" s="299"/>
      <c r="H132" s="511"/>
      <c r="I132" s="507"/>
    </row>
    <row r="133" spans="2:9" x14ac:dyDescent="0.35">
      <c r="B133" s="84" t="s">
        <v>4357</v>
      </c>
      <c r="C133" s="517"/>
      <c r="D133" s="517"/>
      <c r="E133" s="715" t="s">
        <v>6456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6458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6459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6460</v>
      </c>
      <c r="D152" s="484" t="s">
        <v>1236</v>
      </c>
    </row>
    <row r="153" spans="3:4" x14ac:dyDescent="0.35">
      <c r="C153" s="484" t="s">
        <v>6461</v>
      </c>
      <c r="D153" s="484" t="s">
        <v>6462</v>
      </c>
    </row>
    <row r="154" spans="3:4" x14ac:dyDescent="0.35">
      <c r="C154" s="484" t="s">
        <v>6463</v>
      </c>
      <c r="D154" s="484" t="s">
        <v>6464</v>
      </c>
    </row>
    <row r="155" spans="3:4" x14ac:dyDescent="0.35">
      <c r="C155" s="484" t="s">
        <v>6465</v>
      </c>
      <c r="D155" s="484" t="s">
        <v>6466</v>
      </c>
    </row>
    <row r="156" spans="3:4" x14ac:dyDescent="0.35">
      <c r="C156" s="484" t="s">
        <v>6467</v>
      </c>
      <c r="D156" s="484" t="s">
        <v>6468</v>
      </c>
    </row>
  </sheetData>
  <autoFilter ref="C2:S136" xr:uid="{00000000-0009-0000-0000-00001E000000}"/>
  <conditionalFormatting sqref="M2">
    <cfRule type="cellIs" dxfId="176" priority="19" operator="greaterThan">
      <formula>0</formula>
    </cfRule>
  </conditionalFormatting>
  <conditionalFormatting sqref="I140">
    <cfRule type="cellIs" dxfId="175" priority="15" operator="lessThan">
      <formula>0</formula>
    </cfRule>
    <cfRule type="cellIs" dxfId="174" priority="16" operator="greaterThan">
      <formula>0</formula>
    </cfRule>
    <cfRule type="cellIs" dxfId="173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3" orientation="landscape"/>
  <legacyDrawing r:id="rId1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05"/>
  <sheetViews>
    <sheetView workbookViewId="0">
      <pane ySplit="1" topLeftCell="A504" activePane="bottomLeft" state="frozen"/>
      <selection activeCell="V27" sqref="V27"/>
      <selection pane="bottomLeft" activeCell="A538" sqref="A538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0" width="9.1328125" style="484" customWidth="1"/>
    <col min="21" max="16384" width="9.1328125" style="484"/>
  </cols>
  <sheetData>
    <row r="1" spans="2:19" ht="43.9" customHeight="1" x14ac:dyDescent="0.35">
      <c r="B1" s="485" t="s">
        <v>4506</v>
      </c>
      <c r="C1" s="486" t="s">
        <v>4933</v>
      </c>
      <c r="D1" s="236" t="s">
        <v>6469</v>
      </c>
      <c r="E1" s="487" t="s">
        <v>4934</v>
      </c>
      <c r="F1" s="487" t="s">
        <v>4935</v>
      </c>
      <c r="G1" s="488" t="s">
        <v>4936</v>
      </c>
      <c r="H1" s="489" t="s">
        <v>4504</v>
      </c>
      <c r="I1" s="490" t="s">
        <v>129</v>
      </c>
      <c r="J1" s="487" t="s">
        <v>3880</v>
      </c>
      <c r="K1" s="489" t="s">
        <v>4938</v>
      </c>
      <c r="L1" s="493" t="s">
        <v>4939</v>
      </c>
      <c r="M1" s="493" t="s">
        <v>4940</v>
      </c>
      <c r="N1" s="489" t="s">
        <v>4502</v>
      </c>
      <c r="O1" s="491" t="s">
        <v>4941</v>
      </c>
      <c r="P1" s="492" t="s">
        <v>4942</v>
      </c>
      <c r="Q1" s="489" t="s">
        <v>4943</v>
      </c>
      <c r="R1" s="492" t="s">
        <v>4944</v>
      </c>
      <c r="S1" s="489" t="s">
        <v>4945</v>
      </c>
    </row>
    <row r="2" spans="2:19" x14ac:dyDescent="0.35">
      <c r="B2" s="494"/>
      <c r="C2" s="495"/>
      <c r="D2" s="495"/>
      <c r="E2" s="496"/>
      <c r="F2" s="496"/>
      <c r="G2" s="497"/>
      <c r="H2" s="498" t="s">
        <v>120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1426</v>
      </c>
      <c r="D7" s="878" t="s">
        <v>6470</v>
      </c>
      <c r="E7" s="783" t="s">
        <v>6471</v>
      </c>
      <c r="F7" s="783" t="s">
        <v>174</v>
      </c>
      <c r="G7" s="784" t="s">
        <v>6472</v>
      </c>
      <c r="H7" s="785">
        <v>45237</v>
      </c>
      <c r="I7" s="786">
        <v>125</v>
      </c>
      <c r="J7" s="784">
        <v>0</v>
      </c>
      <c r="K7" s="783" t="s">
        <v>4955</v>
      </c>
      <c r="L7" s="783" t="s">
        <v>4260</v>
      </c>
      <c r="M7" s="783" t="s">
        <v>6473</v>
      </c>
      <c r="N7" s="287" t="s">
        <v>6474</v>
      </c>
      <c r="O7" s="791" t="s">
        <v>4849</v>
      </c>
      <c r="P7" s="791" t="s">
        <v>6475</v>
      </c>
      <c r="Q7" s="783" t="s">
        <v>6476</v>
      </c>
      <c r="R7" s="787" t="s">
        <v>6477</v>
      </c>
      <c r="S7" s="784" t="s">
        <v>6478</v>
      </c>
    </row>
    <row r="8" spans="2:19" x14ac:dyDescent="0.35">
      <c r="B8" s="879">
        <v>45493</v>
      </c>
      <c r="C8" s="931" t="s">
        <v>6479</v>
      </c>
      <c r="D8" s="878"/>
      <c r="E8" s="783" t="s">
        <v>5374</v>
      </c>
      <c r="F8" s="783" t="s">
        <v>174</v>
      </c>
      <c r="G8" s="784" t="s">
        <v>6480</v>
      </c>
      <c r="H8" s="785">
        <v>45051</v>
      </c>
      <c r="I8" s="786">
        <v>75</v>
      </c>
      <c r="J8" s="784">
        <v>75</v>
      </c>
      <c r="K8" s="86" t="s">
        <v>4955</v>
      </c>
      <c r="L8" s="4" t="s">
        <v>6481</v>
      </c>
      <c r="M8" s="4" t="s">
        <v>6380</v>
      </c>
      <c r="N8" s="767" t="s">
        <v>6482</v>
      </c>
      <c r="O8" s="551" t="s">
        <v>5104</v>
      </c>
      <c r="P8" s="146" t="s">
        <v>6483</v>
      </c>
      <c r="Q8" s="484" t="s">
        <v>6484</v>
      </c>
      <c r="R8" s="484" t="s">
        <v>6485</v>
      </c>
      <c r="S8" s="87" t="s">
        <v>6486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6487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6488</v>
      </c>
      <c r="D14" s="783" t="s">
        <v>785</v>
      </c>
      <c r="E14" s="84" t="s">
        <v>5593</v>
      </c>
      <c r="F14" s="84" t="s">
        <v>175</v>
      </c>
      <c r="G14" s="87" t="s">
        <v>6489</v>
      </c>
      <c r="H14" s="511">
        <v>45589</v>
      </c>
      <c r="I14" s="507">
        <v>9.9499999999999993</v>
      </c>
      <c r="J14" s="484">
        <v>0</v>
      </c>
      <c r="K14" s="96" t="s">
        <v>4664</v>
      </c>
      <c r="L14" s="830" t="s">
        <v>4410</v>
      </c>
      <c r="M14" s="830" t="s">
        <v>4411</v>
      </c>
      <c r="N14" s="287" t="s">
        <v>6490</v>
      </c>
      <c r="O14" s="829" t="s">
        <v>4889</v>
      </c>
      <c r="P14" s="829" t="s">
        <v>6491</v>
      </c>
      <c r="Q14" s="96" t="s">
        <v>6492</v>
      </c>
      <c r="R14" s="96" t="s">
        <v>6493</v>
      </c>
      <c r="S14" s="96" t="s">
        <v>4370</v>
      </c>
    </row>
    <row r="15" spans="2:19" x14ac:dyDescent="0.35">
      <c r="B15" s="851">
        <v>45660</v>
      </c>
      <c r="C15" s="783" t="s">
        <v>6488</v>
      </c>
      <c r="D15" s="783" t="s">
        <v>785</v>
      </c>
      <c r="E15" s="84" t="s">
        <v>5593</v>
      </c>
      <c r="F15" s="783" t="s">
        <v>174</v>
      </c>
      <c r="G15" s="784" t="s">
        <v>6494</v>
      </c>
      <c r="H15" s="785">
        <v>45547</v>
      </c>
      <c r="I15" s="786">
        <v>9.9499999999999993</v>
      </c>
      <c r="J15" s="784">
        <v>0</v>
      </c>
      <c r="K15" s="86" t="s">
        <v>4955</v>
      </c>
      <c r="L15" s="4" t="s">
        <v>6495</v>
      </c>
      <c r="M15" s="4" t="s">
        <v>6496</v>
      </c>
      <c r="N15" s="549" t="s">
        <v>6497</v>
      </c>
      <c r="O15" s="551" t="s">
        <v>5588</v>
      </c>
      <c r="P15" s="146" t="s">
        <v>6498</v>
      </c>
      <c r="Q15" s="484" t="s">
        <v>6499</v>
      </c>
      <c r="R15" s="484" t="s">
        <v>6500</v>
      </c>
      <c r="S15" s="87" t="s">
        <v>316</v>
      </c>
    </row>
    <row r="16" spans="2:19" x14ac:dyDescent="0.35">
      <c r="B16" s="851">
        <v>45660</v>
      </c>
      <c r="C16" s="783" t="s">
        <v>6488</v>
      </c>
      <c r="D16" s="783" t="s">
        <v>785</v>
      </c>
      <c r="E16" s="84" t="s">
        <v>5593</v>
      </c>
      <c r="F16" s="84" t="s">
        <v>175</v>
      </c>
      <c r="G16" s="784" t="s">
        <v>6501</v>
      </c>
      <c r="H16" s="785">
        <v>45648</v>
      </c>
      <c r="I16" s="786">
        <v>15</v>
      </c>
      <c r="J16" s="784">
        <v>0</v>
      </c>
      <c r="K16" s="86" t="s">
        <v>4664</v>
      </c>
      <c r="L16" s="4" t="s">
        <v>4761</v>
      </c>
      <c r="M16" s="4" t="s">
        <v>6502</v>
      </c>
      <c r="N16" s="549" t="s">
        <v>6503</v>
      </c>
      <c r="O16" s="551" t="s">
        <v>4804</v>
      </c>
      <c r="P16" s="146" t="s">
        <v>6504</v>
      </c>
      <c r="Q16" s="484" t="s">
        <v>6505</v>
      </c>
      <c r="R16" s="484" t="s">
        <v>6506</v>
      </c>
      <c r="S16" s="87" t="s">
        <v>6507</v>
      </c>
    </row>
    <row r="17" spans="2:20" x14ac:dyDescent="0.35">
      <c r="B17" s="851">
        <v>45660</v>
      </c>
      <c r="C17" s="783" t="s">
        <v>6488</v>
      </c>
      <c r="D17" s="783" t="s">
        <v>785</v>
      </c>
      <c r="E17" s="84" t="s">
        <v>5593</v>
      </c>
      <c r="F17" s="783" t="s">
        <v>174</v>
      </c>
      <c r="G17" s="784" t="s">
        <v>6508</v>
      </c>
      <c r="H17" s="785">
        <v>45659</v>
      </c>
      <c r="I17" s="786">
        <v>15</v>
      </c>
      <c r="J17" s="784">
        <v>0</v>
      </c>
      <c r="K17" s="86" t="s">
        <v>4664</v>
      </c>
      <c r="L17" s="4" t="s">
        <v>6509</v>
      </c>
      <c r="M17" s="4" t="s">
        <v>6510</v>
      </c>
      <c r="N17" s="549" t="s">
        <v>6511</v>
      </c>
      <c r="O17" s="551" t="s">
        <v>6512</v>
      </c>
      <c r="P17" s="146" t="s">
        <v>6513</v>
      </c>
      <c r="Q17" s="484" t="s">
        <v>6514</v>
      </c>
      <c r="R17" s="484" t="s">
        <v>6515</v>
      </c>
      <c r="S17" s="87" t="s">
        <v>4407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2587</v>
      </c>
      <c r="D21" s="84" t="s">
        <v>6516</v>
      </c>
      <c r="E21" s="84" t="s">
        <v>5374</v>
      </c>
      <c r="F21" s="84" t="s">
        <v>126</v>
      </c>
      <c r="G21" s="87" t="s">
        <v>6517</v>
      </c>
      <c r="H21" s="785">
        <v>28</v>
      </c>
      <c r="I21" s="507">
        <v>60</v>
      </c>
      <c r="J21" s="484">
        <v>0</v>
      </c>
      <c r="K21" s="84" t="s">
        <v>4664</v>
      </c>
      <c r="L21" s="127" t="s">
        <v>6518</v>
      </c>
      <c r="M21" s="127" t="s">
        <v>6519</v>
      </c>
      <c r="N21" s="287" t="s">
        <v>6520</v>
      </c>
      <c r="P21" s="287" t="s">
        <v>6521</v>
      </c>
    </row>
    <row r="23" spans="2:20" x14ac:dyDescent="0.35">
      <c r="B23" s="879">
        <v>45704</v>
      </c>
      <c r="C23" s="879">
        <v>45718</v>
      </c>
      <c r="D23" s="607" t="s">
        <v>6522</v>
      </c>
      <c r="E23" s="607" t="s">
        <v>6470</v>
      </c>
      <c r="F23" s="607" t="s">
        <v>174</v>
      </c>
      <c r="G23" s="608" t="s">
        <v>6523</v>
      </c>
      <c r="H23" s="899">
        <v>45419</v>
      </c>
      <c r="I23" s="609">
        <v>150</v>
      </c>
      <c r="J23" s="607">
        <v>0</v>
      </c>
      <c r="K23" s="84" t="s">
        <v>4664</v>
      </c>
      <c r="L23" s="127" t="s">
        <v>4533</v>
      </c>
      <c r="M23" s="127" t="s">
        <v>4534</v>
      </c>
      <c r="N23" s="287" t="s">
        <v>4532</v>
      </c>
      <c r="O23" s="146" t="s">
        <v>4879</v>
      </c>
      <c r="P23" s="146" t="s">
        <v>4535</v>
      </c>
      <c r="Q23" s="484" t="s">
        <v>6524</v>
      </c>
      <c r="R23" s="484" t="s">
        <v>6525</v>
      </c>
      <c r="S23" s="484" t="s">
        <v>6526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219</v>
      </c>
      <c r="E26" s="84" t="s">
        <v>4360</v>
      </c>
      <c r="F26" s="84" t="s">
        <v>174</v>
      </c>
      <c r="G26" s="87" t="s">
        <v>6527</v>
      </c>
      <c r="H26" s="785">
        <v>45593</v>
      </c>
      <c r="I26" s="507">
        <v>895</v>
      </c>
      <c r="J26" s="484">
        <v>0</v>
      </c>
      <c r="K26" s="84" t="s">
        <v>4664</v>
      </c>
      <c r="L26" s="127" t="s">
        <v>3975</v>
      </c>
      <c r="M26" s="127" t="s">
        <v>6528</v>
      </c>
      <c r="N26" s="287" t="s">
        <v>6529</v>
      </c>
      <c r="O26" s="146" t="s">
        <v>6530</v>
      </c>
      <c r="P26" s="146" t="s">
        <v>6531</v>
      </c>
      <c r="Q26" s="484" t="s">
        <v>6532</v>
      </c>
      <c r="R26" s="484" t="s">
        <v>6533</v>
      </c>
      <c r="S26" s="484" t="s">
        <v>6534</v>
      </c>
    </row>
    <row r="27" spans="2:20" x14ac:dyDescent="0.35">
      <c r="B27" s="851">
        <v>45708</v>
      </c>
      <c r="C27" s="851">
        <v>45711</v>
      </c>
      <c r="D27" s="84" t="s">
        <v>219</v>
      </c>
      <c r="E27" s="84" t="s">
        <v>4360</v>
      </c>
      <c r="F27" s="84" t="s">
        <v>174</v>
      </c>
      <c r="G27" s="87" t="s">
        <v>6523</v>
      </c>
      <c r="H27" s="785">
        <v>45419</v>
      </c>
      <c r="I27" s="507">
        <v>895</v>
      </c>
      <c r="J27" s="484">
        <v>0</v>
      </c>
      <c r="K27" s="84" t="s">
        <v>4664</v>
      </c>
      <c r="L27" s="127" t="s">
        <v>4533</v>
      </c>
      <c r="M27" s="127" t="s">
        <v>4534</v>
      </c>
      <c r="N27" s="287" t="s">
        <v>4532</v>
      </c>
      <c r="O27" s="146" t="s">
        <v>4879</v>
      </c>
      <c r="P27" s="146" t="s">
        <v>4535</v>
      </c>
      <c r="Q27" s="484" t="s">
        <v>6524</v>
      </c>
      <c r="R27" s="484" t="s">
        <v>6525</v>
      </c>
      <c r="S27" s="484" t="s">
        <v>6526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1010</v>
      </c>
      <c r="E30" s="84" t="s">
        <v>4360</v>
      </c>
      <c r="F30" s="84" t="s">
        <v>174</v>
      </c>
      <c r="G30" s="87" t="s">
        <v>6535</v>
      </c>
      <c r="H30" s="785">
        <v>45683</v>
      </c>
      <c r="I30" s="507">
        <v>995</v>
      </c>
      <c r="J30" s="484">
        <v>0</v>
      </c>
      <c r="K30" s="84" t="s">
        <v>4664</v>
      </c>
      <c r="L30" s="127" t="s">
        <v>5931</v>
      </c>
      <c r="M30" s="127" t="s">
        <v>6536</v>
      </c>
      <c r="N30" s="287" t="s">
        <v>6537</v>
      </c>
      <c r="O30" s="146" t="s">
        <v>4849</v>
      </c>
      <c r="P30" s="146" t="s">
        <v>6538</v>
      </c>
      <c r="Q30" s="484" t="s">
        <v>6539</v>
      </c>
      <c r="R30" s="484" t="s">
        <v>6540</v>
      </c>
      <c r="S30" s="84" t="s">
        <v>6541</v>
      </c>
    </row>
    <row r="31" spans="2:20" x14ac:dyDescent="0.35">
      <c r="B31" s="851">
        <v>45715</v>
      </c>
      <c r="C31" s="851">
        <v>45718</v>
      </c>
      <c r="D31" s="84" t="s">
        <v>1010</v>
      </c>
      <c r="E31" s="84" t="s">
        <v>4360</v>
      </c>
      <c r="F31" s="84" t="s">
        <v>5414</v>
      </c>
      <c r="G31" s="87" t="s">
        <v>6542</v>
      </c>
      <c r="H31" s="785">
        <v>45686</v>
      </c>
      <c r="I31" s="507">
        <v>845.75</v>
      </c>
      <c r="J31" s="484">
        <v>0</v>
      </c>
      <c r="K31" s="84" t="s">
        <v>4955</v>
      </c>
      <c r="L31" s="127" t="s">
        <v>5865</v>
      </c>
      <c r="M31" s="127" t="s">
        <v>3992</v>
      </c>
      <c r="N31" s="287" t="s">
        <v>5864</v>
      </c>
      <c r="O31" s="146" t="s">
        <v>5028</v>
      </c>
      <c r="P31" s="146" t="s">
        <v>5416</v>
      </c>
      <c r="Q31" s="484" t="s">
        <v>4398</v>
      </c>
      <c r="R31" s="484" t="s">
        <v>4397</v>
      </c>
      <c r="S31" s="84" t="s">
        <v>4376</v>
      </c>
    </row>
    <row r="32" spans="2:20" x14ac:dyDescent="0.35">
      <c r="B32" s="851">
        <v>45715</v>
      </c>
      <c r="C32" s="851">
        <v>45718</v>
      </c>
      <c r="D32" s="84" t="s">
        <v>1010</v>
      </c>
      <c r="E32" s="84" t="s">
        <v>4360</v>
      </c>
      <c r="F32" s="84" t="s">
        <v>5414</v>
      </c>
      <c r="G32" s="87" t="s">
        <v>6543</v>
      </c>
      <c r="H32" s="785">
        <v>45705</v>
      </c>
      <c r="I32" s="507">
        <v>995</v>
      </c>
      <c r="J32" s="484">
        <v>0</v>
      </c>
      <c r="K32" s="84" t="s">
        <v>4955</v>
      </c>
      <c r="L32" s="127" t="s">
        <v>6544</v>
      </c>
      <c r="M32" s="127" t="s">
        <v>6545</v>
      </c>
      <c r="N32" s="287" t="s">
        <v>6546</v>
      </c>
      <c r="O32" s="146"/>
      <c r="P32" s="146" t="s">
        <v>6547</v>
      </c>
      <c r="Q32" s="484" t="s">
        <v>6548</v>
      </c>
      <c r="R32" s="484" t="s">
        <v>6549</v>
      </c>
      <c r="S32" s="84" t="s">
        <v>6550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6551</v>
      </c>
      <c r="E34" s="84" t="s">
        <v>5593</v>
      </c>
      <c r="F34" s="84" t="s">
        <v>126</v>
      </c>
      <c r="G34" s="87" t="s">
        <v>6552</v>
      </c>
      <c r="H34" s="785">
        <v>45685</v>
      </c>
      <c r="I34" s="507">
        <v>0</v>
      </c>
      <c r="J34" s="484">
        <v>12</v>
      </c>
      <c r="K34" s="84" t="s">
        <v>4955</v>
      </c>
      <c r="L34" s="127" t="s">
        <v>6553</v>
      </c>
      <c r="M34" s="146" t="s">
        <v>6554</v>
      </c>
      <c r="N34" s="287" t="s">
        <v>6555</v>
      </c>
      <c r="O34" s="146"/>
      <c r="P34" s="146" t="s">
        <v>6556</v>
      </c>
      <c r="S34" s="84"/>
    </row>
    <row r="35" spans="2:19" x14ac:dyDescent="0.35">
      <c r="B35" s="851">
        <v>45721</v>
      </c>
      <c r="C35" s="851">
        <v>45721</v>
      </c>
      <c r="D35" s="84" t="s">
        <v>6551</v>
      </c>
      <c r="E35" s="84" t="s">
        <v>5593</v>
      </c>
      <c r="F35" s="84" t="s">
        <v>126</v>
      </c>
      <c r="G35" s="87" t="s">
        <v>6557</v>
      </c>
      <c r="H35" s="785">
        <v>45685</v>
      </c>
      <c r="I35" s="507">
        <v>0</v>
      </c>
      <c r="J35" s="484">
        <v>12</v>
      </c>
      <c r="K35" s="84" t="s">
        <v>4955</v>
      </c>
      <c r="L35" s="127" t="s">
        <v>6558</v>
      </c>
      <c r="M35" s="127" t="s">
        <v>6559</v>
      </c>
      <c r="N35" s="287" t="s">
        <v>6560</v>
      </c>
      <c r="O35" s="146"/>
      <c r="P35" s="146" t="s">
        <v>6561</v>
      </c>
      <c r="S35" s="84"/>
    </row>
    <row r="36" spans="2:19" x14ac:dyDescent="0.35">
      <c r="B36" s="851">
        <v>45721</v>
      </c>
      <c r="C36" s="851">
        <v>45721</v>
      </c>
      <c r="D36" s="84" t="s">
        <v>6551</v>
      </c>
      <c r="F36" s="84" t="s">
        <v>174</v>
      </c>
      <c r="G36" s="87" t="s">
        <v>6562</v>
      </c>
      <c r="H36" s="785">
        <v>45567</v>
      </c>
      <c r="I36" s="507">
        <v>15</v>
      </c>
      <c r="J36" s="484">
        <v>0</v>
      </c>
      <c r="K36" s="84" t="s">
        <v>4664</v>
      </c>
      <c r="L36" s="127" t="s">
        <v>4145</v>
      </c>
      <c r="M36" s="127" t="s">
        <v>6563</v>
      </c>
      <c r="N36" s="287" t="s">
        <v>6564</v>
      </c>
      <c r="O36" s="146" t="s">
        <v>4755</v>
      </c>
      <c r="P36" s="146" t="s">
        <v>6565</v>
      </c>
      <c r="Q36" s="484" t="s">
        <v>6566</v>
      </c>
      <c r="R36" s="484" t="s">
        <v>6567</v>
      </c>
      <c r="S36" s="484" t="s">
        <v>6568</v>
      </c>
    </row>
    <row r="37" spans="2:19" x14ac:dyDescent="0.35">
      <c r="B37" s="851">
        <v>45721</v>
      </c>
      <c r="C37" s="851">
        <v>45721</v>
      </c>
      <c r="D37" s="84" t="s">
        <v>6551</v>
      </c>
      <c r="F37" s="84" t="s">
        <v>174</v>
      </c>
      <c r="G37" s="87" t="s">
        <v>6569</v>
      </c>
      <c r="H37" s="785">
        <v>45692</v>
      </c>
      <c r="I37" s="507">
        <v>15</v>
      </c>
      <c r="K37" s="84" t="s">
        <v>4664</v>
      </c>
      <c r="L37" s="127" t="s">
        <v>6570</v>
      </c>
      <c r="M37" s="127" t="s">
        <v>6571</v>
      </c>
      <c r="N37" s="287" t="s">
        <v>6572</v>
      </c>
      <c r="O37" s="146" t="s">
        <v>4886</v>
      </c>
      <c r="P37" s="146" t="s">
        <v>6573</v>
      </c>
      <c r="Q37" s="484" t="s">
        <v>6574</v>
      </c>
      <c r="R37" s="484" t="s">
        <v>6575</v>
      </c>
      <c r="S37" s="84" t="s">
        <v>5032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681</v>
      </c>
      <c r="E42" s="84" t="s">
        <v>5593</v>
      </c>
      <c r="F42" s="84" t="s">
        <v>126</v>
      </c>
      <c r="G42" s="87" t="s">
        <v>6576</v>
      </c>
      <c r="H42" s="785">
        <v>45686</v>
      </c>
      <c r="I42" s="484">
        <v>50</v>
      </c>
      <c r="J42" s="484">
        <v>0</v>
      </c>
      <c r="K42" s="84" t="s">
        <v>4664</v>
      </c>
      <c r="L42" s="127" t="s">
        <v>6518</v>
      </c>
      <c r="M42" s="127" t="s">
        <v>6577</v>
      </c>
      <c r="N42" s="287" t="s">
        <v>6578</v>
      </c>
      <c r="O42" s="146"/>
      <c r="P42" s="146" t="s">
        <v>6579</v>
      </c>
      <c r="S42" s="84"/>
    </row>
    <row r="43" spans="2:19" x14ac:dyDescent="0.35">
      <c r="B43" s="851">
        <v>45721</v>
      </c>
      <c r="C43" s="851">
        <v>45721</v>
      </c>
      <c r="D43" s="84" t="s">
        <v>681</v>
      </c>
      <c r="E43" s="84" t="s">
        <v>5593</v>
      </c>
      <c r="F43" s="84" t="s">
        <v>126</v>
      </c>
      <c r="G43" s="87" t="s">
        <v>6576</v>
      </c>
      <c r="H43" s="785">
        <v>45691</v>
      </c>
      <c r="I43" s="484">
        <v>50</v>
      </c>
      <c r="J43" s="484">
        <v>0</v>
      </c>
      <c r="K43" s="84" t="s">
        <v>4664</v>
      </c>
      <c r="L43" s="127" t="s">
        <v>6580</v>
      </c>
      <c r="M43" s="127" t="s">
        <v>6581</v>
      </c>
      <c r="N43" s="287" t="s">
        <v>6582</v>
      </c>
      <c r="O43" s="146"/>
      <c r="P43" s="146" t="s">
        <v>6583</v>
      </c>
      <c r="S43" s="84"/>
    </row>
    <row r="44" spans="2:19" x14ac:dyDescent="0.35">
      <c r="B44" s="851">
        <v>45721</v>
      </c>
      <c r="C44" s="851">
        <v>45721</v>
      </c>
      <c r="D44" s="84" t="s">
        <v>681</v>
      </c>
      <c r="E44" s="84" t="s">
        <v>5593</v>
      </c>
      <c r="F44" s="84" t="s">
        <v>126</v>
      </c>
      <c r="G44" s="87" t="s">
        <v>6584</v>
      </c>
      <c r="H44" s="785">
        <v>45700</v>
      </c>
      <c r="I44" s="484">
        <v>50</v>
      </c>
      <c r="J44" s="484">
        <v>0</v>
      </c>
      <c r="K44" s="84"/>
      <c r="L44" s="127" t="s">
        <v>6585</v>
      </c>
      <c r="M44" s="127" t="s">
        <v>6586</v>
      </c>
      <c r="N44" s="287" t="s">
        <v>6587</v>
      </c>
      <c r="O44" s="146"/>
      <c r="P44" s="146" t="s">
        <v>6588</v>
      </c>
      <c r="S44" s="84"/>
    </row>
    <row r="45" spans="2:19" x14ac:dyDescent="0.35">
      <c r="B45" s="851">
        <v>45721</v>
      </c>
      <c r="C45" s="851">
        <v>45721</v>
      </c>
      <c r="D45" s="84" t="s">
        <v>681</v>
      </c>
      <c r="E45" s="84" t="s">
        <v>5593</v>
      </c>
      <c r="F45" s="84" t="s">
        <v>126</v>
      </c>
      <c r="G45" s="87" t="s">
        <v>6589</v>
      </c>
      <c r="H45" s="785">
        <v>45705</v>
      </c>
      <c r="I45" s="484">
        <v>50</v>
      </c>
      <c r="J45" s="484">
        <v>0</v>
      </c>
      <c r="K45" s="84" t="s">
        <v>4664</v>
      </c>
      <c r="L45" s="127" t="s">
        <v>4192</v>
      </c>
      <c r="M45" s="127" t="s">
        <v>6590</v>
      </c>
      <c r="N45" s="287" t="s">
        <v>6591</v>
      </c>
      <c r="O45" s="146"/>
      <c r="P45" s="146" t="s">
        <v>6592</v>
      </c>
      <c r="S45" s="84"/>
    </row>
    <row r="46" spans="2:19" x14ac:dyDescent="0.35">
      <c r="B46" s="851">
        <v>45721</v>
      </c>
      <c r="C46" s="851">
        <v>45721</v>
      </c>
      <c r="D46" s="84" t="s">
        <v>681</v>
      </c>
      <c r="E46" s="84" t="s">
        <v>5593</v>
      </c>
      <c r="F46" s="84" t="s">
        <v>176</v>
      </c>
      <c r="G46" s="87" t="s">
        <v>6593</v>
      </c>
      <c r="H46" s="785">
        <v>45705</v>
      </c>
      <c r="I46" s="484">
        <v>50</v>
      </c>
      <c r="J46" s="484">
        <v>0</v>
      </c>
      <c r="K46" s="84" t="s">
        <v>4664</v>
      </c>
      <c r="L46" s="127" t="s">
        <v>4058</v>
      </c>
      <c r="M46" s="127" t="s">
        <v>6594</v>
      </c>
      <c r="N46" s="287" t="s">
        <v>6595</v>
      </c>
      <c r="O46" s="146" t="s">
        <v>4749</v>
      </c>
      <c r="P46" s="146" t="s">
        <v>6596</v>
      </c>
      <c r="Q46" s="84" t="s">
        <v>6597</v>
      </c>
      <c r="R46" s="484" t="s">
        <v>6598</v>
      </c>
      <c r="S46" s="84" t="s">
        <v>4365</v>
      </c>
    </row>
    <row r="47" spans="2:19" x14ac:dyDescent="0.35">
      <c r="B47" s="851">
        <v>45721</v>
      </c>
      <c r="C47" s="851">
        <v>45721</v>
      </c>
      <c r="D47" s="84" t="s">
        <v>681</v>
      </c>
      <c r="E47" s="84" t="s">
        <v>5593</v>
      </c>
      <c r="F47" s="84" t="s">
        <v>126</v>
      </c>
      <c r="G47" s="87" t="s">
        <v>6599</v>
      </c>
      <c r="H47" s="785">
        <v>45706</v>
      </c>
      <c r="I47" s="484">
        <v>50</v>
      </c>
      <c r="J47" s="484">
        <v>0</v>
      </c>
      <c r="K47" s="84"/>
      <c r="L47" s="127" t="s">
        <v>870</v>
      </c>
      <c r="M47" s="127"/>
      <c r="N47" s="287" t="s">
        <v>6600</v>
      </c>
      <c r="O47" s="146"/>
      <c r="P47" s="146" t="s">
        <v>6601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224</v>
      </c>
      <c r="D50" s="84" t="s">
        <v>886</v>
      </c>
      <c r="E50" s="84" t="s">
        <v>5375</v>
      </c>
      <c r="F50" s="84" t="s">
        <v>176</v>
      </c>
      <c r="G50" s="784" t="s">
        <v>6602</v>
      </c>
      <c r="H50" s="785">
        <v>45472</v>
      </c>
      <c r="I50" s="786">
        <v>99</v>
      </c>
      <c r="J50" s="784">
        <v>0</v>
      </c>
      <c r="K50" s="86" t="s">
        <v>4664</v>
      </c>
      <c r="L50" s="4" t="s">
        <v>6603</v>
      </c>
      <c r="M50" s="4" t="s">
        <v>6604</v>
      </c>
      <c r="N50" s="549" t="s">
        <v>6605</v>
      </c>
      <c r="O50" s="551" t="s">
        <v>5709</v>
      </c>
      <c r="P50" s="146" t="s">
        <v>6606</v>
      </c>
      <c r="Q50" s="484" t="s">
        <v>6607</v>
      </c>
      <c r="R50" s="84" t="s">
        <v>6608</v>
      </c>
      <c r="S50" s="87" t="s">
        <v>5032</v>
      </c>
    </row>
    <row r="51" spans="2:19" x14ac:dyDescent="0.35">
      <c r="B51" s="851">
        <v>45723</v>
      </c>
      <c r="C51" s="783" t="s">
        <v>224</v>
      </c>
      <c r="D51" s="84" t="s">
        <v>886</v>
      </c>
      <c r="E51" s="84" t="s">
        <v>5375</v>
      </c>
      <c r="F51" s="84" t="s">
        <v>126</v>
      </c>
      <c r="G51" s="87" t="s">
        <v>6609</v>
      </c>
      <c r="H51" s="785">
        <v>45686</v>
      </c>
      <c r="I51" s="507">
        <v>0</v>
      </c>
      <c r="J51" s="484">
        <v>99</v>
      </c>
      <c r="K51" s="84" t="s">
        <v>4664</v>
      </c>
      <c r="L51" s="127" t="s">
        <v>6518</v>
      </c>
      <c r="M51" s="127" t="s">
        <v>6577</v>
      </c>
      <c r="N51" s="287" t="s">
        <v>6578</v>
      </c>
      <c r="O51" s="146"/>
      <c r="P51" s="146"/>
    </row>
    <row r="52" spans="2:19" x14ac:dyDescent="0.35">
      <c r="B52" s="851">
        <v>45723</v>
      </c>
      <c r="C52" s="783" t="s">
        <v>224</v>
      </c>
      <c r="D52" s="84" t="s">
        <v>886</v>
      </c>
      <c r="E52" s="84" t="s">
        <v>5375</v>
      </c>
      <c r="F52" s="84" t="s">
        <v>126</v>
      </c>
      <c r="G52" s="505" t="s">
        <v>6610</v>
      </c>
      <c r="H52" s="785">
        <v>45687</v>
      </c>
      <c r="I52" s="507">
        <v>0</v>
      </c>
      <c r="J52" s="484">
        <v>99</v>
      </c>
      <c r="K52" s="84" t="s">
        <v>4664</v>
      </c>
      <c r="L52" s="127" t="s">
        <v>532</v>
      </c>
      <c r="M52" s="127" t="s">
        <v>6611</v>
      </c>
      <c r="N52" s="287" t="s">
        <v>6612</v>
      </c>
      <c r="P52" s="146" t="s">
        <v>6613</v>
      </c>
    </row>
    <row r="53" spans="2:19" x14ac:dyDescent="0.35">
      <c r="B53" s="851">
        <v>45723</v>
      </c>
      <c r="C53" s="783" t="s">
        <v>224</v>
      </c>
      <c r="D53" s="84" t="s">
        <v>886</v>
      </c>
      <c r="E53" s="84" t="s">
        <v>5375</v>
      </c>
      <c r="F53" s="84" t="s">
        <v>126</v>
      </c>
      <c r="G53" s="505" t="s">
        <v>6614</v>
      </c>
      <c r="H53" s="785">
        <v>45691</v>
      </c>
      <c r="I53" s="507">
        <v>0</v>
      </c>
      <c r="J53" s="484">
        <v>99</v>
      </c>
      <c r="K53" s="96"/>
      <c r="L53" s="830" t="s">
        <v>6615</v>
      </c>
      <c r="M53" s="896" t="s">
        <v>6616</v>
      </c>
      <c r="N53" s="549" t="s">
        <v>6617</v>
      </c>
      <c r="O53" s="829"/>
      <c r="P53" s="967" t="s">
        <v>6618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783</v>
      </c>
      <c r="D63" s="783" t="s">
        <v>316</v>
      </c>
      <c r="E63" s="783" t="s">
        <v>5374</v>
      </c>
      <c r="F63" s="783" t="s">
        <v>174</v>
      </c>
      <c r="G63" s="784" t="s">
        <v>6619</v>
      </c>
      <c r="H63" s="785">
        <v>45552</v>
      </c>
      <c r="I63" s="786">
        <v>50</v>
      </c>
      <c r="J63" s="784">
        <v>0</v>
      </c>
      <c r="K63" s="898" t="s">
        <v>4664</v>
      </c>
      <c r="L63" s="898" t="s">
        <v>5078</v>
      </c>
      <c r="M63" s="898" t="s">
        <v>6620</v>
      </c>
      <c r="N63" s="287" t="s">
        <v>6621</v>
      </c>
      <c r="O63" s="791" t="s">
        <v>4889</v>
      </c>
      <c r="P63" s="791" t="s">
        <v>6622</v>
      </c>
      <c r="Q63" s="783" t="s">
        <v>6623</v>
      </c>
      <c r="R63" s="787" t="s">
        <v>6624</v>
      </c>
      <c r="S63" s="784" t="s">
        <v>6625</v>
      </c>
    </row>
    <row r="64" spans="2:19" x14ac:dyDescent="0.35">
      <c r="B64" s="851">
        <v>45757</v>
      </c>
      <c r="C64" s="783" t="s">
        <v>783</v>
      </c>
      <c r="D64" s="783" t="s">
        <v>316</v>
      </c>
      <c r="E64" s="783" t="s">
        <v>5374</v>
      </c>
      <c r="F64" s="783" t="s">
        <v>174</v>
      </c>
      <c r="G64" s="784" t="s">
        <v>6626</v>
      </c>
      <c r="H64" s="785">
        <v>45570</v>
      </c>
      <c r="I64" s="786">
        <v>50</v>
      </c>
      <c r="J64" s="784">
        <v>0</v>
      </c>
      <c r="K64" s="898" t="s">
        <v>4664</v>
      </c>
      <c r="L64" s="898" t="s">
        <v>6627</v>
      </c>
      <c r="M64" s="898" t="s">
        <v>6628</v>
      </c>
      <c r="N64" s="287" t="s">
        <v>6629</v>
      </c>
      <c r="O64" s="791" t="s">
        <v>4804</v>
      </c>
      <c r="P64" s="791" t="s">
        <v>6630</v>
      </c>
      <c r="Q64" s="783" t="s">
        <v>6631</v>
      </c>
      <c r="R64" s="787" t="s">
        <v>6632</v>
      </c>
      <c r="S64" s="784" t="s">
        <v>6633</v>
      </c>
    </row>
    <row r="65" spans="2:19" x14ac:dyDescent="0.35">
      <c r="B65" s="851">
        <v>45757</v>
      </c>
      <c r="C65" s="783" t="s">
        <v>783</v>
      </c>
      <c r="D65" s="783" t="s">
        <v>316</v>
      </c>
      <c r="E65" s="84" t="s">
        <v>5375</v>
      </c>
      <c r="F65" s="84" t="s">
        <v>174</v>
      </c>
      <c r="G65" s="784" t="s">
        <v>6634</v>
      </c>
      <c r="H65" s="785">
        <v>45426</v>
      </c>
      <c r="I65" s="786">
        <v>50</v>
      </c>
      <c r="J65" s="784">
        <v>0</v>
      </c>
      <c r="K65" s="86" t="s">
        <v>4664</v>
      </c>
      <c r="L65" s="4" t="s">
        <v>4533</v>
      </c>
      <c r="M65" s="4" t="s">
        <v>4534</v>
      </c>
      <c r="N65" s="549" t="s">
        <v>6635</v>
      </c>
      <c r="O65" s="551" t="s">
        <v>4879</v>
      </c>
      <c r="P65" s="146" t="s">
        <v>4535</v>
      </c>
      <c r="Q65" s="484" t="s">
        <v>6524</v>
      </c>
      <c r="R65" s="84" t="s">
        <v>6525</v>
      </c>
      <c r="S65" s="87" t="s">
        <v>6636</v>
      </c>
    </row>
    <row r="66" spans="2:19" x14ac:dyDescent="0.35">
      <c r="B66" s="851">
        <v>45757</v>
      </c>
      <c r="C66" s="783" t="s">
        <v>783</v>
      </c>
      <c r="D66" s="783" t="s">
        <v>316</v>
      </c>
      <c r="E66" s="783" t="s">
        <v>5374</v>
      </c>
      <c r="F66" s="84" t="s">
        <v>126</v>
      </c>
      <c r="G66" s="784" t="s">
        <v>6637</v>
      </c>
      <c r="H66" s="785">
        <v>45686</v>
      </c>
      <c r="I66" s="507">
        <v>0</v>
      </c>
      <c r="J66" s="484">
        <v>50</v>
      </c>
      <c r="K66" s="84" t="s">
        <v>4664</v>
      </c>
      <c r="L66" s="127" t="s">
        <v>6518</v>
      </c>
      <c r="M66" s="127" t="s">
        <v>6519</v>
      </c>
      <c r="N66" s="287" t="s">
        <v>6520</v>
      </c>
      <c r="O66" s="551"/>
      <c r="P66" s="146" t="s">
        <v>6638</v>
      </c>
      <c r="R66" s="84"/>
      <c r="S66" s="87"/>
    </row>
    <row r="67" spans="2:19" x14ac:dyDescent="0.35">
      <c r="B67" s="851">
        <v>45757</v>
      </c>
      <c r="C67" s="783" t="s">
        <v>783</v>
      </c>
      <c r="D67" s="783" t="s">
        <v>316</v>
      </c>
      <c r="E67" s="783" t="s">
        <v>5374</v>
      </c>
      <c r="F67" s="84" t="s">
        <v>126</v>
      </c>
      <c r="G67" s="784" t="s">
        <v>6639</v>
      </c>
      <c r="H67" s="785">
        <v>45691</v>
      </c>
      <c r="J67" s="484">
        <v>50</v>
      </c>
      <c r="K67" s="84" t="s">
        <v>4664</v>
      </c>
      <c r="L67" s="127" t="s">
        <v>1388</v>
      </c>
      <c r="M67" s="127" t="s">
        <v>6640</v>
      </c>
      <c r="N67" s="287" t="s">
        <v>6641</v>
      </c>
      <c r="O67" s="551"/>
      <c r="P67" s="146" t="s">
        <v>6642</v>
      </c>
      <c r="R67" s="84"/>
      <c r="S67" s="87"/>
    </row>
    <row r="68" spans="2:19" x14ac:dyDescent="0.35">
      <c r="B68" s="851">
        <v>45757</v>
      </c>
      <c r="C68" s="783" t="s">
        <v>783</v>
      </c>
      <c r="D68" s="783" t="s">
        <v>316</v>
      </c>
      <c r="E68" s="783" t="s">
        <v>5374</v>
      </c>
      <c r="F68" s="84" t="s">
        <v>126</v>
      </c>
      <c r="G68" s="784" t="s">
        <v>6643</v>
      </c>
      <c r="H68" s="785">
        <v>45698</v>
      </c>
      <c r="I68" s="786"/>
      <c r="J68" s="784">
        <v>50</v>
      </c>
      <c r="K68" s="86" t="s">
        <v>4664</v>
      </c>
      <c r="L68" s="4" t="s">
        <v>6644</v>
      </c>
      <c r="M68" s="4" t="s">
        <v>6645</v>
      </c>
      <c r="N68" s="549" t="s">
        <v>6646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1426</v>
      </c>
      <c r="D71" s="783" t="s">
        <v>6470</v>
      </c>
      <c r="E71" s="783" t="s">
        <v>6471</v>
      </c>
      <c r="F71" s="84"/>
      <c r="G71" s="784" t="s">
        <v>6647</v>
      </c>
      <c r="H71" s="785">
        <v>45735</v>
      </c>
      <c r="I71" s="786">
        <v>125</v>
      </c>
      <c r="J71" s="784">
        <v>0</v>
      </c>
      <c r="K71" s="86" t="s">
        <v>4955</v>
      </c>
      <c r="L71" s="4" t="s">
        <v>6648</v>
      </c>
      <c r="M71" s="4" t="s">
        <v>6649</v>
      </c>
      <c r="N71" s="549" t="s">
        <v>6650</v>
      </c>
      <c r="O71" s="551" t="s">
        <v>4808</v>
      </c>
      <c r="P71" s="146" t="s">
        <v>6243</v>
      </c>
      <c r="Q71" s="484" t="s">
        <v>6651</v>
      </c>
      <c r="R71" s="84" t="s">
        <v>6652</v>
      </c>
      <c r="S71" s="87" t="s">
        <v>4454</v>
      </c>
    </row>
    <row r="72" spans="2:19" x14ac:dyDescent="0.35">
      <c r="B72" s="851">
        <v>45760</v>
      </c>
      <c r="C72" s="851" t="s">
        <v>1426</v>
      </c>
      <c r="D72" s="783" t="s">
        <v>6470</v>
      </c>
      <c r="E72" s="783" t="s">
        <v>6471</v>
      </c>
      <c r="F72" s="84" t="s">
        <v>126</v>
      </c>
      <c r="G72" s="784" t="s">
        <v>6653</v>
      </c>
      <c r="H72" s="785">
        <v>45747</v>
      </c>
      <c r="I72" s="786"/>
      <c r="J72" s="784">
        <v>125</v>
      </c>
      <c r="K72" s="86"/>
      <c r="L72" s="4" t="s">
        <v>925</v>
      </c>
      <c r="M72" s="4"/>
      <c r="N72" s="549" t="s">
        <v>6654</v>
      </c>
      <c r="O72" s="551"/>
      <c r="P72" s="146" t="s">
        <v>6655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681</v>
      </c>
      <c r="D74" s="783" t="s">
        <v>4376</v>
      </c>
      <c r="E74" s="783" t="s">
        <v>5374</v>
      </c>
      <c r="F74" s="84" t="s">
        <v>126</v>
      </c>
      <c r="G74" s="784" t="s">
        <v>6656</v>
      </c>
      <c r="H74" s="785">
        <v>45734</v>
      </c>
      <c r="I74" s="786">
        <v>0</v>
      </c>
      <c r="J74" s="784">
        <v>50</v>
      </c>
      <c r="K74" s="86"/>
      <c r="L74" s="4" t="s">
        <v>907</v>
      </c>
      <c r="M74" s="4"/>
      <c r="N74" s="549" t="s">
        <v>6657</v>
      </c>
      <c r="O74" s="551"/>
      <c r="P74" s="146" t="s">
        <v>6658</v>
      </c>
      <c r="R74" s="84"/>
      <c r="S74" s="87"/>
    </row>
    <row r="75" spans="2:19" x14ac:dyDescent="0.35">
      <c r="B75" s="851">
        <v>45761</v>
      </c>
      <c r="C75" s="783" t="s">
        <v>681</v>
      </c>
      <c r="D75" s="783" t="s">
        <v>4376</v>
      </c>
      <c r="E75" s="783" t="s">
        <v>5374</v>
      </c>
      <c r="F75" s="84" t="s">
        <v>126</v>
      </c>
      <c r="G75" s="784" t="s">
        <v>6659</v>
      </c>
      <c r="H75" s="785">
        <v>45741</v>
      </c>
      <c r="I75" s="786">
        <v>0</v>
      </c>
      <c r="J75" s="784">
        <v>50</v>
      </c>
      <c r="K75" s="86"/>
      <c r="L75" s="4" t="s">
        <v>591</v>
      </c>
      <c r="M75" s="4"/>
      <c r="N75" s="549" t="s">
        <v>6319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681</v>
      </c>
      <c r="D76" s="783" t="s">
        <v>4376</v>
      </c>
      <c r="E76" s="783" t="s">
        <v>5374</v>
      </c>
      <c r="F76" s="84" t="s">
        <v>126</v>
      </c>
      <c r="G76" s="784" t="s">
        <v>6660</v>
      </c>
      <c r="H76" s="785">
        <v>45745</v>
      </c>
      <c r="I76" s="786">
        <v>0</v>
      </c>
      <c r="J76" s="784">
        <v>50</v>
      </c>
      <c r="K76" s="86"/>
      <c r="L76" s="4" t="s">
        <v>928</v>
      </c>
      <c r="M76" s="4"/>
      <c r="N76" s="549" t="s">
        <v>6661</v>
      </c>
      <c r="O76" s="551"/>
      <c r="P76" s="146" t="s">
        <v>6662</v>
      </c>
      <c r="R76" s="84"/>
      <c r="S76" s="87"/>
    </row>
    <row r="77" spans="2:19" x14ac:dyDescent="0.35">
      <c r="B77" s="851">
        <v>45761</v>
      </c>
      <c r="C77" s="783" t="s">
        <v>681</v>
      </c>
      <c r="D77" s="783" t="s">
        <v>4376</v>
      </c>
      <c r="E77" s="783" t="s">
        <v>5374</v>
      </c>
      <c r="F77" s="84" t="s">
        <v>126</v>
      </c>
      <c r="G77" s="784" t="s">
        <v>6663</v>
      </c>
      <c r="H77" s="785">
        <v>45747</v>
      </c>
      <c r="I77" s="786">
        <v>0</v>
      </c>
      <c r="J77" s="784">
        <v>50</v>
      </c>
      <c r="K77" s="86"/>
      <c r="L77" s="4" t="s">
        <v>390</v>
      </c>
      <c r="M77" s="4"/>
      <c r="N77" s="549" t="s">
        <v>6664</v>
      </c>
      <c r="O77" s="551"/>
      <c r="P77" s="146" t="s">
        <v>6665</v>
      </c>
      <c r="R77" s="84"/>
      <c r="S77" s="87"/>
    </row>
    <row r="78" spans="2:19" x14ac:dyDescent="0.35">
      <c r="B78" s="851">
        <v>45761</v>
      </c>
      <c r="C78" s="783" t="s">
        <v>681</v>
      </c>
      <c r="D78" s="783" t="s">
        <v>4376</v>
      </c>
      <c r="E78" s="783" t="s">
        <v>5374</v>
      </c>
      <c r="F78" s="84" t="s">
        <v>126</v>
      </c>
      <c r="G78" s="784" t="s">
        <v>6666</v>
      </c>
      <c r="H78" s="785">
        <v>45747</v>
      </c>
      <c r="I78" s="786">
        <v>0</v>
      </c>
      <c r="J78" s="784">
        <v>50</v>
      </c>
      <c r="K78" s="86"/>
      <c r="L78" s="4" t="s">
        <v>895</v>
      </c>
      <c r="M78" s="4"/>
      <c r="N78" s="549" t="s">
        <v>6667</v>
      </c>
      <c r="O78" s="551"/>
      <c r="P78" s="146" t="s">
        <v>6668</v>
      </c>
      <c r="R78" s="84"/>
      <c r="S78" s="87"/>
    </row>
    <row r="79" spans="2:19" x14ac:dyDescent="0.35">
      <c r="B79" s="851">
        <v>45761</v>
      </c>
      <c r="C79" s="783" t="s">
        <v>681</v>
      </c>
      <c r="D79" s="783" t="s">
        <v>4376</v>
      </c>
      <c r="E79" s="783" t="s">
        <v>5374</v>
      </c>
      <c r="F79" s="84" t="s">
        <v>126</v>
      </c>
      <c r="G79" s="784" t="s">
        <v>6669</v>
      </c>
      <c r="H79" s="785">
        <v>45749</v>
      </c>
      <c r="I79" s="786">
        <v>0</v>
      </c>
      <c r="J79" s="784">
        <v>50</v>
      </c>
      <c r="K79" s="86"/>
      <c r="L79" s="4" t="s">
        <v>929</v>
      </c>
      <c r="M79" s="4"/>
      <c r="N79" s="549" t="s">
        <v>6670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681</v>
      </c>
      <c r="D80" s="783" t="s">
        <v>4376</v>
      </c>
      <c r="E80" s="783" t="s">
        <v>5374</v>
      </c>
      <c r="F80" s="84" t="s">
        <v>126</v>
      </c>
      <c r="G80" s="784" t="s">
        <v>6671</v>
      </c>
      <c r="H80" s="785">
        <v>45757</v>
      </c>
      <c r="I80" s="786">
        <v>0</v>
      </c>
      <c r="J80" s="784">
        <v>50</v>
      </c>
      <c r="K80" s="84" t="s">
        <v>4664</v>
      </c>
      <c r="L80" s="127" t="s">
        <v>6518</v>
      </c>
      <c r="M80" s="127" t="s">
        <v>6519</v>
      </c>
      <c r="N80" s="287" t="s">
        <v>6520</v>
      </c>
      <c r="O80" s="551"/>
      <c r="P80" s="146" t="s">
        <v>6638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6672</v>
      </c>
      <c r="D83" s="878" t="s">
        <v>6470</v>
      </c>
      <c r="E83" s="607"/>
      <c r="F83" s="607" t="s">
        <v>126</v>
      </c>
      <c r="G83" s="608" t="s">
        <v>6673</v>
      </c>
      <c r="H83" s="899">
        <v>45734</v>
      </c>
      <c r="I83" s="609">
        <v>0</v>
      </c>
      <c r="J83" s="607">
        <v>150</v>
      </c>
      <c r="K83" s="607"/>
      <c r="L83" s="1162" t="s">
        <v>903</v>
      </c>
      <c r="M83" s="1162"/>
      <c r="N83" s="849" t="s">
        <v>6674</v>
      </c>
      <c r="O83" s="1101"/>
      <c r="P83" s="1101" t="s">
        <v>6675</v>
      </c>
    </row>
    <row r="84" spans="2:19" x14ac:dyDescent="0.35">
      <c r="B84" s="851">
        <v>45766</v>
      </c>
      <c r="C84" s="783" t="s">
        <v>6672</v>
      </c>
      <c r="D84" s="783" t="s">
        <v>6470</v>
      </c>
      <c r="E84" s="898" t="s">
        <v>5509</v>
      </c>
      <c r="F84" s="783" t="s">
        <v>180</v>
      </c>
      <c r="G84" s="787" t="s">
        <v>6676</v>
      </c>
      <c r="H84" s="785">
        <v>45697</v>
      </c>
      <c r="I84" s="786">
        <v>140</v>
      </c>
      <c r="J84" s="784">
        <v>0</v>
      </c>
      <c r="K84" s="1039" t="s">
        <v>4664</v>
      </c>
      <c r="L84" s="1040" t="s">
        <v>6677</v>
      </c>
      <c r="M84" s="1040" t="s">
        <v>4259</v>
      </c>
      <c r="N84" s="549" t="s">
        <v>6678</v>
      </c>
      <c r="O84" s="829"/>
      <c r="P84" s="829" t="s">
        <v>6679</v>
      </c>
      <c r="Q84" s="96"/>
      <c r="R84" s="96"/>
      <c r="S84" s="96"/>
    </row>
    <row r="85" spans="2:19" x14ac:dyDescent="0.35">
      <c r="B85" s="879">
        <v>45766</v>
      </c>
      <c r="C85" s="878" t="s">
        <v>6672</v>
      </c>
      <c r="D85" s="783" t="s">
        <v>6470</v>
      </c>
      <c r="E85" s="898" t="s">
        <v>5509</v>
      </c>
      <c r="F85" s="84" t="s">
        <v>5414</v>
      </c>
      <c r="G85" s="87" t="s">
        <v>5289</v>
      </c>
      <c r="H85" s="785">
        <v>3.1428571412037041</v>
      </c>
      <c r="I85" s="507">
        <v>175</v>
      </c>
      <c r="J85" s="484">
        <v>0</v>
      </c>
      <c r="K85" s="84" t="s">
        <v>4664</v>
      </c>
      <c r="L85" s="127" t="s">
        <v>4058</v>
      </c>
      <c r="M85" s="127" t="s">
        <v>6680</v>
      </c>
      <c r="N85" s="287" t="s">
        <v>6681</v>
      </c>
      <c r="O85" s="146" t="s">
        <v>4746</v>
      </c>
      <c r="P85" s="146" t="s">
        <v>6682</v>
      </c>
      <c r="Q85" s="484" t="s">
        <v>6683</v>
      </c>
      <c r="R85" s="484" t="s">
        <v>6684</v>
      </c>
      <c r="S85" s="484" t="s">
        <v>6685</v>
      </c>
    </row>
    <row r="86" spans="2:19" x14ac:dyDescent="0.35">
      <c r="B86" s="851">
        <v>45766</v>
      </c>
      <c r="C86" s="783" t="s">
        <v>6672</v>
      </c>
      <c r="D86" s="783" t="s">
        <v>6470</v>
      </c>
      <c r="E86" s="898" t="s">
        <v>5509</v>
      </c>
      <c r="F86" s="84" t="s">
        <v>126</v>
      </c>
      <c r="G86" s="87" t="s">
        <v>6686</v>
      </c>
      <c r="H86" s="785">
        <v>45739</v>
      </c>
      <c r="I86" s="507">
        <v>0</v>
      </c>
      <c r="J86" s="484">
        <v>150</v>
      </c>
      <c r="K86" s="84"/>
      <c r="L86" s="127" t="s">
        <v>904</v>
      </c>
      <c r="M86" s="127"/>
      <c r="N86" s="287" t="s">
        <v>6687</v>
      </c>
      <c r="O86" s="146"/>
      <c r="P86" s="146" t="s">
        <v>6688</v>
      </c>
      <c r="S86" s="84"/>
    </row>
    <row r="87" spans="2:19" x14ac:dyDescent="0.35">
      <c r="B87" s="851">
        <v>45766</v>
      </c>
      <c r="C87" s="783" t="s">
        <v>6672</v>
      </c>
      <c r="D87" s="783" t="s">
        <v>6470</v>
      </c>
      <c r="E87" s="898" t="s">
        <v>5509</v>
      </c>
      <c r="F87" s="84" t="s">
        <v>126</v>
      </c>
      <c r="G87" s="87" t="s">
        <v>6689</v>
      </c>
      <c r="H87" s="785">
        <v>45751</v>
      </c>
      <c r="I87" s="507">
        <v>0</v>
      </c>
      <c r="J87" s="484">
        <v>150</v>
      </c>
      <c r="K87" s="84"/>
      <c r="L87" s="127" t="s">
        <v>905</v>
      </c>
      <c r="M87" s="127"/>
      <c r="N87" s="287" t="s">
        <v>6690</v>
      </c>
      <c r="O87" s="146"/>
      <c r="P87" s="146" t="s">
        <v>6691</v>
      </c>
      <c r="S87" s="84"/>
    </row>
    <row r="88" spans="2:19" x14ac:dyDescent="0.35">
      <c r="B88" s="851">
        <v>45766</v>
      </c>
      <c r="C88" s="783" t="s">
        <v>6672</v>
      </c>
      <c r="D88" s="783" t="s">
        <v>6692</v>
      </c>
      <c r="E88" s="783" t="s">
        <v>5375</v>
      </c>
      <c r="F88" s="783" t="s">
        <v>174</v>
      </c>
      <c r="G88" s="784" t="s">
        <v>6693</v>
      </c>
      <c r="H88" s="785">
        <v>45714</v>
      </c>
      <c r="I88" s="786">
        <v>99</v>
      </c>
      <c r="J88" s="784">
        <v>0</v>
      </c>
      <c r="K88" s="1039" t="s">
        <v>4955</v>
      </c>
      <c r="L88" s="1040" t="s">
        <v>5839</v>
      </c>
      <c r="M88" s="1040" t="s">
        <v>6694</v>
      </c>
      <c r="N88" s="549" t="s">
        <v>6695</v>
      </c>
      <c r="O88" s="829" t="s">
        <v>5918</v>
      </c>
      <c r="P88" s="829" t="s">
        <v>6696</v>
      </c>
      <c r="Q88" s="96" t="s">
        <v>6697</v>
      </c>
      <c r="R88" s="96" t="s">
        <v>6698</v>
      </c>
      <c r="S88" s="96" t="s">
        <v>6699</v>
      </c>
    </row>
    <row r="89" spans="2:19" x14ac:dyDescent="0.35">
      <c r="B89" s="851">
        <v>45766</v>
      </c>
      <c r="C89" s="783" t="s">
        <v>6672</v>
      </c>
      <c r="D89" s="783" t="s">
        <v>6700</v>
      </c>
      <c r="E89" s="783" t="s">
        <v>5375</v>
      </c>
      <c r="F89" s="84" t="s">
        <v>174</v>
      </c>
      <c r="G89" s="87" t="s">
        <v>6701</v>
      </c>
      <c r="H89" s="785">
        <v>45642</v>
      </c>
      <c r="I89" s="507">
        <v>125</v>
      </c>
      <c r="J89" s="484">
        <v>0</v>
      </c>
      <c r="K89" s="84" t="s">
        <v>4664</v>
      </c>
      <c r="L89" s="127" t="s">
        <v>4472</v>
      </c>
      <c r="M89" s="127" t="s">
        <v>6702</v>
      </c>
      <c r="N89" s="287" t="s">
        <v>6703</v>
      </c>
      <c r="O89" s="146" t="s">
        <v>5750</v>
      </c>
      <c r="P89" s="146" t="s">
        <v>6704</v>
      </c>
      <c r="Q89" s="484" t="s">
        <v>6705</v>
      </c>
      <c r="R89" s="484" t="s">
        <v>6706</v>
      </c>
      <c r="S89" s="84" t="s">
        <v>6707</v>
      </c>
    </row>
    <row r="90" spans="2:19" x14ac:dyDescent="0.35">
      <c r="B90" s="879">
        <v>45766</v>
      </c>
      <c r="C90" s="878" t="s">
        <v>6672</v>
      </c>
      <c r="D90" s="783" t="s">
        <v>6700</v>
      </c>
      <c r="E90" s="783" t="s">
        <v>5375</v>
      </c>
      <c r="F90" s="84" t="s">
        <v>126</v>
      </c>
      <c r="G90" s="87" t="s">
        <v>6708</v>
      </c>
      <c r="H90" s="785">
        <v>45734</v>
      </c>
      <c r="I90" s="507">
        <v>0</v>
      </c>
      <c r="J90" s="484">
        <v>99</v>
      </c>
      <c r="K90" s="84"/>
      <c r="L90" s="127" t="s">
        <v>907</v>
      </c>
      <c r="M90" s="127"/>
      <c r="N90" s="287" t="s">
        <v>6657</v>
      </c>
      <c r="O90" s="146"/>
      <c r="P90" s="146" t="s">
        <v>6658</v>
      </c>
      <c r="S90" s="84"/>
    </row>
    <row r="91" spans="2:19" x14ac:dyDescent="0.35">
      <c r="B91" s="851">
        <v>45766</v>
      </c>
      <c r="C91" s="783" t="s">
        <v>6672</v>
      </c>
      <c r="D91" s="783" t="s">
        <v>6700</v>
      </c>
      <c r="E91" s="783" t="s">
        <v>5375</v>
      </c>
      <c r="F91" s="84" t="s">
        <v>126</v>
      </c>
      <c r="G91" s="87" t="s">
        <v>6709</v>
      </c>
      <c r="H91" s="785">
        <v>45738</v>
      </c>
      <c r="I91" s="507">
        <v>0</v>
      </c>
      <c r="J91" s="484">
        <v>99</v>
      </c>
      <c r="K91" s="84"/>
      <c r="L91" s="127" t="s">
        <v>908</v>
      </c>
      <c r="M91" s="127"/>
      <c r="N91" s="287" t="s">
        <v>6710</v>
      </c>
      <c r="O91" s="146"/>
      <c r="P91" s="146" t="s">
        <v>6711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6672</v>
      </c>
      <c r="D94" s="783" t="s">
        <v>6692</v>
      </c>
      <c r="E94" s="783" t="s">
        <v>5375</v>
      </c>
      <c r="F94" s="84" t="s">
        <v>6352</v>
      </c>
      <c r="G94" s="87" t="s">
        <v>6712</v>
      </c>
      <c r="H94" s="785">
        <v>45739</v>
      </c>
      <c r="I94" s="507">
        <v>99</v>
      </c>
      <c r="J94" s="484">
        <v>0</v>
      </c>
      <c r="K94" s="84" t="s">
        <v>4664</v>
      </c>
      <c r="L94" s="127" t="s">
        <v>6713</v>
      </c>
      <c r="M94" s="127" t="s">
        <v>6714</v>
      </c>
      <c r="N94" s="287" t="s">
        <v>6715</v>
      </c>
      <c r="O94" s="146" t="s">
        <v>5741</v>
      </c>
      <c r="P94" s="146" t="s">
        <v>6716</v>
      </c>
      <c r="Q94" s="484" t="s">
        <v>6717</v>
      </c>
      <c r="R94" s="484" t="s">
        <v>6718</v>
      </c>
      <c r="S94" s="84" t="s">
        <v>6719</v>
      </c>
    </row>
    <row r="95" spans="2:19" x14ac:dyDescent="0.35">
      <c r="B95" s="851">
        <v>45767</v>
      </c>
      <c r="C95" s="783" t="s">
        <v>6672</v>
      </c>
      <c r="D95" s="783" t="s">
        <v>6692</v>
      </c>
      <c r="E95" s="783" t="s">
        <v>5375</v>
      </c>
      <c r="F95" s="84" t="s">
        <v>6352</v>
      </c>
      <c r="G95" s="784" t="s">
        <v>6720</v>
      </c>
      <c r="H95" s="785">
        <v>45763</v>
      </c>
      <c r="I95" s="786">
        <v>99</v>
      </c>
      <c r="J95" s="784">
        <v>0</v>
      </c>
      <c r="K95" s="1039" t="s">
        <v>4664</v>
      </c>
      <c r="L95" s="1040" t="s">
        <v>6721</v>
      </c>
      <c r="M95" s="1040" t="s">
        <v>6722</v>
      </c>
      <c r="N95" s="549" t="s">
        <v>6723</v>
      </c>
      <c r="O95" s="829" t="s">
        <v>4716</v>
      </c>
      <c r="P95" s="829" t="s">
        <v>6724</v>
      </c>
      <c r="Q95" s="484" t="s">
        <v>6725</v>
      </c>
      <c r="R95" s="484" t="s">
        <v>6726</v>
      </c>
      <c r="S95" s="84" t="s">
        <v>6727</v>
      </c>
    </row>
    <row r="96" spans="2:19" x14ac:dyDescent="0.35">
      <c r="B96" s="851">
        <v>45767</v>
      </c>
      <c r="C96" s="783" t="s">
        <v>6672</v>
      </c>
      <c r="D96" s="783" t="s">
        <v>6692</v>
      </c>
      <c r="E96" s="783" t="s">
        <v>5375</v>
      </c>
      <c r="F96" s="84" t="s">
        <v>126</v>
      </c>
      <c r="G96" s="87" t="s">
        <v>6728</v>
      </c>
      <c r="H96" s="785">
        <v>45712</v>
      </c>
      <c r="I96" s="507">
        <v>0</v>
      </c>
      <c r="J96" s="484">
        <v>99</v>
      </c>
      <c r="K96" s="84"/>
      <c r="L96" s="127" t="s">
        <v>909</v>
      </c>
      <c r="M96" s="127"/>
      <c r="N96" s="287" t="s">
        <v>6729</v>
      </c>
      <c r="O96" s="146"/>
      <c r="P96" s="146"/>
      <c r="S96" s="84"/>
    </row>
    <row r="97" spans="2:19" x14ac:dyDescent="0.35">
      <c r="B97" s="851">
        <v>45767</v>
      </c>
      <c r="C97" s="783" t="s">
        <v>6672</v>
      </c>
      <c r="D97" s="783" t="s">
        <v>6692</v>
      </c>
      <c r="E97" s="783" t="s">
        <v>5375</v>
      </c>
      <c r="F97" s="84" t="s">
        <v>126</v>
      </c>
      <c r="G97" s="87" t="s">
        <v>6730</v>
      </c>
      <c r="H97" s="785">
        <v>45741</v>
      </c>
      <c r="J97" s="484">
        <v>99</v>
      </c>
      <c r="K97" s="84"/>
      <c r="L97" s="127" t="s">
        <v>910</v>
      </c>
      <c r="M97" s="127"/>
      <c r="N97" s="287" t="s">
        <v>6731</v>
      </c>
      <c r="O97" s="146"/>
      <c r="P97" s="146" t="s">
        <v>6732</v>
      </c>
      <c r="S97" s="84"/>
    </row>
    <row r="98" spans="2:19" x14ac:dyDescent="0.35">
      <c r="B98" s="851">
        <v>45767</v>
      </c>
      <c r="C98" s="783" t="s">
        <v>6672</v>
      </c>
      <c r="D98" s="783" t="s">
        <v>6692</v>
      </c>
      <c r="E98" s="783" t="s">
        <v>5375</v>
      </c>
      <c r="F98" s="84" t="s">
        <v>126</v>
      </c>
      <c r="G98" s="87" t="s">
        <v>6733</v>
      </c>
      <c r="H98" s="785">
        <v>45755</v>
      </c>
      <c r="I98" s="507">
        <v>0</v>
      </c>
      <c r="J98" s="484">
        <v>99</v>
      </c>
      <c r="K98" s="84"/>
      <c r="L98" s="127" t="s">
        <v>650</v>
      </c>
      <c r="M98" s="127"/>
      <c r="N98" s="287" t="s">
        <v>6734</v>
      </c>
      <c r="O98" s="146"/>
      <c r="P98" s="146" t="s">
        <v>6735</v>
      </c>
      <c r="S98" s="84"/>
    </row>
    <row r="99" spans="2:19" x14ac:dyDescent="0.35">
      <c r="B99" s="851">
        <v>45767</v>
      </c>
      <c r="C99" s="783" t="s">
        <v>6672</v>
      </c>
      <c r="D99" s="783" t="s">
        <v>6692</v>
      </c>
      <c r="E99" s="783" t="s">
        <v>5375</v>
      </c>
      <c r="F99" s="783" t="s">
        <v>126</v>
      </c>
      <c r="G99" s="784" t="s">
        <v>6736</v>
      </c>
      <c r="H99" s="785">
        <v>45733</v>
      </c>
      <c r="I99" s="786">
        <v>0</v>
      </c>
      <c r="J99" s="784">
        <v>99</v>
      </c>
      <c r="K99" s="1039"/>
      <c r="L99" s="1040" t="s">
        <v>902</v>
      </c>
      <c r="M99" s="1040"/>
      <c r="N99" s="549" t="s">
        <v>6737</v>
      </c>
      <c r="O99" s="829"/>
      <c r="P99" s="829" t="s">
        <v>6738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6672</v>
      </c>
      <c r="D101" s="783" t="s">
        <v>6470</v>
      </c>
      <c r="E101" s="898" t="s">
        <v>5509</v>
      </c>
      <c r="F101" s="84" t="s">
        <v>126</v>
      </c>
      <c r="G101" s="87" t="s">
        <v>6739</v>
      </c>
      <c r="H101" s="785">
        <v>45743</v>
      </c>
      <c r="I101" s="507">
        <v>0</v>
      </c>
      <c r="J101" s="484">
        <v>150</v>
      </c>
      <c r="K101" s="84"/>
      <c r="L101" s="127" t="s">
        <v>911</v>
      </c>
      <c r="M101" s="127"/>
      <c r="N101" s="287" t="s">
        <v>6740</v>
      </c>
      <c r="O101" s="146"/>
      <c r="P101" s="146"/>
      <c r="S101" s="84"/>
    </row>
    <row r="102" spans="2:19" x14ac:dyDescent="0.35">
      <c r="B102" s="851">
        <v>45769</v>
      </c>
      <c r="C102" s="783" t="s">
        <v>6672</v>
      </c>
      <c r="D102" s="783" t="s">
        <v>6692</v>
      </c>
      <c r="E102" s="783" t="s">
        <v>5375</v>
      </c>
      <c r="F102" s="84" t="s">
        <v>175</v>
      </c>
      <c r="G102" s="87" t="s">
        <v>6741</v>
      </c>
      <c r="H102" s="785">
        <v>45687</v>
      </c>
      <c r="I102" s="507">
        <v>99</v>
      </c>
      <c r="J102" s="484">
        <v>0</v>
      </c>
      <c r="K102" s="84" t="s">
        <v>4955</v>
      </c>
      <c r="L102" s="127" t="s">
        <v>6742</v>
      </c>
      <c r="M102" s="127" t="s">
        <v>6743</v>
      </c>
      <c r="N102" s="287" t="s">
        <v>6744</v>
      </c>
      <c r="O102" s="146" t="s">
        <v>4862</v>
      </c>
      <c r="P102" s="146" t="s">
        <v>6745</v>
      </c>
      <c r="Q102" s="484" t="s">
        <v>6746</v>
      </c>
      <c r="R102" s="484" t="s">
        <v>6747</v>
      </c>
      <c r="S102" s="84" t="s">
        <v>6748</v>
      </c>
    </row>
    <row r="103" spans="2:19" x14ac:dyDescent="0.35">
      <c r="B103" s="851">
        <v>45769</v>
      </c>
      <c r="C103" s="783" t="s">
        <v>6672</v>
      </c>
      <c r="D103" s="783" t="s">
        <v>6749</v>
      </c>
      <c r="E103" s="783" t="s">
        <v>5375</v>
      </c>
      <c r="F103" s="84" t="s">
        <v>174</v>
      </c>
      <c r="G103" s="87" t="s">
        <v>6750</v>
      </c>
      <c r="H103" s="785">
        <v>45757</v>
      </c>
      <c r="I103" s="507">
        <v>99</v>
      </c>
      <c r="J103" s="484">
        <v>0</v>
      </c>
      <c r="K103" s="84" t="s">
        <v>4955</v>
      </c>
      <c r="L103" s="127" t="s">
        <v>6751</v>
      </c>
      <c r="M103" s="127" t="s">
        <v>6752</v>
      </c>
      <c r="N103" s="287" t="s">
        <v>6753</v>
      </c>
      <c r="O103" s="146" t="s">
        <v>4749</v>
      </c>
      <c r="P103" s="146" t="s">
        <v>6754</v>
      </c>
      <c r="Q103" s="484" t="s">
        <v>6755</v>
      </c>
      <c r="R103" s="484" t="s">
        <v>6756</v>
      </c>
      <c r="S103" s="84" t="s">
        <v>5691</v>
      </c>
    </row>
    <row r="104" spans="2:19" x14ac:dyDescent="0.35">
      <c r="B104" s="851">
        <v>45769</v>
      </c>
      <c r="C104" s="783" t="s">
        <v>6672</v>
      </c>
      <c r="D104" s="783" t="s">
        <v>6749</v>
      </c>
      <c r="E104" s="783" t="s">
        <v>5375</v>
      </c>
      <c r="F104" s="84" t="s">
        <v>174</v>
      </c>
      <c r="G104" s="87" t="s">
        <v>6757</v>
      </c>
      <c r="H104" s="785">
        <v>45729</v>
      </c>
      <c r="I104" s="507">
        <v>99</v>
      </c>
      <c r="J104" s="484">
        <v>0</v>
      </c>
      <c r="K104" s="84" t="s">
        <v>5045</v>
      </c>
      <c r="L104" s="127" t="s">
        <v>6758</v>
      </c>
      <c r="M104" s="127" t="s">
        <v>6759</v>
      </c>
      <c r="N104" s="287" t="s">
        <v>6760</v>
      </c>
      <c r="O104" s="146" t="s">
        <v>6761</v>
      </c>
      <c r="P104" s="146" t="s">
        <v>6762</v>
      </c>
      <c r="Q104" s="484" t="s">
        <v>6763</v>
      </c>
      <c r="R104" s="484" t="s">
        <v>6764</v>
      </c>
      <c r="S104" s="84" t="s">
        <v>6765</v>
      </c>
    </row>
    <row r="105" spans="2:19" x14ac:dyDescent="0.35">
      <c r="B105" s="851">
        <v>45769</v>
      </c>
      <c r="C105" s="878" t="s">
        <v>2486</v>
      </c>
      <c r="D105" s="783" t="s">
        <v>6749</v>
      </c>
      <c r="E105" s="783" t="s">
        <v>5375</v>
      </c>
      <c r="F105" s="783" t="s">
        <v>174</v>
      </c>
      <c r="G105" s="784" t="s">
        <v>6766</v>
      </c>
      <c r="H105" s="785">
        <v>45714</v>
      </c>
      <c r="I105" s="786">
        <v>99</v>
      </c>
      <c r="J105" s="784">
        <v>0</v>
      </c>
      <c r="K105" s="1039" t="s">
        <v>4955</v>
      </c>
      <c r="L105" s="1040" t="s">
        <v>4051</v>
      </c>
      <c r="M105" s="1040" t="s">
        <v>5749</v>
      </c>
      <c r="N105" s="545" t="s">
        <v>6767</v>
      </c>
      <c r="O105" s="829" t="s">
        <v>6512</v>
      </c>
      <c r="P105" s="829" t="s">
        <v>6768</v>
      </c>
      <c r="Q105" s="96" t="s">
        <v>6769</v>
      </c>
      <c r="R105" s="96" t="s">
        <v>6770</v>
      </c>
      <c r="S105" s="96" t="s">
        <v>4365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6672</v>
      </c>
      <c r="D108" s="783" t="s">
        <v>6692</v>
      </c>
      <c r="E108" s="783" t="s">
        <v>5375</v>
      </c>
      <c r="F108" s="84" t="s">
        <v>174</v>
      </c>
      <c r="G108" s="87" t="s">
        <v>6750</v>
      </c>
      <c r="H108" s="785">
        <v>45757</v>
      </c>
      <c r="I108" s="507">
        <f>150-99</f>
        <v>51</v>
      </c>
      <c r="J108" s="484">
        <v>0</v>
      </c>
      <c r="K108" s="84" t="s">
        <v>4955</v>
      </c>
      <c r="L108" s="127" t="s">
        <v>6751</v>
      </c>
      <c r="M108" s="127" t="s">
        <v>6752</v>
      </c>
      <c r="N108" s="287" t="s">
        <v>6753</v>
      </c>
      <c r="O108" s="146" t="s">
        <v>4749</v>
      </c>
      <c r="P108" s="146" t="s">
        <v>6754</v>
      </c>
      <c r="Q108" s="484" t="s">
        <v>6755</v>
      </c>
      <c r="R108" s="484" t="s">
        <v>6756</v>
      </c>
      <c r="S108" s="84" t="s">
        <v>5691</v>
      </c>
    </row>
    <row r="109" spans="2:19" x14ac:dyDescent="0.35">
      <c r="B109" s="879">
        <v>45770</v>
      </c>
      <c r="C109" s="878" t="s">
        <v>6672</v>
      </c>
      <c r="D109" s="878" t="s">
        <v>6692</v>
      </c>
      <c r="E109" s="878" t="s">
        <v>5375</v>
      </c>
      <c r="F109" s="607" t="s">
        <v>6771</v>
      </c>
      <c r="G109" s="608" t="s">
        <v>6772</v>
      </c>
      <c r="H109" s="899">
        <v>45588</v>
      </c>
      <c r="I109" s="609">
        <v>125</v>
      </c>
      <c r="J109" s="607">
        <v>0</v>
      </c>
      <c r="K109" s="607" t="s">
        <v>5045</v>
      </c>
      <c r="L109" s="1162" t="s">
        <v>6773</v>
      </c>
      <c r="M109" s="1162" t="s">
        <v>6774</v>
      </c>
      <c r="N109" s="849" t="s">
        <v>6775</v>
      </c>
      <c r="O109" s="146" t="s">
        <v>4879</v>
      </c>
      <c r="P109" s="146" t="s">
        <v>6776</v>
      </c>
      <c r="Q109" s="484" t="s">
        <v>6777</v>
      </c>
      <c r="R109" s="484" t="s">
        <v>6778</v>
      </c>
      <c r="S109" s="84" t="s">
        <v>979</v>
      </c>
    </row>
    <row r="110" spans="2:19" x14ac:dyDescent="0.35">
      <c r="B110" s="851">
        <v>45770</v>
      </c>
      <c r="C110" s="783" t="s">
        <v>6672</v>
      </c>
      <c r="D110" s="783" t="s">
        <v>6749</v>
      </c>
      <c r="E110" s="783" t="s">
        <v>5375</v>
      </c>
      <c r="F110" s="84" t="s">
        <v>174</v>
      </c>
      <c r="G110" s="87" t="s">
        <v>6779</v>
      </c>
      <c r="H110" s="785">
        <v>45655</v>
      </c>
      <c r="I110" s="507">
        <v>125</v>
      </c>
      <c r="J110" s="484">
        <v>0</v>
      </c>
      <c r="K110" s="84" t="s">
        <v>5756</v>
      </c>
      <c r="L110" s="127" t="s">
        <v>4165</v>
      </c>
      <c r="M110" s="146" t="s">
        <v>6780</v>
      </c>
      <c r="N110" s="287" t="s">
        <v>6781</v>
      </c>
      <c r="O110" s="146" t="s">
        <v>6782</v>
      </c>
      <c r="P110" s="146" t="s">
        <v>6783</v>
      </c>
      <c r="Q110" s="484" t="s">
        <v>6784</v>
      </c>
      <c r="R110" s="484" t="s">
        <v>6785</v>
      </c>
      <c r="S110" s="84" t="s">
        <v>6786</v>
      </c>
    </row>
    <row r="111" spans="2:19" x14ac:dyDescent="0.35">
      <c r="B111" s="851">
        <v>45770</v>
      </c>
      <c r="C111" s="783" t="s">
        <v>6672</v>
      </c>
      <c r="D111" s="783" t="s">
        <v>6749</v>
      </c>
      <c r="E111" s="783" t="s">
        <v>5375</v>
      </c>
      <c r="F111" s="84" t="s">
        <v>174</v>
      </c>
      <c r="G111" s="87" t="s">
        <v>6779</v>
      </c>
      <c r="H111" s="785">
        <v>45655</v>
      </c>
      <c r="I111" s="507">
        <v>125</v>
      </c>
      <c r="J111" s="484">
        <v>0</v>
      </c>
      <c r="K111" s="84" t="s">
        <v>5756</v>
      </c>
      <c r="L111" s="127" t="s">
        <v>4165</v>
      </c>
      <c r="M111" s="146" t="s">
        <v>6780</v>
      </c>
      <c r="N111" s="287" t="s">
        <v>6781</v>
      </c>
      <c r="O111" s="146" t="s">
        <v>6782</v>
      </c>
      <c r="P111" s="146" t="s">
        <v>6783</v>
      </c>
      <c r="Q111" s="484" t="s">
        <v>6784</v>
      </c>
      <c r="R111" s="484" t="s">
        <v>6785</v>
      </c>
      <c r="S111" s="84" t="s">
        <v>6786</v>
      </c>
    </row>
    <row r="112" spans="2:19" x14ac:dyDescent="0.35">
      <c r="B112" s="851">
        <v>45770</v>
      </c>
      <c r="C112" s="783" t="s">
        <v>6672</v>
      </c>
      <c r="D112" s="783" t="s">
        <v>6749</v>
      </c>
      <c r="E112" s="898" t="s">
        <v>5509</v>
      </c>
      <c r="F112" s="84" t="s">
        <v>174</v>
      </c>
      <c r="G112" s="87" t="s">
        <v>6787</v>
      </c>
      <c r="H112" s="785">
        <v>45719</v>
      </c>
      <c r="I112" s="507">
        <v>150</v>
      </c>
      <c r="J112" s="484">
        <v>0</v>
      </c>
      <c r="K112" s="84" t="s">
        <v>4664</v>
      </c>
      <c r="L112" s="127" t="s">
        <v>6788</v>
      </c>
      <c r="M112" s="146" t="s">
        <v>6789</v>
      </c>
      <c r="N112" s="287" t="s">
        <v>6790</v>
      </c>
      <c r="O112" s="146" t="s">
        <v>5750</v>
      </c>
      <c r="P112" s="146" t="s">
        <v>6791</v>
      </c>
      <c r="Q112" s="484" t="s">
        <v>6792</v>
      </c>
      <c r="R112" s="484" t="s">
        <v>6793</v>
      </c>
      <c r="S112" s="84" t="s">
        <v>6794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6672</v>
      </c>
      <c r="D114" s="878" t="s">
        <v>6700</v>
      </c>
      <c r="E114" s="1163" t="s">
        <v>5375</v>
      </c>
      <c r="F114" s="1164" t="s">
        <v>126</v>
      </c>
      <c r="G114" s="608" t="s">
        <v>6795</v>
      </c>
      <c r="H114" s="785">
        <v>45747</v>
      </c>
      <c r="J114" s="484">
        <v>99</v>
      </c>
      <c r="K114" s="84"/>
      <c r="L114" s="127" t="s">
        <v>913</v>
      </c>
      <c r="M114" s="146"/>
      <c r="N114" s="287" t="s">
        <v>6796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6672</v>
      </c>
      <c r="D116" s="783" t="s">
        <v>6692</v>
      </c>
      <c r="E116" s="783" t="s">
        <v>5375</v>
      </c>
      <c r="F116" s="84" t="s">
        <v>126</v>
      </c>
      <c r="G116" s="505" t="s">
        <v>6797</v>
      </c>
      <c r="H116" s="785">
        <v>45712</v>
      </c>
      <c r="J116" s="484">
        <v>99</v>
      </c>
      <c r="L116" s="516" t="s">
        <v>912</v>
      </c>
      <c r="N116" s="287" t="s">
        <v>6798</v>
      </c>
      <c r="P116" s="146" t="s">
        <v>6799</v>
      </c>
      <c r="R116" s="287" t="s">
        <v>6800</v>
      </c>
    </row>
    <row r="117" spans="2:19" x14ac:dyDescent="0.35">
      <c r="B117" s="851">
        <v>45772</v>
      </c>
      <c r="C117" s="783" t="s">
        <v>6672</v>
      </c>
      <c r="D117" s="783" t="s">
        <v>6692</v>
      </c>
      <c r="E117" s="783" t="s">
        <v>5375</v>
      </c>
      <c r="F117" s="84" t="s">
        <v>176</v>
      </c>
      <c r="G117" s="87" t="s">
        <v>5313</v>
      </c>
      <c r="H117" s="785">
        <v>45679</v>
      </c>
      <c r="I117" s="507">
        <v>99</v>
      </c>
      <c r="J117" s="484">
        <v>0</v>
      </c>
      <c r="K117" s="84" t="s">
        <v>4664</v>
      </c>
      <c r="L117" s="127" t="s">
        <v>6801</v>
      </c>
      <c r="M117" s="146" t="s">
        <v>6802</v>
      </c>
      <c r="N117" s="287" t="s">
        <v>6803</v>
      </c>
      <c r="O117" s="146" t="s">
        <v>5008</v>
      </c>
      <c r="P117" s="146" t="s">
        <v>6804</v>
      </c>
      <c r="Q117" s="484" t="s">
        <v>6805</v>
      </c>
      <c r="R117" s="484" t="s">
        <v>6806</v>
      </c>
      <c r="S117" s="84" t="s">
        <v>6807</v>
      </c>
    </row>
    <row r="118" spans="2:19" x14ac:dyDescent="0.35">
      <c r="B118" s="851">
        <v>45772</v>
      </c>
      <c r="C118" s="783" t="s">
        <v>6672</v>
      </c>
      <c r="D118" s="783" t="s">
        <v>6692</v>
      </c>
      <c r="E118" s="783" t="s">
        <v>5375</v>
      </c>
      <c r="F118" s="84" t="s">
        <v>174</v>
      </c>
      <c r="G118" s="1045" t="s">
        <v>6808</v>
      </c>
      <c r="H118" s="785">
        <v>45736</v>
      </c>
      <c r="I118" s="507">
        <v>99</v>
      </c>
      <c r="J118" s="484">
        <v>0</v>
      </c>
      <c r="K118" s="84" t="s">
        <v>4955</v>
      </c>
      <c r="L118" s="127" t="s">
        <v>6809</v>
      </c>
      <c r="M118" s="146" t="s">
        <v>5786</v>
      </c>
      <c r="N118" s="287" t="s">
        <v>6810</v>
      </c>
      <c r="O118" s="146" t="s">
        <v>5750</v>
      </c>
      <c r="P118" s="146" t="s">
        <v>6811</v>
      </c>
      <c r="Q118" s="484" t="s">
        <v>6812</v>
      </c>
      <c r="R118" s="484" t="s">
        <v>6813</v>
      </c>
      <c r="S118" s="84" t="s">
        <v>6814</v>
      </c>
    </row>
    <row r="119" spans="2:19" x14ac:dyDescent="0.35">
      <c r="B119" s="851">
        <v>45772</v>
      </c>
      <c r="C119" s="84" t="s">
        <v>6672</v>
      </c>
      <c r="D119" s="783" t="s">
        <v>6692</v>
      </c>
      <c r="E119" s="898" t="s">
        <v>5375</v>
      </c>
      <c r="F119" s="84" t="s">
        <v>174</v>
      </c>
      <c r="G119" s="87" t="s">
        <v>6815</v>
      </c>
      <c r="H119" s="785">
        <v>45762</v>
      </c>
      <c r="I119" s="507">
        <v>99</v>
      </c>
      <c r="J119" s="484">
        <v>0</v>
      </c>
      <c r="K119" s="84" t="s">
        <v>4664</v>
      </c>
      <c r="L119" s="127" t="s">
        <v>5056</v>
      </c>
      <c r="M119" s="146" t="s">
        <v>4059</v>
      </c>
      <c r="N119" s="287" t="s">
        <v>6816</v>
      </c>
      <c r="O119" s="146" t="s">
        <v>5485</v>
      </c>
      <c r="P119" s="146" t="s">
        <v>6817</v>
      </c>
      <c r="Q119" s="484" t="s">
        <v>6818</v>
      </c>
      <c r="R119" s="484" t="s">
        <v>6819</v>
      </c>
      <c r="S119" s="84" t="s">
        <v>6820</v>
      </c>
    </row>
    <row r="120" spans="2:19" x14ac:dyDescent="0.35">
      <c r="B120" s="851">
        <v>45772</v>
      </c>
      <c r="C120" s="84" t="s">
        <v>6672</v>
      </c>
      <c r="D120" s="783" t="s">
        <v>6692</v>
      </c>
      <c r="E120" s="898" t="s">
        <v>5375</v>
      </c>
      <c r="F120" s="784" t="s">
        <v>126</v>
      </c>
      <c r="G120" s="785" t="s">
        <v>6821</v>
      </c>
      <c r="H120" s="785">
        <v>45691</v>
      </c>
      <c r="I120" s="784"/>
      <c r="J120" s="784">
        <v>99</v>
      </c>
      <c r="K120" s="84" t="s">
        <v>4955</v>
      </c>
      <c r="L120" s="127" t="s">
        <v>6822</v>
      </c>
      <c r="M120" s="127" t="s">
        <v>3998</v>
      </c>
      <c r="N120" s="287" t="s">
        <v>6823</v>
      </c>
      <c r="O120" s="829"/>
      <c r="P120" s="829" t="s">
        <v>6824</v>
      </c>
      <c r="Q120" s="96"/>
      <c r="R120" s="96"/>
      <c r="S120" s="84"/>
    </row>
    <row r="121" spans="2:19" x14ac:dyDescent="0.35">
      <c r="B121" s="851">
        <v>45772</v>
      </c>
      <c r="C121" s="84" t="s">
        <v>6672</v>
      </c>
      <c r="D121" s="783" t="s">
        <v>6692</v>
      </c>
      <c r="E121" s="898" t="s">
        <v>5375</v>
      </c>
      <c r="F121" s="784" t="s">
        <v>126</v>
      </c>
      <c r="G121" s="785" t="s">
        <v>6825</v>
      </c>
      <c r="H121" s="785">
        <v>45734</v>
      </c>
      <c r="I121" s="784">
        <v>0</v>
      </c>
      <c r="J121" s="784">
        <v>99</v>
      </c>
      <c r="K121" s="830"/>
      <c r="L121" s="896" t="s">
        <v>841</v>
      </c>
      <c r="M121" s="829"/>
      <c r="N121" s="287" t="s">
        <v>6826</v>
      </c>
      <c r="O121" s="829"/>
      <c r="P121" s="829" t="s">
        <v>6827</v>
      </c>
      <c r="Q121" s="96"/>
      <c r="R121" s="96"/>
      <c r="S121" s="84"/>
    </row>
    <row r="122" spans="2:19" x14ac:dyDescent="0.35">
      <c r="B122" s="851">
        <v>45772</v>
      </c>
      <c r="C122" s="878" t="s">
        <v>2486</v>
      </c>
      <c r="D122" s="783" t="s">
        <v>6828</v>
      </c>
      <c r="E122" s="783" t="s">
        <v>5375</v>
      </c>
      <c r="F122" s="783" t="s">
        <v>111</v>
      </c>
      <c r="G122" s="787" t="s">
        <v>6829</v>
      </c>
      <c r="H122" s="785">
        <v>45661</v>
      </c>
      <c r="I122" s="786">
        <v>100</v>
      </c>
      <c r="J122" s="784">
        <v>0</v>
      </c>
      <c r="K122" s="1039" t="s">
        <v>4955</v>
      </c>
      <c r="L122" s="1040" t="s">
        <v>6830</v>
      </c>
      <c r="M122" s="1040" t="s">
        <v>6831</v>
      </c>
      <c r="N122" s="549" t="s">
        <v>6832</v>
      </c>
      <c r="O122" s="829"/>
      <c r="P122" s="829" t="s">
        <v>6833</v>
      </c>
      <c r="S122" s="84"/>
    </row>
    <row r="123" spans="2:19" x14ac:dyDescent="0.35">
      <c r="B123" s="851">
        <v>45772</v>
      </c>
      <c r="C123" s="607" t="s">
        <v>6672</v>
      </c>
      <c r="D123" s="878" t="s">
        <v>6828</v>
      </c>
      <c r="E123" s="1163" t="s">
        <v>5375</v>
      </c>
      <c r="F123" s="1164" t="s">
        <v>176</v>
      </c>
      <c r="G123" s="899" t="s">
        <v>5256</v>
      </c>
      <c r="H123" s="899">
        <v>45674</v>
      </c>
      <c r="I123" s="1164">
        <v>99</v>
      </c>
      <c r="J123" s="1164">
        <v>0</v>
      </c>
      <c r="K123" s="1162" t="s">
        <v>5045</v>
      </c>
      <c r="L123" s="1165" t="s">
        <v>6195</v>
      </c>
      <c r="M123" s="1101" t="s">
        <v>6196</v>
      </c>
      <c r="N123" s="287" t="s">
        <v>6194</v>
      </c>
      <c r="O123" s="829" t="s">
        <v>4746</v>
      </c>
      <c r="P123" s="829" t="s">
        <v>6197</v>
      </c>
      <c r="Q123" s="96" t="s">
        <v>6198</v>
      </c>
      <c r="R123" s="96" t="s">
        <v>6199</v>
      </c>
      <c r="S123" s="84" t="s">
        <v>4370</v>
      </c>
    </row>
    <row r="124" spans="2:19" x14ac:dyDescent="0.35">
      <c r="B124" s="851">
        <v>45772</v>
      </c>
      <c r="C124" s="84" t="s">
        <v>6672</v>
      </c>
      <c r="D124" s="783" t="s">
        <v>6828</v>
      </c>
      <c r="E124" s="898" t="s">
        <v>5375</v>
      </c>
      <c r="F124" s="784" t="s">
        <v>126</v>
      </c>
      <c r="G124" s="785" t="s">
        <v>6834</v>
      </c>
      <c r="H124" s="785">
        <v>45734</v>
      </c>
      <c r="I124" s="784">
        <v>0</v>
      </c>
      <c r="J124" s="784">
        <v>99</v>
      </c>
      <c r="K124" s="830"/>
      <c r="L124" s="896" t="s">
        <v>914</v>
      </c>
      <c r="M124" s="829"/>
      <c r="N124" s="287" t="s">
        <v>6835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2486</v>
      </c>
      <c r="D127" s="783" t="s">
        <v>6692</v>
      </c>
      <c r="E127" s="898" t="s">
        <v>5375</v>
      </c>
      <c r="F127" s="84" t="s">
        <v>126</v>
      </c>
      <c r="G127" s="87" t="s">
        <v>6836</v>
      </c>
      <c r="H127" s="785">
        <v>45719</v>
      </c>
      <c r="J127" s="484">
        <v>99</v>
      </c>
      <c r="K127" s="84"/>
      <c r="L127" s="127" t="s">
        <v>906</v>
      </c>
      <c r="M127" s="127"/>
      <c r="N127" s="287" t="s">
        <v>6837</v>
      </c>
      <c r="O127" s="146"/>
      <c r="P127" s="146" t="s">
        <v>6838</v>
      </c>
      <c r="S127" s="84"/>
    </row>
    <row r="128" spans="2:19" x14ac:dyDescent="0.35">
      <c r="B128" s="851">
        <v>45773</v>
      </c>
      <c r="C128" s="878" t="s">
        <v>2486</v>
      </c>
      <c r="D128" s="783" t="s">
        <v>6692</v>
      </c>
      <c r="E128" s="783" t="s">
        <v>5375</v>
      </c>
      <c r="F128" s="783" t="s">
        <v>126</v>
      </c>
      <c r="G128" s="787" t="s">
        <v>6839</v>
      </c>
      <c r="H128" s="785">
        <v>45742</v>
      </c>
      <c r="I128" s="786"/>
      <c r="J128" s="784">
        <v>99</v>
      </c>
      <c r="K128" s="1039"/>
      <c r="L128" s="1040" t="s">
        <v>730</v>
      </c>
      <c r="M128" s="1040"/>
      <c r="N128" s="549" t="s">
        <v>6840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249</v>
      </c>
      <c r="D133" s="543"/>
      <c r="E133" s="543" t="s">
        <v>4359</v>
      </c>
      <c r="F133" s="543" t="s">
        <v>175</v>
      </c>
      <c r="G133" s="96" t="s">
        <v>6841</v>
      </c>
      <c r="H133" s="97">
        <v>45292</v>
      </c>
      <c r="I133" s="6">
        <v>525</v>
      </c>
      <c r="J133" s="96">
        <v>0</v>
      </c>
      <c r="K133" s="86" t="s">
        <v>4955</v>
      </c>
      <c r="L133" s="4" t="s">
        <v>4262</v>
      </c>
      <c r="M133" s="4" t="s">
        <v>4271</v>
      </c>
      <c r="N133" s="92" t="s">
        <v>6842</v>
      </c>
      <c r="O133" s="94" t="s">
        <v>5008</v>
      </c>
      <c r="P133" s="146" t="s">
        <v>4530</v>
      </c>
      <c r="Q133" s="84" t="s">
        <v>6843</v>
      </c>
      <c r="R133" s="84" t="s">
        <v>6844</v>
      </c>
      <c r="S133" s="87" t="s">
        <v>4370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224</v>
      </c>
      <c r="D135" s="84" t="s">
        <v>886</v>
      </c>
      <c r="E135" s="84"/>
      <c r="F135" s="84" t="s">
        <v>126</v>
      </c>
      <c r="G135" s="96" t="s">
        <v>6845</v>
      </c>
      <c r="H135" s="97">
        <v>45701</v>
      </c>
      <c r="I135" s="6"/>
      <c r="J135" s="96">
        <v>99</v>
      </c>
      <c r="K135" s="86" t="s">
        <v>4955</v>
      </c>
      <c r="L135" s="4" t="s">
        <v>6201</v>
      </c>
      <c r="M135" s="4" t="s">
        <v>6846</v>
      </c>
      <c r="N135" s="92" t="s">
        <v>6847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224</v>
      </c>
      <c r="D136" s="84" t="s">
        <v>886</v>
      </c>
      <c r="E136" s="84"/>
      <c r="F136" s="84" t="s">
        <v>126</v>
      </c>
      <c r="G136" s="96" t="s">
        <v>6848</v>
      </c>
      <c r="H136" s="97">
        <v>45708</v>
      </c>
      <c r="I136" s="6"/>
      <c r="J136" s="96">
        <v>99</v>
      </c>
      <c r="K136" s="86"/>
      <c r="L136" s="4" t="s">
        <v>888</v>
      </c>
      <c r="M136" s="4"/>
      <c r="N136" s="92" t="s">
        <v>6849</v>
      </c>
      <c r="O136" s="94"/>
      <c r="P136" s="146" t="s">
        <v>6850</v>
      </c>
      <c r="Q136" s="84"/>
      <c r="R136" s="84"/>
      <c r="S136" s="87"/>
    </row>
    <row r="137" spans="2:20" x14ac:dyDescent="0.35">
      <c r="B137" s="851">
        <v>45780</v>
      </c>
      <c r="C137" s="783" t="s">
        <v>224</v>
      </c>
      <c r="D137" s="84" t="s">
        <v>886</v>
      </c>
      <c r="E137" s="84"/>
      <c r="F137" s="84" t="s">
        <v>126</v>
      </c>
      <c r="G137" s="96" t="s">
        <v>6851</v>
      </c>
      <c r="H137" s="97">
        <v>45708</v>
      </c>
      <c r="I137" s="6"/>
      <c r="J137" s="96">
        <v>99</v>
      </c>
      <c r="K137" s="86"/>
      <c r="L137" s="4" t="s">
        <v>889</v>
      </c>
      <c r="M137" s="4"/>
      <c r="N137" s="92" t="s">
        <v>6852</v>
      </c>
      <c r="O137" s="94"/>
      <c r="P137" s="146" t="s">
        <v>6853</v>
      </c>
      <c r="Q137" s="84"/>
      <c r="R137" s="84"/>
      <c r="S137" s="87"/>
    </row>
    <row r="138" spans="2:20" x14ac:dyDescent="0.35">
      <c r="B138" s="851">
        <v>45780</v>
      </c>
      <c r="C138" s="783" t="s">
        <v>224</v>
      </c>
      <c r="D138" s="84" t="s">
        <v>886</v>
      </c>
      <c r="E138" s="84"/>
      <c r="F138" s="84" t="s">
        <v>126</v>
      </c>
      <c r="G138" s="96" t="s">
        <v>6854</v>
      </c>
      <c r="H138" s="97">
        <v>45708</v>
      </c>
      <c r="I138" s="6"/>
      <c r="J138" s="96">
        <v>99</v>
      </c>
      <c r="K138" s="86"/>
      <c r="L138" s="4" t="s">
        <v>887</v>
      </c>
      <c r="M138" s="4"/>
      <c r="N138" s="92" t="s">
        <v>6855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324</v>
      </c>
      <c r="D142" s="783" t="s">
        <v>6856</v>
      </c>
      <c r="E142" s="783" t="s">
        <v>5593</v>
      </c>
      <c r="F142" s="784" t="s">
        <v>126</v>
      </c>
      <c r="G142" s="785" t="s">
        <v>6857</v>
      </c>
      <c r="H142" s="785">
        <v>45701</v>
      </c>
      <c r="I142" s="784">
        <v>0</v>
      </c>
      <c r="J142" s="784">
        <v>12</v>
      </c>
      <c r="K142" s="830"/>
      <c r="L142" s="1165" t="s">
        <v>6858</v>
      </c>
      <c r="M142" s="1101" t="s">
        <v>4559</v>
      </c>
      <c r="N142" s="287" t="s">
        <v>6859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324</v>
      </c>
      <c r="D143" s="783" t="s">
        <v>6856</v>
      </c>
      <c r="E143" s="783" t="s">
        <v>5593</v>
      </c>
      <c r="F143" s="784" t="s">
        <v>126</v>
      </c>
      <c r="G143" s="785" t="s">
        <v>6860</v>
      </c>
      <c r="H143" s="785">
        <v>45701</v>
      </c>
      <c r="I143" s="784">
        <v>0</v>
      </c>
      <c r="J143" s="784">
        <v>12</v>
      </c>
      <c r="K143" s="830"/>
      <c r="L143" s="1165" t="s">
        <v>6861</v>
      </c>
      <c r="M143" s="1101" t="s">
        <v>6862</v>
      </c>
      <c r="N143" s="287" t="s">
        <v>6863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324</v>
      </c>
      <c r="D144" s="783" t="s">
        <v>6856</v>
      </c>
      <c r="E144" s="783" t="s">
        <v>5593</v>
      </c>
      <c r="F144" s="784" t="s">
        <v>126</v>
      </c>
      <c r="G144" s="785" t="s">
        <v>6864</v>
      </c>
      <c r="H144" s="785">
        <v>45702</v>
      </c>
      <c r="I144" s="784"/>
      <c r="J144" s="784">
        <v>12</v>
      </c>
      <c r="K144" s="830"/>
      <c r="L144" s="896" t="s">
        <v>893</v>
      </c>
      <c r="M144" s="829"/>
      <c r="N144" s="287" t="s">
        <v>6865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324</v>
      </c>
      <c r="D145" s="783" t="s">
        <v>6856</v>
      </c>
      <c r="E145" s="783" t="s">
        <v>5593</v>
      </c>
      <c r="F145" s="784" t="s">
        <v>126</v>
      </c>
      <c r="G145" s="87" t="s">
        <v>6866</v>
      </c>
      <c r="H145" s="785">
        <v>45702</v>
      </c>
      <c r="J145" s="484">
        <v>12</v>
      </c>
      <c r="K145" s="84"/>
      <c r="L145" s="127" t="s">
        <v>890</v>
      </c>
      <c r="M145" s="146"/>
      <c r="N145" s="287" t="s">
        <v>6867</v>
      </c>
      <c r="O145" s="146"/>
      <c r="P145" s="146"/>
      <c r="S145" s="84"/>
    </row>
    <row r="146" spans="2:20" x14ac:dyDescent="0.35">
      <c r="B146" s="851">
        <v>45781</v>
      </c>
      <c r="C146" s="783" t="s">
        <v>324</v>
      </c>
      <c r="D146" s="783" t="s">
        <v>6856</v>
      </c>
      <c r="E146" s="783" t="s">
        <v>5593</v>
      </c>
      <c r="F146" s="784" t="s">
        <v>126</v>
      </c>
      <c r="G146" s="87" t="s">
        <v>6868</v>
      </c>
      <c r="H146" s="785">
        <v>45709</v>
      </c>
      <c r="J146" s="484">
        <v>12</v>
      </c>
      <c r="K146" s="84"/>
      <c r="L146" s="127" t="s">
        <v>894</v>
      </c>
      <c r="M146" s="146"/>
      <c r="N146" s="287" t="s">
        <v>6869</v>
      </c>
      <c r="O146" s="146"/>
      <c r="P146" s="146"/>
      <c r="S146" s="84"/>
    </row>
    <row r="147" spans="2:20" x14ac:dyDescent="0.35">
      <c r="B147" s="851">
        <v>45781</v>
      </c>
      <c r="C147" s="783" t="s">
        <v>324</v>
      </c>
      <c r="D147" s="783" t="s">
        <v>6856</v>
      </c>
      <c r="E147" s="783" t="s">
        <v>5593</v>
      </c>
      <c r="F147" s="784" t="s">
        <v>126</v>
      </c>
      <c r="G147" s="87" t="s">
        <v>6870</v>
      </c>
      <c r="H147" s="785">
        <v>45750</v>
      </c>
      <c r="I147" s="507">
        <v>0</v>
      </c>
      <c r="J147" s="484">
        <v>15</v>
      </c>
      <c r="K147" s="84"/>
      <c r="L147" s="127" t="s">
        <v>895</v>
      </c>
      <c r="M147" s="146"/>
      <c r="N147" s="287" t="s">
        <v>6667</v>
      </c>
      <c r="O147" s="146"/>
      <c r="P147" s="146"/>
      <c r="S147" s="84"/>
    </row>
    <row r="148" spans="2:20" x14ac:dyDescent="0.35">
      <c r="B148" s="851">
        <v>45781</v>
      </c>
      <c r="C148" s="783" t="s">
        <v>324</v>
      </c>
      <c r="D148" s="783" t="s">
        <v>6856</v>
      </c>
      <c r="E148" s="783" t="s">
        <v>5593</v>
      </c>
      <c r="F148" s="784" t="s">
        <v>126</v>
      </c>
      <c r="G148" s="87" t="s">
        <v>6871</v>
      </c>
      <c r="H148" s="785">
        <v>45776</v>
      </c>
      <c r="I148" s="507">
        <v>0</v>
      </c>
      <c r="J148" s="484">
        <v>15</v>
      </c>
      <c r="L148" s="516" t="s">
        <v>896</v>
      </c>
      <c r="N148" s="287" t="s">
        <v>6872</v>
      </c>
      <c r="S148" s="84"/>
    </row>
    <row r="149" spans="2:20" x14ac:dyDescent="0.35">
      <c r="B149" s="851">
        <v>45781</v>
      </c>
      <c r="C149" s="783" t="s">
        <v>324</v>
      </c>
      <c r="D149" s="783" t="s">
        <v>6856</v>
      </c>
      <c r="E149" s="783" t="s">
        <v>5593</v>
      </c>
      <c r="F149" s="784" t="s">
        <v>176</v>
      </c>
      <c r="G149" s="785" t="s">
        <v>5256</v>
      </c>
      <c r="H149" s="785">
        <v>45674</v>
      </c>
      <c r="I149" s="784">
        <v>15</v>
      </c>
      <c r="J149" s="784">
        <v>0</v>
      </c>
      <c r="K149" s="830" t="s">
        <v>5045</v>
      </c>
      <c r="L149" s="896" t="s">
        <v>6195</v>
      </c>
      <c r="M149" s="829" t="s">
        <v>6196</v>
      </c>
      <c r="N149" s="287" t="s">
        <v>6194</v>
      </c>
      <c r="O149" s="829" t="s">
        <v>4746</v>
      </c>
      <c r="P149" s="829" t="s">
        <v>6197</v>
      </c>
      <c r="Q149" s="96" t="s">
        <v>6198</v>
      </c>
      <c r="R149" s="96" t="s">
        <v>6199</v>
      </c>
      <c r="S149" s="84" t="s">
        <v>4370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279</v>
      </c>
      <c r="D151" s="783" t="s">
        <v>801</v>
      </c>
      <c r="E151" s="898" t="s">
        <v>5593</v>
      </c>
      <c r="F151" s="84" t="s">
        <v>126</v>
      </c>
      <c r="G151" s="87" t="s">
        <v>6873</v>
      </c>
      <c r="H151" s="785">
        <v>45685</v>
      </c>
      <c r="I151" s="507">
        <v>0</v>
      </c>
      <c r="J151" s="484">
        <v>35</v>
      </c>
      <c r="K151" s="84" t="s">
        <v>4955</v>
      </c>
      <c r="L151" s="127" t="s">
        <v>6553</v>
      </c>
      <c r="M151" s="146" t="s">
        <v>6554</v>
      </c>
      <c r="N151" s="287" t="s">
        <v>6555</v>
      </c>
      <c r="O151" s="146"/>
      <c r="P151" s="146"/>
      <c r="S151" s="84"/>
    </row>
    <row r="152" spans="2:20" x14ac:dyDescent="0.35">
      <c r="B152" s="851">
        <v>45781</v>
      </c>
      <c r="C152" s="84" t="s">
        <v>279</v>
      </c>
      <c r="D152" s="783" t="s">
        <v>801</v>
      </c>
      <c r="E152" s="898" t="s">
        <v>5593</v>
      </c>
      <c r="F152" s="84" t="s">
        <v>126</v>
      </c>
      <c r="G152" s="87" t="s">
        <v>6874</v>
      </c>
      <c r="H152" s="785">
        <v>45693</v>
      </c>
      <c r="J152" s="484">
        <v>35</v>
      </c>
      <c r="K152" s="84" t="s">
        <v>4664</v>
      </c>
      <c r="L152" s="127" t="s">
        <v>898</v>
      </c>
      <c r="M152" s="146"/>
      <c r="N152" s="287" t="s">
        <v>6875</v>
      </c>
      <c r="O152" s="146"/>
      <c r="P152" s="146"/>
      <c r="S152" s="84"/>
    </row>
    <row r="153" spans="2:20" x14ac:dyDescent="0.35">
      <c r="B153" s="851">
        <v>45781</v>
      </c>
      <c r="C153" s="84" t="s">
        <v>279</v>
      </c>
      <c r="D153" s="783" t="s">
        <v>801</v>
      </c>
      <c r="E153" s="898" t="s">
        <v>5593</v>
      </c>
      <c r="F153" s="84" t="s">
        <v>126</v>
      </c>
      <c r="G153" s="87" t="s">
        <v>6876</v>
      </c>
      <c r="H153" s="785">
        <v>45701</v>
      </c>
      <c r="J153" s="484">
        <v>35</v>
      </c>
      <c r="K153" s="84"/>
      <c r="L153" s="127" t="s">
        <v>6877</v>
      </c>
      <c r="M153" s="146" t="s">
        <v>6878</v>
      </c>
      <c r="N153" s="287" t="s">
        <v>6879</v>
      </c>
      <c r="O153" s="146"/>
      <c r="P153" s="146"/>
      <c r="S153" s="84"/>
    </row>
    <row r="154" spans="2:20" x14ac:dyDescent="0.35">
      <c r="B154" s="879">
        <v>45781</v>
      </c>
      <c r="C154" s="607" t="s">
        <v>279</v>
      </c>
      <c r="D154" s="783" t="s">
        <v>801</v>
      </c>
      <c r="E154" s="898" t="s">
        <v>5593</v>
      </c>
      <c r="F154" s="84" t="s">
        <v>126</v>
      </c>
      <c r="G154" s="87" t="s">
        <v>6880</v>
      </c>
      <c r="H154" s="785">
        <v>45720</v>
      </c>
      <c r="J154" s="484">
        <v>35</v>
      </c>
      <c r="K154" s="84"/>
      <c r="L154" s="127" t="s">
        <v>899</v>
      </c>
      <c r="M154" s="146"/>
      <c r="N154" s="287" t="s">
        <v>6881</v>
      </c>
      <c r="O154" s="146"/>
      <c r="P154" s="146"/>
      <c r="S154" s="84"/>
    </row>
    <row r="155" spans="2:20" x14ac:dyDescent="0.35">
      <c r="B155" s="851">
        <v>45781</v>
      </c>
      <c r="C155" s="84" t="s">
        <v>279</v>
      </c>
      <c r="D155" s="783" t="s">
        <v>801</v>
      </c>
      <c r="E155" s="84" t="s">
        <v>5593</v>
      </c>
      <c r="F155" s="84" t="s">
        <v>174</v>
      </c>
      <c r="G155" s="87" t="s">
        <v>6882</v>
      </c>
      <c r="H155" s="785">
        <v>45678</v>
      </c>
      <c r="I155" s="507">
        <v>50</v>
      </c>
      <c r="J155" s="484">
        <v>0</v>
      </c>
      <c r="K155" s="84" t="s">
        <v>4664</v>
      </c>
      <c r="L155" s="127" t="s">
        <v>6713</v>
      </c>
      <c r="M155" s="127" t="s">
        <v>6883</v>
      </c>
      <c r="N155" s="287" t="s">
        <v>6884</v>
      </c>
      <c r="O155" s="146" t="s">
        <v>4849</v>
      </c>
      <c r="P155" s="146" t="s">
        <v>6885</v>
      </c>
      <c r="Q155" s="484" t="s">
        <v>6886</v>
      </c>
      <c r="R155" s="484" t="s">
        <v>6887</v>
      </c>
      <c r="S155" s="84" t="s">
        <v>4376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2217</v>
      </c>
      <c r="D157" s="84" t="s">
        <v>6888</v>
      </c>
      <c r="E157" s="84" t="s">
        <v>5593</v>
      </c>
      <c r="F157" s="84" t="s">
        <v>176</v>
      </c>
      <c r="G157" s="87" t="s">
        <v>5325</v>
      </c>
      <c r="H157" s="785">
        <v>45659</v>
      </c>
      <c r="I157" s="507">
        <v>50</v>
      </c>
      <c r="J157" s="484">
        <v>0</v>
      </c>
      <c r="K157" s="84" t="s">
        <v>4664</v>
      </c>
      <c r="L157" s="127" t="s">
        <v>6889</v>
      </c>
      <c r="M157" s="516" t="s">
        <v>6890</v>
      </c>
      <c r="N157" s="287" t="s">
        <v>6891</v>
      </c>
      <c r="O157" s="146"/>
      <c r="P157" s="146" t="s">
        <v>6892</v>
      </c>
      <c r="Q157" s="484" t="s">
        <v>6893</v>
      </c>
      <c r="R157" s="484" t="s">
        <v>6894</v>
      </c>
      <c r="S157" s="84" t="s">
        <v>5754</v>
      </c>
    </row>
    <row r="158" spans="2:20" x14ac:dyDescent="0.35">
      <c r="B158" s="851">
        <v>45782</v>
      </c>
      <c r="C158" s="84" t="s">
        <v>2217</v>
      </c>
      <c r="D158" s="1048" t="s">
        <v>6895</v>
      </c>
      <c r="E158" s="1048" t="s">
        <v>5375</v>
      </c>
      <c r="F158" s="1048" t="s">
        <v>175</v>
      </c>
      <c r="G158" s="1049" t="s">
        <v>6896</v>
      </c>
      <c r="H158" s="1050">
        <v>45292</v>
      </c>
      <c r="I158" s="1051">
        <v>95</v>
      </c>
      <c r="J158" s="1049">
        <v>0</v>
      </c>
      <c r="K158" s="96" t="s">
        <v>4664</v>
      </c>
      <c r="L158" s="830" t="s">
        <v>4471</v>
      </c>
      <c r="M158" s="896" t="s">
        <v>6897</v>
      </c>
      <c r="N158" s="549" t="s">
        <v>6898</v>
      </c>
      <c r="O158" s="829" t="s">
        <v>6398</v>
      </c>
      <c r="P158" s="967" t="s">
        <v>6899</v>
      </c>
      <c r="Q158" s="96" t="s">
        <v>6900</v>
      </c>
      <c r="R158" s="96" t="s">
        <v>6901</v>
      </c>
      <c r="S158" s="96" t="s">
        <v>6902</v>
      </c>
    </row>
    <row r="159" spans="2:20" x14ac:dyDescent="0.35">
      <c r="B159" s="851">
        <v>45782</v>
      </c>
      <c r="C159" s="84" t="s">
        <v>2217</v>
      </c>
      <c r="D159" s="84"/>
      <c r="F159" s="84" t="s">
        <v>126</v>
      </c>
      <c r="G159" s="87" t="s">
        <v>6903</v>
      </c>
      <c r="H159" s="785">
        <v>45720</v>
      </c>
      <c r="J159" s="484">
        <v>50</v>
      </c>
      <c r="K159" s="84"/>
      <c r="L159" s="127" t="s">
        <v>615</v>
      </c>
      <c r="N159" s="287" t="s">
        <v>6904</v>
      </c>
      <c r="O159" s="146"/>
      <c r="P159" s="146" t="s">
        <v>6905</v>
      </c>
      <c r="S159" s="84"/>
    </row>
    <row r="160" spans="2:20" x14ac:dyDescent="0.35">
      <c r="B160" s="851">
        <v>45782</v>
      </c>
      <c r="C160" s="84" t="s">
        <v>2217</v>
      </c>
      <c r="D160" s="84"/>
      <c r="F160" s="84" t="s">
        <v>126</v>
      </c>
      <c r="G160" s="87" t="s">
        <v>6906</v>
      </c>
      <c r="H160" s="785">
        <v>45720</v>
      </c>
      <c r="J160" s="484">
        <v>50</v>
      </c>
      <c r="K160" s="84"/>
      <c r="L160" s="127" t="s">
        <v>618</v>
      </c>
      <c r="N160" s="287" t="s">
        <v>6907</v>
      </c>
      <c r="O160" s="146"/>
      <c r="P160" s="146" t="s">
        <v>6908</v>
      </c>
      <c r="S160" s="84"/>
    </row>
    <row r="161" spans="2:19" x14ac:dyDescent="0.35">
      <c r="B161" s="851">
        <v>45782</v>
      </c>
      <c r="C161" s="84" t="s">
        <v>2217</v>
      </c>
      <c r="D161" s="84"/>
      <c r="F161" s="84" t="s">
        <v>126</v>
      </c>
      <c r="G161" s="87" t="s">
        <v>6909</v>
      </c>
      <c r="H161" s="785">
        <v>45721</v>
      </c>
      <c r="J161" s="484">
        <v>50</v>
      </c>
      <c r="K161" s="84"/>
      <c r="L161" s="127" t="s">
        <v>803</v>
      </c>
      <c r="N161" s="287" t="s">
        <v>6910</v>
      </c>
      <c r="O161" s="146"/>
      <c r="P161" s="146" t="s">
        <v>6911</v>
      </c>
      <c r="S161" s="84"/>
    </row>
    <row r="162" spans="2:19" x14ac:dyDescent="0.35">
      <c r="B162" s="851">
        <v>45782</v>
      </c>
      <c r="C162" s="84" t="s">
        <v>2217</v>
      </c>
      <c r="D162" s="84"/>
      <c r="F162" s="84" t="s">
        <v>6912</v>
      </c>
      <c r="G162" s="84" t="s">
        <v>6913</v>
      </c>
      <c r="H162" s="785">
        <v>45729</v>
      </c>
      <c r="J162" s="484">
        <v>50</v>
      </c>
      <c r="K162" s="84" t="s">
        <v>4664</v>
      </c>
      <c r="L162" s="127" t="s">
        <v>4533</v>
      </c>
      <c r="M162" s="127" t="s">
        <v>5868</v>
      </c>
      <c r="N162" s="287" t="s">
        <v>5867</v>
      </c>
      <c r="O162" s="146" t="s">
        <v>5741</v>
      </c>
      <c r="P162" s="146" t="s">
        <v>5869</v>
      </c>
      <c r="Q162" s="484" t="s">
        <v>6914</v>
      </c>
      <c r="R162" s="484" t="s">
        <v>6915</v>
      </c>
      <c r="S162" s="84" t="s">
        <v>4424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783</v>
      </c>
      <c r="D164" s="783" t="s">
        <v>316</v>
      </c>
      <c r="E164" s="783" t="s">
        <v>5374</v>
      </c>
      <c r="F164" s="84" t="s">
        <v>126</v>
      </c>
      <c r="G164" s="87" t="s">
        <v>6916</v>
      </c>
      <c r="H164" s="785">
        <v>45700</v>
      </c>
      <c r="J164" s="484">
        <v>50</v>
      </c>
      <c r="K164" s="84" t="s">
        <v>4955</v>
      </c>
      <c r="L164" s="127" t="s">
        <v>6917</v>
      </c>
      <c r="M164" s="516" t="s">
        <v>6918</v>
      </c>
      <c r="N164" s="287" t="s">
        <v>6919</v>
      </c>
      <c r="O164" s="146"/>
      <c r="P164" s="146"/>
      <c r="S164" s="84"/>
    </row>
    <row r="165" spans="2:19" x14ac:dyDescent="0.35">
      <c r="B165" s="851">
        <v>45789</v>
      </c>
      <c r="C165" s="84" t="s">
        <v>783</v>
      </c>
      <c r="D165" s="783" t="s">
        <v>316</v>
      </c>
      <c r="E165" s="783" t="s">
        <v>5374</v>
      </c>
      <c r="F165" s="84" t="s">
        <v>126</v>
      </c>
      <c r="G165" s="87" t="s">
        <v>6920</v>
      </c>
      <c r="H165" s="785">
        <v>45707</v>
      </c>
      <c r="J165" s="484">
        <v>50</v>
      </c>
      <c r="K165" s="84"/>
      <c r="L165" s="127" t="s">
        <v>870</v>
      </c>
      <c r="N165" s="287" t="s">
        <v>6600</v>
      </c>
      <c r="O165" s="146"/>
      <c r="P165" s="146"/>
      <c r="S165" s="84"/>
    </row>
    <row r="166" spans="2:19" x14ac:dyDescent="0.35">
      <c r="B166" s="879">
        <v>45789</v>
      </c>
      <c r="C166" s="607" t="s">
        <v>783</v>
      </c>
      <c r="D166" s="878" t="s">
        <v>316</v>
      </c>
      <c r="E166" s="878" t="s">
        <v>5374</v>
      </c>
      <c r="F166" s="607" t="s">
        <v>126</v>
      </c>
      <c r="G166" s="87" t="s">
        <v>6921</v>
      </c>
      <c r="H166" s="785">
        <v>45712</v>
      </c>
      <c r="J166" s="484">
        <v>50</v>
      </c>
      <c r="K166" s="84"/>
      <c r="L166" s="127" t="s">
        <v>871</v>
      </c>
      <c r="N166" s="287" t="s">
        <v>6922</v>
      </c>
      <c r="O166" s="146"/>
      <c r="P166" s="146"/>
      <c r="S166" s="84"/>
    </row>
    <row r="167" spans="2:19" x14ac:dyDescent="0.35">
      <c r="B167" s="851">
        <v>45789</v>
      </c>
      <c r="C167" s="84" t="s">
        <v>783</v>
      </c>
      <c r="D167" s="783" t="s">
        <v>316</v>
      </c>
      <c r="E167" s="783" t="s">
        <v>5374</v>
      </c>
      <c r="F167" s="84" t="s">
        <v>126</v>
      </c>
      <c r="G167" s="87" t="s">
        <v>6923</v>
      </c>
      <c r="H167" s="785">
        <v>45719</v>
      </c>
      <c r="J167" s="484">
        <v>50</v>
      </c>
      <c r="K167" s="84"/>
      <c r="L167" s="127" t="s">
        <v>872</v>
      </c>
      <c r="N167" s="287" t="s">
        <v>6924</v>
      </c>
      <c r="O167" s="146"/>
      <c r="P167" s="146" t="s">
        <v>6925</v>
      </c>
      <c r="S167" s="84"/>
    </row>
    <row r="168" spans="2:19" x14ac:dyDescent="0.35">
      <c r="B168" s="851">
        <v>45789</v>
      </c>
      <c r="C168" s="84" t="s">
        <v>783</v>
      </c>
      <c r="D168" s="783" t="s">
        <v>316</v>
      </c>
      <c r="E168" s="783" t="s">
        <v>5374</v>
      </c>
      <c r="F168" s="84" t="s">
        <v>126</v>
      </c>
      <c r="G168" s="87" t="s">
        <v>6926</v>
      </c>
      <c r="H168" s="785">
        <v>45733</v>
      </c>
      <c r="I168" s="507">
        <v>0</v>
      </c>
      <c r="J168" s="484">
        <v>50</v>
      </c>
      <c r="K168" s="84"/>
      <c r="L168" s="127" t="s">
        <v>803</v>
      </c>
      <c r="N168" s="287" t="s">
        <v>6910</v>
      </c>
      <c r="O168" s="146"/>
      <c r="P168" s="146" t="s">
        <v>6911</v>
      </c>
      <c r="S168" s="84"/>
    </row>
    <row r="169" spans="2:19" x14ac:dyDescent="0.35">
      <c r="B169" s="851">
        <v>45789</v>
      </c>
      <c r="C169" s="84" t="s">
        <v>783</v>
      </c>
      <c r="D169" s="783" t="s">
        <v>316</v>
      </c>
      <c r="E169" s="783" t="s">
        <v>5374</v>
      </c>
      <c r="F169" s="84" t="s">
        <v>174</v>
      </c>
      <c r="G169" s="87" t="s">
        <v>6927</v>
      </c>
      <c r="H169" s="785">
        <v>45758</v>
      </c>
      <c r="I169" s="507">
        <v>50</v>
      </c>
      <c r="J169" s="484">
        <v>0</v>
      </c>
      <c r="K169" s="84" t="s">
        <v>4664</v>
      </c>
      <c r="L169" s="127" t="s">
        <v>6518</v>
      </c>
      <c r="M169" s="127" t="s">
        <v>5587</v>
      </c>
      <c r="N169" s="287" t="s">
        <v>6928</v>
      </c>
      <c r="O169" s="146" t="s">
        <v>6782</v>
      </c>
      <c r="P169" s="146" t="s">
        <v>6929</v>
      </c>
      <c r="Q169" s="484" t="s">
        <v>6930</v>
      </c>
      <c r="R169" s="484" t="s">
        <v>6931</v>
      </c>
      <c r="S169" s="84" t="s">
        <v>6932</v>
      </c>
    </row>
    <row r="170" spans="2:19" x14ac:dyDescent="0.35">
      <c r="B170" s="879">
        <v>45789</v>
      </c>
      <c r="C170" s="607" t="s">
        <v>783</v>
      </c>
      <c r="D170" s="878" t="s">
        <v>316</v>
      </c>
      <c r="E170" s="878" t="s">
        <v>5374</v>
      </c>
      <c r="F170" s="607" t="s">
        <v>126</v>
      </c>
      <c r="G170" s="608" t="s">
        <v>6933</v>
      </c>
      <c r="H170" s="899">
        <v>45722</v>
      </c>
      <c r="I170" s="609"/>
      <c r="J170" s="607">
        <v>50</v>
      </c>
      <c r="K170" s="607"/>
      <c r="L170" s="1162" t="s">
        <v>673</v>
      </c>
      <c r="N170" s="287" t="s">
        <v>6934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783</v>
      </c>
      <c r="D174" s="783" t="s">
        <v>316</v>
      </c>
      <c r="E174" s="783" t="s">
        <v>5374</v>
      </c>
      <c r="F174" s="84" t="s">
        <v>126</v>
      </c>
      <c r="G174" s="87" t="s">
        <v>6935</v>
      </c>
      <c r="H174" s="785">
        <v>45729</v>
      </c>
      <c r="I174" s="507">
        <v>0</v>
      </c>
      <c r="J174" s="484">
        <v>50</v>
      </c>
      <c r="K174" s="84"/>
      <c r="L174" s="127" t="s">
        <v>840</v>
      </c>
      <c r="N174" s="287" t="s">
        <v>6936</v>
      </c>
      <c r="O174" s="146"/>
      <c r="P174" s="146"/>
      <c r="S174" s="84"/>
    </row>
    <row r="175" spans="2:19" x14ac:dyDescent="0.35">
      <c r="B175" s="851">
        <v>45797</v>
      </c>
      <c r="C175" s="84" t="s">
        <v>783</v>
      </c>
      <c r="D175" s="783" t="s">
        <v>316</v>
      </c>
      <c r="E175" s="783" t="s">
        <v>5374</v>
      </c>
      <c r="F175" s="84" t="s">
        <v>126</v>
      </c>
      <c r="G175" s="87" t="s">
        <v>6937</v>
      </c>
      <c r="H175" s="785">
        <v>45729</v>
      </c>
      <c r="I175" s="507">
        <v>0</v>
      </c>
      <c r="J175" s="484">
        <v>50</v>
      </c>
      <c r="K175" s="84"/>
      <c r="L175" s="127" t="s">
        <v>839</v>
      </c>
      <c r="N175" s="287" t="s">
        <v>6938</v>
      </c>
      <c r="O175" s="146"/>
      <c r="P175" s="146" t="s">
        <v>6939</v>
      </c>
      <c r="S175" s="84"/>
    </row>
    <row r="176" spans="2:19" x14ac:dyDescent="0.35">
      <c r="B176" s="851">
        <v>45797</v>
      </c>
      <c r="C176" s="84" t="s">
        <v>783</v>
      </c>
      <c r="D176" s="783" t="s">
        <v>316</v>
      </c>
      <c r="E176" s="543" t="s">
        <v>5374</v>
      </c>
      <c r="F176" s="543" t="s">
        <v>174</v>
      </c>
      <c r="G176" s="96" t="s">
        <v>6940</v>
      </c>
      <c r="H176" s="97">
        <v>45549</v>
      </c>
      <c r="I176" s="6">
        <v>50</v>
      </c>
      <c r="J176" s="96">
        <v>0</v>
      </c>
      <c r="K176" s="1105" t="s">
        <v>4664</v>
      </c>
      <c r="L176" s="1105" t="s">
        <v>6941</v>
      </c>
      <c r="M176" s="1105" t="s">
        <v>6942</v>
      </c>
      <c r="N176" s="3" t="s">
        <v>6943</v>
      </c>
      <c r="O176" s="1106" t="s">
        <v>4788</v>
      </c>
      <c r="P176" s="1106" t="s">
        <v>6944</v>
      </c>
      <c r="Q176" s="543" t="s">
        <v>6945</v>
      </c>
      <c r="R176" s="829" t="s">
        <v>6946</v>
      </c>
      <c r="S176" s="96" t="s">
        <v>4365</v>
      </c>
    </row>
    <row r="177" spans="2:19" x14ac:dyDescent="0.35">
      <c r="B177" s="851">
        <v>45797</v>
      </c>
      <c r="C177" s="84" t="s">
        <v>783</v>
      </c>
      <c r="D177" s="783" t="s">
        <v>316</v>
      </c>
      <c r="E177" s="783" t="s">
        <v>5374</v>
      </c>
      <c r="F177" s="84" t="s">
        <v>126</v>
      </c>
      <c r="G177" s="96" t="s">
        <v>6947</v>
      </c>
      <c r="H177" s="97">
        <v>45734</v>
      </c>
      <c r="I177" s="6">
        <v>0</v>
      </c>
      <c r="J177" s="96">
        <v>50</v>
      </c>
      <c r="K177" s="1105"/>
      <c r="L177" s="1105" t="s">
        <v>841</v>
      </c>
      <c r="M177" s="1105"/>
      <c r="N177" s="3" t="s">
        <v>6826</v>
      </c>
      <c r="O177" s="1106"/>
      <c r="P177" s="1106" t="s">
        <v>6827</v>
      </c>
      <c r="Q177" s="543"/>
      <c r="R177" s="829"/>
      <c r="S177" s="96"/>
    </row>
    <row r="178" spans="2:19" x14ac:dyDescent="0.35">
      <c r="B178" s="851">
        <v>45797</v>
      </c>
      <c r="C178" s="84" t="s">
        <v>783</v>
      </c>
      <c r="D178" s="783" t="s">
        <v>316</v>
      </c>
      <c r="E178" s="783" t="s">
        <v>5374</v>
      </c>
      <c r="F178" s="84" t="s">
        <v>126</v>
      </c>
      <c r="G178" s="96" t="s">
        <v>6948</v>
      </c>
      <c r="H178" s="97">
        <v>45737</v>
      </c>
      <c r="I178" s="6">
        <v>0</v>
      </c>
      <c r="J178" s="96">
        <v>50</v>
      </c>
      <c r="K178" s="1105"/>
      <c r="L178" s="1105" t="s">
        <v>842</v>
      </c>
      <c r="M178" s="1105"/>
      <c r="N178" s="3" t="s">
        <v>6949</v>
      </c>
      <c r="O178" s="1106"/>
      <c r="P178" s="1106" t="s">
        <v>6950</v>
      </c>
      <c r="Q178" s="543"/>
      <c r="R178" s="829"/>
      <c r="S178" s="96"/>
    </row>
    <row r="179" spans="2:19" x14ac:dyDescent="0.35">
      <c r="B179" s="851">
        <v>45797</v>
      </c>
      <c r="C179" s="84" t="s">
        <v>783</v>
      </c>
      <c r="D179" s="783" t="s">
        <v>316</v>
      </c>
      <c r="E179" s="783" t="s">
        <v>5374</v>
      </c>
      <c r="F179" s="84" t="s">
        <v>126</v>
      </c>
      <c r="G179" s="87" t="s">
        <v>6951</v>
      </c>
      <c r="H179" s="785">
        <v>45744</v>
      </c>
      <c r="I179" s="507">
        <v>0</v>
      </c>
      <c r="J179" s="484">
        <v>50</v>
      </c>
      <c r="K179" s="84"/>
      <c r="L179" s="127" t="s">
        <v>843</v>
      </c>
      <c r="N179" s="287" t="s">
        <v>6952</v>
      </c>
      <c r="O179" s="146"/>
      <c r="P179" s="146" t="s">
        <v>6953</v>
      </c>
      <c r="S179" s="84"/>
    </row>
    <row r="180" spans="2:19" x14ac:dyDescent="0.35">
      <c r="B180" s="851">
        <v>45797</v>
      </c>
      <c r="C180" s="96" t="s">
        <v>783</v>
      </c>
      <c r="D180" s="783" t="s">
        <v>316</v>
      </c>
      <c r="E180" s="783" t="s">
        <v>5374</v>
      </c>
      <c r="F180" s="96" t="s">
        <v>126</v>
      </c>
      <c r="G180" s="637" t="s">
        <v>6954</v>
      </c>
      <c r="H180" s="785">
        <v>45750</v>
      </c>
      <c r="I180" s="6">
        <v>0</v>
      </c>
      <c r="J180" s="96">
        <v>50</v>
      </c>
      <c r="K180" s="84"/>
      <c r="L180" s="127" t="s">
        <v>838</v>
      </c>
      <c r="N180" s="287" t="s">
        <v>6955</v>
      </c>
      <c r="O180" s="146"/>
      <c r="P180" s="146" t="s">
        <v>6956</v>
      </c>
      <c r="S180" s="84"/>
    </row>
    <row r="181" spans="2:19" x14ac:dyDescent="0.35">
      <c r="B181" s="851">
        <v>45797</v>
      </c>
      <c r="C181" s="84" t="s">
        <v>783</v>
      </c>
      <c r="D181" s="783" t="s">
        <v>316</v>
      </c>
      <c r="E181" s="783" t="s">
        <v>5374</v>
      </c>
      <c r="F181" s="84" t="s">
        <v>126</v>
      </c>
      <c r="G181" s="87" t="s">
        <v>6957</v>
      </c>
      <c r="H181" s="785">
        <v>45751</v>
      </c>
      <c r="I181" s="507">
        <v>0</v>
      </c>
      <c r="J181" s="484">
        <v>50</v>
      </c>
      <c r="K181" s="84"/>
      <c r="L181" s="127" t="s">
        <v>684</v>
      </c>
      <c r="N181" s="287" t="s">
        <v>6958</v>
      </c>
      <c r="O181" s="146"/>
      <c r="P181" s="146" t="s">
        <v>6959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235</v>
      </c>
      <c r="D186" s="84" t="s">
        <v>6960</v>
      </c>
      <c r="F186" s="84" t="s">
        <v>180</v>
      </c>
      <c r="G186" s="1045" t="s">
        <v>6961</v>
      </c>
      <c r="H186" s="785">
        <v>45532</v>
      </c>
      <c r="I186" s="507">
        <v>120</v>
      </c>
      <c r="J186" s="484">
        <v>0</v>
      </c>
      <c r="K186" s="84" t="s">
        <v>4955</v>
      </c>
      <c r="L186" s="127" t="s">
        <v>6962</v>
      </c>
      <c r="M186" s="127" t="s">
        <v>6963</v>
      </c>
      <c r="N186" s="287" t="s">
        <v>6964</v>
      </c>
    </row>
    <row r="187" spans="2:19" x14ac:dyDescent="0.35">
      <c r="B187" s="851">
        <v>45801</v>
      </c>
      <c r="C187" s="84" t="s">
        <v>235</v>
      </c>
      <c r="D187" s="84" t="s">
        <v>6960</v>
      </c>
      <c r="F187" s="84" t="s">
        <v>126</v>
      </c>
      <c r="G187" s="505" t="s">
        <v>6965</v>
      </c>
      <c r="H187" s="785">
        <v>45745</v>
      </c>
      <c r="I187" s="507">
        <v>0</v>
      </c>
      <c r="J187" s="484">
        <v>150</v>
      </c>
      <c r="L187" s="516" t="s">
        <v>849</v>
      </c>
      <c r="N187" s="287" t="s">
        <v>6966</v>
      </c>
    </row>
    <row r="188" spans="2:19" x14ac:dyDescent="0.35">
      <c r="B188" s="851">
        <v>45801</v>
      </c>
      <c r="C188" s="84" t="s">
        <v>235</v>
      </c>
      <c r="D188" s="84" t="s">
        <v>6960</v>
      </c>
      <c r="F188" s="84" t="s">
        <v>126</v>
      </c>
      <c r="G188" s="87" t="s">
        <v>6967</v>
      </c>
      <c r="H188" s="785">
        <v>45699</v>
      </c>
      <c r="J188" s="484">
        <v>150</v>
      </c>
      <c r="K188" s="84" t="s">
        <v>4664</v>
      </c>
      <c r="L188" s="127" t="s">
        <v>522</v>
      </c>
      <c r="M188" s="516" t="s">
        <v>5361</v>
      </c>
      <c r="N188" s="287" t="s">
        <v>6968</v>
      </c>
      <c r="O188" s="146"/>
      <c r="P188" s="146" t="s">
        <v>6969</v>
      </c>
      <c r="Q188" s="287" t="s">
        <v>6970</v>
      </c>
      <c r="S188" s="84"/>
    </row>
    <row r="189" spans="2:19" x14ac:dyDescent="0.35">
      <c r="B189" s="851">
        <v>45801</v>
      </c>
      <c r="C189" s="84" t="s">
        <v>235</v>
      </c>
      <c r="D189" s="84" t="s">
        <v>6960</v>
      </c>
      <c r="F189" s="84" t="s">
        <v>126</v>
      </c>
      <c r="G189" s="87" t="s">
        <v>6971</v>
      </c>
      <c r="H189" s="785">
        <v>45742</v>
      </c>
      <c r="J189" s="484">
        <v>150</v>
      </c>
      <c r="K189" s="84"/>
      <c r="L189" s="127" t="s">
        <v>848</v>
      </c>
      <c r="N189" s="287" t="s">
        <v>6972</v>
      </c>
      <c r="O189" s="146"/>
      <c r="P189" s="146" t="s">
        <v>6973</v>
      </c>
      <c r="S189" s="84"/>
    </row>
    <row r="190" spans="2:19" x14ac:dyDescent="0.35">
      <c r="B190" s="851">
        <v>45801</v>
      </c>
      <c r="C190" s="84" t="s">
        <v>235</v>
      </c>
      <c r="D190" s="84" t="s">
        <v>6960</v>
      </c>
      <c r="F190" s="84" t="s">
        <v>126</v>
      </c>
      <c r="G190" s="505" t="s">
        <v>6974</v>
      </c>
      <c r="H190" s="785">
        <v>45747</v>
      </c>
      <c r="J190" s="484">
        <v>150</v>
      </c>
      <c r="K190" s="84"/>
      <c r="L190" s="127" t="s">
        <v>850</v>
      </c>
      <c r="N190" s="287" t="s">
        <v>6975</v>
      </c>
      <c r="O190" s="146"/>
      <c r="P190" s="146" t="s">
        <v>6976</v>
      </c>
      <c r="S190" s="84"/>
    </row>
    <row r="191" spans="2:19" x14ac:dyDescent="0.35">
      <c r="B191" s="851">
        <v>45801</v>
      </c>
      <c r="C191" s="84" t="s">
        <v>235</v>
      </c>
      <c r="D191" s="84" t="s">
        <v>6960</v>
      </c>
      <c r="F191" s="84" t="s">
        <v>174</v>
      </c>
      <c r="G191" s="84" t="s">
        <v>5304</v>
      </c>
      <c r="H191" s="785">
        <v>45745</v>
      </c>
      <c r="I191" s="507">
        <v>150</v>
      </c>
      <c r="K191" s="84" t="s">
        <v>4955</v>
      </c>
      <c r="L191" s="127" t="s">
        <v>6977</v>
      </c>
      <c r="M191" s="516" t="s">
        <v>4265</v>
      </c>
      <c r="N191" s="287" t="s">
        <v>6978</v>
      </c>
      <c r="O191" s="146" t="s">
        <v>5014</v>
      </c>
      <c r="P191" s="146" t="s">
        <v>6979</v>
      </c>
      <c r="Q191" s="484" t="s">
        <v>6980</v>
      </c>
      <c r="R191" s="484" t="s">
        <v>6981</v>
      </c>
      <c r="S191" s="84" t="s">
        <v>6982</v>
      </c>
    </row>
    <row r="192" spans="2:19" x14ac:dyDescent="0.35">
      <c r="B192" s="851">
        <v>45801</v>
      </c>
      <c r="C192" s="84" t="s">
        <v>235</v>
      </c>
      <c r="D192" s="84" t="s">
        <v>6960</v>
      </c>
      <c r="F192" s="84" t="s">
        <v>126</v>
      </c>
      <c r="G192" s="505" t="s">
        <v>6983</v>
      </c>
      <c r="H192" s="785">
        <v>45753</v>
      </c>
      <c r="I192" s="507">
        <v>0</v>
      </c>
      <c r="J192" s="484">
        <v>150</v>
      </c>
      <c r="K192" s="84"/>
      <c r="L192" s="127" t="s">
        <v>852</v>
      </c>
      <c r="N192" s="287" t="s">
        <v>6984</v>
      </c>
      <c r="O192" s="146"/>
      <c r="P192" s="146" t="s">
        <v>6985</v>
      </c>
      <c r="S192" s="84"/>
    </row>
    <row r="193" spans="2:19" x14ac:dyDescent="0.35">
      <c r="B193" s="851">
        <v>45801</v>
      </c>
      <c r="C193" s="84" t="s">
        <v>235</v>
      </c>
      <c r="D193" s="84" t="s">
        <v>6960</v>
      </c>
      <c r="F193" s="84" t="s">
        <v>174</v>
      </c>
      <c r="G193" s="87" t="s">
        <v>5317</v>
      </c>
      <c r="H193" s="785">
        <v>45755</v>
      </c>
      <c r="I193" s="507">
        <v>150</v>
      </c>
      <c r="J193" s="484">
        <v>0</v>
      </c>
      <c r="K193" s="84" t="s">
        <v>4664</v>
      </c>
      <c r="L193" s="127" t="s">
        <v>5834</v>
      </c>
      <c r="M193" s="127" t="s">
        <v>6986</v>
      </c>
      <c r="N193" s="287" t="s">
        <v>6987</v>
      </c>
      <c r="O193" s="146" t="s">
        <v>4879</v>
      </c>
      <c r="P193" s="146" t="s">
        <v>6988</v>
      </c>
      <c r="Q193" s="484" t="s">
        <v>6989</v>
      </c>
      <c r="R193" s="484" t="s">
        <v>6990</v>
      </c>
      <c r="S193" s="84" t="s">
        <v>4370</v>
      </c>
    </row>
    <row r="194" spans="2:19" x14ac:dyDescent="0.35">
      <c r="B194" s="879">
        <v>45801</v>
      </c>
      <c r="C194" s="607" t="s">
        <v>235</v>
      </c>
      <c r="D194" s="607" t="s">
        <v>6960</v>
      </c>
      <c r="E194" s="607"/>
      <c r="F194" s="607" t="s">
        <v>126</v>
      </c>
      <c r="G194" s="608" t="s">
        <v>6991</v>
      </c>
      <c r="H194" s="785">
        <v>45749</v>
      </c>
      <c r="I194" s="507">
        <v>0</v>
      </c>
      <c r="J194" s="607">
        <v>150</v>
      </c>
      <c r="K194" s="607"/>
      <c r="L194" s="1162" t="s">
        <v>851</v>
      </c>
      <c r="M194" s="1162"/>
      <c r="N194" s="287" t="s">
        <v>6992</v>
      </c>
      <c r="O194" s="146"/>
      <c r="P194" s="146" t="s">
        <v>6993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2217</v>
      </c>
      <c r="D200" s="84"/>
      <c r="F200" s="84" t="s">
        <v>126</v>
      </c>
      <c r="G200" s="87" t="s">
        <v>6994</v>
      </c>
      <c r="H200" s="785">
        <v>45728</v>
      </c>
      <c r="I200" s="507">
        <v>0</v>
      </c>
      <c r="J200" s="484">
        <v>50</v>
      </c>
      <c r="K200" s="84"/>
      <c r="L200" s="127" t="s">
        <v>829</v>
      </c>
      <c r="N200" s="287" t="s">
        <v>6995</v>
      </c>
      <c r="O200" s="146"/>
      <c r="P200" s="146" t="s">
        <v>6996</v>
      </c>
      <c r="S200" s="84"/>
    </row>
    <row r="201" spans="2:19" x14ac:dyDescent="0.35">
      <c r="B201" s="851">
        <v>45806</v>
      </c>
      <c r="C201" s="84" t="s">
        <v>2217</v>
      </c>
      <c r="D201" s="84"/>
      <c r="F201" s="84" t="s">
        <v>126</v>
      </c>
      <c r="G201" s="87" t="s">
        <v>6997</v>
      </c>
      <c r="H201" s="785">
        <v>45733</v>
      </c>
      <c r="I201" s="507">
        <v>0</v>
      </c>
      <c r="J201" s="484">
        <v>50</v>
      </c>
      <c r="K201" s="84"/>
      <c r="L201" s="127" t="s">
        <v>680</v>
      </c>
      <c r="N201" s="287" t="s">
        <v>6998</v>
      </c>
      <c r="O201" s="146"/>
      <c r="P201" s="146" t="s">
        <v>6999</v>
      </c>
      <c r="S201" s="84"/>
    </row>
    <row r="202" spans="2:19" x14ac:dyDescent="0.35">
      <c r="B202" s="851">
        <v>45806</v>
      </c>
      <c r="C202" s="84" t="s">
        <v>2217</v>
      </c>
      <c r="D202" s="84"/>
      <c r="F202" s="84" t="s">
        <v>126</v>
      </c>
      <c r="G202" s="87" t="s">
        <v>7000</v>
      </c>
      <c r="H202" s="785">
        <v>45736</v>
      </c>
      <c r="I202" s="507">
        <v>0</v>
      </c>
      <c r="J202" s="484">
        <v>50</v>
      </c>
      <c r="K202" s="84"/>
      <c r="L202" s="127" t="s">
        <v>830</v>
      </c>
      <c r="N202" s="287" t="s">
        <v>7001</v>
      </c>
      <c r="O202" s="146"/>
      <c r="P202" s="146" t="s">
        <v>7002</v>
      </c>
      <c r="S202" s="84"/>
    </row>
    <row r="203" spans="2:19" x14ac:dyDescent="0.35">
      <c r="B203" s="851">
        <v>45806</v>
      </c>
      <c r="C203" s="84" t="s">
        <v>2217</v>
      </c>
      <c r="D203" s="84"/>
      <c r="F203" s="84" t="s">
        <v>126</v>
      </c>
      <c r="G203" s="87" t="s">
        <v>7003</v>
      </c>
      <c r="H203" s="785">
        <v>45737</v>
      </c>
      <c r="I203" s="507">
        <v>0</v>
      </c>
      <c r="J203" s="484">
        <v>50</v>
      </c>
      <c r="K203" s="84"/>
      <c r="L203" s="127" t="s">
        <v>386</v>
      </c>
      <c r="N203" s="287" t="s">
        <v>7004</v>
      </c>
      <c r="O203" s="146"/>
      <c r="P203" s="146" t="s">
        <v>7005</v>
      </c>
      <c r="Q203" s="484" t="s">
        <v>7006</v>
      </c>
      <c r="S203" s="84"/>
    </row>
    <row r="204" spans="2:19" x14ac:dyDescent="0.35">
      <c r="B204" s="851">
        <v>45806</v>
      </c>
      <c r="C204" s="84" t="s">
        <v>2217</v>
      </c>
      <c r="D204" s="84"/>
      <c r="F204" s="84" t="s">
        <v>126</v>
      </c>
      <c r="G204" s="87" t="s">
        <v>7007</v>
      </c>
      <c r="H204" s="785">
        <v>45741</v>
      </c>
      <c r="I204" s="507">
        <v>0</v>
      </c>
      <c r="J204" s="484">
        <v>50</v>
      </c>
      <c r="K204" s="84"/>
      <c r="L204" s="127" t="s">
        <v>643</v>
      </c>
      <c r="N204" s="287" t="s">
        <v>7008</v>
      </c>
      <c r="O204" s="146"/>
      <c r="P204" s="146"/>
      <c r="S204" s="84"/>
    </row>
    <row r="205" spans="2:19" x14ac:dyDescent="0.35">
      <c r="B205" s="851">
        <v>45806</v>
      </c>
      <c r="C205" s="84" t="s">
        <v>2217</v>
      </c>
      <c r="D205" s="84"/>
      <c r="F205" s="84" t="s">
        <v>126</v>
      </c>
      <c r="G205" s="87" t="s">
        <v>7009</v>
      </c>
      <c r="H205" s="785">
        <v>45741</v>
      </c>
      <c r="I205" s="507">
        <v>0</v>
      </c>
      <c r="J205" s="484">
        <v>50</v>
      </c>
      <c r="K205" s="84"/>
      <c r="L205" s="127" t="s">
        <v>831</v>
      </c>
      <c r="N205" s="287" t="s">
        <v>7010</v>
      </c>
      <c r="O205" s="146"/>
      <c r="P205" s="146" t="s">
        <v>7011</v>
      </c>
      <c r="S205" s="84"/>
    </row>
    <row r="206" spans="2:19" x14ac:dyDescent="0.35">
      <c r="B206" s="851">
        <v>45806</v>
      </c>
      <c r="C206" s="84" t="s">
        <v>2217</v>
      </c>
      <c r="D206" s="84"/>
      <c r="F206" s="84" t="s">
        <v>126</v>
      </c>
      <c r="G206" s="87" t="s">
        <v>7012</v>
      </c>
      <c r="H206" s="785">
        <v>45745</v>
      </c>
      <c r="I206" s="507">
        <v>0</v>
      </c>
      <c r="J206" s="484">
        <v>50</v>
      </c>
      <c r="K206" s="84"/>
      <c r="L206" s="127" t="s">
        <v>832</v>
      </c>
      <c r="N206" s="287" t="s">
        <v>7013</v>
      </c>
      <c r="O206" s="146"/>
      <c r="P206" s="146" t="s">
        <v>7014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833</v>
      </c>
      <c r="D209" s="84" t="s">
        <v>7015</v>
      </c>
      <c r="F209" s="84" t="s">
        <v>126</v>
      </c>
      <c r="G209" s="87" t="s">
        <v>7016</v>
      </c>
      <c r="H209" s="785">
        <v>45686</v>
      </c>
      <c r="I209" s="507">
        <v>0</v>
      </c>
      <c r="J209" s="484">
        <v>60</v>
      </c>
      <c r="K209" s="84" t="s">
        <v>4955</v>
      </c>
      <c r="L209" s="127" t="s">
        <v>5972</v>
      </c>
      <c r="M209" s="127" t="s">
        <v>4057</v>
      </c>
      <c r="N209" s="287" t="s">
        <v>7006</v>
      </c>
      <c r="O209" s="146"/>
      <c r="P209" s="146" t="s">
        <v>7005</v>
      </c>
      <c r="Q209" s="484" t="s">
        <v>7006</v>
      </c>
      <c r="S209" s="84"/>
    </row>
    <row r="210" spans="2:19" x14ac:dyDescent="0.35">
      <c r="B210" s="851">
        <v>45807</v>
      </c>
      <c r="C210" s="84" t="s">
        <v>833</v>
      </c>
      <c r="D210" s="84" t="s">
        <v>7015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4664</v>
      </c>
      <c r="L210" s="127" t="s">
        <v>7017</v>
      </c>
      <c r="M210" s="127" t="s">
        <v>3998</v>
      </c>
      <c r="N210" s="287" t="s">
        <v>7018</v>
      </c>
      <c r="O210" s="146"/>
      <c r="P210" s="146" t="s">
        <v>6824</v>
      </c>
      <c r="S210" s="84"/>
    </row>
    <row r="211" spans="2:19" x14ac:dyDescent="0.35">
      <c r="B211" s="851">
        <v>45807</v>
      </c>
      <c r="C211" s="84" t="s">
        <v>833</v>
      </c>
      <c r="D211" s="84" t="s">
        <v>7015</v>
      </c>
      <c r="F211" s="84" t="s">
        <v>126</v>
      </c>
      <c r="G211" s="87" t="s">
        <v>7019</v>
      </c>
      <c r="H211" s="785">
        <v>45743</v>
      </c>
      <c r="I211" s="507">
        <v>0</v>
      </c>
      <c r="J211" s="507">
        <v>60</v>
      </c>
      <c r="K211" s="84"/>
      <c r="L211" s="127" t="s">
        <v>835</v>
      </c>
      <c r="M211" s="127"/>
      <c r="N211" s="287" t="s">
        <v>7020</v>
      </c>
      <c r="O211" s="146"/>
      <c r="P211" s="1139" t="s">
        <v>7021</v>
      </c>
      <c r="S211" s="84"/>
    </row>
    <row r="212" spans="2:19" x14ac:dyDescent="0.35">
      <c r="B212" s="851">
        <v>45807</v>
      </c>
      <c r="C212" s="84" t="s">
        <v>833</v>
      </c>
      <c r="D212" s="84" t="s">
        <v>7015</v>
      </c>
      <c r="F212" s="84" t="s">
        <v>126</v>
      </c>
      <c r="G212" s="87" t="s">
        <v>7022</v>
      </c>
      <c r="H212" s="785">
        <v>45745</v>
      </c>
      <c r="I212" s="507">
        <v>0</v>
      </c>
      <c r="J212" s="507">
        <v>60</v>
      </c>
      <c r="K212" s="84"/>
      <c r="L212" s="127" t="s">
        <v>836</v>
      </c>
      <c r="M212" s="127"/>
      <c r="N212" s="287" t="s">
        <v>7023</v>
      </c>
      <c r="O212" s="146"/>
      <c r="P212" s="146" t="s">
        <v>7024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7025</v>
      </c>
      <c r="D215" s="84" t="s">
        <v>7026</v>
      </c>
      <c r="F215" s="84" t="s">
        <v>126</v>
      </c>
      <c r="G215" s="505" t="s">
        <v>7027</v>
      </c>
      <c r="H215" s="785">
        <v>45694</v>
      </c>
      <c r="I215" s="507">
        <v>0</v>
      </c>
      <c r="J215" s="484">
        <v>150</v>
      </c>
      <c r="K215" s="84" t="s">
        <v>4955</v>
      </c>
      <c r="L215" s="127" t="s">
        <v>4197</v>
      </c>
      <c r="M215" s="127" t="s">
        <v>7028</v>
      </c>
      <c r="N215" s="287" t="s">
        <v>7029</v>
      </c>
    </row>
    <row r="216" spans="2:19" ht="29.25" customHeight="1" x14ac:dyDescent="0.35">
      <c r="B216" s="879">
        <v>45843</v>
      </c>
      <c r="C216" s="84" t="s">
        <v>7025</v>
      </c>
      <c r="D216" s="1169" t="s">
        <v>7030</v>
      </c>
      <c r="F216" s="84" t="s">
        <v>126</v>
      </c>
      <c r="G216" s="505" t="s">
        <v>7031</v>
      </c>
      <c r="H216" s="785">
        <v>45698</v>
      </c>
      <c r="I216" s="507">
        <v>0</v>
      </c>
      <c r="J216" s="484">
        <v>150</v>
      </c>
      <c r="K216" s="84" t="s">
        <v>4664</v>
      </c>
      <c r="L216" s="127" t="s">
        <v>7032</v>
      </c>
      <c r="M216" s="127" t="s">
        <v>7033</v>
      </c>
      <c r="N216" s="291" t="s">
        <v>7034</v>
      </c>
    </row>
    <row r="217" spans="2:19" x14ac:dyDescent="0.35">
      <c r="B217" s="879">
        <v>45843</v>
      </c>
      <c r="C217" s="607" t="s">
        <v>7035</v>
      </c>
      <c r="D217" s="96" t="s">
        <v>3701</v>
      </c>
      <c r="F217" s="84" t="s">
        <v>126</v>
      </c>
      <c r="G217" s="505" t="s">
        <v>7036</v>
      </c>
      <c r="H217" s="785">
        <v>45719</v>
      </c>
      <c r="I217" s="507">
        <v>0</v>
      </c>
      <c r="J217" s="484">
        <v>150</v>
      </c>
      <c r="K217" s="84"/>
      <c r="L217" s="1162" t="s">
        <v>761</v>
      </c>
      <c r="M217" s="127"/>
      <c r="N217" s="287" t="s">
        <v>7037</v>
      </c>
      <c r="P217" s="146" t="s">
        <v>7038</v>
      </c>
    </row>
    <row r="218" spans="2:19" ht="29.25" customHeight="1" x14ac:dyDescent="0.35">
      <c r="B218" s="879">
        <v>45843</v>
      </c>
      <c r="C218" s="84" t="s">
        <v>7025</v>
      </c>
      <c r="D218" s="1169" t="s">
        <v>7030</v>
      </c>
      <c r="F218" s="84" t="s">
        <v>126</v>
      </c>
      <c r="G218" s="505" t="s">
        <v>7039</v>
      </c>
      <c r="H218" s="785">
        <v>45719</v>
      </c>
      <c r="I218" s="507">
        <v>0</v>
      </c>
      <c r="J218" s="484">
        <v>150</v>
      </c>
      <c r="K218" s="84"/>
      <c r="L218" s="127" t="s">
        <v>765</v>
      </c>
      <c r="M218" s="127"/>
      <c r="N218" s="287" t="s">
        <v>7040</v>
      </c>
      <c r="P218" s="146" t="s">
        <v>7041</v>
      </c>
    </row>
    <row r="220" spans="2:19" ht="29.25" customHeight="1" x14ac:dyDescent="0.35">
      <c r="B220" s="879">
        <v>45843</v>
      </c>
      <c r="C220" s="84" t="s">
        <v>7025</v>
      </c>
      <c r="D220" s="1169" t="s">
        <v>7030</v>
      </c>
      <c r="F220" s="84" t="s">
        <v>126</v>
      </c>
      <c r="G220" s="505" t="s">
        <v>7042</v>
      </c>
      <c r="H220" s="785">
        <v>45729</v>
      </c>
      <c r="I220" s="507">
        <v>0</v>
      </c>
      <c r="J220" s="484">
        <v>150</v>
      </c>
      <c r="K220" s="84"/>
      <c r="L220" s="127" t="s">
        <v>767</v>
      </c>
      <c r="M220" s="127"/>
      <c r="N220" s="287" t="s">
        <v>7043</v>
      </c>
      <c r="P220" s="146" t="s">
        <v>7044</v>
      </c>
    </row>
    <row r="221" spans="2:19" x14ac:dyDescent="0.35">
      <c r="B221" s="879">
        <v>45843</v>
      </c>
      <c r="C221" s="84" t="s">
        <v>7025</v>
      </c>
      <c r="D221" s="84" t="s">
        <v>3701</v>
      </c>
      <c r="F221" s="84" t="s">
        <v>175</v>
      </c>
      <c r="G221" s="87" t="s">
        <v>7045</v>
      </c>
      <c r="H221" s="785">
        <v>45729</v>
      </c>
      <c r="I221" s="507">
        <v>150</v>
      </c>
      <c r="J221" s="484">
        <v>0</v>
      </c>
      <c r="K221" s="84" t="s">
        <v>4664</v>
      </c>
      <c r="L221" s="127" t="s">
        <v>4533</v>
      </c>
      <c r="M221" s="127" t="s">
        <v>5868</v>
      </c>
      <c r="N221" s="287" t="s">
        <v>5867</v>
      </c>
      <c r="O221" s="146" t="s">
        <v>5741</v>
      </c>
      <c r="P221" s="146" t="s">
        <v>5869</v>
      </c>
      <c r="Q221" s="484" t="s">
        <v>6914</v>
      </c>
      <c r="R221" s="484" t="s">
        <v>6915</v>
      </c>
      <c r="S221" s="84" t="s">
        <v>4424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279</v>
      </c>
      <c r="D224" s="783" t="s">
        <v>801</v>
      </c>
      <c r="E224" s="84" t="s">
        <v>5593</v>
      </c>
      <c r="F224" s="84" t="s">
        <v>126</v>
      </c>
      <c r="G224" s="505" t="s">
        <v>7046</v>
      </c>
      <c r="H224" s="785">
        <v>45691</v>
      </c>
      <c r="J224" s="484">
        <v>35</v>
      </c>
      <c r="K224" s="84" t="s">
        <v>4664</v>
      </c>
      <c r="L224" s="127" t="s">
        <v>6822</v>
      </c>
      <c r="M224" s="127" t="s">
        <v>3998</v>
      </c>
      <c r="N224" s="287" t="s">
        <v>6823</v>
      </c>
      <c r="S224" s="84"/>
    </row>
    <row r="225" spans="2:19" x14ac:dyDescent="0.35">
      <c r="B225" s="851">
        <v>45844</v>
      </c>
      <c r="C225" s="84" t="s">
        <v>279</v>
      </c>
      <c r="D225" s="783" t="s">
        <v>801</v>
      </c>
      <c r="E225" s="84" t="s">
        <v>5593</v>
      </c>
      <c r="F225" s="84" t="s">
        <v>126</v>
      </c>
      <c r="G225" s="505" t="s">
        <v>7047</v>
      </c>
      <c r="H225" s="785">
        <v>45698</v>
      </c>
      <c r="J225" s="484">
        <v>35</v>
      </c>
      <c r="K225" s="84" t="s">
        <v>4664</v>
      </c>
      <c r="L225" s="127" t="s">
        <v>7048</v>
      </c>
      <c r="M225" s="516" t="s">
        <v>7049</v>
      </c>
      <c r="N225" s="291" t="s">
        <v>7050</v>
      </c>
      <c r="P225" s="146" t="s">
        <v>7051</v>
      </c>
      <c r="S225" s="84"/>
    </row>
    <row r="226" spans="2:19" x14ac:dyDescent="0.35">
      <c r="B226" s="851">
        <v>45844</v>
      </c>
      <c r="C226" s="783" t="s">
        <v>2047</v>
      </c>
      <c r="D226" s="84" t="s">
        <v>7052</v>
      </c>
      <c r="E226" s="84" t="s">
        <v>5374</v>
      </c>
      <c r="F226" s="84" t="s">
        <v>126</v>
      </c>
      <c r="G226" s="505" t="s">
        <v>7053</v>
      </c>
      <c r="H226" s="785">
        <v>45712</v>
      </c>
      <c r="I226" s="507">
        <v>0</v>
      </c>
      <c r="J226" s="484">
        <v>60</v>
      </c>
      <c r="K226" s="96"/>
      <c r="L226" s="830" t="s">
        <v>952</v>
      </c>
      <c r="M226" s="896"/>
      <c r="N226" s="549" t="s">
        <v>7054</v>
      </c>
      <c r="O226" s="146"/>
      <c r="S226" s="84"/>
    </row>
    <row r="227" spans="2:19" x14ac:dyDescent="0.35">
      <c r="B227" s="851">
        <v>45844</v>
      </c>
      <c r="C227" s="607" t="s">
        <v>279</v>
      </c>
      <c r="D227" s="783" t="s">
        <v>801</v>
      </c>
      <c r="E227" s="84" t="s">
        <v>5593</v>
      </c>
      <c r="F227" s="84" t="s">
        <v>126</v>
      </c>
      <c r="G227" s="505" t="s">
        <v>7055</v>
      </c>
      <c r="H227" s="785">
        <v>45728</v>
      </c>
      <c r="I227" s="507">
        <v>0</v>
      </c>
      <c r="J227" s="484">
        <v>35</v>
      </c>
      <c r="K227" s="84"/>
      <c r="L227" s="127" t="s">
        <v>803</v>
      </c>
      <c r="N227" s="291" t="s">
        <v>6910</v>
      </c>
      <c r="P227" s="146" t="s">
        <v>6911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7056</v>
      </c>
      <c r="D230" s="484" t="s">
        <v>7057</v>
      </c>
      <c r="E230" s="84" t="s">
        <v>5374</v>
      </c>
      <c r="F230" s="84" t="s">
        <v>126</v>
      </c>
      <c r="G230" s="505" t="s">
        <v>7058</v>
      </c>
      <c r="H230" s="785">
        <v>45705</v>
      </c>
      <c r="I230" s="507">
        <v>0</v>
      </c>
      <c r="J230" s="484">
        <v>95</v>
      </c>
      <c r="K230" s="84" t="s">
        <v>4664</v>
      </c>
      <c r="L230" s="127" t="s">
        <v>4192</v>
      </c>
      <c r="M230" s="127" t="s">
        <v>6590</v>
      </c>
      <c r="N230" s="287" t="s">
        <v>6591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7025</v>
      </c>
      <c r="D233" s="607" t="s">
        <v>7059</v>
      </c>
      <c r="F233" s="84" t="s">
        <v>126</v>
      </c>
      <c r="G233" s="505" t="s">
        <v>7060</v>
      </c>
      <c r="H233" s="785">
        <v>45751</v>
      </c>
      <c r="I233" s="507">
        <v>0</v>
      </c>
      <c r="J233" s="484">
        <v>150</v>
      </c>
      <c r="K233" s="84"/>
      <c r="L233" s="127" t="s">
        <v>768</v>
      </c>
      <c r="M233" s="127"/>
      <c r="N233" s="287" t="s">
        <v>7061</v>
      </c>
      <c r="P233" s="146"/>
      <c r="Q233" s="287" t="s">
        <v>7062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7025</v>
      </c>
      <c r="D235" s="84" t="s">
        <v>7063</v>
      </c>
      <c r="F235" s="84" t="s">
        <v>126</v>
      </c>
      <c r="G235" s="505" t="s">
        <v>7064</v>
      </c>
      <c r="H235" s="785">
        <v>45729</v>
      </c>
      <c r="I235" s="507">
        <v>0</v>
      </c>
      <c r="J235" s="484">
        <v>150</v>
      </c>
      <c r="K235" s="84"/>
      <c r="L235" s="127" t="s">
        <v>766</v>
      </c>
      <c r="M235" s="127"/>
      <c r="N235" s="287" t="s">
        <v>7065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7066</v>
      </c>
      <c r="D238" s="84"/>
      <c r="F238" s="84" t="s">
        <v>126</v>
      </c>
      <c r="G238" s="505" t="s">
        <v>7067</v>
      </c>
      <c r="H238" s="785">
        <v>45745</v>
      </c>
      <c r="I238" s="507">
        <v>0</v>
      </c>
      <c r="J238" s="484">
        <v>125</v>
      </c>
      <c r="K238" s="84"/>
      <c r="L238" s="127" t="s">
        <v>737</v>
      </c>
      <c r="M238" s="127"/>
      <c r="N238" s="287" t="s">
        <v>7068</v>
      </c>
      <c r="P238" s="146" t="s">
        <v>7069</v>
      </c>
    </row>
    <row r="239" spans="2:19" x14ac:dyDescent="0.35">
      <c r="B239" s="851">
        <v>45885</v>
      </c>
      <c r="C239" s="84" t="s">
        <v>7066</v>
      </c>
      <c r="D239" s="84"/>
      <c r="F239" s="84"/>
      <c r="G239" s="87" t="s">
        <v>7070</v>
      </c>
      <c r="H239" s="785">
        <v>45720</v>
      </c>
      <c r="I239" s="507">
        <v>100</v>
      </c>
      <c r="K239" s="84" t="s">
        <v>4664</v>
      </c>
      <c r="L239" s="127" t="s">
        <v>6788</v>
      </c>
      <c r="M239" s="146" t="s">
        <v>6789</v>
      </c>
      <c r="N239" s="287" t="s">
        <v>6790</v>
      </c>
      <c r="O239" s="146" t="s">
        <v>5750</v>
      </c>
      <c r="P239" s="146" t="s">
        <v>6791</v>
      </c>
      <c r="Q239" s="484" t="s">
        <v>6792</v>
      </c>
      <c r="R239" s="484" t="s">
        <v>6793</v>
      </c>
      <c r="S239" s="84" t="s">
        <v>6794</v>
      </c>
    </row>
    <row r="240" spans="2:19" x14ac:dyDescent="0.35">
      <c r="B240" s="851">
        <v>45885</v>
      </c>
      <c r="C240" s="84" t="s">
        <v>7066</v>
      </c>
      <c r="D240" s="84"/>
      <c r="F240" s="84"/>
      <c r="G240" s="87" t="s">
        <v>7071</v>
      </c>
      <c r="H240" s="785">
        <v>45848</v>
      </c>
      <c r="I240" s="507">
        <v>125</v>
      </c>
      <c r="J240" s="484">
        <v>0</v>
      </c>
      <c r="K240" s="84" t="s">
        <v>4664</v>
      </c>
      <c r="L240" s="127" t="s">
        <v>7072</v>
      </c>
      <c r="M240" s="146" t="s">
        <v>7073</v>
      </c>
      <c r="N240" s="287" t="s">
        <v>7074</v>
      </c>
      <c r="O240" s="146" t="s">
        <v>6107</v>
      </c>
      <c r="P240" s="146" t="s">
        <v>7075</v>
      </c>
      <c r="Q240" s="484" t="s">
        <v>7076</v>
      </c>
      <c r="S240" s="84" t="s">
        <v>7077</v>
      </c>
    </row>
    <row r="241" spans="2:19" x14ac:dyDescent="0.35">
      <c r="B241" s="851">
        <v>45885</v>
      </c>
      <c r="C241" s="84" t="s">
        <v>7066</v>
      </c>
      <c r="D241" s="84"/>
      <c r="F241" s="84"/>
      <c r="G241" s="87" t="s">
        <v>7078</v>
      </c>
      <c r="H241" s="785">
        <v>45866</v>
      </c>
      <c r="I241" s="507">
        <v>100</v>
      </c>
      <c r="J241" s="484">
        <v>0</v>
      </c>
      <c r="K241" s="84" t="s">
        <v>4955</v>
      </c>
      <c r="L241" s="127" t="s">
        <v>4063</v>
      </c>
      <c r="M241" s="146" t="s">
        <v>7079</v>
      </c>
      <c r="N241" s="287" t="s">
        <v>7080</v>
      </c>
      <c r="O241" s="146" t="s">
        <v>4755</v>
      </c>
      <c r="P241" s="146" t="s">
        <v>7081</v>
      </c>
      <c r="Q241" s="484" t="s">
        <v>7082</v>
      </c>
      <c r="S241" s="84" t="s">
        <v>7083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7084</v>
      </c>
      <c r="D243" s="84"/>
      <c r="F243" s="84"/>
      <c r="G243" s="87" t="s">
        <v>7070</v>
      </c>
      <c r="H243" s="785">
        <v>45720</v>
      </c>
      <c r="I243" s="507">
        <v>100</v>
      </c>
      <c r="K243" s="84" t="s">
        <v>4664</v>
      </c>
      <c r="L243" s="127" t="s">
        <v>6788</v>
      </c>
      <c r="M243" s="146" t="s">
        <v>6789</v>
      </c>
      <c r="N243" s="287" t="s">
        <v>6790</v>
      </c>
      <c r="O243" s="146" t="s">
        <v>5750</v>
      </c>
      <c r="P243" s="146" t="s">
        <v>6791</v>
      </c>
      <c r="Q243" s="484" t="s">
        <v>6792</v>
      </c>
      <c r="R243" s="484" t="s">
        <v>6793</v>
      </c>
      <c r="S243" s="84" t="s">
        <v>6794</v>
      </c>
    </row>
    <row r="244" spans="2:19" x14ac:dyDescent="0.35">
      <c r="B244" s="851">
        <v>45886</v>
      </c>
      <c r="C244" s="84" t="s">
        <v>7084</v>
      </c>
      <c r="D244" s="84"/>
      <c r="F244" s="84" t="s">
        <v>126</v>
      </c>
      <c r="G244" s="505" t="s">
        <v>7085</v>
      </c>
      <c r="H244" s="785">
        <v>45757</v>
      </c>
      <c r="I244" s="507">
        <v>0</v>
      </c>
      <c r="J244" s="484">
        <v>125</v>
      </c>
      <c r="K244" s="84"/>
      <c r="L244" s="127" t="s">
        <v>740</v>
      </c>
      <c r="M244" s="127"/>
      <c r="N244" s="287" t="s">
        <v>7086</v>
      </c>
    </row>
    <row r="245" spans="2:19" x14ac:dyDescent="0.35">
      <c r="B245" s="851">
        <v>45886</v>
      </c>
      <c r="C245" s="84" t="s">
        <v>7084</v>
      </c>
      <c r="D245" s="84"/>
      <c r="F245" s="84" t="s">
        <v>126</v>
      </c>
      <c r="H245" s="785"/>
      <c r="K245" s="84"/>
      <c r="L245" s="127" t="s">
        <v>766</v>
      </c>
      <c r="M245" s="127"/>
      <c r="N245" s="287" t="s">
        <v>7065</v>
      </c>
    </row>
    <row r="246" spans="2:19" x14ac:dyDescent="0.35">
      <c r="B246" s="851">
        <v>45885</v>
      </c>
      <c r="C246" s="84" t="s">
        <v>7084</v>
      </c>
      <c r="D246" s="84"/>
      <c r="F246" s="84"/>
      <c r="G246" s="87" t="s">
        <v>7078</v>
      </c>
      <c r="H246" s="785">
        <v>45866</v>
      </c>
      <c r="I246" s="507">
        <v>100</v>
      </c>
      <c r="J246" s="484">
        <v>0</v>
      </c>
      <c r="K246" s="84" t="s">
        <v>4955</v>
      </c>
      <c r="L246" s="127" t="s">
        <v>4063</v>
      </c>
      <c r="M246" s="146" t="s">
        <v>7079</v>
      </c>
      <c r="N246" s="287" t="s">
        <v>7080</v>
      </c>
      <c r="O246" s="146" t="s">
        <v>4755</v>
      </c>
      <c r="P246" s="146" t="s">
        <v>7081</v>
      </c>
      <c r="Q246" s="484" t="s">
        <v>7082</v>
      </c>
      <c r="S246" s="84" t="s">
        <v>7083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783</v>
      </c>
      <c r="D249" s="783" t="s">
        <v>316</v>
      </c>
      <c r="E249" s="783" t="s">
        <v>5374</v>
      </c>
      <c r="F249" s="84" t="s">
        <v>126</v>
      </c>
      <c r="G249" s="505" t="s">
        <v>7087</v>
      </c>
      <c r="H249" s="785">
        <v>45744</v>
      </c>
      <c r="I249" s="507">
        <v>0</v>
      </c>
      <c r="J249" s="484">
        <v>50</v>
      </c>
      <c r="K249" s="84"/>
      <c r="L249" s="127" t="s">
        <v>728</v>
      </c>
      <c r="M249" s="127"/>
      <c r="N249" s="287" t="s">
        <v>7088</v>
      </c>
    </row>
    <row r="250" spans="2:19" x14ac:dyDescent="0.35">
      <c r="B250" s="851">
        <v>45897</v>
      </c>
      <c r="C250" s="84" t="s">
        <v>783</v>
      </c>
      <c r="D250" s="783" t="s">
        <v>316</v>
      </c>
      <c r="E250" s="783" t="s">
        <v>5374</v>
      </c>
      <c r="F250" s="84" t="s">
        <v>126</v>
      </c>
      <c r="G250" s="505" t="s">
        <v>7089</v>
      </c>
      <c r="H250" s="785">
        <v>45776</v>
      </c>
      <c r="I250" s="507">
        <v>0</v>
      </c>
      <c r="J250" s="484">
        <v>50</v>
      </c>
      <c r="K250" s="84"/>
      <c r="L250" s="127" t="s">
        <v>730</v>
      </c>
      <c r="M250" s="127"/>
      <c r="N250" s="287" t="s">
        <v>6840</v>
      </c>
    </row>
    <row r="251" spans="2:19" x14ac:dyDescent="0.35">
      <c r="B251" s="851">
        <v>45897</v>
      </c>
      <c r="C251" s="84" t="s">
        <v>783</v>
      </c>
      <c r="D251" s="783" t="s">
        <v>316</v>
      </c>
      <c r="E251" s="783" t="s">
        <v>5374</v>
      </c>
      <c r="F251" s="84" t="s">
        <v>126</v>
      </c>
      <c r="G251" s="505" t="s">
        <v>7090</v>
      </c>
      <c r="H251" s="785">
        <v>45780</v>
      </c>
      <c r="I251" s="507">
        <v>0</v>
      </c>
      <c r="J251" s="484">
        <v>50</v>
      </c>
      <c r="K251" s="84"/>
      <c r="L251" s="127" t="s">
        <v>390</v>
      </c>
      <c r="N251" s="1168" t="s">
        <v>6664</v>
      </c>
    </row>
    <row r="252" spans="2:19" x14ac:dyDescent="0.35">
      <c r="B252" s="851">
        <v>45897</v>
      </c>
      <c r="C252" s="84" t="s">
        <v>783</v>
      </c>
      <c r="D252" s="783" t="s">
        <v>316</v>
      </c>
      <c r="E252" s="783" t="s">
        <v>5374</v>
      </c>
      <c r="F252" s="84" t="s">
        <v>126</v>
      </c>
      <c r="H252" s="785"/>
      <c r="K252" s="84"/>
      <c r="L252" s="127" t="s">
        <v>766</v>
      </c>
      <c r="M252" s="127"/>
      <c r="N252" s="287" t="s">
        <v>7065</v>
      </c>
    </row>
    <row r="253" spans="2:19" x14ac:dyDescent="0.35">
      <c r="B253" s="851">
        <v>45897</v>
      </c>
      <c r="C253" s="84" t="s">
        <v>783</v>
      </c>
      <c r="D253" s="783" t="s">
        <v>316</v>
      </c>
      <c r="E253" s="783" t="s">
        <v>5374</v>
      </c>
      <c r="F253" s="84" t="s">
        <v>175</v>
      </c>
      <c r="G253" s="84" t="s">
        <v>7091</v>
      </c>
      <c r="H253" s="785">
        <v>45890</v>
      </c>
      <c r="I253" s="507">
        <v>50</v>
      </c>
      <c r="K253" s="84"/>
      <c r="L253" s="127" t="s">
        <v>676</v>
      </c>
      <c r="N253" s="287" t="s">
        <v>7092</v>
      </c>
      <c r="O253" s="146" t="s">
        <v>4683</v>
      </c>
      <c r="P253" s="146" t="s">
        <v>7093</v>
      </c>
    </row>
    <row r="254" spans="2:19" x14ac:dyDescent="0.35">
      <c r="B254" s="851">
        <v>45897</v>
      </c>
      <c r="C254" s="84" t="s">
        <v>783</v>
      </c>
      <c r="D254" s="783" t="s">
        <v>316</v>
      </c>
      <c r="E254" s="783" t="s">
        <v>5374</v>
      </c>
      <c r="F254" s="84" t="s">
        <v>174</v>
      </c>
      <c r="G254" s="84" t="s">
        <v>7094</v>
      </c>
      <c r="H254" s="785">
        <v>45891</v>
      </c>
      <c r="I254" s="507">
        <v>50</v>
      </c>
      <c r="J254" s="484">
        <v>0</v>
      </c>
      <c r="K254" s="84"/>
      <c r="L254" s="127" t="s">
        <v>786</v>
      </c>
      <c r="N254" s="287" t="s">
        <v>7095</v>
      </c>
      <c r="O254" s="146" t="s">
        <v>5104</v>
      </c>
      <c r="P254" s="146" t="s">
        <v>7096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1426</v>
      </c>
      <c r="D256" s="783" t="s">
        <v>6470</v>
      </c>
      <c r="E256" s="783" t="s">
        <v>6471</v>
      </c>
      <c r="F256" s="783" t="s">
        <v>174</v>
      </c>
      <c r="G256" s="784" t="s">
        <v>5265</v>
      </c>
      <c r="H256" s="785">
        <v>45470</v>
      </c>
      <c r="I256" s="786">
        <v>125</v>
      </c>
      <c r="J256" s="784">
        <v>0</v>
      </c>
      <c r="K256" s="96" t="s">
        <v>4955</v>
      </c>
      <c r="L256" s="830" t="s">
        <v>7097</v>
      </c>
      <c r="M256" s="896" t="s">
        <v>4036</v>
      </c>
      <c r="N256" s="287" t="s">
        <v>7098</v>
      </c>
      <c r="O256" s="829" t="s">
        <v>6099</v>
      </c>
      <c r="P256" s="829" t="s">
        <v>7099</v>
      </c>
      <c r="Q256" s="96" t="s">
        <v>7100</v>
      </c>
      <c r="R256" s="96" t="s">
        <v>7101</v>
      </c>
      <c r="S256" s="96" t="s">
        <v>7102</v>
      </c>
    </row>
    <row r="257" spans="2:19" x14ac:dyDescent="0.35">
      <c r="B257" s="851">
        <v>45900</v>
      </c>
      <c r="C257" s="851" t="s">
        <v>1426</v>
      </c>
      <c r="D257" s="783" t="s">
        <v>6470</v>
      </c>
      <c r="E257" s="783" t="s">
        <v>6471</v>
      </c>
      <c r="F257" s="783" t="s">
        <v>126</v>
      </c>
      <c r="G257" s="784" t="s">
        <v>7103</v>
      </c>
      <c r="H257" s="785">
        <v>45758</v>
      </c>
      <c r="I257" s="786">
        <v>0</v>
      </c>
      <c r="J257" s="784">
        <v>125</v>
      </c>
      <c r="K257" s="96"/>
      <c r="L257" s="830" t="s">
        <v>663</v>
      </c>
      <c r="M257" s="896"/>
      <c r="N257" s="287" t="s">
        <v>7104</v>
      </c>
      <c r="O257" s="829"/>
      <c r="P257" s="829" t="s">
        <v>7105</v>
      </c>
      <c r="Q257" s="96"/>
      <c r="R257" s="96"/>
      <c r="S257" s="96"/>
    </row>
    <row r="258" spans="2:19" x14ac:dyDescent="0.35">
      <c r="B258" s="851">
        <v>45900</v>
      </c>
      <c r="C258" s="851" t="s">
        <v>1426</v>
      </c>
      <c r="D258" s="783" t="s">
        <v>7106</v>
      </c>
      <c r="E258" s="783" t="s">
        <v>6471</v>
      </c>
      <c r="F258" s="84" t="s">
        <v>126</v>
      </c>
      <c r="G258" s="784" t="s">
        <v>7107</v>
      </c>
      <c r="H258" s="785">
        <v>45719</v>
      </c>
      <c r="I258" s="786"/>
      <c r="J258" s="784">
        <v>125</v>
      </c>
      <c r="K258" s="86"/>
      <c r="L258" s="4" t="s">
        <v>926</v>
      </c>
      <c r="M258" s="4"/>
      <c r="N258" s="549" t="s">
        <v>7108</v>
      </c>
      <c r="O258" s="551"/>
      <c r="P258" s="146" t="s">
        <v>7109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2217</v>
      </c>
      <c r="E261" s="84" t="s">
        <v>5374</v>
      </c>
      <c r="F261" s="84" t="s">
        <v>126</v>
      </c>
      <c r="G261" s="505" t="s">
        <v>7110</v>
      </c>
      <c r="H261" s="785">
        <v>45749</v>
      </c>
      <c r="I261" s="507">
        <v>0</v>
      </c>
      <c r="J261" s="484">
        <v>50</v>
      </c>
      <c r="L261" s="516" t="s">
        <v>675</v>
      </c>
      <c r="N261" s="287" t="s">
        <v>7111</v>
      </c>
      <c r="P261" s="484" t="s">
        <v>7112</v>
      </c>
    </row>
    <row r="262" spans="2:19" x14ac:dyDescent="0.35">
      <c r="B262" s="851">
        <v>45916</v>
      </c>
      <c r="C262" s="84" t="s">
        <v>2217</v>
      </c>
      <c r="E262" s="84" t="s">
        <v>5374</v>
      </c>
      <c r="F262" s="84" t="s">
        <v>126</v>
      </c>
      <c r="G262" s="505" t="s">
        <v>7113</v>
      </c>
      <c r="H262" s="785">
        <v>45749</v>
      </c>
      <c r="I262" s="507">
        <v>0</v>
      </c>
      <c r="J262" s="484">
        <v>50</v>
      </c>
      <c r="L262" s="516" t="s">
        <v>673</v>
      </c>
      <c r="N262" s="287" t="s">
        <v>6934</v>
      </c>
    </row>
    <row r="263" spans="2:19" x14ac:dyDescent="0.35">
      <c r="B263" s="851">
        <v>45916</v>
      </c>
      <c r="C263" s="84" t="s">
        <v>2217</v>
      </c>
      <c r="E263" s="84" t="s">
        <v>5374</v>
      </c>
      <c r="F263" s="84" t="s">
        <v>175</v>
      </c>
      <c r="G263" s="87" t="s">
        <v>7114</v>
      </c>
      <c r="H263" s="785">
        <v>45783</v>
      </c>
      <c r="I263" s="507">
        <v>0</v>
      </c>
      <c r="J263" s="484">
        <v>50</v>
      </c>
      <c r="L263" s="516" t="s">
        <v>954</v>
      </c>
      <c r="N263" s="287" t="s">
        <v>7115</v>
      </c>
      <c r="O263" s="146" t="s">
        <v>4722</v>
      </c>
      <c r="P263" s="146" t="s">
        <v>7116</v>
      </c>
      <c r="Q263" s="484" t="s">
        <v>7117</v>
      </c>
      <c r="R263" s="484" t="s">
        <v>7118</v>
      </c>
      <c r="S263" s="484" t="s">
        <v>7119</v>
      </c>
    </row>
    <row r="264" spans="2:19" x14ac:dyDescent="0.35">
      <c r="B264" s="851">
        <v>45916</v>
      </c>
      <c r="C264" s="84" t="s">
        <v>2217</v>
      </c>
      <c r="E264" s="84" t="s">
        <v>5374</v>
      </c>
      <c r="F264" s="84" t="s">
        <v>175</v>
      </c>
      <c r="G264" s="87" t="s">
        <v>7120</v>
      </c>
      <c r="H264" s="785">
        <v>45799</v>
      </c>
      <c r="I264" s="507">
        <v>50</v>
      </c>
      <c r="J264" s="484">
        <v>0</v>
      </c>
      <c r="L264" s="127" t="s">
        <v>4039</v>
      </c>
      <c r="M264" s="127" t="s">
        <v>7121</v>
      </c>
      <c r="N264" s="287" t="s">
        <v>7122</v>
      </c>
      <c r="O264" s="146" t="s">
        <v>5014</v>
      </c>
      <c r="P264" s="146" t="s">
        <v>7123</v>
      </c>
      <c r="R264" s="484" t="s">
        <v>7124</v>
      </c>
    </row>
    <row r="265" spans="2:19" x14ac:dyDescent="0.35">
      <c r="B265" s="851">
        <v>45916</v>
      </c>
      <c r="C265" s="84" t="s">
        <v>2217</v>
      </c>
      <c r="E265" s="84" t="s">
        <v>5374</v>
      </c>
      <c r="F265" s="84" t="s">
        <v>175</v>
      </c>
      <c r="G265" s="87" t="s">
        <v>7120</v>
      </c>
      <c r="H265" s="785">
        <v>45799</v>
      </c>
      <c r="I265" s="507">
        <v>50</v>
      </c>
      <c r="J265" s="484">
        <v>0</v>
      </c>
      <c r="L265" s="127" t="s">
        <v>4055</v>
      </c>
      <c r="N265" s="287"/>
      <c r="O265" s="146"/>
      <c r="P265" s="146"/>
    </row>
    <row r="266" spans="2:19" x14ac:dyDescent="0.35">
      <c r="B266" s="851">
        <v>45916</v>
      </c>
      <c r="C266" s="84" t="s">
        <v>2217</v>
      </c>
      <c r="E266" s="84" t="s">
        <v>5374</v>
      </c>
      <c r="F266" s="84" t="s">
        <v>174</v>
      </c>
      <c r="G266" s="87" t="s">
        <v>7125</v>
      </c>
      <c r="H266" s="785">
        <v>45889</v>
      </c>
      <c r="I266" s="507">
        <v>50</v>
      </c>
      <c r="J266" s="484">
        <v>0</v>
      </c>
      <c r="L266" s="127" t="s">
        <v>7126</v>
      </c>
      <c r="M266" s="516" t="s">
        <v>7127</v>
      </c>
      <c r="N266" s="545" t="s">
        <v>7128</v>
      </c>
      <c r="O266" s="146" t="s">
        <v>4683</v>
      </c>
      <c r="P266" s="146" t="s">
        <v>7129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463</v>
      </c>
      <c r="D268" s="84" t="s">
        <v>463</v>
      </c>
      <c r="E268" s="84" t="s">
        <v>4357</v>
      </c>
      <c r="F268" s="84" t="s">
        <v>176</v>
      </c>
      <c r="G268" s="87" t="s">
        <v>7130</v>
      </c>
      <c r="H268" s="785">
        <v>45675</v>
      </c>
      <c r="I268" s="507">
        <f>895+145</f>
        <v>1040</v>
      </c>
      <c r="J268" s="484">
        <v>0</v>
      </c>
      <c r="K268" s="84" t="s">
        <v>4664</v>
      </c>
      <c r="L268" s="127" t="s">
        <v>4058</v>
      </c>
      <c r="M268" s="516" t="s">
        <v>7131</v>
      </c>
      <c r="N268" s="287" t="s">
        <v>7132</v>
      </c>
      <c r="O268" s="146" t="s">
        <v>7133</v>
      </c>
      <c r="P268" s="146" t="s">
        <v>7134</v>
      </c>
      <c r="Q268" s="484" t="s">
        <v>7135</v>
      </c>
      <c r="R268" s="484" t="s">
        <v>7136</v>
      </c>
      <c r="S268" s="84" t="s">
        <v>7137</v>
      </c>
    </row>
    <row r="269" spans="2:19" x14ac:dyDescent="0.35">
      <c r="B269" s="851">
        <v>45919</v>
      </c>
      <c r="C269" s="84" t="s">
        <v>463</v>
      </c>
      <c r="D269" s="84" t="s">
        <v>7138</v>
      </c>
      <c r="E269" s="84" t="s">
        <v>4357</v>
      </c>
      <c r="F269" s="84" t="s">
        <v>5414</v>
      </c>
      <c r="G269" s="84" t="s">
        <v>7139</v>
      </c>
      <c r="H269" s="785">
        <v>45815</v>
      </c>
      <c r="I269" s="507">
        <v>1120</v>
      </c>
      <c r="J269" s="484">
        <v>0</v>
      </c>
      <c r="K269" s="86" t="s">
        <v>4955</v>
      </c>
      <c r="L269" s="4" t="s">
        <v>4262</v>
      </c>
      <c r="M269" s="4" t="s">
        <v>4271</v>
      </c>
      <c r="N269" s="92" t="s">
        <v>6842</v>
      </c>
      <c r="O269" s="94" t="s">
        <v>5008</v>
      </c>
      <c r="P269" s="146" t="s">
        <v>4530</v>
      </c>
      <c r="Q269" s="84" t="s">
        <v>6843</v>
      </c>
      <c r="R269" s="84" t="s">
        <v>6844</v>
      </c>
      <c r="S269" s="87" t="s">
        <v>4370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681</v>
      </c>
      <c r="D271" s="878" t="s">
        <v>4376</v>
      </c>
      <c r="E271" s="878" t="s">
        <v>5374</v>
      </c>
      <c r="F271" s="607" t="s">
        <v>126</v>
      </c>
      <c r="G271" s="608" t="s">
        <v>7140</v>
      </c>
      <c r="H271" s="899">
        <v>45783</v>
      </c>
      <c r="I271" s="609">
        <v>0</v>
      </c>
      <c r="J271" s="607">
        <v>50</v>
      </c>
      <c r="K271" s="607"/>
      <c r="L271" s="1162" t="s">
        <v>676</v>
      </c>
      <c r="N271" s="287" t="s">
        <v>7092</v>
      </c>
      <c r="O271" s="146"/>
      <c r="P271" s="146" t="s">
        <v>7093</v>
      </c>
      <c r="S271" s="84"/>
    </row>
    <row r="272" spans="2:19" x14ac:dyDescent="0.35">
      <c r="B272" s="851">
        <v>45924</v>
      </c>
      <c r="C272" s="783" t="s">
        <v>681</v>
      </c>
      <c r="D272" s="783" t="s">
        <v>4376</v>
      </c>
      <c r="E272" s="783" t="s">
        <v>5374</v>
      </c>
      <c r="F272" s="84" t="s">
        <v>126</v>
      </c>
      <c r="G272" s="87" t="s">
        <v>7141</v>
      </c>
      <c r="H272" s="785">
        <v>45780</v>
      </c>
      <c r="I272" s="507">
        <v>0</v>
      </c>
      <c r="J272" s="484">
        <v>50</v>
      </c>
      <c r="K272" s="84"/>
      <c r="L272" s="127" t="s">
        <v>680</v>
      </c>
      <c r="N272" s="1167" t="s">
        <v>6998</v>
      </c>
      <c r="O272" s="146"/>
      <c r="P272" s="146" t="s">
        <v>7142</v>
      </c>
      <c r="S272" s="84"/>
    </row>
    <row r="273" spans="1:20" x14ac:dyDescent="0.35">
      <c r="B273" s="851">
        <v>45924</v>
      </c>
      <c r="C273" s="783" t="s">
        <v>681</v>
      </c>
      <c r="D273" s="783" t="s">
        <v>4376</v>
      </c>
      <c r="E273" s="783" t="s">
        <v>5374</v>
      </c>
      <c r="F273" s="84" t="s">
        <v>175</v>
      </c>
      <c r="G273" s="87" t="s">
        <v>7143</v>
      </c>
      <c r="H273" s="785">
        <v>45904</v>
      </c>
      <c r="I273" s="507">
        <v>50</v>
      </c>
      <c r="K273" s="84"/>
      <c r="L273" s="127" t="s">
        <v>327</v>
      </c>
      <c r="N273" s="287" t="s">
        <v>7144</v>
      </c>
      <c r="O273" s="146"/>
      <c r="P273" s="146" t="s">
        <v>7145</v>
      </c>
      <c r="S273" s="84"/>
    </row>
    <row r="274" spans="1:20" x14ac:dyDescent="0.35">
      <c r="B274" s="851">
        <v>45924</v>
      </c>
      <c r="C274" s="783" t="s">
        <v>681</v>
      </c>
      <c r="D274" s="783" t="s">
        <v>4376</v>
      </c>
      <c r="E274" s="783" t="s">
        <v>5374</v>
      </c>
      <c r="F274" s="84" t="s">
        <v>175</v>
      </c>
      <c r="G274" s="87" t="s">
        <v>7146</v>
      </c>
      <c r="H274" s="785">
        <v>45908</v>
      </c>
      <c r="I274" s="507">
        <v>50</v>
      </c>
      <c r="J274" s="484">
        <v>0</v>
      </c>
      <c r="K274" s="84"/>
      <c r="L274" s="127" t="s">
        <v>7147</v>
      </c>
      <c r="M274" s="127" t="s">
        <v>7148</v>
      </c>
      <c r="N274" s="287" t="s">
        <v>7149</v>
      </c>
      <c r="O274" s="146" t="s">
        <v>6530</v>
      </c>
      <c r="P274" s="146" t="s">
        <v>7150</v>
      </c>
      <c r="S274" s="84"/>
    </row>
    <row r="275" spans="1:20" x14ac:dyDescent="0.35">
      <c r="B275" s="851">
        <v>45924</v>
      </c>
      <c r="C275" s="783" t="s">
        <v>681</v>
      </c>
      <c r="D275" s="783" t="s">
        <v>4376</v>
      </c>
      <c r="E275" s="783" t="s">
        <v>5374</v>
      </c>
      <c r="F275" s="84" t="s">
        <v>176</v>
      </c>
      <c r="G275" s="87" t="s">
        <v>7151</v>
      </c>
      <c r="H275" s="785">
        <v>45918</v>
      </c>
      <c r="I275" s="507">
        <v>50</v>
      </c>
      <c r="K275" s="84" t="s">
        <v>4664</v>
      </c>
      <c r="L275" s="127" t="s">
        <v>513</v>
      </c>
      <c r="M275" s="127" t="s">
        <v>7152</v>
      </c>
      <c r="N275" s="287" t="s">
        <v>7153</v>
      </c>
      <c r="O275" s="146">
        <v>20</v>
      </c>
      <c r="P275" s="146" t="s">
        <v>7154</v>
      </c>
      <c r="S275" s="84"/>
    </row>
    <row r="276" spans="1:20" x14ac:dyDescent="0.35">
      <c r="B276" s="851">
        <v>45924</v>
      </c>
      <c r="C276" s="783" t="s">
        <v>681</v>
      </c>
      <c r="D276" s="783" t="s">
        <v>4376</v>
      </c>
      <c r="E276" s="783" t="s">
        <v>5374</v>
      </c>
      <c r="F276" s="84" t="s">
        <v>174</v>
      </c>
      <c r="G276" s="87" t="s">
        <v>7155</v>
      </c>
      <c r="H276" s="785">
        <v>45921</v>
      </c>
      <c r="I276" s="507">
        <v>50</v>
      </c>
      <c r="J276" s="484">
        <v>0</v>
      </c>
      <c r="K276" s="84" t="s">
        <v>4664</v>
      </c>
      <c r="L276" s="127" t="s">
        <v>4039</v>
      </c>
      <c r="M276" s="127" t="s">
        <v>7156</v>
      </c>
      <c r="N276" s="287" t="s">
        <v>7157</v>
      </c>
      <c r="O276" s="146" t="s">
        <v>4849</v>
      </c>
      <c r="P276" s="146" t="s">
        <v>7158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219</v>
      </c>
      <c r="D278" s="783" t="s">
        <v>7159</v>
      </c>
      <c r="E278" s="783" t="s">
        <v>528</v>
      </c>
      <c r="F278" s="84" t="s">
        <v>174</v>
      </c>
      <c r="G278" s="87" t="s">
        <v>7160</v>
      </c>
      <c r="H278" s="785">
        <v>45819</v>
      </c>
      <c r="I278" s="507">
        <f>750+80</f>
        <v>830</v>
      </c>
      <c r="K278" s="84" t="s">
        <v>5045</v>
      </c>
      <c r="L278" s="127" t="s">
        <v>7161</v>
      </c>
      <c r="M278" s="516" t="s">
        <v>7162</v>
      </c>
      <c r="N278" s="287" t="s">
        <v>7163</v>
      </c>
      <c r="O278" s="146"/>
      <c r="P278" s="146"/>
      <c r="S278" s="84" t="s">
        <v>7164</v>
      </c>
    </row>
    <row r="279" spans="1:20" x14ac:dyDescent="0.35">
      <c r="B279" s="851">
        <v>45926</v>
      </c>
      <c r="C279" s="1175" t="s">
        <v>219</v>
      </c>
      <c r="D279" s="783" t="s">
        <v>7165</v>
      </c>
      <c r="E279" s="783" t="s">
        <v>528</v>
      </c>
      <c r="F279" s="84" t="s">
        <v>174</v>
      </c>
      <c r="G279" s="87" t="s">
        <v>7166</v>
      </c>
      <c r="H279" s="785">
        <v>45838</v>
      </c>
      <c r="I279" s="507">
        <v>750</v>
      </c>
      <c r="K279" s="84" t="s">
        <v>4664</v>
      </c>
      <c r="L279" s="127" t="s">
        <v>7167</v>
      </c>
      <c r="M279" s="516" t="s">
        <v>7168</v>
      </c>
      <c r="N279" s="287" t="s">
        <v>7169</v>
      </c>
      <c r="O279" s="146"/>
      <c r="P279" s="146"/>
      <c r="S279" s="84" t="s">
        <v>4457</v>
      </c>
    </row>
    <row r="280" spans="1:20" x14ac:dyDescent="0.35">
      <c r="B280" s="851">
        <v>45926</v>
      </c>
      <c r="C280" s="1175" t="s">
        <v>219</v>
      </c>
      <c r="D280" s="783" t="s">
        <v>7170</v>
      </c>
      <c r="E280" s="783" t="s">
        <v>528</v>
      </c>
      <c r="F280" s="84" t="s">
        <v>174</v>
      </c>
      <c r="G280" s="87" t="s">
        <v>7171</v>
      </c>
      <c r="H280" s="785">
        <v>45905</v>
      </c>
      <c r="I280" s="507">
        <v>750</v>
      </c>
      <c r="K280" s="84" t="s">
        <v>4664</v>
      </c>
      <c r="L280" s="127" t="s">
        <v>7172</v>
      </c>
      <c r="M280" s="127" t="s">
        <v>7173</v>
      </c>
      <c r="N280" s="287" t="s">
        <v>7174</v>
      </c>
      <c r="O280" s="146" t="s">
        <v>6398</v>
      </c>
      <c r="P280" s="146" t="s">
        <v>7175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2217</v>
      </c>
      <c r="D282" s="84"/>
      <c r="E282" s="84" t="s">
        <v>5374</v>
      </c>
      <c r="F282" s="84" t="s">
        <v>126</v>
      </c>
      <c r="G282" s="87" t="s">
        <v>7176</v>
      </c>
      <c r="H282" s="785">
        <v>45749</v>
      </c>
      <c r="I282" s="507">
        <v>0</v>
      </c>
      <c r="J282" s="484">
        <v>50</v>
      </c>
      <c r="K282" s="84"/>
      <c r="L282" s="127" t="s">
        <v>682</v>
      </c>
      <c r="N282" s="287" t="s">
        <v>7177</v>
      </c>
      <c r="O282" s="146"/>
      <c r="P282" s="146" t="s">
        <v>7178</v>
      </c>
      <c r="S282" s="84"/>
    </row>
    <row r="283" spans="1:20" x14ac:dyDescent="0.35">
      <c r="B283" s="851">
        <v>45931</v>
      </c>
      <c r="C283" s="84" t="s">
        <v>2217</v>
      </c>
      <c r="E283" s="84" t="s">
        <v>5374</v>
      </c>
      <c r="F283" s="84" t="s">
        <v>126</v>
      </c>
      <c r="G283" s="505" t="s">
        <v>7179</v>
      </c>
      <c r="H283" s="785">
        <v>45780</v>
      </c>
      <c r="I283" s="507">
        <v>0</v>
      </c>
      <c r="J283" s="484">
        <v>50</v>
      </c>
      <c r="L283" s="1162" t="s">
        <v>684</v>
      </c>
      <c r="N283" s="1167" t="s">
        <v>6958</v>
      </c>
      <c r="S283" s="84"/>
    </row>
    <row r="284" spans="1:20" x14ac:dyDescent="0.35">
      <c r="B284" s="851">
        <v>45931</v>
      </c>
      <c r="C284" s="84" t="s">
        <v>2217</v>
      </c>
      <c r="E284" s="84" t="s">
        <v>5374</v>
      </c>
      <c r="F284" s="84" t="s">
        <v>126</v>
      </c>
      <c r="G284" s="87" t="s">
        <v>7180</v>
      </c>
      <c r="H284" s="785">
        <v>45792</v>
      </c>
      <c r="I284" s="507">
        <v>0</v>
      </c>
      <c r="J284" s="484">
        <v>50</v>
      </c>
      <c r="K284" s="84"/>
      <c r="L284" s="1162" t="s">
        <v>7181</v>
      </c>
      <c r="N284" s="287" t="s">
        <v>7182</v>
      </c>
      <c r="O284" s="146"/>
      <c r="P284" s="146" t="s">
        <v>7183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324</v>
      </c>
      <c r="D287" s="783" t="s">
        <v>7184</v>
      </c>
      <c r="E287" s="783" t="s">
        <v>5593</v>
      </c>
      <c r="F287" s="784" t="s">
        <v>176</v>
      </c>
      <c r="G287" s="785" t="s">
        <v>5256</v>
      </c>
      <c r="H287" s="785">
        <v>45674</v>
      </c>
      <c r="I287" s="784">
        <v>15</v>
      </c>
      <c r="J287" s="784">
        <v>0</v>
      </c>
      <c r="K287" s="830" t="s">
        <v>5045</v>
      </c>
      <c r="L287" s="896" t="s">
        <v>6195</v>
      </c>
      <c r="M287" s="829" t="s">
        <v>6196</v>
      </c>
      <c r="N287" s="287" t="s">
        <v>6194</v>
      </c>
      <c r="O287" s="829" t="s">
        <v>4746</v>
      </c>
      <c r="P287" s="829" t="s">
        <v>6197</v>
      </c>
      <c r="Q287" s="96" t="s">
        <v>6198</v>
      </c>
      <c r="R287" s="96" t="s">
        <v>6199</v>
      </c>
      <c r="S287" s="84" t="s">
        <v>4370</v>
      </c>
      <c r="T287" s="851"/>
    </row>
    <row r="288" spans="1:20" x14ac:dyDescent="0.35">
      <c r="A288" s="851"/>
      <c r="B288" s="851">
        <v>45947</v>
      </c>
      <c r="C288" s="783" t="s">
        <v>324</v>
      </c>
      <c r="D288" s="783" t="s">
        <v>7184</v>
      </c>
      <c r="E288" s="783" t="s">
        <v>5593</v>
      </c>
      <c r="F288" s="784" t="s">
        <v>126</v>
      </c>
      <c r="G288" s="785" t="s">
        <v>7185</v>
      </c>
      <c r="H288" s="785">
        <v>45715</v>
      </c>
      <c r="I288" s="784"/>
      <c r="J288" s="784">
        <v>12</v>
      </c>
      <c r="K288" s="830"/>
      <c r="L288" s="896" t="s">
        <v>627</v>
      </c>
      <c r="M288" s="829"/>
      <c r="N288" s="287" t="s">
        <v>7186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324</v>
      </c>
      <c r="D289" s="878" t="s">
        <v>7184</v>
      </c>
      <c r="E289" s="783" t="s">
        <v>5593</v>
      </c>
      <c r="F289" s="784" t="s">
        <v>126</v>
      </c>
      <c r="G289" s="785" t="s">
        <v>7187</v>
      </c>
      <c r="H289" s="785">
        <v>45722</v>
      </c>
      <c r="I289" s="784"/>
      <c r="J289" s="784">
        <v>12</v>
      </c>
      <c r="K289" s="830"/>
      <c r="L289" s="1165" t="s">
        <v>629</v>
      </c>
      <c r="M289" s="829"/>
      <c r="N289" s="287" t="s">
        <v>7188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324</v>
      </c>
      <c r="D290" s="783" t="s">
        <v>7184</v>
      </c>
      <c r="E290" s="783" t="s">
        <v>5593</v>
      </c>
      <c r="F290" s="784" t="s">
        <v>126</v>
      </c>
      <c r="G290" s="785" t="s">
        <v>7189</v>
      </c>
      <c r="H290" s="785">
        <v>45729</v>
      </c>
      <c r="I290" s="784"/>
      <c r="J290" s="784">
        <v>12</v>
      </c>
      <c r="K290" s="830"/>
      <c r="L290" s="896" t="s">
        <v>630</v>
      </c>
      <c r="M290" s="829"/>
      <c r="N290" s="287" t="s">
        <v>7190</v>
      </c>
      <c r="O290" s="829"/>
      <c r="P290" s="829" t="s">
        <v>7191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324</v>
      </c>
      <c r="D291" s="783" t="s">
        <v>7184</v>
      </c>
      <c r="E291" s="783" t="s">
        <v>5593</v>
      </c>
      <c r="F291" s="784" t="s">
        <v>126</v>
      </c>
      <c r="G291" s="785" t="s">
        <v>7192</v>
      </c>
      <c r="H291" s="785">
        <v>45729</v>
      </c>
      <c r="I291" s="784">
        <v>0</v>
      </c>
      <c r="J291" s="784">
        <v>15</v>
      </c>
      <c r="K291" s="830"/>
      <c r="L291" s="896" t="s">
        <v>632</v>
      </c>
      <c r="M291" s="829"/>
      <c r="N291" s="287" t="s">
        <v>7193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324</v>
      </c>
      <c r="D292" s="783" t="s">
        <v>7184</v>
      </c>
      <c r="E292" s="783" t="s">
        <v>5593</v>
      </c>
      <c r="F292" s="784" t="s">
        <v>126</v>
      </c>
      <c r="G292" s="785" t="s">
        <v>7194</v>
      </c>
      <c r="H292" s="785">
        <v>45734</v>
      </c>
      <c r="I292" s="784">
        <v>0</v>
      </c>
      <c r="J292" s="784">
        <v>12</v>
      </c>
      <c r="K292" s="830"/>
      <c r="L292" s="896" t="s">
        <v>628</v>
      </c>
      <c r="M292" s="829"/>
      <c r="N292" s="287" t="s">
        <v>7195</v>
      </c>
      <c r="O292" s="829"/>
      <c r="P292" s="829" t="s">
        <v>7196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324</v>
      </c>
      <c r="D293" s="878" t="s">
        <v>7184</v>
      </c>
      <c r="E293" s="878" t="s">
        <v>5593</v>
      </c>
      <c r="F293" s="1164" t="s">
        <v>126</v>
      </c>
      <c r="G293" s="899" t="s">
        <v>7197</v>
      </c>
      <c r="H293" s="899">
        <v>45734</v>
      </c>
      <c r="I293" s="1164">
        <v>0</v>
      </c>
      <c r="J293" s="784">
        <v>15</v>
      </c>
      <c r="K293" s="830"/>
      <c r="L293" s="896" t="s">
        <v>631</v>
      </c>
      <c r="M293" s="829"/>
      <c r="N293" s="287" t="s">
        <v>7198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613</v>
      </c>
      <c r="D295" s="84" t="s">
        <v>6960</v>
      </c>
      <c r="E295" s="783" t="s">
        <v>7199</v>
      </c>
      <c r="F295" s="784" t="s">
        <v>126</v>
      </c>
      <c r="G295" s="785" t="s">
        <v>7200</v>
      </c>
      <c r="H295" s="785">
        <v>45736</v>
      </c>
      <c r="I295" s="784">
        <v>0</v>
      </c>
      <c r="J295" s="784">
        <v>150</v>
      </c>
      <c r="K295" s="830"/>
      <c r="L295" s="896" t="s">
        <v>633</v>
      </c>
      <c r="M295" s="829"/>
      <c r="N295" s="287" t="s">
        <v>7201</v>
      </c>
      <c r="O295" s="829"/>
      <c r="P295" s="829" t="s">
        <v>7202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613</v>
      </c>
      <c r="D296" s="84" t="s">
        <v>6960</v>
      </c>
      <c r="E296" s="783" t="s">
        <v>7199</v>
      </c>
      <c r="F296" s="84" t="s">
        <v>180</v>
      </c>
      <c r="G296" s="1080" t="s">
        <v>7203</v>
      </c>
      <c r="H296" s="785">
        <v>45687</v>
      </c>
      <c r="I296" s="784">
        <v>120</v>
      </c>
      <c r="J296" s="784">
        <v>0</v>
      </c>
      <c r="K296" s="830" t="s">
        <v>4955</v>
      </c>
      <c r="L296" s="896" t="s">
        <v>7204</v>
      </c>
      <c r="M296" s="829" t="s">
        <v>7205</v>
      </c>
      <c r="N296" s="287" t="s">
        <v>7206</v>
      </c>
      <c r="O296" s="829"/>
      <c r="P296" s="829" t="s">
        <v>7207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235</v>
      </c>
      <c r="D297" s="84" t="s">
        <v>6960</v>
      </c>
      <c r="F297" s="84" t="s">
        <v>6352</v>
      </c>
      <c r="G297" s="87" t="s">
        <v>7208</v>
      </c>
      <c r="H297" s="785">
        <v>45625</v>
      </c>
      <c r="I297" s="507">
        <v>150</v>
      </c>
      <c r="J297" s="484">
        <v>0</v>
      </c>
      <c r="K297" s="84" t="s">
        <v>4664</v>
      </c>
      <c r="L297" s="127" t="s">
        <v>7209</v>
      </c>
      <c r="M297" s="516" t="s">
        <v>4770</v>
      </c>
      <c r="N297" s="287" t="s">
        <v>7210</v>
      </c>
      <c r="O297" s="146" t="s">
        <v>4683</v>
      </c>
      <c r="P297" s="146" t="s">
        <v>7211</v>
      </c>
      <c r="Q297" s="484" t="s">
        <v>7212</v>
      </c>
      <c r="R297" s="484" t="s">
        <v>7213</v>
      </c>
      <c r="S297" s="84" t="s">
        <v>7214</v>
      </c>
      <c r="T297" s="851"/>
    </row>
    <row r="298" spans="1:20" x14ac:dyDescent="0.35">
      <c r="A298" s="851"/>
      <c r="B298" s="851">
        <v>45948</v>
      </c>
      <c r="C298" s="783" t="s">
        <v>613</v>
      </c>
      <c r="D298" s="84" t="s">
        <v>6960</v>
      </c>
      <c r="E298" s="783" t="s">
        <v>7199</v>
      </c>
      <c r="F298" s="784" t="s">
        <v>126</v>
      </c>
      <c r="G298" s="785" t="s">
        <v>7200</v>
      </c>
      <c r="H298" s="785">
        <v>45881</v>
      </c>
      <c r="J298" s="484">
        <v>150</v>
      </c>
      <c r="K298" s="84"/>
      <c r="L298" s="127" t="s">
        <v>634</v>
      </c>
      <c r="N298" s="1167" t="s">
        <v>7215</v>
      </c>
      <c r="O298" s="146"/>
      <c r="P298" s="146" t="s">
        <v>7216</v>
      </c>
      <c r="S298" s="84"/>
      <c r="T298" s="851"/>
    </row>
    <row r="299" spans="1:20" x14ac:dyDescent="0.35">
      <c r="A299" s="851"/>
      <c r="B299" s="851">
        <v>45948</v>
      </c>
      <c r="C299" s="84" t="s">
        <v>235</v>
      </c>
      <c r="D299" s="84" t="s">
        <v>6960</v>
      </c>
      <c r="E299" s="783" t="s">
        <v>7199</v>
      </c>
      <c r="F299" s="784" t="s">
        <v>175</v>
      </c>
      <c r="G299" s="785" t="s">
        <v>7217</v>
      </c>
      <c r="H299" s="785">
        <v>45946</v>
      </c>
      <c r="I299" s="507">
        <v>150</v>
      </c>
      <c r="K299" s="84" t="s">
        <v>4664</v>
      </c>
      <c r="L299" s="127" t="s">
        <v>4533</v>
      </c>
      <c r="M299" s="127" t="s">
        <v>4534</v>
      </c>
      <c r="N299" s="287" t="s">
        <v>4532</v>
      </c>
      <c r="O299" s="146" t="s">
        <v>4879</v>
      </c>
      <c r="P299" s="146" t="s">
        <v>4535</v>
      </c>
      <c r="Q299" s="484" t="s">
        <v>6524</v>
      </c>
      <c r="R299" s="484" t="s">
        <v>6525</v>
      </c>
      <c r="S299" s="484" t="s">
        <v>6526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1426</v>
      </c>
      <c r="D301" s="878" t="s">
        <v>6470</v>
      </c>
      <c r="E301" s="783" t="s">
        <v>6471</v>
      </c>
      <c r="F301" s="784" t="s">
        <v>174</v>
      </c>
      <c r="G301" s="785" t="s">
        <v>7218</v>
      </c>
      <c r="H301" s="785">
        <v>45849</v>
      </c>
      <c r="I301" s="784">
        <v>125</v>
      </c>
      <c r="J301" s="784">
        <v>0</v>
      </c>
      <c r="K301" s="830" t="s">
        <v>4955</v>
      </c>
      <c r="L301" s="896" t="s">
        <v>7219</v>
      </c>
      <c r="M301" s="829" t="s">
        <v>7220</v>
      </c>
      <c r="N301" s="287" t="s">
        <v>7221</v>
      </c>
      <c r="O301" s="829" t="s">
        <v>4689</v>
      </c>
      <c r="P301" s="829" t="s">
        <v>7222</v>
      </c>
      <c r="Q301" s="96" t="s">
        <v>7223</v>
      </c>
      <c r="R301" s="96"/>
      <c r="S301" s="84" t="s">
        <v>7224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7225</v>
      </c>
      <c r="B305" s="879">
        <v>45954</v>
      </c>
      <c r="C305" s="879" t="s">
        <v>177</v>
      </c>
      <c r="D305" s="1107" t="s">
        <v>7226</v>
      </c>
      <c r="E305" s="84" t="s">
        <v>6471</v>
      </c>
      <c r="F305" s="84" t="s">
        <v>126</v>
      </c>
      <c r="G305" s="87" t="s">
        <v>7227</v>
      </c>
      <c r="H305" s="785">
        <v>45736</v>
      </c>
      <c r="I305" s="507">
        <v>0</v>
      </c>
      <c r="J305" s="484">
        <v>150</v>
      </c>
      <c r="K305" s="84"/>
      <c r="L305" s="1162" t="s">
        <v>635</v>
      </c>
      <c r="N305" s="287" t="s">
        <v>7228</v>
      </c>
      <c r="O305" s="146"/>
      <c r="P305" s="146"/>
      <c r="S305" s="84"/>
    </row>
    <row r="306" spans="1:19" x14ac:dyDescent="0.35">
      <c r="B306" s="851">
        <v>45954</v>
      </c>
      <c r="C306" s="851" t="s">
        <v>177</v>
      </c>
      <c r="D306" s="1107" t="s">
        <v>7226</v>
      </c>
      <c r="E306" s="84" t="s">
        <v>6471</v>
      </c>
      <c r="F306" s="84" t="s">
        <v>126</v>
      </c>
      <c r="G306" s="87" t="s">
        <v>7229</v>
      </c>
      <c r="H306" s="785">
        <v>45753</v>
      </c>
      <c r="I306" s="507">
        <v>0</v>
      </c>
      <c r="J306" s="484">
        <v>150</v>
      </c>
      <c r="K306" s="84"/>
      <c r="L306" s="127" t="s">
        <v>637</v>
      </c>
      <c r="N306" s="287" t="s">
        <v>7230</v>
      </c>
      <c r="O306" s="146"/>
      <c r="P306" s="146" t="s">
        <v>7231</v>
      </c>
      <c r="S306" s="84"/>
    </row>
    <row r="307" spans="1:19" x14ac:dyDescent="0.35">
      <c r="B307" s="851">
        <v>45954</v>
      </c>
      <c r="C307" s="851" t="s">
        <v>177</v>
      </c>
      <c r="D307" s="783" t="s">
        <v>7232</v>
      </c>
      <c r="E307" s="84" t="s">
        <v>7233</v>
      </c>
      <c r="F307" s="84" t="s">
        <v>111</v>
      </c>
      <c r="G307" s="1045" t="s">
        <v>7234</v>
      </c>
      <c r="H307" s="785">
        <v>45749</v>
      </c>
      <c r="I307" s="507">
        <v>0</v>
      </c>
      <c r="J307" s="484">
        <v>100</v>
      </c>
      <c r="K307" s="84" t="s">
        <v>4664</v>
      </c>
      <c r="L307" s="127" t="s">
        <v>5078</v>
      </c>
      <c r="M307" s="127" t="s">
        <v>7235</v>
      </c>
      <c r="N307" s="287" t="s">
        <v>7236</v>
      </c>
      <c r="O307" s="146"/>
      <c r="P307" s="146" t="s">
        <v>7237</v>
      </c>
      <c r="S307" s="84"/>
    </row>
    <row r="308" spans="1:19" x14ac:dyDescent="0.35">
      <c r="B308" s="851">
        <v>45954</v>
      </c>
      <c r="C308" s="851" t="s">
        <v>177</v>
      </c>
      <c r="D308" s="783" t="s">
        <v>7232</v>
      </c>
      <c r="E308" s="84" t="s">
        <v>7233</v>
      </c>
      <c r="F308" s="84" t="s">
        <v>126</v>
      </c>
      <c r="G308" s="87" t="s">
        <v>7238</v>
      </c>
      <c r="H308" s="785">
        <v>45744</v>
      </c>
      <c r="I308" s="507">
        <v>0</v>
      </c>
      <c r="J308" s="484">
        <v>99</v>
      </c>
      <c r="K308" s="84"/>
      <c r="L308" s="127" t="s">
        <v>638</v>
      </c>
      <c r="N308" s="287" t="s">
        <v>7239</v>
      </c>
      <c r="O308" s="146"/>
      <c r="P308" s="146" t="s">
        <v>7240</v>
      </c>
      <c r="S308" s="84"/>
    </row>
    <row r="309" spans="1:19" x14ac:dyDescent="0.35">
      <c r="B309" s="851">
        <v>45954</v>
      </c>
      <c r="C309" s="851" t="s">
        <v>177</v>
      </c>
      <c r="D309" s="783" t="s">
        <v>7232</v>
      </c>
      <c r="E309" s="84" t="s">
        <v>7233</v>
      </c>
      <c r="F309" s="84" t="s">
        <v>174</v>
      </c>
      <c r="G309" s="87" t="s">
        <v>7241</v>
      </c>
      <c r="H309" s="785">
        <v>45881</v>
      </c>
      <c r="I309" s="507">
        <v>99</v>
      </c>
      <c r="J309" s="484">
        <v>0</v>
      </c>
      <c r="K309" s="84" t="s">
        <v>4955</v>
      </c>
      <c r="L309" s="127" t="s">
        <v>6106</v>
      </c>
      <c r="M309" s="127" t="s">
        <v>7242</v>
      </c>
      <c r="N309" s="287" t="s">
        <v>7243</v>
      </c>
      <c r="O309" s="146" t="s">
        <v>6398</v>
      </c>
      <c r="P309" s="146" t="s">
        <v>7244</v>
      </c>
      <c r="S309" s="84"/>
    </row>
    <row r="310" spans="1:19" x14ac:dyDescent="0.35">
      <c r="B310" s="851">
        <v>45954</v>
      </c>
      <c r="C310" s="851" t="s">
        <v>177</v>
      </c>
      <c r="D310" s="783" t="s">
        <v>7245</v>
      </c>
      <c r="E310" s="84" t="s">
        <v>7233</v>
      </c>
      <c r="F310" s="84" t="s">
        <v>111</v>
      </c>
      <c r="G310" s="1045" t="s">
        <v>7246</v>
      </c>
      <c r="H310" s="785">
        <v>45719</v>
      </c>
      <c r="I310" s="507">
        <v>0</v>
      </c>
      <c r="J310" s="484">
        <v>100</v>
      </c>
      <c r="K310" s="84" t="s">
        <v>4664</v>
      </c>
      <c r="L310" s="127" t="s">
        <v>4533</v>
      </c>
      <c r="M310" s="127" t="s">
        <v>7247</v>
      </c>
      <c r="N310" s="287" t="s">
        <v>7248</v>
      </c>
      <c r="O310" s="146"/>
      <c r="P310" s="146" t="s">
        <v>7249</v>
      </c>
      <c r="S310" s="84"/>
    </row>
    <row r="311" spans="1:19" x14ac:dyDescent="0.35">
      <c r="A311" s="84" t="s">
        <v>7250</v>
      </c>
      <c r="B311" s="851">
        <v>45954</v>
      </c>
      <c r="C311" s="851" t="s">
        <v>177</v>
      </c>
      <c r="D311" s="783" t="s">
        <v>7251</v>
      </c>
      <c r="E311" s="84" t="s">
        <v>7233</v>
      </c>
      <c r="F311" s="84" t="s">
        <v>175</v>
      </c>
      <c r="G311" s="87" t="s">
        <v>7114</v>
      </c>
      <c r="H311" s="785">
        <v>45783</v>
      </c>
      <c r="I311" s="507">
        <v>0</v>
      </c>
      <c r="J311" s="484">
        <v>99</v>
      </c>
      <c r="L311" s="1162" t="s">
        <v>954</v>
      </c>
      <c r="N311" s="287" t="s">
        <v>7115</v>
      </c>
      <c r="O311" s="146" t="s">
        <v>4722</v>
      </c>
      <c r="P311" s="146" t="s">
        <v>7116</v>
      </c>
      <c r="Q311" s="484" t="s">
        <v>7117</v>
      </c>
      <c r="R311" s="484" t="s">
        <v>7118</v>
      </c>
      <c r="S311" s="484" t="s">
        <v>7119</v>
      </c>
    </row>
    <row r="312" spans="1:19" x14ac:dyDescent="0.35">
      <c r="B312" s="851">
        <v>45954</v>
      </c>
      <c r="C312" s="851" t="s">
        <v>177</v>
      </c>
      <c r="D312" s="783" t="s">
        <v>7251</v>
      </c>
      <c r="E312" s="84" t="s">
        <v>7233</v>
      </c>
      <c r="F312" s="84" t="s">
        <v>174</v>
      </c>
      <c r="G312" s="87" t="s">
        <v>7252</v>
      </c>
      <c r="H312" s="785">
        <v>45815</v>
      </c>
      <c r="I312" s="507">
        <v>0</v>
      </c>
      <c r="J312" s="484">
        <f>297/3</f>
        <v>99</v>
      </c>
      <c r="L312" s="127" t="s">
        <v>7253</v>
      </c>
      <c r="M312" s="516" t="s">
        <v>7254</v>
      </c>
      <c r="N312" s="287" t="s">
        <v>7255</v>
      </c>
      <c r="O312" s="146"/>
      <c r="P312" s="146" t="s">
        <v>7256</v>
      </c>
      <c r="Q312" s="484" t="s">
        <v>7257</v>
      </c>
      <c r="S312" s="84" t="s">
        <v>5691</v>
      </c>
    </row>
    <row r="313" spans="1:19" x14ac:dyDescent="0.35">
      <c r="B313" s="851">
        <v>45954</v>
      </c>
      <c r="C313" s="851" t="s">
        <v>177</v>
      </c>
      <c r="D313" s="783" t="s">
        <v>7245</v>
      </c>
      <c r="E313" s="84" t="s">
        <v>7233</v>
      </c>
      <c r="F313" s="84" t="s">
        <v>174</v>
      </c>
      <c r="G313" s="87" t="s">
        <v>7252</v>
      </c>
      <c r="H313" s="785">
        <v>45815</v>
      </c>
      <c r="I313" s="507">
        <v>0</v>
      </c>
      <c r="J313" s="484">
        <f>297/3</f>
        <v>99</v>
      </c>
      <c r="L313" s="127" t="s">
        <v>7253</v>
      </c>
      <c r="M313" s="516" t="s">
        <v>7254</v>
      </c>
      <c r="N313" s="287" t="s">
        <v>7255</v>
      </c>
      <c r="O313" s="146"/>
      <c r="P313" s="146" t="s">
        <v>7256</v>
      </c>
      <c r="Q313" s="484" t="s">
        <v>7257</v>
      </c>
      <c r="S313" s="84" t="s">
        <v>5691</v>
      </c>
    </row>
    <row r="314" spans="1:19" x14ac:dyDescent="0.35">
      <c r="B314" s="851">
        <v>45954</v>
      </c>
      <c r="C314" s="851" t="s">
        <v>177</v>
      </c>
      <c r="D314" s="783" t="s">
        <v>7245</v>
      </c>
      <c r="E314" s="84" t="s">
        <v>7233</v>
      </c>
      <c r="F314" s="84" t="s">
        <v>174</v>
      </c>
      <c r="G314" s="87" t="s">
        <v>7252</v>
      </c>
      <c r="H314" s="785">
        <v>45815</v>
      </c>
      <c r="I314" s="507">
        <v>0</v>
      </c>
      <c r="J314" s="484">
        <f>297/3</f>
        <v>99</v>
      </c>
      <c r="L314" s="127" t="s">
        <v>7253</v>
      </c>
      <c r="M314" s="516" t="s">
        <v>7254</v>
      </c>
      <c r="N314" s="287" t="s">
        <v>7255</v>
      </c>
      <c r="O314" s="146"/>
      <c r="P314" s="146" t="s">
        <v>7256</v>
      </c>
      <c r="Q314" s="484" t="s">
        <v>7257</v>
      </c>
      <c r="S314" s="84" t="s">
        <v>5691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177</v>
      </c>
      <c r="D317" s="1107" t="s">
        <v>7226</v>
      </c>
      <c r="E317" s="84" t="s">
        <v>6471</v>
      </c>
      <c r="F317" s="84" t="s">
        <v>126</v>
      </c>
      <c r="G317" s="87" t="s">
        <v>7258</v>
      </c>
      <c r="H317" s="785">
        <v>45881</v>
      </c>
      <c r="I317" s="507">
        <v>0</v>
      </c>
      <c r="J317" s="484">
        <v>150</v>
      </c>
      <c r="K317" s="84"/>
      <c r="L317" s="127" t="s">
        <v>644</v>
      </c>
      <c r="N317" s="1167" t="s">
        <v>7259</v>
      </c>
      <c r="O317" s="146"/>
      <c r="P317" s="146" t="s">
        <v>7260</v>
      </c>
      <c r="S317" s="84"/>
    </row>
    <row r="318" spans="1:19" x14ac:dyDescent="0.35">
      <c r="B318" s="851">
        <v>45955</v>
      </c>
      <c r="C318" s="851" t="s">
        <v>177</v>
      </c>
      <c r="D318" s="1107" t="s">
        <v>7226</v>
      </c>
      <c r="E318" s="84" t="s">
        <v>6471</v>
      </c>
      <c r="F318" s="84" t="s">
        <v>126</v>
      </c>
      <c r="G318" s="1045" t="s">
        <v>7261</v>
      </c>
      <c r="H318" s="785">
        <v>45733</v>
      </c>
      <c r="I318" s="507">
        <v>0</v>
      </c>
      <c r="J318" s="484">
        <v>150</v>
      </c>
      <c r="K318" s="84"/>
      <c r="L318" s="127" t="s">
        <v>640</v>
      </c>
      <c r="N318" s="287" t="s">
        <v>7262</v>
      </c>
      <c r="O318" s="146"/>
      <c r="P318" s="146" t="s">
        <v>7263</v>
      </c>
      <c r="Q318" s="484" t="s">
        <v>7264</v>
      </c>
      <c r="S318" s="84"/>
    </row>
    <row r="319" spans="1:19" x14ac:dyDescent="0.35">
      <c r="B319" s="851">
        <v>45955</v>
      </c>
      <c r="C319" s="851" t="s">
        <v>177</v>
      </c>
      <c r="D319" s="1107" t="s">
        <v>7226</v>
      </c>
      <c r="E319" s="84" t="s">
        <v>6471</v>
      </c>
      <c r="F319" s="84" t="s">
        <v>126</v>
      </c>
      <c r="G319" s="87" t="s">
        <v>7265</v>
      </c>
      <c r="H319" s="785">
        <v>45733</v>
      </c>
      <c r="I319" s="507">
        <v>0</v>
      </c>
      <c r="J319" s="484">
        <v>150</v>
      </c>
      <c r="K319" s="84"/>
      <c r="L319" s="127" t="s">
        <v>639</v>
      </c>
      <c r="N319" s="287" t="s">
        <v>7266</v>
      </c>
      <c r="O319" s="146"/>
      <c r="P319" s="146" t="s">
        <v>7267</v>
      </c>
      <c r="S319" s="84"/>
    </row>
    <row r="320" spans="1:19" x14ac:dyDescent="0.35">
      <c r="A320" s="84" t="s">
        <v>7268</v>
      </c>
      <c r="B320" s="851">
        <v>45955</v>
      </c>
      <c r="C320" s="851" t="s">
        <v>177</v>
      </c>
      <c r="D320" s="1107" t="s">
        <v>7226</v>
      </c>
      <c r="E320" s="84" t="s">
        <v>6471</v>
      </c>
      <c r="F320" s="84" t="s">
        <v>126</v>
      </c>
      <c r="G320" s="87" t="s">
        <v>7269</v>
      </c>
      <c r="H320" s="785">
        <v>45742</v>
      </c>
      <c r="J320" s="484">
        <v>150</v>
      </c>
      <c r="K320" s="84"/>
      <c r="L320" s="127" t="s">
        <v>641</v>
      </c>
      <c r="N320" s="287" t="s">
        <v>7270</v>
      </c>
      <c r="O320" s="146"/>
      <c r="P320" s="146" t="s">
        <v>7271</v>
      </c>
      <c r="Q320" s="484" t="s">
        <v>7272</v>
      </c>
      <c r="S320" s="84"/>
    </row>
    <row r="321" spans="1:19" x14ac:dyDescent="0.35">
      <c r="A321" s="84" t="s">
        <v>7268</v>
      </c>
      <c r="B321" s="851">
        <v>45955</v>
      </c>
      <c r="C321" s="851" t="s">
        <v>177</v>
      </c>
      <c r="D321" s="1107" t="s">
        <v>7226</v>
      </c>
      <c r="E321" s="84" t="s">
        <v>6471</v>
      </c>
      <c r="F321" s="84" t="s">
        <v>126</v>
      </c>
      <c r="G321" s="87" t="s">
        <v>7273</v>
      </c>
      <c r="H321" s="785">
        <v>45748</v>
      </c>
      <c r="I321" s="507">
        <v>0</v>
      </c>
      <c r="J321" s="484">
        <v>150</v>
      </c>
      <c r="K321" s="84"/>
      <c r="L321" s="127" t="s">
        <v>642</v>
      </c>
      <c r="N321" s="287" t="s">
        <v>7274</v>
      </c>
      <c r="O321" s="146"/>
      <c r="P321" s="146" t="s">
        <v>7275</v>
      </c>
      <c r="S321" s="84"/>
    </row>
    <row r="322" spans="1:19" x14ac:dyDescent="0.35">
      <c r="A322" s="484" t="s">
        <v>7276</v>
      </c>
      <c r="B322" s="879">
        <v>45955</v>
      </c>
      <c r="C322" s="879" t="s">
        <v>7276</v>
      </c>
      <c r="D322" s="1107" t="s">
        <v>7226</v>
      </c>
      <c r="E322" s="84" t="s">
        <v>6471</v>
      </c>
      <c r="F322" s="84" t="s">
        <v>126</v>
      </c>
      <c r="G322" s="87" t="s">
        <v>7277</v>
      </c>
      <c r="H322" s="785">
        <v>45769</v>
      </c>
      <c r="I322" s="507">
        <v>0</v>
      </c>
      <c r="J322" s="484">
        <v>150</v>
      </c>
      <c r="K322" s="84"/>
      <c r="L322" s="1162" t="s">
        <v>386</v>
      </c>
      <c r="N322" s="287" t="s">
        <v>7004</v>
      </c>
      <c r="O322" s="146"/>
      <c r="P322" s="146" t="s">
        <v>7005</v>
      </c>
      <c r="S322" s="84"/>
    </row>
    <row r="323" spans="1:19" x14ac:dyDescent="0.35">
      <c r="B323" s="851">
        <v>45955</v>
      </c>
      <c r="C323" s="851" t="s">
        <v>177</v>
      </c>
      <c r="D323" s="783" t="s">
        <v>7232</v>
      </c>
      <c r="E323" s="84" t="s">
        <v>6471</v>
      </c>
      <c r="F323" s="84" t="s">
        <v>126</v>
      </c>
      <c r="G323" s="87" t="s">
        <v>7278</v>
      </c>
      <c r="H323" s="785">
        <v>45741</v>
      </c>
      <c r="I323" s="507">
        <v>0</v>
      </c>
      <c r="J323" s="484">
        <v>99</v>
      </c>
      <c r="K323" s="84"/>
      <c r="L323" s="127" t="s">
        <v>643</v>
      </c>
      <c r="N323" s="287" t="s">
        <v>7008</v>
      </c>
      <c r="O323" s="146"/>
      <c r="P323" s="146"/>
      <c r="S323" s="84"/>
    </row>
    <row r="324" spans="1:19" x14ac:dyDescent="0.35">
      <c r="B324" s="851">
        <v>45955</v>
      </c>
      <c r="C324" s="851" t="s">
        <v>7279</v>
      </c>
      <c r="D324" s="783" t="s">
        <v>7280</v>
      </c>
      <c r="E324" s="84" t="s">
        <v>7233</v>
      </c>
      <c r="F324" s="84" t="s">
        <v>1594</v>
      </c>
      <c r="G324" s="1045" t="s">
        <v>7281</v>
      </c>
      <c r="H324" s="785">
        <v>45748</v>
      </c>
      <c r="I324" s="507">
        <v>100</v>
      </c>
      <c r="J324" s="484">
        <v>0</v>
      </c>
      <c r="K324" s="84"/>
      <c r="L324" s="127" t="s">
        <v>7282</v>
      </c>
      <c r="M324" s="127" t="s">
        <v>7079</v>
      </c>
      <c r="N324" s="287" t="s">
        <v>7283</v>
      </c>
      <c r="P324" s="146" t="s">
        <v>7284</v>
      </c>
      <c r="S324" s="84"/>
    </row>
    <row r="325" spans="1:19" x14ac:dyDescent="0.35">
      <c r="B325" s="851">
        <v>45955</v>
      </c>
      <c r="C325" s="851" t="s">
        <v>177</v>
      </c>
      <c r="D325" s="783" t="s">
        <v>7251</v>
      </c>
      <c r="E325" s="84" t="s">
        <v>7233</v>
      </c>
      <c r="F325" s="84" t="s">
        <v>126</v>
      </c>
      <c r="G325" s="87" t="s">
        <v>7285</v>
      </c>
      <c r="H325" s="785">
        <v>45751</v>
      </c>
      <c r="I325" s="507">
        <v>0</v>
      </c>
      <c r="J325" s="484">
        <v>99</v>
      </c>
      <c r="K325" s="84"/>
      <c r="L325" s="127" t="s">
        <v>645</v>
      </c>
      <c r="N325" s="287" t="s">
        <v>7286</v>
      </c>
      <c r="O325" s="146"/>
      <c r="P325" s="146" t="s">
        <v>7287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177</v>
      </c>
      <c r="D328" s="783" t="s">
        <v>7251</v>
      </c>
      <c r="E328" s="84" t="s">
        <v>7233</v>
      </c>
      <c r="F328" s="84" t="s">
        <v>126</v>
      </c>
      <c r="G328" s="87" t="s">
        <v>7288</v>
      </c>
      <c r="H328" s="785">
        <v>45769</v>
      </c>
      <c r="I328" s="507">
        <v>0</v>
      </c>
      <c r="J328" s="484">
        <v>99</v>
      </c>
      <c r="K328" s="84"/>
      <c r="L328" s="127" t="s">
        <v>650</v>
      </c>
      <c r="N328" s="287" t="s">
        <v>6734</v>
      </c>
      <c r="O328" s="146"/>
      <c r="P328" s="146"/>
      <c r="S328" s="84"/>
    </row>
    <row r="329" spans="1:19" x14ac:dyDescent="0.35">
      <c r="B329" s="851">
        <v>45956</v>
      </c>
      <c r="C329" s="851" t="s">
        <v>177</v>
      </c>
      <c r="D329" s="783" t="s">
        <v>7251</v>
      </c>
      <c r="E329" s="84" t="s">
        <v>7233</v>
      </c>
      <c r="F329" s="84" t="s">
        <v>174</v>
      </c>
      <c r="G329" s="87" t="s">
        <v>7289</v>
      </c>
      <c r="H329" s="785">
        <v>45792</v>
      </c>
      <c r="I329" s="507">
        <v>99</v>
      </c>
      <c r="K329" s="84"/>
      <c r="L329" s="127" t="s">
        <v>513</v>
      </c>
      <c r="M329" s="127" t="s">
        <v>5355</v>
      </c>
      <c r="N329" s="287" t="s">
        <v>7290</v>
      </c>
      <c r="O329" s="146" t="s">
        <v>4689</v>
      </c>
      <c r="P329" s="146" t="s">
        <v>7291</v>
      </c>
      <c r="Q329" s="84" t="s">
        <v>7292</v>
      </c>
      <c r="S329" s="84"/>
    </row>
    <row r="330" spans="1:19" x14ac:dyDescent="0.35">
      <c r="B330" s="851">
        <v>45956</v>
      </c>
      <c r="C330" s="851" t="s">
        <v>177</v>
      </c>
      <c r="D330" s="1107" t="s">
        <v>7226</v>
      </c>
      <c r="E330" s="84" t="s">
        <v>6471</v>
      </c>
      <c r="F330" s="84" t="s">
        <v>177</v>
      </c>
      <c r="G330" s="87" t="s">
        <v>7293</v>
      </c>
      <c r="H330" s="785">
        <v>45905</v>
      </c>
      <c r="I330" s="507">
        <v>150</v>
      </c>
      <c r="J330" s="484">
        <v>0</v>
      </c>
      <c r="K330" s="146" t="s">
        <v>4872</v>
      </c>
      <c r="L330" s="127" t="s">
        <v>770</v>
      </c>
      <c r="M330" s="127"/>
      <c r="N330" s="287" t="s">
        <v>7294</v>
      </c>
      <c r="O330" s="146"/>
      <c r="P330" s="146" t="s">
        <v>7295</v>
      </c>
      <c r="Q330" s="84"/>
      <c r="S330" s="84"/>
    </row>
    <row r="331" spans="1:19" x14ac:dyDescent="0.35">
      <c r="B331" s="851">
        <v>45956</v>
      </c>
      <c r="C331" s="851" t="s">
        <v>177</v>
      </c>
      <c r="D331" s="1107" t="s">
        <v>7226</v>
      </c>
      <c r="E331" s="84" t="s">
        <v>6471</v>
      </c>
      <c r="F331" s="84" t="s">
        <v>126</v>
      </c>
      <c r="G331" s="87" t="s">
        <v>7296</v>
      </c>
      <c r="H331" s="785">
        <v>45881</v>
      </c>
      <c r="I331" s="507">
        <v>0</v>
      </c>
      <c r="J331" s="484">
        <v>150</v>
      </c>
      <c r="K331" s="84"/>
      <c r="L331" s="127" t="s">
        <v>646</v>
      </c>
      <c r="N331" s="1167" t="s">
        <v>7297</v>
      </c>
      <c r="O331" s="146"/>
      <c r="P331" s="146" t="s">
        <v>7298</v>
      </c>
      <c r="S331" s="84"/>
    </row>
    <row r="332" spans="1:19" x14ac:dyDescent="0.35">
      <c r="B332" s="851">
        <v>45956</v>
      </c>
      <c r="C332" s="851" t="s">
        <v>177</v>
      </c>
      <c r="D332" s="1107" t="s">
        <v>7226</v>
      </c>
      <c r="E332" s="84" t="s">
        <v>6471</v>
      </c>
      <c r="F332" s="84" t="s">
        <v>126</v>
      </c>
      <c r="G332" s="87" t="s">
        <v>7299</v>
      </c>
      <c r="H332" s="785">
        <v>45910</v>
      </c>
      <c r="I332" s="507">
        <v>0</v>
      </c>
      <c r="J332" s="484">
        <v>150</v>
      </c>
      <c r="K332" s="84"/>
      <c r="L332" s="127" t="s">
        <v>647</v>
      </c>
      <c r="N332" s="287" t="s">
        <v>7300</v>
      </c>
      <c r="O332" s="146"/>
      <c r="P332" s="146"/>
      <c r="S332" s="84"/>
    </row>
    <row r="333" spans="1:19" x14ac:dyDescent="0.35">
      <c r="A333" s="84" t="s">
        <v>4074</v>
      </c>
      <c r="B333" s="879">
        <v>45956</v>
      </c>
      <c r="C333" s="879" t="s">
        <v>177</v>
      </c>
      <c r="D333" s="1185" t="s">
        <v>7226</v>
      </c>
      <c r="E333" s="607" t="s">
        <v>6471</v>
      </c>
      <c r="F333" s="607" t="s">
        <v>126</v>
      </c>
      <c r="G333" s="608" t="s">
        <v>7301</v>
      </c>
      <c r="H333" s="899">
        <v>45923</v>
      </c>
      <c r="I333" s="609"/>
      <c r="J333" s="607">
        <v>150</v>
      </c>
      <c r="K333" s="607"/>
      <c r="L333" s="1162" t="s">
        <v>648</v>
      </c>
      <c r="N333" s="1167" t="s">
        <v>7302</v>
      </c>
      <c r="O333" s="146"/>
      <c r="P333" s="146" t="s">
        <v>7303</v>
      </c>
      <c r="S333" s="84"/>
    </row>
    <row r="334" spans="1:19" x14ac:dyDescent="0.35">
      <c r="B334" s="851">
        <v>45956</v>
      </c>
      <c r="C334" s="851" t="s">
        <v>177</v>
      </c>
      <c r="D334" s="1107" t="s">
        <v>7226</v>
      </c>
      <c r="E334" s="84" t="s">
        <v>6471</v>
      </c>
      <c r="F334" s="84" t="s">
        <v>126</v>
      </c>
      <c r="G334" s="87" t="s">
        <v>7304</v>
      </c>
      <c r="H334" s="785">
        <v>45940</v>
      </c>
      <c r="J334" s="484">
        <v>150</v>
      </c>
      <c r="K334" s="84"/>
      <c r="L334" s="127" t="s">
        <v>649</v>
      </c>
      <c r="N334" s="287" t="s">
        <v>7305</v>
      </c>
      <c r="O334" s="146"/>
      <c r="P334" s="146" t="s">
        <v>7306</v>
      </c>
      <c r="R334" s="287" t="s">
        <v>7307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177</v>
      </c>
      <c r="D340" s="783" t="s">
        <v>7232</v>
      </c>
      <c r="E340" s="84" t="s">
        <v>5375</v>
      </c>
      <c r="F340" s="84" t="s">
        <v>180</v>
      </c>
      <c r="G340" s="87" t="s">
        <v>7314</v>
      </c>
      <c r="H340" s="785">
        <v>45699</v>
      </c>
      <c r="J340" s="484">
        <v>100</v>
      </c>
      <c r="K340" s="84" t="s">
        <v>4955</v>
      </c>
      <c r="L340" s="127" t="s">
        <v>7315</v>
      </c>
      <c r="M340" s="127" t="s">
        <v>7316</v>
      </c>
      <c r="N340" s="287" t="s">
        <v>7317</v>
      </c>
      <c r="O340" s="146"/>
      <c r="P340" s="146" t="s">
        <v>7318</v>
      </c>
      <c r="S340" s="84"/>
    </row>
    <row r="341" spans="1:19" x14ac:dyDescent="0.35">
      <c r="B341" s="851">
        <v>45960</v>
      </c>
      <c r="C341" s="783" t="s">
        <v>177</v>
      </c>
      <c r="D341" s="783" t="s">
        <v>7232</v>
      </c>
      <c r="E341" s="84" t="s">
        <v>5375</v>
      </c>
      <c r="F341" s="84" t="s">
        <v>7319</v>
      </c>
      <c r="G341" s="87" t="s">
        <v>7320</v>
      </c>
      <c r="H341" s="785">
        <v>45818</v>
      </c>
      <c r="I341" s="507">
        <v>79.2</v>
      </c>
      <c r="J341" s="484">
        <v>0</v>
      </c>
      <c r="K341" s="84" t="s">
        <v>4664</v>
      </c>
      <c r="L341" s="127" t="s">
        <v>4192</v>
      </c>
      <c r="M341" s="127" t="s">
        <v>7321</v>
      </c>
      <c r="N341" s="287" t="s">
        <v>7322</v>
      </c>
      <c r="O341" s="146" t="s">
        <v>4749</v>
      </c>
      <c r="P341" s="146" t="s">
        <v>7323</v>
      </c>
      <c r="Q341" s="484" t="s">
        <v>7324</v>
      </c>
      <c r="R341" s="484" t="s">
        <v>7325</v>
      </c>
      <c r="S341" s="484" t="s">
        <v>7326</v>
      </c>
    </row>
    <row r="342" spans="1:19" x14ac:dyDescent="0.35">
      <c r="B342" s="851">
        <v>45960</v>
      </c>
      <c r="C342" s="783" t="s">
        <v>177</v>
      </c>
      <c r="D342" s="783" t="s">
        <v>7232</v>
      </c>
      <c r="E342" s="84"/>
      <c r="F342" s="84" t="s">
        <v>177</v>
      </c>
      <c r="G342" s="784" t="s">
        <v>7327</v>
      </c>
      <c r="H342" s="785">
        <v>45579</v>
      </c>
      <c r="I342" s="786">
        <v>99</v>
      </c>
      <c r="J342" s="784">
        <v>0</v>
      </c>
      <c r="K342" s="86" t="s">
        <v>4664</v>
      </c>
      <c r="L342" s="4" t="s">
        <v>6232</v>
      </c>
      <c r="M342" s="4" t="s">
        <v>7328</v>
      </c>
      <c r="N342" s="549" t="s">
        <v>7329</v>
      </c>
      <c r="O342" s="551" t="s">
        <v>5008</v>
      </c>
      <c r="P342" s="146" t="s">
        <v>7330</v>
      </c>
      <c r="Q342" s="484" t="s">
        <v>7331</v>
      </c>
      <c r="R342" s="84" t="s">
        <v>7332</v>
      </c>
      <c r="S342" s="87" t="s">
        <v>7333</v>
      </c>
    </row>
    <row r="343" spans="1:19" x14ac:dyDescent="0.35">
      <c r="B343" s="851">
        <v>45960</v>
      </c>
      <c r="C343" s="783" t="s">
        <v>177</v>
      </c>
      <c r="D343" s="1107" t="s">
        <v>7226</v>
      </c>
      <c r="E343" s="84" t="s">
        <v>6471</v>
      </c>
      <c r="F343" s="84" t="s">
        <v>174</v>
      </c>
      <c r="G343" s="784" t="s">
        <v>7334</v>
      </c>
      <c r="H343" s="785">
        <v>45862</v>
      </c>
      <c r="I343" s="786">
        <v>150</v>
      </c>
      <c r="J343" s="784">
        <v>0</v>
      </c>
      <c r="K343" s="86" t="s">
        <v>4664</v>
      </c>
      <c r="L343" s="4" t="s">
        <v>3975</v>
      </c>
      <c r="M343" s="4" t="s">
        <v>4245</v>
      </c>
      <c r="N343" s="549" t="s">
        <v>7335</v>
      </c>
      <c r="O343" s="551" t="s">
        <v>5014</v>
      </c>
      <c r="P343" s="146" t="s">
        <v>7336</v>
      </c>
      <c r="Q343" s="146" t="s">
        <v>7337</v>
      </c>
      <c r="R343" s="84"/>
      <c r="S343" s="87" t="s">
        <v>7338</v>
      </c>
    </row>
    <row r="344" spans="1:19" x14ac:dyDescent="0.35">
      <c r="B344" s="851">
        <v>45960</v>
      </c>
      <c r="C344" s="783" t="s">
        <v>177</v>
      </c>
      <c r="D344" s="783" t="s">
        <v>7245</v>
      </c>
      <c r="E344" s="84"/>
      <c r="F344" s="84" t="s">
        <v>177</v>
      </c>
      <c r="G344" s="784" t="s">
        <v>7339</v>
      </c>
      <c r="H344" s="785">
        <v>45906</v>
      </c>
      <c r="I344" s="786">
        <v>99</v>
      </c>
      <c r="J344" s="784">
        <v>0</v>
      </c>
      <c r="K344" s="86"/>
      <c r="L344" s="4" t="s">
        <v>769</v>
      </c>
      <c r="M344" s="4"/>
      <c r="N344" s="767" t="s">
        <v>7340</v>
      </c>
      <c r="O344" s="551" t="s">
        <v>5008</v>
      </c>
      <c r="P344" s="146" t="s">
        <v>7341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7268</v>
      </c>
      <c r="B346" s="851">
        <v>45961</v>
      </c>
      <c r="C346" s="783" t="s">
        <v>177</v>
      </c>
      <c r="D346" s="783" t="s">
        <v>7232</v>
      </c>
      <c r="E346" s="84"/>
      <c r="F346" s="84" t="s">
        <v>126</v>
      </c>
      <c r="G346" s="784" t="s">
        <v>7342</v>
      </c>
      <c r="H346" s="785">
        <v>45719</v>
      </c>
      <c r="I346" s="786"/>
      <c r="J346" s="784">
        <v>99</v>
      </c>
      <c r="K346" s="86"/>
      <c r="L346" s="4" t="s">
        <v>615</v>
      </c>
      <c r="M346" s="4"/>
      <c r="N346" s="291" t="s">
        <v>6904</v>
      </c>
      <c r="O346" s="551"/>
      <c r="P346" s="146" t="s">
        <v>6905</v>
      </c>
      <c r="R346" s="84"/>
      <c r="S346" s="87"/>
    </row>
    <row r="347" spans="1:19" x14ac:dyDescent="0.35">
      <c r="A347" s="607" t="s">
        <v>7268</v>
      </c>
      <c r="B347" s="851">
        <v>45961</v>
      </c>
      <c r="C347" s="783" t="s">
        <v>177</v>
      </c>
      <c r="D347" s="783" t="s">
        <v>7232</v>
      </c>
      <c r="E347" s="84"/>
      <c r="F347" s="84" t="s">
        <v>126</v>
      </c>
      <c r="G347" s="505" t="s">
        <v>7343</v>
      </c>
      <c r="H347" s="785">
        <v>45747</v>
      </c>
      <c r="J347" s="484">
        <v>99</v>
      </c>
      <c r="L347" s="484" t="s">
        <v>618</v>
      </c>
      <c r="N347" s="287" t="s">
        <v>6907</v>
      </c>
      <c r="O347" s="146"/>
      <c r="P347" s="146" t="s">
        <v>6908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7344</v>
      </c>
      <c r="D358" s="84"/>
      <c r="E358" s="84" t="s">
        <v>5593</v>
      </c>
      <c r="F358" s="84" t="s">
        <v>126</v>
      </c>
      <c r="G358" s="1080" t="s">
        <v>7345</v>
      </c>
      <c r="H358" s="785">
        <v>45727</v>
      </c>
      <c r="I358" s="784">
        <v>0</v>
      </c>
      <c r="J358" s="784">
        <v>12</v>
      </c>
      <c r="K358" s="830"/>
      <c r="L358" s="896" t="s">
        <v>7346</v>
      </c>
      <c r="M358" s="829" t="s">
        <v>7347</v>
      </c>
      <c r="N358" s="287" t="s">
        <v>7348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7344</v>
      </c>
      <c r="D359" s="84"/>
      <c r="E359" s="84" t="s">
        <v>5593</v>
      </c>
      <c r="F359" s="84" t="s">
        <v>126</v>
      </c>
      <c r="G359" s="1080" t="s">
        <v>7349</v>
      </c>
      <c r="H359" s="785">
        <v>45736</v>
      </c>
      <c r="I359" s="784">
        <v>0</v>
      </c>
      <c r="J359" s="784">
        <v>15</v>
      </c>
      <c r="K359" s="830"/>
      <c r="L359" s="896" t="s">
        <v>583</v>
      </c>
      <c r="M359" s="829"/>
      <c r="N359" s="287" t="s">
        <v>7350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7344</v>
      </c>
      <c r="D360" s="84"/>
      <c r="E360" s="84" t="s">
        <v>5593</v>
      </c>
      <c r="F360" s="84" t="s">
        <v>126</v>
      </c>
      <c r="G360" s="1080" t="s">
        <v>7351</v>
      </c>
      <c r="H360" s="785">
        <v>45736</v>
      </c>
      <c r="I360" s="784">
        <v>0</v>
      </c>
      <c r="J360" s="784">
        <v>15</v>
      </c>
      <c r="K360" s="830"/>
      <c r="L360" s="896" t="s">
        <v>585</v>
      </c>
      <c r="M360" s="829"/>
      <c r="N360" s="287" t="s">
        <v>7352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7344</v>
      </c>
      <c r="D361" s="84"/>
      <c r="E361" s="84" t="s">
        <v>5593</v>
      </c>
      <c r="F361" s="84" t="s">
        <v>126</v>
      </c>
      <c r="G361" s="1080" t="s">
        <v>7353</v>
      </c>
      <c r="H361" s="785">
        <v>45736</v>
      </c>
      <c r="I361" s="784">
        <v>0</v>
      </c>
      <c r="J361" s="784">
        <v>15</v>
      </c>
      <c r="K361" s="830"/>
      <c r="L361" s="896" t="s">
        <v>584</v>
      </c>
      <c r="M361" s="829"/>
      <c r="N361" s="287" t="s">
        <v>7354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7344</v>
      </c>
      <c r="D362" s="84"/>
      <c r="E362" s="84" t="s">
        <v>5593</v>
      </c>
      <c r="F362" s="84" t="s">
        <v>126</v>
      </c>
      <c r="G362" s="1080" t="s">
        <v>7355</v>
      </c>
      <c r="H362" s="785">
        <v>45737</v>
      </c>
      <c r="I362" s="784">
        <v>0</v>
      </c>
      <c r="J362" s="784">
        <v>15</v>
      </c>
      <c r="L362" s="516" t="s">
        <v>386</v>
      </c>
      <c r="M362" s="829"/>
      <c r="N362" s="287" t="s">
        <v>7004</v>
      </c>
      <c r="O362" s="829"/>
      <c r="P362" s="146" t="s">
        <v>7005</v>
      </c>
      <c r="Q362" s="287" t="s">
        <v>7006</v>
      </c>
      <c r="R362" s="96"/>
      <c r="S362" s="84"/>
    </row>
    <row r="363" spans="1:20" x14ac:dyDescent="0.35">
      <c r="B363" s="851">
        <v>45968</v>
      </c>
      <c r="C363" s="84" t="s">
        <v>7344</v>
      </c>
      <c r="D363" s="84"/>
      <c r="E363" s="84" t="s">
        <v>5593</v>
      </c>
      <c r="F363" s="84" t="s">
        <v>126</v>
      </c>
      <c r="G363" s="1080" t="s">
        <v>7356</v>
      </c>
      <c r="H363" s="785">
        <v>45739</v>
      </c>
      <c r="I363" s="784">
        <v>0</v>
      </c>
      <c r="J363" s="784">
        <v>15</v>
      </c>
      <c r="K363" s="830"/>
      <c r="L363" s="896" t="s">
        <v>586</v>
      </c>
      <c r="M363" s="829"/>
      <c r="N363" s="287" t="s">
        <v>7357</v>
      </c>
      <c r="O363" s="829"/>
      <c r="P363" s="829" t="s">
        <v>7358</v>
      </c>
      <c r="Q363" s="96"/>
      <c r="R363" s="96"/>
      <c r="S363" s="84"/>
    </row>
    <row r="364" spans="1:20" x14ac:dyDescent="0.35">
      <c r="B364" s="851">
        <v>45968</v>
      </c>
      <c r="C364" s="84" t="s">
        <v>7344</v>
      </c>
      <c r="D364" s="84"/>
      <c r="E364" s="84" t="s">
        <v>5593</v>
      </c>
      <c r="F364" s="84" t="s">
        <v>126</v>
      </c>
      <c r="G364" s="1080" t="s">
        <v>7359</v>
      </c>
      <c r="H364" s="785">
        <v>45740</v>
      </c>
      <c r="I364" s="784">
        <v>0</v>
      </c>
      <c r="J364" s="784">
        <v>15</v>
      </c>
      <c r="K364" s="830"/>
      <c r="L364" s="896" t="s">
        <v>587</v>
      </c>
      <c r="M364" s="829"/>
      <c r="N364" s="287" t="s">
        <v>7360</v>
      </c>
      <c r="O364" s="829"/>
      <c r="P364" s="829" t="s">
        <v>7361</v>
      </c>
      <c r="Q364" s="96"/>
      <c r="R364" s="96"/>
      <c r="S364" s="84"/>
    </row>
    <row r="365" spans="1:20" x14ac:dyDescent="0.35">
      <c r="B365" s="851">
        <v>45968</v>
      </c>
      <c r="C365" s="84" t="s">
        <v>7344</v>
      </c>
      <c r="D365" s="84"/>
      <c r="E365" s="84" t="s">
        <v>5593</v>
      </c>
      <c r="F365" s="84" t="s">
        <v>126</v>
      </c>
      <c r="G365" s="1080" t="s">
        <v>7362</v>
      </c>
      <c r="H365" s="785">
        <v>45740</v>
      </c>
      <c r="I365" s="784">
        <v>0</v>
      </c>
      <c r="J365" s="784">
        <v>15</v>
      </c>
      <c r="K365" s="830"/>
      <c r="L365" s="896" t="s">
        <v>582</v>
      </c>
      <c r="M365" s="829"/>
      <c r="N365" s="287" t="s">
        <v>7363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7344</v>
      </c>
      <c r="D366" s="84"/>
      <c r="E366" s="84" t="s">
        <v>5593</v>
      </c>
      <c r="F366" s="84" t="s">
        <v>126</v>
      </c>
      <c r="G366" s="1080" t="s">
        <v>7364</v>
      </c>
      <c r="H366" s="785">
        <v>45741</v>
      </c>
      <c r="I366" s="784">
        <v>0</v>
      </c>
      <c r="J366" s="784">
        <v>15</v>
      </c>
      <c r="K366" s="830"/>
      <c r="L366" s="896" t="s">
        <v>588</v>
      </c>
      <c r="M366" s="829"/>
      <c r="N366" s="287" t="s">
        <v>7365</v>
      </c>
      <c r="O366" s="829"/>
      <c r="P366" s="829"/>
      <c r="Q366" s="96"/>
      <c r="R366" s="96"/>
      <c r="S366" s="84"/>
    </row>
    <row r="367" spans="1:20" x14ac:dyDescent="0.35">
      <c r="A367" s="607" t="s">
        <v>7366</v>
      </c>
      <c r="B367" s="879">
        <v>45968</v>
      </c>
      <c r="C367" s="607" t="s">
        <v>7344</v>
      </c>
      <c r="D367" s="607"/>
      <c r="E367" s="607" t="s">
        <v>5593</v>
      </c>
      <c r="F367" s="607" t="s">
        <v>126</v>
      </c>
      <c r="G367" s="1184" t="s">
        <v>7367</v>
      </c>
      <c r="H367" s="899">
        <v>45741</v>
      </c>
      <c r="I367" s="1164">
        <v>0</v>
      </c>
      <c r="J367" s="1164">
        <v>15</v>
      </c>
      <c r="K367" s="1162"/>
      <c r="L367" s="1165" t="s">
        <v>589</v>
      </c>
      <c r="M367" s="1101"/>
      <c r="N367" s="287" t="s">
        <v>7368</v>
      </c>
      <c r="O367" s="829"/>
      <c r="P367" s="829" t="s">
        <v>7369</v>
      </c>
      <c r="Q367" s="96"/>
      <c r="R367" s="96"/>
      <c r="S367" s="84"/>
    </row>
    <row r="368" spans="1:20" x14ac:dyDescent="0.35">
      <c r="B368" s="851">
        <v>45968</v>
      </c>
      <c r="C368" s="84" t="s">
        <v>7344</v>
      </c>
      <c r="D368" s="84"/>
      <c r="E368" s="84" t="s">
        <v>5593</v>
      </c>
      <c r="F368" s="84" t="s">
        <v>126</v>
      </c>
      <c r="G368" s="1080" t="s">
        <v>7370</v>
      </c>
      <c r="H368" s="785">
        <v>45742</v>
      </c>
      <c r="I368" s="784">
        <v>0</v>
      </c>
      <c r="J368" s="784">
        <v>15</v>
      </c>
      <c r="K368" s="830"/>
      <c r="L368" s="896" t="s">
        <v>592</v>
      </c>
      <c r="M368" s="829"/>
      <c r="N368" s="287" t="s">
        <v>7371</v>
      </c>
      <c r="O368" s="829"/>
      <c r="P368" s="829" t="s">
        <v>7372</v>
      </c>
      <c r="Q368" s="96"/>
      <c r="R368" s="96"/>
      <c r="S368" s="84"/>
    </row>
    <row r="369" spans="1:19" x14ac:dyDescent="0.35">
      <c r="B369" s="851">
        <v>45968</v>
      </c>
      <c r="C369" s="84" t="s">
        <v>7344</v>
      </c>
      <c r="D369" s="84"/>
      <c r="E369" s="84" t="s">
        <v>5593</v>
      </c>
      <c r="F369" s="84" t="s">
        <v>126</v>
      </c>
      <c r="G369" s="1080" t="s">
        <v>7373</v>
      </c>
      <c r="H369" s="785">
        <v>45742</v>
      </c>
      <c r="I369" s="784">
        <v>0</v>
      </c>
      <c r="J369" s="784">
        <v>15</v>
      </c>
      <c r="K369" s="830"/>
      <c r="L369" s="896" t="s">
        <v>591</v>
      </c>
      <c r="M369" s="829"/>
      <c r="N369" s="287" t="s">
        <v>6319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7344</v>
      </c>
      <c r="D370" s="84"/>
      <c r="E370" s="84" t="s">
        <v>5593</v>
      </c>
      <c r="F370" s="84" t="s">
        <v>126</v>
      </c>
      <c r="G370" s="1080" t="s">
        <v>7374</v>
      </c>
      <c r="H370" s="785">
        <v>45742</v>
      </c>
      <c r="I370" s="784">
        <v>0</v>
      </c>
      <c r="J370" s="784">
        <v>15</v>
      </c>
      <c r="K370" s="830"/>
      <c r="L370" s="896" t="s">
        <v>387</v>
      </c>
      <c r="M370" s="829"/>
      <c r="N370" s="287" t="s">
        <v>7375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7344</v>
      </c>
      <c r="D371" s="84"/>
      <c r="E371" s="84" t="s">
        <v>5593</v>
      </c>
      <c r="F371" s="84" t="s">
        <v>126</v>
      </c>
      <c r="G371" s="1080" t="s">
        <v>7376</v>
      </c>
      <c r="H371" s="785">
        <v>45742</v>
      </c>
      <c r="I371" s="784">
        <v>0</v>
      </c>
      <c r="J371" s="784">
        <v>15</v>
      </c>
      <c r="K371" s="830"/>
      <c r="L371" s="896" t="s">
        <v>590</v>
      </c>
      <c r="M371" s="829"/>
      <c r="N371" s="287" t="s">
        <v>7377</v>
      </c>
      <c r="O371" s="829"/>
      <c r="P371" s="829" t="s">
        <v>7378</v>
      </c>
      <c r="Q371" s="96"/>
      <c r="R371" s="96"/>
      <c r="S371" s="84"/>
    </row>
    <row r="372" spans="1:19" x14ac:dyDescent="0.35">
      <c r="B372" s="851">
        <v>45968</v>
      </c>
      <c r="C372" s="84" t="s">
        <v>7344</v>
      </c>
      <c r="D372" s="84"/>
      <c r="E372" s="84" t="s">
        <v>5593</v>
      </c>
      <c r="F372" s="84" t="s">
        <v>126</v>
      </c>
      <c r="G372" s="1080" t="s">
        <v>7379</v>
      </c>
      <c r="H372" s="785">
        <v>45834</v>
      </c>
      <c r="I372" s="784">
        <v>0</v>
      </c>
      <c r="J372" s="784">
        <v>15</v>
      </c>
      <c r="K372" s="830"/>
      <c r="L372" s="896" t="s">
        <v>593</v>
      </c>
      <c r="M372" s="829"/>
      <c r="N372" s="287" t="s">
        <v>7380</v>
      </c>
      <c r="O372" s="829"/>
      <c r="P372" s="829" t="s">
        <v>7381</v>
      </c>
      <c r="Q372" s="96"/>
      <c r="R372" s="96"/>
      <c r="S372" s="84"/>
    </row>
    <row r="373" spans="1:19" x14ac:dyDescent="0.35">
      <c r="B373" s="851">
        <v>45968</v>
      </c>
      <c r="C373" s="84" t="s">
        <v>7344</v>
      </c>
      <c r="D373" s="84"/>
      <c r="E373" s="84" t="s">
        <v>5593</v>
      </c>
      <c r="F373" s="84" t="s">
        <v>126</v>
      </c>
      <c r="G373" s="1080" t="s">
        <v>7382</v>
      </c>
      <c r="H373" s="785">
        <v>45743</v>
      </c>
      <c r="I373" s="784">
        <v>0</v>
      </c>
      <c r="J373" s="784">
        <v>15</v>
      </c>
      <c r="K373" s="830"/>
      <c r="L373" s="896" t="s">
        <v>594</v>
      </c>
      <c r="M373" s="829"/>
      <c r="N373" s="287" t="s">
        <v>7383</v>
      </c>
      <c r="O373" s="829"/>
      <c r="P373" s="829"/>
      <c r="Q373" s="96"/>
      <c r="R373" s="96"/>
      <c r="S373" s="84"/>
    </row>
    <row r="374" spans="1:19" x14ac:dyDescent="0.35">
      <c r="A374" s="607" t="s">
        <v>6372</v>
      </c>
      <c r="B374" s="879">
        <v>45968</v>
      </c>
      <c r="C374" s="607" t="s">
        <v>7344</v>
      </c>
      <c r="D374" s="607"/>
      <c r="E374" s="607" t="s">
        <v>5593</v>
      </c>
      <c r="F374" s="607" t="s">
        <v>126</v>
      </c>
      <c r="G374" s="1184" t="s">
        <v>7384</v>
      </c>
      <c r="H374" s="899">
        <v>45743</v>
      </c>
      <c r="I374" s="1164">
        <v>0</v>
      </c>
      <c r="J374" s="1164">
        <v>15</v>
      </c>
      <c r="K374" s="1162"/>
      <c r="L374" s="1165" t="s">
        <v>596</v>
      </c>
      <c r="M374" s="829"/>
      <c r="N374" s="287" t="s">
        <v>7385</v>
      </c>
      <c r="O374" s="829"/>
      <c r="P374" s="829" t="s">
        <v>7386</v>
      </c>
      <c r="Q374" s="96"/>
      <c r="R374" s="96"/>
      <c r="S374" s="84"/>
    </row>
    <row r="375" spans="1:19" x14ac:dyDescent="0.35">
      <c r="B375" s="851">
        <v>45968</v>
      </c>
      <c r="C375" s="84" t="s">
        <v>7344</v>
      </c>
      <c r="D375" s="84"/>
      <c r="E375" s="84" t="s">
        <v>5593</v>
      </c>
      <c r="F375" s="84" t="s">
        <v>126</v>
      </c>
      <c r="G375" s="1080" t="s">
        <v>7387</v>
      </c>
      <c r="H375" s="785">
        <v>45743</v>
      </c>
      <c r="I375" s="784">
        <v>0</v>
      </c>
      <c r="J375" s="784">
        <v>15</v>
      </c>
      <c r="K375" s="830"/>
      <c r="L375" s="896" t="s">
        <v>595</v>
      </c>
      <c r="M375" s="829"/>
      <c r="N375" s="287" t="s">
        <v>7388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7344</v>
      </c>
      <c r="D376" s="84"/>
      <c r="E376" s="84" t="s">
        <v>5593</v>
      </c>
      <c r="F376" s="84" t="s">
        <v>126</v>
      </c>
      <c r="G376" s="1080" t="s">
        <v>7389</v>
      </c>
      <c r="H376" s="785">
        <v>45744</v>
      </c>
      <c r="I376" s="784">
        <v>0</v>
      </c>
      <c r="J376" s="784">
        <v>15</v>
      </c>
      <c r="K376" s="830"/>
      <c r="L376" s="896" t="s">
        <v>599</v>
      </c>
      <c r="M376" s="829"/>
      <c r="N376" s="287" t="s">
        <v>7390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7344</v>
      </c>
      <c r="D377" s="84"/>
      <c r="E377" s="84" t="s">
        <v>5593</v>
      </c>
      <c r="F377" s="84" t="s">
        <v>126</v>
      </c>
      <c r="G377" s="1080" t="s">
        <v>7391</v>
      </c>
      <c r="H377" s="785">
        <v>45745</v>
      </c>
      <c r="I377" s="784">
        <v>0</v>
      </c>
      <c r="J377" s="784">
        <v>15</v>
      </c>
      <c r="K377" s="830"/>
      <c r="L377" s="896" t="s">
        <v>598</v>
      </c>
      <c r="M377" s="829"/>
      <c r="N377" s="287" t="s">
        <v>7392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7344</v>
      </c>
      <c r="D378" s="84"/>
      <c r="E378" s="84" t="s">
        <v>5593</v>
      </c>
      <c r="F378" s="84" t="s">
        <v>126</v>
      </c>
      <c r="G378" s="1080" t="s">
        <v>7393</v>
      </c>
      <c r="H378" s="785">
        <v>45745</v>
      </c>
      <c r="I378" s="784">
        <v>0</v>
      </c>
      <c r="J378" s="784">
        <v>15</v>
      </c>
      <c r="K378" s="830"/>
      <c r="L378" s="896" t="s">
        <v>597</v>
      </c>
      <c r="M378" s="829"/>
      <c r="N378" s="287" t="s">
        <v>6587</v>
      </c>
      <c r="O378" s="829"/>
      <c r="P378" s="829" t="s">
        <v>6588</v>
      </c>
      <c r="Q378" s="96"/>
      <c r="R378" s="96"/>
      <c r="S378" s="84"/>
    </row>
    <row r="379" spans="1:19" x14ac:dyDescent="0.35">
      <c r="B379" s="851">
        <v>45968</v>
      </c>
      <c r="C379" s="84" t="s">
        <v>7344</v>
      </c>
      <c r="D379" s="84"/>
      <c r="E379" s="84" t="s">
        <v>5593</v>
      </c>
      <c r="F379" s="84" t="s">
        <v>126</v>
      </c>
      <c r="G379" s="1080" t="s">
        <v>7394</v>
      </c>
      <c r="H379" s="785">
        <v>45745</v>
      </c>
      <c r="I379" s="784">
        <v>0</v>
      </c>
      <c r="J379" s="784">
        <v>15</v>
      </c>
      <c r="K379" s="830"/>
      <c r="L379" s="896" t="s">
        <v>600</v>
      </c>
      <c r="M379" s="829"/>
      <c r="N379" s="287" t="s">
        <v>7395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7344</v>
      </c>
      <c r="D380" s="84"/>
      <c r="E380" s="84" t="s">
        <v>5593</v>
      </c>
      <c r="F380" s="84" t="s">
        <v>126</v>
      </c>
      <c r="G380" s="1080" t="s">
        <v>7396</v>
      </c>
      <c r="H380" s="785">
        <v>45746</v>
      </c>
      <c r="I380" s="784">
        <v>0</v>
      </c>
      <c r="J380" s="784">
        <v>15</v>
      </c>
      <c r="K380" s="830"/>
      <c r="L380" s="896" t="s">
        <v>601</v>
      </c>
      <c r="M380" s="829"/>
      <c r="N380" s="287" t="s">
        <v>7397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7344</v>
      </c>
      <c r="D381" s="84"/>
      <c r="E381" s="84" t="s">
        <v>5593</v>
      </c>
      <c r="F381" s="84" t="s">
        <v>126</v>
      </c>
      <c r="G381" s="1080" t="s">
        <v>7398</v>
      </c>
      <c r="H381" s="785">
        <v>45746</v>
      </c>
      <c r="I381" s="784">
        <v>0</v>
      </c>
      <c r="J381" s="784">
        <v>15</v>
      </c>
      <c r="K381" s="830"/>
      <c r="L381" s="896" t="s">
        <v>602</v>
      </c>
      <c r="M381" s="829"/>
      <c r="N381" s="287" t="s">
        <v>7399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604</v>
      </c>
      <c r="D383" s="84"/>
      <c r="E383" s="84" t="s">
        <v>5374</v>
      </c>
      <c r="F383" s="84" t="s">
        <v>126</v>
      </c>
      <c r="G383" s="1080" t="s">
        <v>7400</v>
      </c>
      <c r="H383" s="785">
        <v>45747</v>
      </c>
      <c r="I383" s="784">
        <v>0</v>
      </c>
      <c r="J383" s="784">
        <v>60</v>
      </c>
      <c r="K383" s="830"/>
      <c r="L383" s="896" t="s">
        <v>603</v>
      </c>
      <c r="M383" s="829"/>
      <c r="N383" s="287" t="s">
        <v>7401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604</v>
      </c>
      <c r="D384" s="84"/>
      <c r="E384" s="84" t="s">
        <v>5374</v>
      </c>
      <c r="F384" s="84" t="s">
        <v>126</v>
      </c>
      <c r="G384" s="1080" t="s">
        <v>7402</v>
      </c>
      <c r="H384" s="785">
        <v>45747</v>
      </c>
      <c r="I384" s="784">
        <v>0</v>
      </c>
      <c r="J384" s="784">
        <v>60</v>
      </c>
      <c r="K384" s="830"/>
      <c r="L384" s="896" t="s">
        <v>606</v>
      </c>
      <c r="M384" s="829"/>
      <c r="N384" s="287" t="s">
        <v>6879</v>
      </c>
      <c r="O384" s="829"/>
      <c r="P384" s="829" t="s">
        <v>7403</v>
      </c>
      <c r="Q384" s="96"/>
      <c r="R384" s="96"/>
      <c r="S384" s="84"/>
    </row>
    <row r="385" spans="1:22" x14ac:dyDescent="0.35">
      <c r="A385" s="607" t="s">
        <v>7404</v>
      </c>
      <c r="B385" s="851">
        <v>45969</v>
      </c>
      <c r="C385" s="84" t="s">
        <v>604</v>
      </c>
      <c r="D385" s="878"/>
      <c r="E385" s="84" t="s">
        <v>5374</v>
      </c>
      <c r="F385" s="784" t="s">
        <v>174</v>
      </c>
      <c r="G385" s="785" t="s">
        <v>7405</v>
      </c>
      <c r="H385" s="785">
        <v>45944</v>
      </c>
      <c r="I385" s="784">
        <v>65</v>
      </c>
      <c r="J385" s="784"/>
      <c r="K385" s="830" t="s">
        <v>5045</v>
      </c>
      <c r="L385" s="896" t="s">
        <v>710</v>
      </c>
      <c r="M385" s="829"/>
      <c r="N385" s="287" t="s">
        <v>7406</v>
      </c>
      <c r="O385" s="829" t="s">
        <v>4749</v>
      </c>
      <c r="P385" s="829" t="s">
        <v>7407</v>
      </c>
      <c r="Q385" s="96"/>
      <c r="R385" s="96"/>
      <c r="S385" s="84"/>
    </row>
    <row r="386" spans="1:22" x14ac:dyDescent="0.35">
      <c r="B386" s="851">
        <v>45969</v>
      </c>
      <c r="C386" s="84" t="s">
        <v>604</v>
      </c>
      <c r="D386" s="878"/>
      <c r="E386" s="84" t="s">
        <v>5374</v>
      </c>
      <c r="F386" s="784" t="s">
        <v>174</v>
      </c>
      <c r="G386" s="785" t="s">
        <v>7408</v>
      </c>
      <c r="H386" s="785">
        <v>45963</v>
      </c>
      <c r="I386" s="784">
        <v>65</v>
      </c>
      <c r="J386" s="784"/>
      <c r="K386" s="830"/>
      <c r="L386" s="896" t="s">
        <v>692</v>
      </c>
      <c r="M386" s="829"/>
      <c r="N386" s="287" t="s">
        <v>7409</v>
      </c>
      <c r="O386" s="829" t="s">
        <v>4716</v>
      </c>
      <c r="P386" s="829" t="s">
        <v>7410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7411</v>
      </c>
      <c r="D389" s="96"/>
      <c r="E389" s="96" t="s">
        <v>5593</v>
      </c>
      <c r="F389" s="96" t="s">
        <v>126</v>
      </c>
      <c r="G389" s="1080" t="s">
        <v>7412</v>
      </c>
      <c r="H389" s="785">
        <v>45748</v>
      </c>
      <c r="I389" s="784">
        <v>0</v>
      </c>
      <c r="J389" s="784">
        <v>15</v>
      </c>
      <c r="K389" s="830"/>
      <c r="L389" s="896" t="s">
        <v>393</v>
      </c>
      <c r="M389" s="829"/>
      <c r="N389" s="287" t="s">
        <v>7413</v>
      </c>
      <c r="O389" s="829"/>
      <c r="P389" s="829" t="s">
        <v>7414</v>
      </c>
      <c r="Q389" s="607"/>
      <c r="R389" s="96"/>
      <c r="S389" s="84"/>
    </row>
    <row r="390" spans="1:22" x14ac:dyDescent="0.35">
      <c r="B390" s="851">
        <v>45996</v>
      </c>
      <c r="C390" s="96" t="s">
        <v>7411</v>
      </c>
      <c r="D390" s="96"/>
      <c r="E390" s="96" t="s">
        <v>5593</v>
      </c>
      <c r="F390" s="96" t="s">
        <v>126</v>
      </c>
      <c r="G390" s="1080" t="s">
        <v>7415</v>
      </c>
      <c r="H390" s="785">
        <v>45748</v>
      </c>
      <c r="I390" s="784">
        <v>0</v>
      </c>
      <c r="J390" s="784">
        <v>15</v>
      </c>
      <c r="K390" s="830"/>
      <c r="L390" s="896" t="s">
        <v>392</v>
      </c>
      <c r="M390" s="829"/>
      <c r="N390" s="287" t="s">
        <v>7416</v>
      </c>
      <c r="O390" s="829"/>
      <c r="P390" s="829" t="s">
        <v>7417</v>
      </c>
      <c r="Q390" s="607"/>
      <c r="R390" s="96"/>
      <c r="S390" s="84"/>
    </row>
    <row r="391" spans="1:22" x14ac:dyDescent="0.35">
      <c r="B391" s="851">
        <v>45996</v>
      </c>
      <c r="C391" s="96" t="s">
        <v>7411</v>
      </c>
      <c r="D391" s="96"/>
      <c r="E391" s="96" t="s">
        <v>5593</v>
      </c>
      <c r="F391" s="96" t="s">
        <v>126</v>
      </c>
      <c r="G391" s="1080" t="s">
        <v>7418</v>
      </c>
      <c r="H391" s="785">
        <v>45748</v>
      </c>
      <c r="I391" s="784">
        <v>0</v>
      </c>
      <c r="J391" s="784">
        <v>15</v>
      </c>
      <c r="K391" s="830"/>
      <c r="L391" s="896" t="s">
        <v>388</v>
      </c>
      <c r="M391" s="829"/>
      <c r="N391" s="287" t="s">
        <v>7419</v>
      </c>
      <c r="O391" s="829"/>
      <c r="P391" s="829" t="s">
        <v>7420</v>
      </c>
      <c r="Q391" s="607"/>
      <c r="R391" s="96"/>
      <c r="S391" s="84"/>
    </row>
    <row r="392" spans="1:22" x14ac:dyDescent="0.35">
      <c r="B392" s="851">
        <v>45996</v>
      </c>
      <c r="C392" s="96" t="s">
        <v>7411</v>
      </c>
      <c r="D392" s="96"/>
      <c r="E392" s="96" t="s">
        <v>5593</v>
      </c>
      <c r="F392" s="96" t="s">
        <v>126</v>
      </c>
      <c r="G392" s="1080" t="s">
        <v>7421</v>
      </c>
      <c r="H392" s="785">
        <v>45748</v>
      </c>
      <c r="I392" s="784">
        <v>0</v>
      </c>
      <c r="J392" s="784">
        <v>15</v>
      </c>
      <c r="K392" s="830"/>
      <c r="L392" s="896" t="s">
        <v>394</v>
      </c>
      <c r="M392" s="829"/>
      <c r="N392" s="291" t="s">
        <v>7422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7411</v>
      </c>
      <c r="D393" s="1154"/>
      <c r="E393" s="1154" t="s">
        <v>5593</v>
      </c>
      <c r="F393" s="1154" t="s">
        <v>126</v>
      </c>
      <c r="G393" s="1155" t="s">
        <v>7423</v>
      </c>
      <c r="H393" s="1156">
        <v>45754</v>
      </c>
      <c r="I393" s="784">
        <v>0</v>
      </c>
      <c r="J393" s="784">
        <v>15</v>
      </c>
      <c r="K393" s="830"/>
      <c r="L393" s="896" t="s">
        <v>386</v>
      </c>
      <c r="M393" s="829"/>
      <c r="N393" s="287" t="s">
        <v>7004</v>
      </c>
      <c r="O393" s="829"/>
      <c r="P393" s="829" t="s">
        <v>7005</v>
      </c>
      <c r="Q393" s="287" t="s">
        <v>7006</v>
      </c>
      <c r="R393" s="96"/>
      <c r="S393" s="84"/>
    </row>
    <row r="394" spans="1:22" x14ac:dyDescent="0.35">
      <c r="A394" s="607" t="s">
        <v>7424</v>
      </c>
      <c r="B394" s="1188">
        <v>45996</v>
      </c>
      <c r="C394" s="1189" t="s">
        <v>7411</v>
      </c>
      <c r="D394" s="1189"/>
      <c r="E394" s="1189" t="s">
        <v>5593</v>
      </c>
      <c r="F394" s="1189" t="s">
        <v>126</v>
      </c>
      <c r="G394" s="1190" t="s">
        <v>7425</v>
      </c>
      <c r="H394" s="1191">
        <v>45754</v>
      </c>
      <c r="I394" s="609">
        <v>0</v>
      </c>
      <c r="J394" s="607">
        <v>15</v>
      </c>
      <c r="K394" s="607"/>
      <c r="L394" s="1162" t="s">
        <v>391</v>
      </c>
      <c r="M394" s="829"/>
      <c r="N394" s="287" t="s">
        <v>7426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7411</v>
      </c>
      <c r="D395" s="1154"/>
      <c r="E395" s="1154" t="s">
        <v>5593</v>
      </c>
      <c r="F395" s="1154" t="s">
        <v>126</v>
      </c>
      <c r="G395" s="1157" t="s">
        <v>7427</v>
      </c>
      <c r="H395" s="1156"/>
      <c r="I395" s="784">
        <v>0</v>
      </c>
      <c r="J395" s="784">
        <v>15</v>
      </c>
      <c r="K395" s="830"/>
      <c r="L395" s="896" t="s">
        <v>387</v>
      </c>
      <c r="M395" s="829"/>
      <c r="N395" s="287" t="s">
        <v>7375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7411</v>
      </c>
      <c r="D396" s="1154"/>
      <c r="E396" s="1154" t="s">
        <v>5593</v>
      </c>
      <c r="F396" s="1154" t="s">
        <v>126</v>
      </c>
      <c r="G396" s="1157" t="s">
        <v>7428</v>
      </c>
      <c r="H396" s="1156">
        <v>45755</v>
      </c>
      <c r="I396" s="784">
        <v>0</v>
      </c>
      <c r="J396" s="784">
        <v>15</v>
      </c>
      <c r="K396" s="830"/>
      <c r="L396" s="896" t="s">
        <v>390</v>
      </c>
      <c r="M396" s="829"/>
      <c r="N396" s="287" t="s">
        <v>6664</v>
      </c>
      <c r="O396" s="829"/>
      <c r="P396" s="829" t="s">
        <v>6665</v>
      </c>
      <c r="Q396" s="96"/>
      <c r="R396" s="96"/>
      <c r="S396" s="84"/>
    </row>
    <row r="397" spans="1:22" x14ac:dyDescent="0.35">
      <c r="B397" s="1153">
        <v>45996</v>
      </c>
      <c r="C397" s="1154" t="s">
        <v>7411</v>
      </c>
      <c r="D397" s="1154"/>
      <c r="E397" s="1154" t="s">
        <v>5593</v>
      </c>
      <c r="F397" s="1154" t="s">
        <v>126</v>
      </c>
      <c r="G397" s="1157" t="s">
        <v>7429</v>
      </c>
      <c r="H397" s="1156">
        <v>45755</v>
      </c>
      <c r="I397" s="784">
        <v>0</v>
      </c>
      <c r="J397" s="784">
        <v>15</v>
      </c>
      <c r="K397" s="830"/>
      <c r="L397" s="896" t="s">
        <v>389</v>
      </c>
      <c r="M397" s="829"/>
      <c r="N397" s="287" t="s">
        <v>7430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7411</v>
      </c>
      <c r="D399" s="1154"/>
      <c r="E399" s="1154" t="s">
        <v>5593</v>
      </c>
      <c r="F399" s="1154" t="s">
        <v>126</v>
      </c>
      <c r="G399" s="1080" t="s">
        <v>7431</v>
      </c>
      <c r="H399" s="785">
        <v>45785</v>
      </c>
      <c r="I399" s="784">
        <v>0</v>
      </c>
      <c r="J399" s="784">
        <v>15</v>
      </c>
      <c r="K399" s="830"/>
      <c r="L399" s="896" t="s">
        <v>395</v>
      </c>
      <c r="M399" s="829"/>
      <c r="N399" s="287" t="s">
        <v>7432</v>
      </c>
      <c r="O399" s="829"/>
      <c r="P399" s="829"/>
      <c r="Q399" s="96"/>
      <c r="R399" s="96"/>
      <c r="S399" s="84"/>
    </row>
    <row r="400" spans="1:22" x14ac:dyDescent="0.35">
      <c r="B400" s="1193"/>
      <c r="C400" s="1194"/>
      <c r="D400" s="1194"/>
      <c r="E400" s="1194"/>
      <c r="F400" s="1194"/>
      <c r="G400" s="1195"/>
      <c r="H400" s="1196"/>
      <c r="I400" s="1197"/>
      <c r="J400" s="1197"/>
      <c r="K400" s="1198"/>
      <c r="L400" s="1199"/>
      <c r="M400" s="1200"/>
      <c r="N400" s="1201"/>
      <c r="O400" s="1200"/>
      <c r="P400" s="1200"/>
      <c r="Q400" s="1197"/>
      <c r="R400" s="1197"/>
      <c r="S400" s="148"/>
      <c r="T400" s="1194"/>
      <c r="U400" s="1194"/>
      <c r="V400" s="1194"/>
    </row>
    <row r="401" spans="2:22" x14ac:dyDescent="0.35">
      <c r="B401" s="1193"/>
      <c r="C401" s="1194"/>
      <c r="D401" s="1194"/>
      <c r="E401" s="1194"/>
      <c r="F401" s="1194"/>
      <c r="G401" s="1195"/>
      <c r="H401" s="1196"/>
      <c r="I401" s="1197"/>
      <c r="J401" s="1197"/>
      <c r="K401" s="1198"/>
      <c r="L401" s="1199"/>
      <c r="M401" s="1200"/>
      <c r="N401" s="1201"/>
      <c r="O401" s="1200"/>
      <c r="P401" s="1200"/>
      <c r="Q401" s="1197"/>
      <c r="R401" s="1197"/>
      <c r="S401" s="148"/>
      <c r="T401" s="1194"/>
      <c r="U401" s="1194"/>
      <c r="V401" s="1194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324</v>
      </c>
      <c r="D403" s="84" t="s">
        <v>7433</v>
      </c>
      <c r="E403" s="783" t="s">
        <v>5593</v>
      </c>
      <c r="F403" s="784" t="s">
        <v>126</v>
      </c>
      <c r="G403" s="87" t="s">
        <v>7434</v>
      </c>
      <c r="H403" s="785">
        <v>45754</v>
      </c>
      <c r="I403" s="507">
        <v>0</v>
      </c>
      <c r="J403" s="484">
        <v>15</v>
      </c>
      <c r="K403" s="84"/>
      <c r="L403" s="127" t="s">
        <v>393</v>
      </c>
      <c r="M403" s="146"/>
      <c r="N403" s="287" t="s">
        <v>7413</v>
      </c>
      <c r="O403" s="146"/>
      <c r="P403" s="146" t="s">
        <v>7414</v>
      </c>
      <c r="Q403" s="96"/>
      <c r="R403" s="96"/>
      <c r="S403" s="84"/>
    </row>
    <row r="404" spans="2:22" x14ac:dyDescent="0.35">
      <c r="B404" s="879">
        <v>45999</v>
      </c>
      <c r="C404" s="607" t="s">
        <v>362</v>
      </c>
      <c r="D404" s="607" t="s">
        <v>7433</v>
      </c>
      <c r="E404" s="878" t="s">
        <v>5593</v>
      </c>
      <c r="F404" s="1164" t="s">
        <v>126</v>
      </c>
      <c r="G404" s="1184" t="s">
        <v>7435</v>
      </c>
      <c r="H404" s="785">
        <v>45762</v>
      </c>
      <c r="I404" s="784">
        <v>0</v>
      </c>
      <c r="J404" s="784">
        <v>15</v>
      </c>
      <c r="K404" s="830"/>
      <c r="L404" s="896" t="s">
        <v>396</v>
      </c>
      <c r="M404" s="829"/>
      <c r="N404" s="287" t="s">
        <v>7436</v>
      </c>
      <c r="O404" s="829"/>
      <c r="P404" s="829" t="s">
        <v>7437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7411</v>
      </c>
      <c r="D406" s="84"/>
      <c r="E406" s="84" t="s">
        <v>5593</v>
      </c>
      <c r="F406" s="84" t="s">
        <v>126</v>
      </c>
      <c r="G406" s="505" t="s">
        <v>7438</v>
      </c>
      <c r="H406" s="785">
        <v>45755</v>
      </c>
      <c r="I406" s="507">
        <v>0</v>
      </c>
      <c r="J406" s="484">
        <v>15</v>
      </c>
      <c r="L406" s="516" t="s">
        <v>361</v>
      </c>
      <c r="N406" s="287" t="s">
        <v>7439</v>
      </c>
      <c r="P406" s="146"/>
      <c r="Q406" s="287"/>
    </row>
    <row r="407" spans="2:22" x14ac:dyDescent="0.35">
      <c r="B407" s="851">
        <v>46024</v>
      </c>
      <c r="C407" s="84" t="s">
        <v>7411</v>
      </c>
      <c r="D407" s="84"/>
      <c r="E407" s="84" t="s">
        <v>5593</v>
      </c>
      <c r="F407" s="84" t="s">
        <v>126</v>
      </c>
      <c r="G407" s="505" t="s">
        <v>7440</v>
      </c>
      <c r="H407" s="785">
        <v>45755</v>
      </c>
      <c r="I407" s="507">
        <v>0</v>
      </c>
      <c r="J407" s="484">
        <v>15</v>
      </c>
      <c r="L407" s="516" t="s">
        <v>363</v>
      </c>
      <c r="N407" s="287" t="s">
        <v>7441</v>
      </c>
    </row>
    <row r="408" spans="2:22" x14ac:dyDescent="0.35">
      <c r="B408" s="851">
        <v>46024</v>
      </c>
      <c r="C408" s="84" t="s">
        <v>7411</v>
      </c>
      <c r="D408" s="84"/>
      <c r="E408" s="84" t="s">
        <v>5593</v>
      </c>
      <c r="F408" s="84" t="s">
        <v>175</v>
      </c>
      <c r="G408" s="87" t="s">
        <v>7442</v>
      </c>
      <c r="H408" s="785">
        <v>45896</v>
      </c>
      <c r="I408" s="507">
        <v>15</v>
      </c>
      <c r="J408" s="484">
        <v>0</v>
      </c>
      <c r="K408" s="96" t="s">
        <v>4664</v>
      </c>
      <c r="L408" s="830" t="s">
        <v>4410</v>
      </c>
      <c r="M408" s="830" t="s">
        <v>4411</v>
      </c>
      <c r="N408" s="287" t="s">
        <v>7443</v>
      </c>
      <c r="O408" s="829" t="s">
        <v>4889</v>
      </c>
      <c r="P408" s="829" t="s">
        <v>6491</v>
      </c>
      <c r="Q408" s="96" t="s">
        <v>6492</v>
      </c>
      <c r="R408" s="96" t="s">
        <v>6493</v>
      </c>
      <c r="S408" s="96" t="s">
        <v>4370</v>
      </c>
    </row>
    <row r="409" spans="2:22" x14ac:dyDescent="0.35">
      <c r="B409" s="1153">
        <v>46024</v>
      </c>
      <c r="C409" s="1154" t="s">
        <v>7411</v>
      </c>
      <c r="D409" s="1154"/>
      <c r="E409" s="1154" t="s">
        <v>5593</v>
      </c>
      <c r="F409" s="1154" t="s">
        <v>126</v>
      </c>
      <c r="G409" s="1155" t="s">
        <v>7444</v>
      </c>
      <c r="H409" s="1156">
        <v>45755</v>
      </c>
      <c r="I409" s="784">
        <v>0</v>
      </c>
      <c r="J409" s="784">
        <v>15</v>
      </c>
      <c r="K409" s="830"/>
      <c r="L409" s="896" t="s">
        <v>364</v>
      </c>
      <c r="M409" s="829"/>
      <c r="N409" s="287" t="s">
        <v>7445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7446</v>
      </c>
      <c r="D412" s="84"/>
      <c r="E412" s="84"/>
      <c r="F412" s="783" t="s">
        <v>174</v>
      </c>
      <c r="G412" s="784" t="s">
        <v>7447</v>
      </c>
      <c r="H412" s="785">
        <v>45237</v>
      </c>
      <c r="I412" s="786">
        <v>125</v>
      </c>
      <c r="J412" s="784">
        <v>0</v>
      </c>
      <c r="K412" s="1039" t="s">
        <v>5756</v>
      </c>
      <c r="L412" s="1040" t="s">
        <v>7448</v>
      </c>
      <c r="M412" s="1040" t="s">
        <v>7449</v>
      </c>
      <c r="N412" s="549" t="s">
        <v>7450</v>
      </c>
      <c r="O412" s="829" t="s">
        <v>4755</v>
      </c>
      <c r="P412" s="829" t="s">
        <v>7451</v>
      </c>
      <c r="Q412" s="96" t="s">
        <v>7452</v>
      </c>
      <c r="R412" s="96" t="s">
        <v>7453</v>
      </c>
      <c r="S412" s="96" t="s">
        <v>4407</v>
      </c>
    </row>
    <row r="413" spans="2:22" x14ac:dyDescent="0.35">
      <c r="B413" s="851">
        <v>46033</v>
      </c>
      <c r="C413" s="84" t="s">
        <v>7446</v>
      </c>
      <c r="D413" s="84"/>
      <c r="E413" s="84"/>
      <c r="F413" s="84" t="s">
        <v>126</v>
      </c>
      <c r="G413" s="505" t="s">
        <v>7454</v>
      </c>
      <c r="H413" s="785">
        <v>45881</v>
      </c>
      <c r="J413" s="484">
        <v>125</v>
      </c>
      <c r="L413" s="516" t="s">
        <v>350</v>
      </c>
      <c r="N413" s="1167" t="s">
        <v>7455</v>
      </c>
      <c r="P413" s="146" t="s">
        <v>6969</v>
      </c>
    </row>
    <row r="414" spans="2:22" x14ac:dyDescent="0.35">
      <c r="B414" s="851">
        <v>46033</v>
      </c>
      <c r="C414" s="84" t="s">
        <v>7446</v>
      </c>
      <c r="D414" s="84"/>
      <c r="E414" s="84"/>
      <c r="F414" s="783" t="s">
        <v>174</v>
      </c>
      <c r="G414" s="87" t="s">
        <v>7456</v>
      </c>
      <c r="H414" s="785">
        <v>45983</v>
      </c>
      <c r="I414" s="507">
        <v>125</v>
      </c>
      <c r="L414" s="127" t="s">
        <v>7457</v>
      </c>
      <c r="N414" s="1167" t="s">
        <v>7458</v>
      </c>
      <c r="O414" s="146" t="s">
        <v>4966</v>
      </c>
      <c r="P414" s="146" t="s">
        <v>7459</v>
      </c>
      <c r="S414" s="484" t="s">
        <v>6133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362</v>
      </c>
      <c r="D416" s="84" t="s">
        <v>7433</v>
      </c>
      <c r="E416" s="84" t="s">
        <v>5593</v>
      </c>
      <c r="F416" s="84" t="s">
        <v>126</v>
      </c>
      <c r="G416" s="505" t="s">
        <v>7460</v>
      </c>
      <c r="H416" s="785"/>
      <c r="I416" s="507">
        <v>0</v>
      </c>
      <c r="J416" s="484">
        <v>15</v>
      </c>
      <c r="L416" s="516" t="s">
        <v>323</v>
      </c>
      <c r="N416" s="287" t="s">
        <v>7461</v>
      </c>
      <c r="P416" s="146" t="s">
        <v>7462</v>
      </c>
    </row>
    <row r="417" spans="2:19" x14ac:dyDescent="0.35">
      <c r="B417" s="851">
        <v>46055</v>
      </c>
      <c r="C417" s="484" t="s">
        <v>362</v>
      </c>
      <c r="D417" s="84" t="s">
        <v>7433</v>
      </c>
      <c r="E417" s="84" t="s">
        <v>5593</v>
      </c>
      <c r="F417" s="84" t="s">
        <v>126</v>
      </c>
      <c r="G417" s="505" t="s">
        <v>7463</v>
      </c>
      <c r="H417" s="785">
        <v>45755</v>
      </c>
      <c r="I417" s="507">
        <v>0</v>
      </c>
      <c r="J417" s="484">
        <v>15</v>
      </c>
      <c r="L417" s="516" t="s">
        <v>326</v>
      </c>
      <c r="N417" s="287" t="s">
        <v>7464</v>
      </c>
    </row>
    <row r="418" spans="2:19" x14ac:dyDescent="0.35">
      <c r="B418" s="851">
        <v>46055</v>
      </c>
      <c r="C418" s="484" t="s">
        <v>362</v>
      </c>
      <c r="D418" s="84" t="s">
        <v>7433</v>
      </c>
      <c r="E418" s="84" t="s">
        <v>5593</v>
      </c>
      <c r="F418" s="84" t="s">
        <v>174</v>
      </c>
      <c r="G418" s="87" t="s">
        <v>7465</v>
      </c>
      <c r="H418" s="785">
        <v>46022</v>
      </c>
      <c r="I418" s="507">
        <v>15</v>
      </c>
      <c r="J418" s="484">
        <v>0</v>
      </c>
      <c r="L418" s="516" t="s">
        <v>570</v>
      </c>
      <c r="N418" s="287" t="s">
        <v>7466</v>
      </c>
      <c r="O418" s="146" t="s">
        <v>5709</v>
      </c>
      <c r="P418" s="146" t="s">
        <v>7467</v>
      </c>
    </row>
    <row r="419" spans="2:19" x14ac:dyDescent="0.35">
      <c r="B419" s="851">
        <v>46055</v>
      </c>
      <c r="C419" s="484" t="s">
        <v>362</v>
      </c>
      <c r="D419" s="84" t="s">
        <v>7433</v>
      </c>
      <c r="E419" s="84" t="s">
        <v>5593</v>
      </c>
      <c r="F419" s="84" t="s">
        <v>174</v>
      </c>
      <c r="G419" s="87" t="s">
        <v>7468</v>
      </c>
      <c r="H419" s="785">
        <v>46033</v>
      </c>
      <c r="I419" s="507">
        <v>15</v>
      </c>
      <c r="L419" s="516" t="s">
        <v>406</v>
      </c>
      <c r="N419" s="287" t="s">
        <v>7469</v>
      </c>
      <c r="O419" s="146" t="s">
        <v>5014</v>
      </c>
      <c r="P419" s="146" t="s">
        <v>7470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224</v>
      </c>
      <c r="D423" s="84"/>
      <c r="E423" s="84" t="s">
        <v>5375</v>
      </c>
      <c r="F423" s="84" t="s">
        <v>174</v>
      </c>
      <c r="G423" s="87" t="s">
        <v>7471</v>
      </c>
      <c r="H423" s="785">
        <v>46045</v>
      </c>
      <c r="I423" s="507">
        <v>125</v>
      </c>
      <c r="J423" s="484">
        <v>0</v>
      </c>
      <c r="K423" s="84"/>
      <c r="L423" s="127" t="s">
        <v>7472</v>
      </c>
      <c r="M423" s="127" t="s">
        <v>7473</v>
      </c>
      <c r="N423" s="287" t="s">
        <v>7474</v>
      </c>
      <c r="O423" s="146" t="s">
        <v>4808</v>
      </c>
      <c r="P423" s="146" t="s">
        <v>7475</v>
      </c>
      <c r="S423" s="84"/>
    </row>
    <row r="424" spans="2:19" x14ac:dyDescent="0.35">
      <c r="B424" s="851">
        <v>46088</v>
      </c>
      <c r="C424" s="84" t="s">
        <v>224</v>
      </c>
      <c r="D424" s="84"/>
      <c r="E424" s="84" t="s">
        <v>5375</v>
      </c>
      <c r="F424" s="84" t="s">
        <v>175</v>
      </c>
      <c r="G424" s="87" t="s">
        <v>7476</v>
      </c>
      <c r="H424" s="785">
        <v>46071</v>
      </c>
      <c r="I424" s="507">
        <v>125</v>
      </c>
      <c r="K424" s="84"/>
      <c r="L424" s="127" t="s">
        <v>4188</v>
      </c>
      <c r="M424" s="127" t="s">
        <v>6183</v>
      </c>
      <c r="N424" s="287" t="s">
        <v>7144</v>
      </c>
      <c r="O424" s="146" t="s">
        <v>4879</v>
      </c>
      <c r="P424" s="146" t="s">
        <v>7145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783</v>
      </c>
      <c r="D426" s="783" t="s">
        <v>316</v>
      </c>
      <c r="E426" s="783" t="s">
        <v>5374</v>
      </c>
      <c r="F426" s="84" t="s">
        <v>174</v>
      </c>
      <c r="G426" s="87" t="s">
        <v>7477</v>
      </c>
      <c r="H426" s="785">
        <v>45897</v>
      </c>
      <c r="I426" s="507">
        <v>50</v>
      </c>
      <c r="J426" s="484">
        <v>0</v>
      </c>
      <c r="K426" s="84" t="s">
        <v>4664</v>
      </c>
      <c r="L426" s="127" t="s">
        <v>4474</v>
      </c>
      <c r="M426" s="127" t="s">
        <v>5603</v>
      </c>
      <c r="N426" s="287" t="s">
        <v>7478</v>
      </c>
      <c r="O426" s="146" t="s">
        <v>4755</v>
      </c>
      <c r="P426" s="146"/>
      <c r="S426" s="84" t="s">
        <v>5728</v>
      </c>
    </row>
    <row r="427" spans="2:19" x14ac:dyDescent="0.35">
      <c r="B427" s="851">
        <v>46112</v>
      </c>
      <c r="C427" s="84" t="s">
        <v>783</v>
      </c>
      <c r="D427" s="783" t="s">
        <v>316</v>
      </c>
      <c r="E427" s="783" t="s">
        <v>5374</v>
      </c>
      <c r="F427" s="84" t="s">
        <v>111</v>
      </c>
      <c r="G427" s="1045" t="s">
        <v>7479</v>
      </c>
      <c r="H427" s="785">
        <v>46028</v>
      </c>
      <c r="I427" s="507">
        <v>40</v>
      </c>
      <c r="J427" s="484">
        <v>0</v>
      </c>
      <c r="K427" s="84"/>
      <c r="L427" s="127" t="s">
        <v>6186</v>
      </c>
      <c r="M427" s="127" t="s">
        <v>5786</v>
      </c>
      <c r="N427" s="287" t="s">
        <v>6810</v>
      </c>
      <c r="O427" s="146"/>
      <c r="P427" s="146" t="s">
        <v>6811</v>
      </c>
      <c r="S427" s="84"/>
    </row>
    <row r="428" spans="2:19" x14ac:dyDescent="0.35">
      <c r="B428" s="851">
        <v>46112</v>
      </c>
      <c r="C428" s="84" t="s">
        <v>783</v>
      </c>
      <c r="D428" s="783" t="s">
        <v>316</v>
      </c>
      <c r="E428" s="783" t="s">
        <v>5374</v>
      </c>
      <c r="F428" s="84" t="s">
        <v>111</v>
      </c>
      <c r="G428" s="1045" t="s">
        <v>7480</v>
      </c>
      <c r="H428" s="785">
        <v>46030</v>
      </c>
      <c r="I428" s="507">
        <v>40</v>
      </c>
      <c r="J428" s="484">
        <v>0</v>
      </c>
      <c r="K428" s="84"/>
      <c r="L428" s="127" t="s">
        <v>7481</v>
      </c>
      <c r="M428" s="127" t="s">
        <v>7482</v>
      </c>
      <c r="N428" s="287" t="s">
        <v>7483</v>
      </c>
      <c r="O428" s="146"/>
      <c r="P428" s="146" t="s">
        <v>7484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357</v>
      </c>
      <c r="D430" s="783"/>
      <c r="E430" s="783" t="s">
        <v>528</v>
      </c>
      <c r="F430" s="84" t="s">
        <v>174</v>
      </c>
      <c r="G430" s="1045" t="s">
        <v>7485</v>
      </c>
      <c r="H430" s="785">
        <v>46049</v>
      </c>
      <c r="I430" s="507">
        <v>825</v>
      </c>
      <c r="J430" s="484">
        <v>0</v>
      </c>
      <c r="K430" s="84"/>
      <c r="L430" s="127" t="s">
        <v>4145</v>
      </c>
      <c r="M430" s="127" t="s">
        <v>7486</v>
      </c>
      <c r="N430" s="287" t="s">
        <v>7487</v>
      </c>
      <c r="O430" s="146" t="s">
        <v>6530</v>
      </c>
      <c r="P430" s="146" t="s">
        <v>7488</v>
      </c>
      <c r="S430" s="84"/>
    </row>
    <row r="431" spans="2:19" x14ac:dyDescent="0.35">
      <c r="B431" s="851">
        <v>46122</v>
      </c>
      <c r="C431" s="84" t="s">
        <v>357</v>
      </c>
      <c r="D431" s="783"/>
      <c r="E431" s="783" t="s">
        <v>528</v>
      </c>
      <c r="F431" s="84" t="s">
        <v>178</v>
      </c>
      <c r="G431" s="1045" t="s">
        <v>7489</v>
      </c>
      <c r="H431" s="785">
        <v>46068</v>
      </c>
      <c r="I431" s="507">
        <v>825</v>
      </c>
      <c r="J431" s="484">
        <v>0</v>
      </c>
      <c r="K431" s="84"/>
      <c r="L431" s="127" t="s">
        <v>7490</v>
      </c>
      <c r="M431" s="127" t="s">
        <v>7491</v>
      </c>
      <c r="N431" s="287" t="s">
        <v>7492</v>
      </c>
      <c r="O431" s="146" t="s">
        <v>5415</v>
      </c>
      <c r="P431" s="146"/>
      <c r="S431" s="84" t="s">
        <v>7493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7224</v>
      </c>
    </row>
    <row r="434" spans="1:19" x14ac:dyDescent="0.35">
      <c r="B434" s="851">
        <v>46130</v>
      </c>
      <c r="C434" s="851" t="s">
        <v>1426</v>
      </c>
      <c r="D434" s="783" t="s">
        <v>6470</v>
      </c>
      <c r="E434" s="783" t="s">
        <v>6471</v>
      </c>
      <c r="F434" s="784" t="s">
        <v>174</v>
      </c>
      <c r="G434" s="87" t="s">
        <v>7494</v>
      </c>
      <c r="H434" s="785">
        <v>45996</v>
      </c>
      <c r="I434" s="507">
        <v>125</v>
      </c>
      <c r="J434" s="484">
        <v>0</v>
      </c>
      <c r="K434" s="84" t="s">
        <v>4664</v>
      </c>
      <c r="L434" s="127" t="s">
        <v>4152</v>
      </c>
      <c r="M434" s="127" t="s">
        <v>7495</v>
      </c>
      <c r="N434" s="287" t="s">
        <v>7496</v>
      </c>
      <c r="O434" s="146" t="s">
        <v>4705</v>
      </c>
      <c r="P434" s="146" t="s">
        <v>7497</v>
      </c>
      <c r="Q434" s="96"/>
      <c r="R434" s="96"/>
      <c r="S434" s="84"/>
    </row>
    <row r="435" spans="1:19" x14ac:dyDescent="0.35">
      <c r="B435" s="851">
        <v>46130</v>
      </c>
      <c r="C435" s="851" t="s">
        <v>1426</v>
      </c>
      <c r="D435" s="783" t="s">
        <v>6470</v>
      </c>
      <c r="E435" s="783" t="s">
        <v>6471</v>
      </c>
      <c r="F435" s="784" t="s">
        <v>174</v>
      </c>
      <c r="G435" s="785" t="s">
        <v>7498</v>
      </c>
      <c r="H435" s="785">
        <v>46000</v>
      </c>
      <c r="I435" s="784">
        <v>125</v>
      </c>
      <c r="J435" s="784">
        <v>0</v>
      </c>
      <c r="K435" s="830" t="s">
        <v>4664</v>
      </c>
      <c r="L435" s="896" t="s">
        <v>7499</v>
      </c>
      <c r="M435" s="829" t="s">
        <v>7500</v>
      </c>
      <c r="N435" s="287" t="s">
        <v>7501</v>
      </c>
      <c r="O435" s="829" t="s">
        <v>4804</v>
      </c>
      <c r="P435" s="829" t="s">
        <v>7502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7503</v>
      </c>
      <c r="B439" s="879">
        <v>46135</v>
      </c>
      <c r="C439" s="878" t="s">
        <v>6672</v>
      </c>
      <c r="D439" s="783" t="s">
        <v>6749</v>
      </c>
      <c r="E439" s="607"/>
      <c r="F439" s="607" t="s">
        <v>175</v>
      </c>
      <c r="G439" s="608" t="s">
        <v>7504</v>
      </c>
      <c r="H439" s="899">
        <v>46106</v>
      </c>
      <c r="I439" s="609">
        <v>99</v>
      </c>
      <c r="J439" s="607"/>
      <c r="K439" s="607"/>
      <c r="L439" s="1162" t="s">
        <v>1019</v>
      </c>
      <c r="N439" s="287" t="s">
        <v>4532</v>
      </c>
      <c r="O439" s="146" t="s">
        <v>6530</v>
      </c>
      <c r="P439" s="146" t="s">
        <v>4535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6672</v>
      </c>
      <c r="D441" s="783" t="s">
        <v>6470</v>
      </c>
      <c r="E441" s="783"/>
      <c r="F441" s="784" t="s">
        <v>174</v>
      </c>
      <c r="G441" s="785" t="s">
        <v>7505</v>
      </c>
      <c r="H441" s="785">
        <v>46119</v>
      </c>
      <c r="I441" s="784">
        <v>150</v>
      </c>
      <c r="J441" s="784">
        <v>0</v>
      </c>
      <c r="K441" s="830"/>
      <c r="L441" s="896" t="s">
        <v>277</v>
      </c>
      <c r="M441" s="829"/>
      <c r="N441" s="287" t="s">
        <v>7506</v>
      </c>
      <c r="O441" s="829" t="s">
        <v>4683</v>
      </c>
      <c r="P441" s="829" t="s">
        <v>7507</v>
      </c>
      <c r="Q441" s="96"/>
      <c r="R441" s="96"/>
      <c r="S441" s="84"/>
    </row>
    <row r="442" spans="1:19" x14ac:dyDescent="0.35">
      <c r="B442" s="851">
        <v>46137</v>
      </c>
      <c r="C442" s="783" t="s">
        <v>6672</v>
      </c>
      <c r="D442" s="783" t="s">
        <v>6692</v>
      </c>
      <c r="E442" s="783"/>
      <c r="F442" s="784" t="s">
        <v>174</v>
      </c>
      <c r="G442" s="785" t="s">
        <v>7508</v>
      </c>
      <c r="H442" s="785">
        <v>46136</v>
      </c>
      <c r="I442" s="784">
        <v>99</v>
      </c>
      <c r="J442" s="784"/>
      <c r="K442" s="830"/>
      <c r="L442" s="896" t="s">
        <v>7509</v>
      </c>
      <c r="M442" s="829"/>
      <c r="N442" s="287" t="s">
        <v>7510</v>
      </c>
      <c r="O442" s="829" t="s">
        <v>4755</v>
      </c>
      <c r="P442" s="829" t="s">
        <v>7511</v>
      </c>
      <c r="Q442" s="96"/>
      <c r="R442" s="96"/>
      <c r="S442" s="84"/>
    </row>
    <row r="443" spans="1:19" x14ac:dyDescent="0.35">
      <c r="B443" s="851">
        <v>46137</v>
      </c>
      <c r="C443" s="783" t="s">
        <v>6672</v>
      </c>
      <c r="D443" s="783" t="s">
        <v>6692</v>
      </c>
      <c r="E443" s="783"/>
      <c r="F443" s="784" t="s">
        <v>174</v>
      </c>
      <c r="G443" s="785" t="s">
        <v>7512</v>
      </c>
      <c r="H443" s="785">
        <v>46120</v>
      </c>
      <c r="I443" s="784">
        <v>99</v>
      </c>
      <c r="J443" s="784">
        <v>0</v>
      </c>
      <c r="K443" s="830"/>
      <c r="L443" s="896" t="s">
        <v>276</v>
      </c>
      <c r="M443" s="829"/>
      <c r="N443" s="287" t="s">
        <v>5830</v>
      </c>
      <c r="O443" s="829"/>
      <c r="P443" s="829" t="s">
        <v>5832</v>
      </c>
      <c r="Q443" s="96"/>
      <c r="R443" s="96"/>
      <c r="S443" s="84"/>
    </row>
    <row r="444" spans="1:19" x14ac:dyDescent="0.35">
      <c r="B444" s="851">
        <v>46137</v>
      </c>
      <c r="C444" s="783" t="s">
        <v>6672</v>
      </c>
      <c r="D444" s="783" t="s">
        <v>6692</v>
      </c>
      <c r="E444" s="783"/>
      <c r="F444" s="784" t="s">
        <v>174</v>
      </c>
      <c r="G444" s="785" t="s">
        <v>7513</v>
      </c>
      <c r="H444" s="785">
        <v>46129</v>
      </c>
      <c r="I444" s="784">
        <v>99</v>
      </c>
      <c r="J444" s="784"/>
      <c r="K444" s="830"/>
      <c r="L444" s="896" t="s">
        <v>207</v>
      </c>
      <c r="M444" s="829" t="s">
        <v>4471</v>
      </c>
      <c r="N444" s="287" t="s">
        <v>7514</v>
      </c>
      <c r="O444" s="829" t="s">
        <v>5454</v>
      </c>
      <c r="P444" s="829" t="s">
        <v>7515</v>
      </c>
      <c r="Q444" s="96"/>
      <c r="R444" s="96"/>
      <c r="S444" s="84"/>
    </row>
    <row r="445" spans="1:19" x14ac:dyDescent="0.35">
      <c r="B445" s="851">
        <v>46137</v>
      </c>
      <c r="C445" s="783" t="s">
        <v>6672</v>
      </c>
      <c r="D445" s="783" t="s">
        <v>6692</v>
      </c>
      <c r="E445" s="783"/>
      <c r="F445" s="784" t="s">
        <v>126</v>
      </c>
      <c r="G445" s="785" t="s">
        <v>7516</v>
      </c>
      <c r="H445" s="785">
        <v>46129</v>
      </c>
      <c r="I445" s="784">
        <v>99</v>
      </c>
      <c r="J445" s="784">
        <v>0</v>
      </c>
      <c r="K445" s="830"/>
      <c r="L445" s="896" t="s">
        <v>7517</v>
      </c>
      <c r="M445" s="829"/>
      <c r="N445" s="287" t="s">
        <v>7518</v>
      </c>
      <c r="O445" s="829"/>
      <c r="P445" s="829" t="s">
        <v>7519</v>
      </c>
      <c r="Q445" s="96"/>
      <c r="R445" s="96"/>
      <c r="S445" s="84"/>
    </row>
    <row r="446" spans="1:19" x14ac:dyDescent="0.35">
      <c r="B446" s="851">
        <v>46137</v>
      </c>
      <c r="C446" s="783" t="s">
        <v>6672</v>
      </c>
      <c r="D446" s="783" t="s">
        <v>6749</v>
      </c>
      <c r="E446" s="783"/>
      <c r="F446" s="784" t="s">
        <v>175</v>
      </c>
      <c r="G446" s="785" t="s">
        <v>7520</v>
      </c>
      <c r="H446" s="785">
        <v>46106</v>
      </c>
      <c r="I446" s="784">
        <v>99</v>
      </c>
      <c r="J446" s="784">
        <v>0</v>
      </c>
      <c r="K446" s="830"/>
      <c r="L446" s="896" t="s">
        <v>310</v>
      </c>
      <c r="M446" s="829"/>
      <c r="N446" s="287" t="s">
        <v>7521</v>
      </c>
      <c r="O446" s="829" t="s">
        <v>5604</v>
      </c>
      <c r="P446" s="829" t="s">
        <v>7522</v>
      </c>
      <c r="Q446" s="96"/>
      <c r="R446" s="96"/>
      <c r="S446" s="84"/>
    </row>
    <row r="447" spans="1:19" x14ac:dyDescent="0.35">
      <c r="B447" s="851">
        <v>46137</v>
      </c>
      <c r="C447" s="783" t="s">
        <v>6672</v>
      </c>
      <c r="D447" s="783" t="s">
        <v>6749</v>
      </c>
      <c r="E447" s="783"/>
      <c r="F447" s="784" t="s">
        <v>174</v>
      </c>
      <c r="G447" s="785" t="s">
        <v>7523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7524</v>
      </c>
      <c r="M447" s="829" t="s">
        <v>7525</v>
      </c>
      <c r="N447" s="287" t="s">
        <v>7526</v>
      </c>
      <c r="O447" s="829" t="s">
        <v>4808</v>
      </c>
      <c r="P447" s="829" t="s">
        <v>7527</v>
      </c>
      <c r="Q447" s="96"/>
      <c r="R447" s="96"/>
      <c r="S447" s="84"/>
    </row>
    <row r="448" spans="1:19" x14ac:dyDescent="0.35">
      <c r="B448" s="851">
        <v>46137</v>
      </c>
      <c r="C448" s="783" t="s">
        <v>6672</v>
      </c>
      <c r="D448" s="783" t="s">
        <v>6749</v>
      </c>
      <c r="E448" s="783"/>
      <c r="F448" s="784" t="s">
        <v>174</v>
      </c>
      <c r="G448" s="785" t="s">
        <v>7523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7524</v>
      </c>
      <c r="M448" s="829" t="s">
        <v>7525</v>
      </c>
      <c r="N448" s="287" t="s">
        <v>7526</v>
      </c>
      <c r="O448" s="829" t="s">
        <v>4808</v>
      </c>
      <c r="P448" s="829" t="s">
        <v>7527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7528</v>
      </c>
      <c r="B452" s="851">
        <v>46138</v>
      </c>
      <c r="C452" s="783" t="s">
        <v>6672</v>
      </c>
      <c r="D452" s="783" t="s">
        <v>6470</v>
      </c>
      <c r="E452" s="898" t="s">
        <v>5509</v>
      </c>
      <c r="F452" s="84" t="s">
        <v>126</v>
      </c>
      <c r="G452" s="505" t="s">
        <v>7529</v>
      </c>
      <c r="H452" s="785">
        <v>45886</v>
      </c>
      <c r="J452" s="484">
        <v>150</v>
      </c>
      <c r="L452" s="127" t="s">
        <v>1304</v>
      </c>
      <c r="M452" s="127" t="s">
        <v>4245</v>
      </c>
      <c r="N452" s="287" t="s">
        <v>7530</v>
      </c>
      <c r="P452" s="146" t="s">
        <v>7531</v>
      </c>
    </row>
    <row r="453" spans="1:19" x14ac:dyDescent="0.35">
      <c r="B453" s="851">
        <v>46138</v>
      </c>
      <c r="C453" s="783" t="s">
        <v>6672</v>
      </c>
      <c r="D453" s="783" t="s">
        <v>6692</v>
      </c>
      <c r="E453" s="898"/>
      <c r="F453" s="84" t="s">
        <v>126</v>
      </c>
      <c r="G453" s="505" t="s">
        <v>7532</v>
      </c>
      <c r="H453" s="785">
        <v>46125</v>
      </c>
      <c r="J453" s="484">
        <v>99</v>
      </c>
      <c r="L453" s="127" t="s">
        <v>7533</v>
      </c>
      <c r="M453" s="127"/>
      <c r="N453" s="287" t="s">
        <v>7534</v>
      </c>
      <c r="P453" s="146" t="s">
        <v>7535</v>
      </c>
    </row>
    <row r="454" spans="1:19" x14ac:dyDescent="0.35">
      <c r="B454" s="851">
        <v>46138</v>
      </c>
      <c r="C454" s="783" t="s">
        <v>6672</v>
      </c>
      <c r="D454" s="783" t="s">
        <v>6692</v>
      </c>
      <c r="E454" s="783"/>
      <c r="F454" s="784" t="s">
        <v>6352</v>
      </c>
      <c r="G454" s="785" t="s">
        <v>7536</v>
      </c>
      <c r="H454" s="785">
        <v>46015</v>
      </c>
      <c r="I454" s="784">
        <v>99</v>
      </c>
      <c r="J454" s="784">
        <v>0</v>
      </c>
      <c r="K454" s="830" t="s">
        <v>5045</v>
      </c>
      <c r="L454" s="896" t="s">
        <v>7537</v>
      </c>
      <c r="M454" s="829" t="s">
        <v>7538</v>
      </c>
      <c r="N454" s="287" t="s">
        <v>7539</v>
      </c>
      <c r="O454" s="829" t="s">
        <v>4683</v>
      </c>
      <c r="P454" s="829" t="s">
        <v>7540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6672</v>
      </c>
      <c r="D457" s="783" t="s">
        <v>6692</v>
      </c>
      <c r="E457" s="84"/>
      <c r="F457" s="84" t="s">
        <v>7541</v>
      </c>
      <c r="G457" s="87" t="s">
        <v>7542</v>
      </c>
      <c r="H457" s="785">
        <v>46052</v>
      </c>
      <c r="I457" s="784">
        <v>99</v>
      </c>
      <c r="K457" s="84" t="s">
        <v>5045</v>
      </c>
      <c r="L457" s="127" t="s">
        <v>263</v>
      </c>
      <c r="M457" s="127" t="s">
        <v>4271</v>
      </c>
      <c r="N457" s="287" t="s">
        <v>6842</v>
      </c>
      <c r="O457" s="146" t="s">
        <v>5750</v>
      </c>
      <c r="P457" s="146" t="s">
        <v>7543</v>
      </c>
    </row>
    <row r="458" spans="1:19" x14ac:dyDescent="0.35">
      <c r="B458" s="851">
        <v>46140</v>
      </c>
      <c r="C458" s="783" t="s">
        <v>6672</v>
      </c>
      <c r="D458" s="783" t="s">
        <v>6692</v>
      </c>
      <c r="E458" s="783"/>
      <c r="F458" s="784" t="s">
        <v>6352</v>
      </c>
      <c r="G458" s="785" t="s">
        <v>7544</v>
      </c>
      <c r="H458" s="785">
        <v>46096</v>
      </c>
      <c r="I458" s="784">
        <v>99</v>
      </c>
      <c r="J458" s="784"/>
      <c r="K458" s="830"/>
      <c r="L458" s="896" t="s">
        <v>321</v>
      </c>
      <c r="M458" s="829"/>
      <c r="N458" s="287" t="s">
        <v>7545</v>
      </c>
      <c r="O458" s="829" t="s">
        <v>4804</v>
      </c>
      <c r="P458" s="829" t="s">
        <v>7546</v>
      </c>
    </row>
    <row r="459" spans="1:19" x14ac:dyDescent="0.35">
      <c r="B459" s="851">
        <v>46140</v>
      </c>
      <c r="C459" s="783" t="s">
        <v>6672</v>
      </c>
      <c r="D459" s="783" t="s">
        <v>6692</v>
      </c>
      <c r="E459" s="783"/>
      <c r="F459" s="84" t="s">
        <v>7541</v>
      </c>
      <c r="G459" s="785" t="s">
        <v>7547</v>
      </c>
      <c r="H459" s="785">
        <v>46106</v>
      </c>
      <c r="I459" s="784">
        <v>99</v>
      </c>
      <c r="J459" s="784">
        <v>0</v>
      </c>
      <c r="K459" s="830"/>
      <c r="L459" s="896" t="s">
        <v>309</v>
      </c>
      <c r="M459" s="829"/>
      <c r="N459" s="287" t="s">
        <v>7548</v>
      </c>
      <c r="O459" s="829" t="s">
        <v>5874</v>
      </c>
      <c r="P459" s="829" t="s">
        <v>4541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6672</v>
      </c>
      <c r="D463" s="783" t="s">
        <v>6470</v>
      </c>
      <c r="E463" s="783"/>
      <c r="F463" s="784" t="s">
        <v>6352</v>
      </c>
      <c r="G463" s="785" t="s">
        <v>7549</v>
      </c>
      <c r="H463" s="785">
        <v>46094</v>
      </c>
      <c r="I463" s="784">
        <v>150</v>
      </c>
      <c r="J463" s="784">
        <v>0</v>
      </c>
      <c r="K463" s="830"/>
      <c r="L463" s="896" t="s">
        <v>322</v>
      </c>
      <c r="M463" s="829"/>
      <c r="N463" s="287" t="s">
        <v>7550</v>
      </c>
      <c r="O463" s="829" t="s">
        <v>5008</v>
      </c>
      <c r="P463" s="829" t="s">
        <v>6079</v>
      </c>
      <c r="Q463" s="96"/>
    </row>
    <row r="464" spans="1:19" x14ac:dyDescent="0.35">
      <c r="B464" s="851">
        <v>46142</v>
      </c>
      <c r="C464" s="783" t="s">
        <v>6672</v>
      </c>
      <c r="D464" s="783" t="s">
        <v>6749</v>
      </c>
      <c r="E464" s="84"/>
      <c r="F464" s="84" t="s">
        <v>126</v>
      </c>
      <c r="G464" s="87" t="s">
        <v>7551</v>
      </c>
      <c r="H464" s="785"/>
      <c r="J464" s="484">
        <v>99</v>
      </c>
      <c r="K464" s="84"/>
      <c r="L464" s="127" t="s">
        <v>7552</v>
      </c>
      <c r="N464" s="1167" t="s">
        <v>7553</v>
      </c>
      <c r="O464" s="146"/>
      <c r="P464" s="146" t="s">
        <v>7554</v>
      </c>
    </row>
    <row r="465" spans="1:19" x14ac:dyDescent="0.35">
      <c r="B465" s="851">
        <v>46142</v>
      </c>
      <c r="C465" s="783" t="s">
        <v>6672</v>
      </c>
      <c r="D465" s="783" t="s">
        <v>6749</v>
      </c>
      <c r="E465" s="84"/>
      <c r="F465" s="784" t="s">
        <v>6352</v>
      </c>
      <c r="G465" s="87" t="s">
        <v>7555</v>
      </c>
      <c r="H465" s="785">
        <v>46126</v>
      </c>
      <c r="I465" s="507">
        <v>99</v>
      </c>
      <c r="K465" s="84"/>
      <c r="L465" s="127" t="s">
        <v>7556</v>
      </c>
      <c r="M465" s="127"/>
      <c r="N465" s="287" t="s">
        <v>7557</v>
      </c>
      <c r="O465" s="146" t="s">
        <v>7558</v>
      </c>
      <c r="P465" s="146" t="s">
        <v>7559</v>
      </c>
    </row>
    <row r="466" spans="1:19" x14ac:dyDescent="0.35">
      <c r="B466" s="851">
        <v>46142</v>
      </c>
      <c r="C466" s="783" t="s">
        <v>6672</v>
      </c>
      <c r="D466" s="783" t="s">
        <v>6749</v>
      </c>
      <c r="E466" s="84"/>
      <c r="F466" s="784" t="s">
        <v>6352</v>
      </c>
      <c r="G466" s="87" t="s">
        <v>7560</v>
      </c>
      <c r="H466" s="785">
        <v>46135</v>
      </c>
      <c r="I466" s="507">
        <v>99</v>
      </c>
      <c r="J466" s="484">
        <v>0</v>
      </c>
      <c r="K466" s="84"/>
      <c r="L466" s="127" t="s">
        <v>7561</v>
      </c>
      <c r="M466" s="127"/>
      <c r="N466" s="287" t="s">
        <v>7562</v>
      </c>
      <c r="O466" s="146" t="s">
        <v>4879</v>
      </c>
      <c r="P466" s="146" t="s">
        <v>7563</v>
      </c>
    </row>
    <row r="467" spans="1:19" x14ac:dyDescent="0.35">
      <c r="B467" s="851">
        <v>46142</v>
      </c>
      <c r="C467" s="783" t="s">
        <v>6672</v>
      </c>
      <c r="D467" s="783" t="s">
        <v>6749</v>
      </c>
      <c r="E467" s="84"/>
      <c r="F467" s="784" t="s">
        <v>175</v>
      </c>
      <c r="G467" s="1045" t="s">
        <v>7564</v>
      </c>
      <c r="H467" s="785">
        <v>46138</v>
      </c>
      <c r="I467" s="507">
        <v>99</v>
      </c>
      <c r="J467" s="484">
        <v>0</v>
      </c>
      <c r="K467" s="84"/>
      <c r="L467" s="127" t="s">
        <v>229</v>
      </c>
      <c r="M467" s="127"/>
      <c r="N467" s="287" t="s">
        <v>7565</v>
      </c>
      <c r="O467" s="146" t="s">
        <v>5741</v>
      </c>
      <c r="P467" s="146" t="s">
        <v>7566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783</v>
      </c>
      <c r="D472" s="783" t="s">
        <v>316</v>
      </c>
      <c r="E472" s="783" t="s">
        <v>5374</v>
      </c>
      <c r="F472" s="84" t="s">
        <v>174</v>
      </c>
      <c r="G472" s="87" t="s">
        <v>7567</v>
      </c>
      <c r="H472" s="785">
        <v>46013</v>
      </c>
      <c r="I472" s="507">
        <v>50</v>
      </c>
      <c r="J472" s="484">
        <v>0</v>
      </c>
      <c r="L472" s="127" t="s">
        <v>6232</v>
      </c>
      <c r="M472" s="127" t="s">
        <v>7568</v>
      </c>
      <c r="N472" s="287" t="s">
        <v>7569</v>
      </c>
      <c r="O472" s="146" t="s">
        <v>6530</v>
      </c>
      <c r="P472" s="146" t="s">
        <v>7570</v>
      </c>
    </row>
    <row r="473" spans="1:19" x14ac:dyDescent="0.35">
      <c r="B473" s="851">
        <v>46148</v>
      </c>
      <c r="C473" s="84" t="s">
        <v>783</v>
      </c>
      <c r="D473" s="783" t="s">
        <v>316</v>
      </c>
      <c r="E473" s="783" t="s">
        <v>5374</v>
      </c>
      <c r="F473" s="84" t="s">
        <v>175</v>
      </c>
      <c r="G473" s="87" t="s">
        <v>7571</v>
      </c>
      <c r="H473" s="785">
        <v>46104</v>
      </c>
      <c r="I473" s="507">
        <v>50</v>
      </c>
      <c r="J473" s="484">
        <v>0</v>
      </c>
      <c r="L473" s="127" t="s">
        <v>4103</v>
      </c>
      <c r="M473" s="127" t="s">
        <v>7572</v>
      </c>
      <c r="N473" s="287" t="s">
        <v>7573</v>
      </c>
      <c r="O473" s="146" t="s">
        <v>7133</v>
      </c>
      <c r="P473" s="146" t="s">
        <v>7574</v>
      </c>
    </row>
    <row r="474" spans="1:19" x14ac:dyDescent="0.35">
      <c r="B474" s="851">
        <v>46148</v>
      </c>
      <c r="C474" s="84" t="s">
        <v>783</v>
      </c>
      <c r="D474" s="783" t="s">
        <v>316</v>
      </c>
      <c r="E474" s="783" t="s">
        <v>5374</v>
      </c>
      <c r="F474" s="84" t="s">
        <v>175</v>
      </c>
      <c r="G474" s="1045" t="s">
        <v>7575</v>
      </c>
      <c r="H474" s="785">
        <v>46060</v>
      </c>
      <c r="I474" s="507">
        <v>50</v>
      </c>
      <c r="J474" s="484">
        <v>0</v>
      </c>
      <c r="K474" s="84"/>
      <c r="L474" s="127" t="s">
        <v>4379</v>
      </c>
      <c r="M474" s="127" t="s">
        <v>7576</v>
      </c>
      <c r="N474" s="287" t="s">
        <v>7577</v>
      </c>
      <c r="O474" s="146" t="s">
        <v>4722</v>
      </c>
      <c r="P474" s="146" t="s">
        <v>7578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7579</v>
      </c>
      <c r="D477" s="84"/>
      <c r="E477" s="84" t="s">
        <v>7580</v>
      </c>
      <c r="F477" s="84" t="s">
        <v>175</v>
      </c>
      <c r="G477" s="87" t="s">
        <v>7581</v>
      </c>
      <c r="H477" s="785">
        <v>45963</v>
      </c>
      <c r="I477" s="507">
        <v>150</v>
      </c>
      <c r="J477" s="484">
        <v>0</v>
      </c>
      <c r="K477" s="84" t="s">
        <v>4664</v>
      </c>
      <c r="L477" s="127" t="s">
        <v>694</v>
      </c>
      <c r="M477" s="127"/>
      <c r="N477" s="287" t="s">
        <v>7582</v>
      </c>
      <c r="O477" s="146" t="s">
        <v>4749</v>
      </c>
      <c r="P477" s="146" t="s">
        <v>7583</v>
      </c>
    </row>
    <row r="478" spans="1:19" x14ac:dyDescent="0.35">
      <c r="B478" s="851">
        <v>46150</v>
      </c>
      <c r="C478" s="484" t="s">
        <v>7579</v>
      </c>
      <c r="D478" s="84"/>
      <c r="E478" s="84" t="s">
        <v>7580</v>
      </c>
      <c r="F478" s="84" t="s">
        <v>7541</v>
      </c>
      <c r="G478" s="87" t="s">
        <v>7542</v>
      </c>
      <c r="H478" s="785">
        <v>46052</v>
      </c>
      <c r="I478" s="507">
        <v>100</v>
      </c>
      <c r="K478" s="84" t="s">
        <v>5045</v>
      </c>
      <c r="L478" s="127" t="s">
        <v>7584</v>
      </c>
      <c r="M478" s="127" t="s">
        <v>4271</v>
      </c>
      <c r="N478" s="287" t="s">
        <v>6842</v>
      </c>
      <c r="O478" s="146" t="s">
        <v>5750</v>
      </c>
      <c r="P478" s="146" t="s">
        <v>7543</v>
      </c>
    </row>
    <row r="479" spans="1:19" x14ac:dyDescent="0.35">
      <c r="B479" s="851">
        <v>46150</v>
      </c>
      <c r="C479" s="484" t="s">
        <v>7579</v>
      </c>
      <c r="D479" s="84"/>
      <c r="E479" s="84" t="s">
        <v>7580</v>
      </c>
      <c r="F479" s="84" t="s">
        <v>175</v>
      </c>
      <c r="G479" s="87" t="s">
        <v>7585</v>
      </c>
      <c r="H479" s="785">
        <v>45963</v>
      </c>
      <c r="I479" s="507">
        <v>150</v>
      </c>
      <c r="J479" s="484">
        <v>0</v>
      </c>
      <c r="K479" s="84"/>
      <c r="L479" s="127" t="s">
        <v>7586</v>
      </c>
      <c r="M479" s="127" t="s">
        <v>7587</v>
      </c>
      <c r="N479" s="287" t="s">
        <v>7588</v>
      </c>
      <c r="O479" s="146"/>
      <c r="P479" s="146"/>
    </row>
    <row r="480" spans="1:19" x14ac:dyDescent="0.35">
      <c r="B480" s="851">
        <v>46150</v>
      </c>
      <c r="C480" s="484" t="s">
        <v>7579</v>
      </c>
      <c r="D480" s="84"/>
      <c r="E480" s="84" t="s">
        <v>7580</v>
      </c>
      <c r="F480" s="84" t="s">
        <v>175</v>
      </c>
      <c r="G480" s="87" t="s">
        <v>7585</v>
      </c>
      <c r="H480" s="785">
        <v>45963</v>
      </c>
      <c r="I480" s="507">
        <v>150</v>
      </c>
      <c r="J480" s="484">
        <v>0</v>
      </c>
      <c r="K480" s="84"/>
      <c r="L480" s="127" t="s">
        <v>7589</v>
      </c>
      <c r="M480" s="127" t="s">
        <v>7587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467</v>
      </c>
      <c r="D483" s="84" t="s">
        <v>7590</v>
      </c>
      <c r="E483" s="84" t="s">
        <v>528</v>
      </c>
      <c r="F483" s="84" t="s">
        <v>174</v>
      </c>
      <c r="G483" s="87" t="s">
        <v>7591</v>
      </c>
      <c r="H483" s="785">
        <v>46057</v>
      </c>
      <c r="I483" s="507">
        <f>1590/2</f>
        <v>795</v>
      </c>
      <c r="J483" s="484">
        <v>0</v>
      </c>
      <c r="L483" s="127" t="s">
        <v>7586</v>
      </c>
      <c r="M483" s="127" t="s">
        <v>7587</v>
      </c>
      <c r="N483" s="287" t="s">
        <v>7588</v>
      </c>
      <c r="P483" s="146"/>
    </row>
    <row r="484" spans="2:18" x14ac:dyDescent="0.35">
      <c r="B484" s="851">
        <v>46150</v>
      </c>
      <c r="C484" s="84" t="s">
        <v>467</v>
      </c>
      <c r="D484" s="84"/>
      <c r="E484" s="84" t="s">
        <v>528</v>
      </c>
      <c r="F484" s="84" t="s">
        <v>174</v>
      </c>
      <c r="G484" s="87" t="s">
        <v>7591</v>
      </c>
      <c r="H484" s="785">
        <v>46057</v>
      </c>
      <c r="I484" s="507">
        <f>1590/2</f>
        <v>795</v>
      </c>
      <c r="J484" s="484">
        <v>0</v>
      </c>
      <c r="L484" s="127" t="s">
        <v>7589</v>
      </c>
      <c r="M484" s="127" t="s">
        <v>7587</v>
      </c>
      <c r="N484" s="287"/>
      <c r="P484" s="146"/>
    </row>
    <row r="485" spans="2:18" x14ac:dyDescent="0.35">
      <c r="B485" s="851">
        <v>46150</v>
      </c>
      <c r="C485" s="84" t="s">
        <v>467</v>
      </c>
      <c r="D485" s="84"/>
      <c r="E485" s="84" t="s">
        <v>528</v>
      </c>
      <c r="F485" s="84" t="s">
        <v>174</v>
      </c>
      <c r="G485" s="87" t="s">
        <v>7542</v>
      </c>
      <c r="H485" s="785"/>
      <c r="I485" s="507">
        <v>700</v>
      </c>
      <c r="K485" s="84" t="s">
        <v>5045</v>
      </c>
      <c r="L485" s="127" t="s">
        <v>7584</v>
      </c>
      <c r="M485" s="127" t="s">
        <v>4271</v>
      </c>
      <c r="N485" s="287" t="s">
        <v>6842</v>
      </c>
      <c r="O485" s="146" t="s">
        <v>5750</v>
      </c>
      <c r="P485" s="146" t="s">
        <v>7543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613</v>
      </c>
      <c r="D488" s="84"/>
      <c r="E488" s="84" t="s">
        <v>3955</v>
      </c>
      <c r="F488" s="84" t="s">
        <v>126</v>
      </c>
      <c r="G488" s="505" t="s">
        <v>7592</v>
      </c>
      <c r="H488" s="785">
        <v>45920</v>
      </c>
      <c r="J488" s="484">
        <v>150</v>
      </c>
      <c r="L488" s="127" t="s">
        <v>4152</v>
      </c>
      <c r="M488" s="127" t="s">
        <v>7593</v>
      </c>
      <c r="N488" s="287" t="s">
        <v>6875</v>
      </c>
    </row>
    <row r="489" spans="2:18" x14ac:dyDescent="0.35">
      <c r="B489" s="851">
        <v>46158</v>
      </c>
      <c r="C489" s="484" t="s">
        <v>613</v>
      </c>
      <c r="D489" s="84"/>
      <c r="E489" s="84" t="s">
        <v>3955</v>
      </c>
      <c r="F489" s="84" t="s">
        <v>111</v>
      </c>
      <c r="G489" s="1045" t="s">
        <v>7594</v>
      </c>
      <c r="H489" s="785">
        <v>46005</v>
      </c>
      <c r="I489" s="507">
        <v>120</v>
      </c>
      <c r="L489" s="127" t="s">
        <v>5352</v>
      </c>
      <c r="M489" s="127" t="s">
        <v>7595</v>
      </c>
      <c r="N489" s="287" t="s">
        <v>7596</v>
      </c>
      <c r="P489" s="146" t="s">
        <v>7597</v>
      </c>
    </row>
    <row r="490" spans="2:18" x14ac:dyDescent="0.35">
      <c r="B490" s="851">
        <v>46158</v>
      </c>
      <c r="C490" s="84" t="s">
        <v>7598</v>
      </c>
      <c r="D490" s="84"/>
      <c r="E490" s="84" t="s">
        <v>3955</v>
      </c>
      <c r="F490" s="84" t="s">
        <v>111</v>
      </c>
      <c r="G490" s="1045" t="s">
        <v>7594</v>
      </c>
      <c r="H490" s="785">
        <v>46005</v>
      </c>
      <c r="I490" s="507">
        <v>120</v>
      </c>
      <c r="L490" s="127" t="s">
        <v>5352</v>
      </c>
      <c r="M490" s="127" t="s">
        <v>7595</v>
      </c>
      <c r="N490" s="287" t="s">
        <v>7596</v>
      </c>
      <c r="P490" s="146" t="s">
        <v>7597</v>
      </c>
    </row>
    <row r="491" spans="2:18" x14ac:dyDescent="0.35">
      <c r="B491" s="851">
        <v>46158</v>
      </c>
      <c r="C491" s="484" t="s">
        <v>613</v>
      </c>
      <c r="D491" s="84"/>
      <c r="E491" s="84" t="s">
        <v>3955</v>
      </c>
      <c r="F491" s="84" t="s">
        <v>174</v>
      </c>
      <c r="G491" s="1045" t="s">
        <v>7599</v>
      </c>
      <c r="H491" s="785">
        <v>46003</v>
      </c>
      <c r="I491" s="507">
        <v>150</v>
      </c>
      <c r="L491" s="127" t="s">
        <v>7600</v>
      </c>
      <c r="M491" s="127" t="s">
        <v>7601</v>
      </c>
      <c r="N491" s="287" t="s">
        <v>7602</v>
      </c>
      <c r="O491" s="146" t="s">
        <v>4866</v>
      </c>
      <c r="P491" s="146" t="s">
        <v>7603</v>
      </c>
    </row>
    <row r="492" spans="2:18" x14ac:dyDescent="0.35">
      <c r="B492" s="851">
        <v>46158</v>
      </c>
      <c r="C492" s="84" t="s">
        <v>7598</v>
      </c>
      <c r="D492" s="84"/>
      <c r="E492" s="84" t="s">
        <v>3955</v>
      </c>
      <c r="F492" s="84" t="s">
        <v>111</v>
      </c>
      <c r="G492" s="1045" t="s">
        <v>566</v>
      </c>
      <c r="H492" s="785">
        <v>46024</v>
      </c>
      <c r="I492" s="507">
        <v>120</v>
      </c>
      <c r="J492" s="484">
        <v>0</v>
      </c>
      <c r="L492" s="127" t="s">
        <v>7604</v>
      </c>
      <c r="M492" s="127" t="s">
        <v>6897</v>
      </c>
      <c r="N492" s="287" t="s">
        <v>7605</v>
      </c>
      <c r="O492" s="146"/>
      <c r="P492" s="146" t="s">
        <v>7606</v>
      </c>
    </row>
    <row r="493" spans="2:18" x14ac:dyDescent="0.35">
      <c r="B493" s="851">
        <v>46158</v>
      </c>
      <c r="C493" s="484" t="s">
        <v>613</v>
      </c>
      <c r="D493" s="84"/>
      <c r="E493" s="84" t="s">
        <v>3955</v>
      </c>
      <c r="F493" s="84" t="s">
        <v>111</v>
      </c>
      <c r="G493" s="1045" t="s">
        <v>7607</v>
      </c>
      <c r="H493" s="785">
        <v>46036</v>
      </c>
      <c r="I493" s="507">
        <v>120</v>
      </c>
      <c r="J493" s="484">
        <v>0</v>
      </c>
      <c r="L493" s="127" t="s">
        <v>4039</v>
      </c>
      <c r="M493" s="127" t="s">
        <v>5587</v>
      </c>
      <c r="N493" s="287" t="s">
        <v>7608</v>
      </c>
      <c r="O493" s="146"/>
      <c r="P493" s="146" t="s">
        <v>7609</v>
      </c>
    </row>
    <row r="494" spans="2:18" x14ac:dyDescent="0.35">
      <c r="B494" s="851">
        <v>46158</v>
      </c>
      <c r="C494" s="484" t="s">
        <v>613</v>
      </c>
      <c r="D494" s="84"/>
      <c r="E494" s="84" t="s">
        <v>3955</v>
      </c>
      <c r="F494" s="84" t="s">
        <v>111</v>
      </c>
      <c r="G494" s="1045" t="s">
        <v>7610</v>
      </c>
      <c r="H494" s="785">
        <v>46118</v>
      </c>
      <c r="I494" s="507">
        <v>120</v>
      </c>
      <c r="J494" s="484">
        <v>0</v>
      </c>
      <c r="L494" s="127" t="s">
        <v>7611</v>
      </c>
      <c r="M494" s="127" t="s">
        <v>7612</v>
      </c>
      <c r="N494" s="287" t="s">
        <v>7613</v>
      </c>
      <c r="O494" s="146"/>
      <c r="P494" s="146" t="s">
        <v>7614</v>
      </c>
    </row>
    <row r="495" spans="2:18" x14ac:dyDescent="0.35">
      <c r="B495" s="851">
        <v>46158</v>
      </c>
      <c r="C495" s="484" t="s">
        <v>613</v>
      </c>
      <c r="D495" s="84"/>
      <c r="E495" s="84" t="s">
        <v>3955</v>
      </c>
      <c r="F495" s="84" t="s">
        <v>111</v>
      </c>
      <c r="G495" s="1045" t="s">
        <v>7615</v>
      </c>
      <c r="H495" s="785">
        <v>46118</v>
      </c>
      <c r="I495" s="507">
        <v>120</v>
      </c>
      <c r="J495" s="484">
        <v>0</v>
      </c>
      <c r="L495" s="127" t="s">
        <v>4533</v>
      </c>
      <c r="M495" s="127" t="s">
        <v>7616</v>
      </c>
      <c r="N495" s="287" t="s">
        <v>7617</v>
      </c>
      <c r="O495" s="146"/>
      <c r="P495" s="146" t="s">
        <v>7618</v>
      </c>
    </row>
    <row r="496" spans="2:18" x14ac:dyDescent="0.35">
      <c r="B496" s="879">
        <v>45963</v>
      </c>
      <c r="C496" s="783" t="s">
        <v>7619</v>
      </c>
      <c r="D496" s="783" t="s">
        <v>7620</v>
      </c>
      <c r="E496" s="84" t="s">
        <v>3955</v>
      </c>
      <c r="F496" s="784" t="s">
        <v>126</v>
      </c>
      <c r="G496" s="785" t="s">
        <v>7621</v>
      </c>
      <c r="H496" s="785">
        <v>45884</v>
      </c>
      <c r="I496" s="784">
        <v>0</v>
      </c>
      <c r="J496" s="784">
        <v>150</v>
      </c>
      <c r="K496" s="830"/>
      <c r="L496" s="896" t="s">
        <v>619</v>
      </c>
      <c r="N496" s="1176" t="s">
        <v>7622</v>
      </c>
      <c r="O496" s="829"/>
      <c r="P496" s="829" t="s">
        <v>7623</v>
      </c>
      <c r="Q496" s="287" t="s">
        <v>7624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801</v>
      </c>
      <c r="D499" s="607"/>
      <c r="E499" s="84" t="s">
        <v>5593</v>
      </c>
      <c r="F499" s="84" t="s">
        <v>126</v>
      </c>
      <c r="G499" s="505" t="s">
        <v>7625</v>
      </c>
      <c r="H499" s="785">
        <v>45790</v>
      </c>
      <c r="I499" s="507">
        <v>0</v>
      </c>
      <c r="J499" s="484">
        <v>45</v>
      </c>
      <c r="L499" s="516" t="s">
        <v>7626</v>
      </c>
      <c r="N499" s="1167" t="s">
        <v>7627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379</v>
      </c>
      <c r="D502" s="84"/>
      <c r="E502" s="84" t="s">
        <v>5593</v>
      </c>
      <c r="F502" s="84" t="s">
        <v>175</v>
      </c>
      <c r="G502" s="87" t="s">
        <v>7542</v>
      </c>
      <c r="H502" s="785">
        <v>46052</v>
      </c>
      <c r="I502" s="507">
        <v>95</v>
      </c>
      <c r="K502" s="84" t="s">
        <v>5045</v>
      </c>
      <c r="L502" s="127" t="s">
        <v>7584</v>
      </c>
      <c r="M502" s="127" t="s">
        <v>4271</v>
      </c>
      <c r="N502" s="287" t="s">
        <v>6842</v>
      </c>
      <c r="O502" s="146" t="s">
        <v>5750</v>
      </c>
      <c r="P502" s="146" t="s">
        <v>7543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7636</v>
      </c>
      <c r="B506" s="851">
        <v>46171</v>
      </c>
      <c r="C506" s="783" t="s">
        <v>7629</v>
      </c>
      <c r="D506" s="84" t="s">
        <v>7015</v>
      </c>
      <c r="E506" s="783" t="s">
        <v>5374</v>
      </c>
      <c r="F506" s="84" t="s">
        <v>175</v>
      </c>
      <c r="G506" s="87" t="s">
        <v>7637</v>
      </c>
      <c r="H506" s="785">
        <v>46040</v>
      </c>
      <c r="I506" s="507">
        <v>50</v>
      </c>
      <c r="J506" s="484">
        <v>0</v>
      </c>
      <c r="K506" s="84" t="s">
        <v>4664</v>
      </c>
      <c r="L506" s="127" t="s">
        <v>4039</v>
      </c>
      <c r="M506" s="127" t="s">
        <v>7638</v>
      </c>
      <c r="N506" s="287" t="s">
        <v>7639</v>
      </c>
      <c r="O506" s="146" t="s">
        <v>5104</v>
      </c>
      <c r="P506" s="146" t="s">
        <v>7640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2" spans="1:18" x14ac:dyDescent="0.35">
      <c r="B512" s="851">
        <v>46207</v>
      </c>
      <c r="C512" s="484" t="s">
        <v>7641</v>
      </c>
      <c r="D512" s="84"/>
      <c r="E512" s="84" t="s">
        <v>7580</v>
      </c>
      <c r="F512" s="84" t="s">
        <v>177</v>
      </c>
      <c r="G512" s="87" t="s">
        <v>7642</v>
      </c>
      <c r="H512" s="785">
        <v>45941</v>
      </c>
      <c r="I512" s="507">
        <v>150</v>
      </c>
      <c r="J512" s="484">
        <v>0</v>
      </c>
      <c r="K512" s="84" t="s">
        <v>5756</v>
      </c>
      <c r="L512" s="127" t="s">
        <v>714</v>
      </c>
      <c r="M512" s="127"/>
      <c r="N512" s="287" t="s">
        <v>7643</v>
      </c>
      <c r="O512" s="146" t="s">
        <v>5431</v>
      </c>
      <c r="P512" s="146" t="s">
        <v>7644</v>
      </c>
    </row>
    <row r="513" spans="2:16" x14ac:dyDescent="0.35">
      <c r="B513" s="851">
        <v>46207</v>
      </c>
      <c r="C513" s="484" t="s">
        <v>7641</v>
      </c>
      <c r="D513" s="84"/>
      <c r="E513" s="84" t="s">
        <v>7580</v>
      </c>
      <c r="F513" s="84" t="s">
        <v>7541</v>
      </c>
      <c r="G513" s="87" t="s">
        <v>7542</v>
      </c>
      <c r="H513" s="785">
        <v>46052</v>
      </c>
      <c r="I513" s="507">
        <v>120</v>
      </c>
      <c r="K513" s="84" t="s">
        <v>5045</v>
      </c>
      <c r="L513" s="127" t="s">
        <v>7584</v>
      </c>
      <c r="M513" s="127" t="s">
        <v>4271</v>
      </c>
      <c r="N513" s="287" t="s">
        <v>6842</v>
      </c>
      <c r="O513" s="146" t="s">
        <v>5750</v>
      </c>
      <c r="P513" s="146" t="s">
        <v>7543</v>
      </c>
    </row>
    <row r="514" spans="2:16" x14ac:dyDescent="0.35">
      <c r="B514" s="851">
        <v>46207</v>
      </c>
      <c r="C514" s="484" t="s">
        <v>7641</v>
      </c>
      <c r="D514" s="84"/>
      <c r="E514" s="84" t="s">
        <v>7580</v>
      </c>
      <c r="F514" s="84" t="s">
        <v>7541</v>
      </c>
      <c r="G514" s="87" t="s">
        <v>8555</v>
      </c>
      <c r="H514" s="785">
        <v>46198</v>
      </c>
      <c r="I514" s="507">
        <v>150</v>
      </c>
      <c r="J514" s="484">
        <v>0</v>
      </c>
      <c r="K514" s="84" t="s">
        <v>4664</v>
      </c>
      <c r="L514" s="127" t="s">
        <v>8554</v>
      </c>
      <c r="M514" s="127"/>
      <c r="N514" s="1211" t="s">
        <v>8042</v>
      </c>
      <c r="O514" s="146" t="s">
        <v>5431</v>
      </c>
      <c r="P514" s="146" t="s">
        <v>8043</v>
      </c>
    </row>
    <row r="515" spans="2:16" x14ac:dyDescent="0.35">
      <c r="B515" s="851"/>
      <c r="D515" s="84"/>
      <c r="E515" s="84"/>
      <c r="F515" s="84"/>
      <c r="G515" s="87"/>
      <c r="H515" s="785"/>
      <c r="K515" s="84"/>
      <c r="L515" s="127"/>
      <c r="M515" s="127"/>
      <c r="N515" s="287"/>
      <c r="O515" s="146"/>
      <c r="P515" s="146"/>
    </row>
    <row r="516" spans="2:16" x14ac:dyDescent="0.35">
      <c r="B516" s="851">
        <v>46214</v>
      </c>
      <c r="C516" s="484" t="s">
        <v>7641</v>
      </c>
      <c r="D516" s="84"/>
      <c r="E516" s="84" t="s">
        <v>7580</v>
      </c>
      <c r="F516" s="84" t="s">
        <v>175</v>
      </c>
      <c r="G516" s="87" t="s">
        <v>7645</v>
      </c>
      <c r="H516" s="785">
        <v>45963</v>
      </c>
      <c r="I516" s="507">
        <v>150</v>
      </c>
      <c r="J516" s="484">
        <v>0</v>
      </c>
      <c r="K516" s="84" t="s">
        <v>4664</v>
      </c>
      <c r="L516" s="127" t="s">
        <v>694</v>
      </c>
      <c r="M516" s="127"/>
      <c r="N516" s="287" t="s">
        <v>7582</v>
      </c>
      <c r="O516" s="146" t="s">
        <v>4749</v>
      </c>
      <c r="P516" s="146" t="s">
        <v>7583</v>
      </c>
    </row>
    <row r="517" spans="2:16" x14ac:dyDescent="0.35">
      <c r="B517" s="851">
        <v>46214</v>
      </c>
      <c r="C517" s="484" t="s">
        <v>7641</v>
      </c>
      <c r="D517" s="84"/>
      <c r="E517" s="84" t="s">
        <v>7580</v>
      </c>
      <c r="F517" s="84" t="s">
        <v>175</v>
      </c>
      <c r="G517" s="87" t="s">
        <v>7646</v>
      </c>
      <c r="H517" s="785">
        <v>46118</v>
      </c>
      <c r="I517" s="507">
        <v>150</v>
      </c>
      <c r="K517" s="84" t="s">
        <v>4664</v>
      </c>
      <c r="L517" s="127" t="s">
        <v>278</v>
      </c>
      <c r="M517" s="127"/>
      <c r="N517" s="287" t="s">
        <v>6678</v>
      </c>
      <c r="O517" s="146" t="s">
        <v>6530</v>
      </c>
      <c r="P517" s="146" t="s">
        <v>6679</v>
      </c>
    </row>
    <row r="518" spans="2:16" x14ac:dyDescent="0.35">
      <c r="B518" s="851">
        <v>46214</v>
      </c>
      <c r="C518" s="484" t="s">
        <v>7641</v>
      </c>
      <c r="D518" s="84"/>
      <c r="E518" s="84" t="s">
        <v>7580</v>
      </c>
      <c r="F518" s="84" t="s">
        <v>175</v>
      </c>
      <c r="G518" s="87" t="s">
        <v>8551</v>
      </c>
      <c r="H518" s="785">
        <v>46195</v>
      </c>
      <c r="I518" s="507">
        <v>150</v>
      </c>
      <c r="K518" s="84" t="s">
        <v>4664</v>
      </c>
      <c r="L518" s="127" t="s">
        <v>996</v>
      </c>
      <c r="M518" s="127"/>
      <c r="N518" s="1211" t="s">
        <v>6595</v>
      </c>
      <c r="O518" s="146" t="s">
        <v>5631</v>
      </c>
      <c r="P518" s="146" t="s">
        <v>6596</v>
      </c>
    </row>
    <row r="519" spans="2:16" x14ac:dyDescent="0.35">
      <c r="B519" s="851"/>
      <c r="D519" s="84"/>
      <c r="E519" s="84"/>
      <c r="F519" s="84"/>
      <c r="G519" s="87"/>
      <c r="H519" s="785"/>
      <c r="K519" s="84"/>
      <c r="L519" s="127"/>
      <c r="M519" s="127"/>
      <c r="N519" s="287"/>
      <c r="O519" s="146"/>
      <c r="P519" s="146"/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>
        <v>46215</v>
      </c>
      <c r="C521" s="484" t="s">
        <v>801</v>
      </c>
      <c r="D521" s="84"/>
      <c r="E521" s="84" t="s">
        <v>5593</v>
      </c>
      <c r="F521" s="84" t="s">
        <v>175</v>
      </c>
      <c r="G521" s="87" t="s">
        <v>7646</v>
      </c>
      <c r="H521" s="785">
        <v>46118</v>
      </c>
      <c r="I521" s="507">
        <v>35</v>
      </c>
      <c r="K521" s="84" t="s">
        <v>4664</v>
      </c>
      <c r="L521" s="127" t="s">
        <v>278</v>
      </c>
      <c r="M521" s="127"/>
      <c r="N521" s="287" t="s">
        <v>6678</v>
      </c>
      <c r="O521" s="146" t="s">
        <v>6530</v>
      </c>
      <c r="P521" s="146" t="s">
        <v>6679</v>
      </c>
    </row>
    <row r="522" spans="2:16" x14ac:dyDescent="0.35">
      <c r="B522" s="851">
        <v>46215</v>
      </c>
      <c r="C522" s="484" t="s">
        <v>801</v>
      </c>
      <c r="D522" s="84"/>
      <c r="E522" s="84" t="s">
        <v>5593</v>
      </c>
      <c r="F522" s="84" t="s">
        <v>175</v>
      </c>
      <c r="G522" s="87" t="s">
        <v>7647</v>
      </c>
      <c r="H522" s="785">
        <v>46028</v>
      </c>
      <c r="I522" s="507">
        <v>35</v>
      </c>
      <c r="L522" s="127" t="s">
        <v>3979</v>
      </c>
      <c r="M522" s="516" t="s">
        <v>7316</v>
      </c>
      <c r="N522" s="1167" t="s">
        <v>7317</v>
      </c>
      <c r="P522" s="484" t="s">
        <v>7318</v>
      </c>
    </row>
    <row r="523" spans="2:16" x14ac:dyDescent="0.35">
      <c r="B523" s="851"/>
      <c r="D523" s="84"/>
      <c r="E523" s="84"/>
      <c r="F523" s="84"/>
      <c r="G523" s="87"/>
      <c r="H523" s="785"/>
      <c r="L523" s="127"/>
      <c r="N523" s="1167"/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>
        <v>46221</v>
      </c>
      <c r="C525" s="84" t="s">
        <v>8520</v>
      </c>
      <c r="D525" s="84"/>
      <c r="E525" s="84" t="s">
        <v>4358</v>
      </c>
      <c r="F525" s="84" t="s">
        <v>175</v>
      </c>
      <c r="G525" s="87" t="s">
        <v>8521</v>
      </c>
      <c r="H525" s="785">
        <v>46174</v>
      </c>
      <c r="I525" s="507">
        <v>575</v>
      </c>
      <c r="K525" s="84" t="s">
        <v>4664</v>
      </c>
      <c r="L525" s="84" t="s">
        <v>771</v>
      </c>
      <c r="N525" s="1211" t="s">
        <v>7174</v>
      </c>
      <c r="O525" s="146" t="s">
        <v>5631</v>
      </c>
      <c r="P525" s="146" t="s">
        <v>7175</v>
      </c>
    </row>
    <row r="526" spans="2:16" x14ac:dyDescent="0.35">
      <c r="B526" s="851"/>
      <c r="D526" s="84"/>
      <c r="E526" s="84"/>
      <c r="F526" s="84"/>
      <c r="G526" s="87"/>
      <c r="H526" s="785"/>
      <c r="L526" s="127"/>
      <c r="N526" s="1167"/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>
        <v>46235</v>
      </c>
      <c r="C528" s="96" t="s">
        <v>788</v>
      </c>
      <c r="D528" s="96"/>
      <c r="E528" s="84" t="s">
        <v>7580</v>
      </c>
      <c r="F528" s="84" t="s">
        <v>126</v>
      </c>
      <c r="G528" s="505" t="s">
        <v>7648</v>
      </c>
      <c r="H528" s="785"/>
      <c r="J528" s="484">
        <v>95</v>
      </c>
      <c r="L528" s="127" t="s">
        <v>6627</v>
      </c>
      <c r="M528" s="127" t="s">
        <v>7649</v>
      </c>
      <c r="N528" s="287" t="s">
        <v>7270</v>
      </c>
      <c r="P528" s="146" t="s">
        <v>7271</v>
      </c>
    </row>
    <row r="529" spans="2:19" x14ac:dyDescent="0.35">
      <c r="B529" s="851">
        <v>46235</v>
      </c>
      <c r="C529" s="96" t="s">
        <v>788</v>
      </c>
      <c r="D529" s="96"/>
      <c r="E529" s="84" t="s">
        <v>7580</v>
      </c>
      <c r="F529" s="84" t="s">
        <v>7541</v>
      </c>
      <c r="G529" s="87" t="s">
        <v>7542</v>
      </c>
      <c r="H529" s="785">
        <v>46052</v>
      </c>
      <c r="I529" s="507">
        <v>95</v>
      </c>
      <c r="K529" s="84" t="s">
        <v>5045</v>
      </c>
      <c r="L529" s="127" t="s">
        <v>7584</v>
      </c>
      <c r="M529" s="127" t="s">
        <v>4271</v>
      </c>
      <c r="N529" s="287" t="s">
        <v>6842</v>
      </c>
      <c r="O529" s="146" t="s">
        <v>5750</v>
      </c>
      <c r="P529" s="146" t="s">
        <v>7543</v>
      </c>
    </row>
    <row r="530" spans="2:19" x14ac:dyDescent="0.35">
      <c r="B530" s="851">
        <v>46235</v>
      </c>
      <c r="C530" s="96" t="s">
        <v>788</v>
      </c>
      <c r="D530" s="96"/>
      <c r="E530" s="84" t="s">
        <v>7580</v>
      </c>
      <c r="F530" s="84" t="s">
        <v>7541</v>
      </c>
      <c r="G530" s="87" t="s">
        <v>8516</v>
      </c>
      <c r="H530" s="785">
        <v>46180</v>
      </c>
      <c r="I530" s="507">
        <v>95</v>
      </c>
      <c r="J530" s="484">
        <v>0</v>
      </c>
      <c r="K530" s="84" t="s">
        <v>8517</v>
      </c>
      <c r="L530" s="127" t="s">
        <v>8515</v>
      </c>
      <c r="M530" s="127"/>
      <c r="N530" s="287" t="s">
        <v>8518</v>
      </c>
      <c r="O530" s="146" t="s">
        <v>4788</v>
      </c>
      <c r="P530" s="146" t="s">
        <v>8519</v>
      </c>
    </row>
    <row r="531" spans="2:19" x14ac:dyDescent="0.35">
      <c r="B531" s="851"/>
      <c r="C531" s="96"/>
      <c r="D531" s="96"/>
      <c r="E531" s="84"/>
      <c r="F531" s="84"/>
      <c r="G531" s="87"/>
      <c r="H531" s="785"/>
      <c r="K531" s="84"/>
      <c r="L531" s="127"/>
      <c r="M531" s="127"/>
      <c r="N531" s="287"/>
      <c r="O531" s="146"/>
      <c r="P531" s="146"/>
    </row>
    <row r="532" spans="2:19" x14ac:dyDescent="0.35">
      <c r="B532" s="851"/>
      <c r="D532" s="84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9" x14ac:dyDescent="0.35">
      <c r="B533" s="851">
        <v>46236</v>
      </c>
      <c r="C533" s="484" t="s">
        <v>7650</v>
      </c>
      <c r="D533" s="84"/>
      <c r="E533" s="84" t="s">
        <v>6457</v>
      </c>
      <c r="F533" s="84" t="s">
        <v>174</v>
      </c>
      <c r="G533" s="87" t="s">
        <v>7651</v>
      </c>
      <c r="H533" s="785">
        <v>46120</v>
      </c>
      <c r="I533" s="507">
        <v>125</v>
      </c>
      <c r="K533" s="84" t="s">
        <v>5045</v>
      </c>
      <c r="L533" s="127" t="s">
        <v>7652</v>
      </c>
      <c r="M533" s="127" t="s">
        <v>7653</v>
      </c>
      <c r="N533" s="287" t="s">
        <v>7654</v>
      </c>
      <c r="O533" s="146" t="s">
        <v>4886</v>
      </c>
      <c r="P533" s="146" t="s">
        <v>7655</v>
      </c>
    </row>
    <row r="534" spans="2:19" x14ac:dyDescent="0.35">
      <c r="B534" s="851">
        <v>46236</v>
      </c>
      <c r="C534" s="484" t="s">
        <v>7650</v>
      </c>
      <c r="D534" s="84"/>
      <c r="E534" s="84" t="s">
        <v>6457</v>
      </c>
      <c r="F534" s="84" t="s">
        <v>126</v>
      </c>
      <c r="G534" s="87" t="s">
        <v>8535</v>
      </c>
      <c r="H534" s="785">
        <v>46190</v>
      </c>
      <c r="J534" s="484">
        <v>125</v>
      </c>
      <c r="K534" s="84"/>
      <c r="L534" s="127" t="s">
        <v>8536</v>
      </c>
      <c r="M534" s="127"/>
      <c r="N534" s="287" t="s">
        <v>8537</v>
      </c>
      <c r="O534" s="146"/>
      <c r="P534" s="146"/>
    </row>
    <row r="535" spans="2:19" x14ac:dyDescent="0.35">
      <c r="B535" s="851">
        <v>46236</v>
      </c>
      <c r="C535" s="484" t="s">
        <v>7650</v>
      </c>
      <c r="D535" s="84"/>
      <c r="E535" s="84" t="s">
        <v>6457</v>
      </c>
      <c r="F535" s="84" t="s">
        <v>126</v>
      </c>
      <c r="G535" s="87" t="s">
        <v>8538</v>
      </c>
      <c r="H535" s="785">
        <v>46190</v>
      </c>
      <c r="J535" s="484">
        <v>125</v>
      </c>
      <c r="K535" s="84"/>
      <c r="L535" s="127" t="s">
        <v>8539</v>
      </c>
      <c r="M535" s="127"/>
      <c r="N535" s="287" t="s">
        <v>8540</v>
      </c>
      <c r="O535" s="146"/>
      <c r="P535" s="146"/>
    </row>
    <row r="536" spans="2:19" x14ac:dyDescent="0.35">
      <c r="B536" s="851"/>
      <c r="D536" s="84"/>
      <c r="E536" s="84"/>
      <c r="F536" s="84"/>
      <c r="G536" s="87"/>
      <c r="H536" s="785"/>
      <c r="K536" s="84"/>
      <c r="L536" s="127"/>
      <c r="M536" s="127"/>
      <c r="N536" s="287"/>
      <c r="O536" s="146"/>
      <c r="P536" s="146"/>
    </row>
    <row r="537" spans="2:19" x14ac:dyDescent="0.35">
      <c r="B537" s="851">
        <v>46249</v>
      </c>
      <c r="C537" s="84" t="s">
        <v>8557</v>
      </c>
      <c r="D537" s="84"/>
      <c r="E537" s="84" t="s">
        <v>7580</v>
      </c>
      <c r="F537" s="84" t="s">
        <v>8558</v>
      </c>
      <c r="G537" s="87" t="s">
        <v>8559</v>
      </c>
      <c r="H537" s="785">
        <v>46199</v>
      </c>
      <c r="I537" s="507">
        <v>200</v>
      </c>
      <c r="K537" s="84" t="s">
        <v>4664</v>
      </c>
      <c r="L537" s="127" t="s">
        <v>858</v>
      </c>
      <c r="M537" s="127"/>
      <c r="N537" s="287" t="s">
        <v>8561</v>
      </c>
      <c r="O537" s="146" t="s">
        <v>4900</v>
      </c>
      <c r="P537" s="146" t="s">
        <v>6538</v>
      </c>
    </row>
    <row r="538" spans="2:19" x14ac:dyDescent="0.35">
      <c r="B538" s="851">
        <v>46250</v>
      </c>
      <c r="C538" s="84" t="s">
        <v>8560</v>
      </c>
      <c r="D538" s="84"/>
      <c r="E538" s="84" t="s">
        <v>7580</v>
      </c>
      <c r="F538" s="84" t="s">
        <v>8558</v>
      </c>
      <c r="G538" s="87" t="s">
        <v>8559</v>
      </c>
      <c r="H538" s="785">
        <v>46199</v>
      </c>
      <c r="I538" s="507">
        <v>0</v>
      </c>
      <c r="K538" s="84" t="s">
        <v>4664</v>
      </c>
      <c r="L538" s="127" t="s">
        <v>858</v>
      </c>
      <c r="M538" s="127"/>
      <c r="N538" s="287" t="s">
        <v>8561</v>
      </c>
      <c r="O538" s="146" t="s">
        <v>4900</v>
      </c>
      <c r="P538" s="146" t="s">
        <v>6538</v>
      </c>
    </row>
    <row r="539" spans="2:19" x14ac:dyDescent="0.35">
      <c r="B539" s="851"/>
      <c r="D539" s="84"/>
      <c r="E539" s="84"/>
      <c r="F539" s="84"/>
      <c r="G539" s="87"/>
      <c r="H539" s="785"/>
      <c r="K539" s="84"/>
      <c r="L539" s="127"/>
      <c r="M539" s="127"/>
      <c r="N539" s="287"/>
      <c r="O539" s="146"/>
      <c r="P539" s="146"/>
    </row>
    <row r="540" spans="2:19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9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9" x14ac:dyDescent="0.35">
      <c r="B542" s="851">
        <v>46269</v>
      </c>
      <c r="C542" s="84" t="s">
        <v>7656</v>
      </c>
      <c r="D542" s="84"/>
      <c r="E542" s="84" t="s">
        <v>4357</v>
      </c>
      <c r="F542" s="84" t="s">
        <v>176</v>
      </c>
      <c r="G542" s="87" t="s">
        <v>7657</v>
      </c>
      <c r="H542" s="785">
        <v>46029</v>
      </c>
      <c r="I542" s="507">
        <v>775</v>
      </c>
      <c r="J542" s="484">
        <v>0</v>
      </c>
      <c r="K542" s="84"/>
      <c r="L542" s="127" t="s">
        <v>410</v>
      </c>
      <c r="M542" s="127"/>
      <c r="N542" s="287" t="s">
        <v>7658</v>
      </c>
      <c r="O542" s="146" t="s">
        <v>5008</v>
      </c>
      <c r="P542" s="146" t="s">
        <v>7659</v>
      </c>
      <c r="Q542" s="84" t="s">
        <v>6079</v>
      </c>
    </row>
    <row r="543" spans="2:19" x14ac:dyDescent="0.35">
      <c r="B543" s="851">
        <v>46269</v>
      </c>
      <c r="C543" s="84" t="s">
        <v>7656</v>
      </c>
      <c r="D543" s="84" t="s">
        <v>7660</v>
      </c>
      <c r="E543" s="84" t="s">
        <v>4357</v>
      </c>
      <c r="F543" s="84" t="s">
        <v>175</v>
      </c>
      <c r="G543" s="87" t="s">
        <v>7661</v>
      </c>
      <c r="H543" s="785">
        <v>46124</v>
      </c>
      <c r="I543" s="507">
        <v>775</v>
      </c>
      <c r="K543" s="84" t="s">
        <v>4664</v>
      </c>
      <c r="L543" s="127" t="s">
        <v>270</v>
      </c>
      <c r="M543" s="127"/>
      <c r="N543" s="287" t="s">
        <v>7662</v>
      </c>
      <c r="O543" s="146"/>
      <c r="P543" s="146" t="s">
        <v>7663</v>
      </c>
      <c r="Q543" s="84"/>
    </row>
    <row r="544" spans="2:19" x14ac:dyDescent="0.35">
      <c r="B544" s="851">
        <v>46269</v>
      </c>
      <c r="C544" s="84" t="s">
        <v>7656</v>
      </c>
      <c r="D544" s="84" t="s">
        <v>7660</v>
      </c>
      <c r="E544" s="607" t="s">
        <v>4360</v>
      </c>
      <c r="F544" s="607" t="s">
        <v>6352</v>
      </c>
      <c r="G544" s="608" t="s">
        <v>7664</v>
      </c>
      <c r="H544" s="899">
        <v>45858</v>
      </c>
      <c r="I544" s="609">
        <v>895</v>
      </c>
      <c r="J544" s="484">
        <v>0</v>
      </c>
      <c r="K544" s="84" t="s">
        <v>4664</v>
      </c>
      <c r="L544" s="127" t="s">
        <v>7665</v>
      </c>
      <c r="M544" s="127" t="s">
        <v>4045</v>
      </c>
      <c r="N544" s="287" t="s">
        <v>7666</v>
      </c>
      <c r="O544" s="146" t="s">
        <v>5874</v>
      </c>
      <c r="P544" s="146" t="s">
        <v>7667</v>
      </c>
      <c r="Q544" s="484" t="s">
        <v>7668</v>
      </c>
      <c r="R544" s="484" t="s">
        <v>7669</v>
      </c>
      <c r="S544" s="84" t="s">
        <v>7670</v>
      </c>
    </row>
    <row r="545" spans="2:19" x14ac:dyDescent="0.35">
      <c r="B545" s="851">
        <v>46269</v>
      </c>
      <c r="C545" s="84" t="s">
        <v>7656</v>
      </c>
      <c r="D545" s="84"/>
      <c r="E545" s="84" t="s">
        <v>4357</v>
      </c>
      <c r="F545" s="84" t="s">
        <v>6352</v>
      </c>
      <c r="G545" s="87" t="s">
        <v>5314</v>
      </c>
      <c r="H545" s="785">
        <v>46139</v>
      </c>
      <c r="I545" s="507">
        <v>775</v>
      </c>
      <c r="J545" s="484">
        <v>0</v>
      </c>
      <c r="K545" s="84" t="s">
        <v>5725</v>
      </c>
      <c r="L545" s="127" t="s">
        <v>7671</v>
      </c>
      <c r="M545" s="127"/>
      <c r="N545" s="287" t="s">
        <v>7672</v>
      </c>
      <c r="O545" s="146" t="s">
        <v>7673</v>
      </c>
      <c r="P545" s="146" t="s">
        <v>7674</v>
      </c>
      <c r="Q545" s="84" t="s">
        <v>7675</v>
      </c>
      <c r="R545" s="87"/>
      <c r="S545" s="84"/>
    </row>
    <row r="546" spans="2:19" x14ac:dyDescent="0.35">
      <c r="B546" s="851"/>
      <c r="C546" s="84"/>
      <c r="D546" s="84"/>
      <c r="E546" s="84"/>
      <c r="F546" s="84"/>
      <c r="G546" s="87"/>
      <c r="H546" s="785"/>
      <c r="K546" s="84"/>
      <c r="L546" s="127"/>
      <c r="M546" s="127"/>
      <c r="N546" s="287"/>
      <c r="O546" s="146"/>
      <c r="P546" s="146"/>
      <c r="Q546" s="84"/>
    </row>
    <row r="547" spans="2:19" x14ac:dyDescent="0.35">
      <c r="B547" s="851">
        <v>46274</v>
      </c>
      <c r="C547" s="84" t="s">
        <v>7676</v>
      </c>
      <c r="D547" s="84"/>
      <c r="E547" s="84" t="s">
        <v>5593</v>
      </c>
      <c r="F547" s="84" t="s">
        <v>176</v>
      </c>
      <c r="G547" s="87" t="s">
        <v>7677</v>
      </c>
      <c r="H547" s="785">
        <v>46135</v>
      </c>
      <c r="I547" s="507">
        <v>50</v>
      </c>
      <c r="J547" s="484">
        <v>0</v>
      </c>
      <c r="K547" s="84" t="s">
        <v>4664</v>
      </c>
      <c r="L547" s="127" t="s">
        <v>7678</v>
      </c>
      <c r="M547" s="127"/>
      <c r="N547" s="287" t="s">
        <v>7679</v>
      </c>
      <c r="O547" s="146" t="s">
        <v>4683</v>
      </c>
      <c r="P547" s="146" t="s">
        <v>7680</v>
      </c>
      <c r="Q547" s="84"/>
    </row>
    <row r="548" spans="2:19" x14ac:dyDescent="0.35">
      <c r="B548" s="851"/>
      <c r="C548" s="84"/>
      <c r="D548" s="84"/>
      <c r="E548" s="84"/>
      <c r="F548" s="84"/>
      <c r="G548" s="87"/>
      <c r="H548" s="785"/>
      <c r="K548" s="84"/>
      <c r="L548" s="127"/>
      <c r="M548" s="127"/>
      <c r="N548" s="287"/>
      <c r="O548" s="146"/>
      <c r="P548" s="146"/>
      <c r="Q548" s="84"/>
    </row>
    <row r="549" spans="2:19" x14ac:dyDescent="0.35">
      <c r="B549" s="851">
        <v>46283</v>
      </c>
      <c r="C549" s="84" t="s">
        <v>463</v>
      </c>
      <c r="D549" s="84" t="s">
        <v>8546</v>
      </c>
      <c r="E549" s="84" t="s">
        <v>4357</v>
      </c>
      <c r="F549" s="84" t="s">
        <v>175</v>
      </c>
      <c r="G549" s="87" t="s">
        <v>8547</v>
      </c>
      <c r="H549" s="785">
        <v>46195</v>
      </c>
      <c r="I549" s="507">
        <v>1075</v>
      </c>
      <c r="J549" s="484">
        <v>0</v>
      </c>
      <c r="K549" s="84" t="s">
        <v>4664</v>
      </c>
      <c r="L549" s="127" t="s">
        <v>402</v>
      </c>
      <c r="M549" s="127"/>
      <c r="N549" s="287" t="s">
        <v>8548</v>
      </c>
      <c r="O549" s="146" t="s">
        <v>5104</v>
      </c>
      <c r="P549" s="146" t="s">
        <v>8549</v>
      </c>
      <c r="Q549" s="84"/>
    </row>
    <row r="550" spans="2:19" x14ac:dyDescent="0.35">
      <c r="B550" s="851"/>
      <c r="C550" s="84"/>
      <c r="D550" s="84"/>
      <c r="E550" s="84"/>
      <c r="F550" s="84"/>
      <c r="G550" s="87"/>
      <c r="H550" s="785"/>
      <c r="K550" s="84"/>
      <c r="L550" s="127"/>
      <c r="M550" s="127"/>
      <c r="N550" s="287"/>
      <c r="O550" s="146"/>
      <c r="P550" s="146"/>
      <c r="Q550" s="84"/>
    </row>
    <row r="551" spans="2:19" x14ac:dyDescent="0.35">
      <c r="B551" s="851"/>
      <c r="C551" s="84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/>
      <c r="C553" s="84"/>
      <c r="D553" s="84"/>
      <c r="E553" s="84"/>
      <c r="F553" s="84"/>
      <c r="G553" s="87"/>
      <c r="H553" s="785"/>
      <c r="K553" s="84"/>
      <c r="L553" s="127"/>
      <c r="M553" s="127"/>
      <c r="N553" s="287"/>
      <c r="O553" s="146"/>
      <c r="P553" s="146"/>
      <c r="Q553" s="84"/>
    </row>
    <row r="554" spans="2:19" x14ac:dyDescent="0.35">
      <c r="B554" s="851">
        <v>46291</v>
      </c>
      <c r="C554" s="84" t="s">
        <v>224</v>
      </c>
      <c r="D554" s="84"/>
      <c r="E554" s="84" t="s">
        <v>7681</v>
      </c>
      <c r="F554" s="84" t="s">
        <v>174</v>
      </c>
      <c r="G554" s="87" t="s">
        <v>5345</v>
      </c>
      <c r="H554" s="785">
        <v>46138</v>
      </c>
      <c r="I554" s="507">
        <v>125</v>
      </c>
      <c r="J554" s="484">
        <v>0</v>
      </c>
      <c r="K554" s="84"/>
      <c r="L554" s="127" t="s">
        <v>223</v>
      </c>
      <c r="M554" s="127"/>
      <c r="N554" s="287" t="s">
        <v>7682</v>
      </c>
      <c r="O554" s="146" t="s">
        <v>6530</v>
      </c>
      <c r="P554" s="146" t="s">
        <v>7683</v>
      </c>
      <c r="Q554" s="84"/>
    </row>
    <row r="555" spans="2:19" x14ac:dyDescent="0.35">
      <c r="B555" s="851">
        <v>46291</v>
      </c>
      <c r="C555" s="84" t="s">
        <v>224</v>
      </c>
      <c r="D555" s="84"/>
      <c r="E555" s="84" t="s">
        <v>7681</v>
      </c>
      <c r="F555" s="84" t="s">
        <v>126</v>
      </c>
      <c r="G555" s="87" t="s">
        <v>7684</v>
      </c>
      <c r="H555" s="785">
        <v>46144</v>
      </c>
      <c r="I555" s="507">
        <v>100</v>
      </c>
      <c r="K555" s="84"/>
      <c r="L555" s="127" t="s">
        <v>919</v>
      </c>
      <c r="M555" s="127"/>
      <c r="N555" s="287" t="s">
        <v>7685</v>
      </c>
      <c r="O555" s="146"/>
      <c r="P555" s="146" t="s">
        <v>7686</v>
      </c>
      <c r="Q555" s="287" t="s">
        <v>7687</v>
      </c>
    </row>
    <row r="556" spans="2:19" x14ac:dyDescent="0.35">
      <c r="B556" s="851">
        <v>46291</v>
      </c>
      <c r="C556" s="84" t="s">
        <v>224</v>
      </c>
      <c r="D556" s="84"/>
      <c r="E556" s="84" t="s">
        <v>7681</v>
      </c>
      <c r="F556" s="84" t="s">
        <v>126</v>
      </c>
      <c r="G556" s="87" t="s">
        <v>7688</v>
      </c>
      <c r="H556" s="785">
        <v>46161</v>
      </c>
      <c r="I556" s="507">
        <v>100</v>
      </c>
      <c r="K556" s="84"/>
      <c r="L556" s="127" t="s">
        <v>7689</v>
      </c>
      <c r="M556" s="127"/>
      <c r="N556" s="287" t="s">
        <v>7690</v>
      </c>
      <c r="O556" s="146"/>
      <c r="P556" s="146" t="s">
        <v>8498</v>
      </c>
    </row>
    <row r="557" spans="2:19" x14ac:dyDescent="0.35">
      <c r="B557" s="851">
        <v>46291</v>
      </c>
      <c r="C557" s="84" t="s">
        <v>224</v>
      </c>
      <c r="D557" s="84"/>
      <c r="E557" s="84" t="s">
        <v>7681</v>
      </c>
      <c r="F557" s="84" t="s">
        <v>126</v>
      </c>
      <c r="G557" s="87" t="s">
        <v>8532</v>
      </c>
      <c r="H557" s="785">
        <v>46190</v>
      </c>
      <c r="I557" s="507">
        <v>100</v>
      </c>
      <c r="K557" s="84"/>
      <c r="L557" s="127" t="s">
        <v>8533</v>
      </c>
      <c r="M557" s="127"/>
      <c r="N557" s="287" t="s">
        <v>8534</v>
      </c>
      <c r="O557" s="146"/>
      <c r="P557" s="146" t="s">
        <v>8541</v>
      </c>
      <c r="Q557" s="84"/>
    </row>
    <row r="558" spans="2:19" x14ac:dyDescent="0.35">
      <c r="B558" s="851"/>
      <c r="C558" s="84"/>
      <c r="D558" s="84"/>
      <c r="E558" s="84"/>
      <c r="F558" s="84"/>
      <c r="G558" s="87"/>
      <c r="H558" s="785"/>
      <c r="K558" s="84"/>
      <c r="L558" s="127"/>
      <c r="M558" s="127"/>
      <c r="N558" s="287"/>
      <c r="O558" s="146"/>
      <c r="P558" s="146"/>
      <c r="Q558" s="84"/>
    </row>
    <row r="559" spans="2:19" x14ac:dyDescent="0.35">
      <c r="B559" s="851">
        <v>46291</v>
      </c>
      <c r="C559" s="84" t="s">
        <v>288</v>
      </c>
      <c r="D559" s="84"/>
      <c r="E559" s="84" t="s">
        <v>4358</v>
      </c>
      <c r="F559" s="84" t="s">
        <v>174</v>
      </c>
      <c r="G559" s="87" t="s">
        <v>7691</v>
      </c>
      <c r="H559" s="785">
        <v>46116</v>
      </c>
      <c r="I559" s="507">
        <v>595</v>
      </c>
      <c r="J559" s="484">
        <v>0</v>
      </c>
      <c r="K559" s="84"/>
      <c r="L559" s="127" t="s">
        <v>287</v>
      </c>
      <c r="M559" s="127"/>
      <c r="N559" s="287" t="s">
        <v>7692</v>
      </c>
      <c r="O559" s="146" t="s">
        <v>4889</v>
      </c>
      <c r="P559" s="146" t="s">
        <v>7693</v>
      </c>
      <c r="Q559" s="84"/>
    </row>
    <row r="560" spans="2:19" x14ac:dyDescent="0.35">
      <c r="B560" s="851"/>
      <c r="C560" s="84"/>
      <c r="D560" s="84"/>
      <c r="E560" s="84"/>
      <c r="F560" s="84"/>
      <c r="G560" s="87"/>
      <c r="H560" s="785"/>
      <c r="K560" s="84"/>
      <c r="L560" s="127"/>
      <c r="M560" s="127"/>
      <c r="N560" s="287"/>
      <c r="O560" s="146"/>
      <c r="P560" s="146"/>
      <c r="Q560" s="84"/>
    </row>
    <row r="561" spans="1:19" x14ac:dyDescent="0.35">
      <c r="B561" s="851"/>
      <c r="C561" s="84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  <c r="Q561" s="84"/>
    </row>
    <row r="562" spans="1:19" x14ac:dyDescent="0.35">
      <c r="B562" s="851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</row>
    <row r="563" spans="1:19" x14ac:dyDescent="0.35">
      <c r="B563" s="851">
        <v>46300</v>
      </c>
      <c r="C563" s="484" t="s">
        <v>379</v>
      </c>
      <c r="D563" s="84"/>
      <c r="E563" s="84" t="s">
        <v>5593</v>
      </c>
      <c r="F563" s="84" t="s">
        <v>175</v>
      </c>
      <c r="G563" s="87" t="s">
        <v>7645</v>
      </c>
      <c r="H563" s="785">
        <v>45963</v>
      </c>
      <c r="I563" s="507">
        <v>50</v>
      </c>
      <c r="J563" s="484">
        <v>0</v>
      </c>
      <c r="K563" s="84" t="s">
        <v>4664</v>
      </c>
      <c r="L563" s="127" t="s">
        <v>694</v>
      </c>
      <c r="M563" s="127"/>
      <c r="N563" s="287" t="s">
        <v>7582</v>
      </c>
      <c r="O563" s="146" t="s">
        <v>4749</v>
      </c>
      <c r="P563" s="146" t="s">
        <v>7583</v>
      </c>
    </row>
    <row r="564" spans="1:19" x14ac:dyDescent="0.35">
      <c r="B564" s="851"/>
      <c r="D564" s="84"/>
      <c r="E564" s="84"/>
      <c r="F564" s="84"/>
      <c r="G564" s="87"/>
      <c r="H564" s="785"/>
      <c r="K564" s="84"/>
      <c r="L564" s="127"/>
      <c r="M564" s="127"/>
      <c r="N564" s="287"/>
      <c r="O564" s="146"/>
      <c r="P564" s="146"/>
    </row>
    <row r="565" spans="1:19" x14ac:dyDescent="0.35">
      <c r="B565" s="851">
        <v>46305</v>
      </c>
      <c r="C565" s="783" t="s">
        <v>1614</v>
      </c>
      <c r="D565" s="84"/>
      <c r="E565" s="84" t="s">
        <v>4358</v>
      </c>
      <c r="F565" s="84" t="s">
        <v>174</v>
      </c>
      <c r="G565" s="87" t="s">
        <v>7694</v>
      </c>
      <c r="H565" s="785">
        <v>46131</v>
      </c>
      <c r="I565" s="507">
        <v>575</v>
      </c>
      <c r="J565" s="484">
        <v>0</v>
      </c>
      <c r="K565" s="84" t="s">
        <v>4664</v>
      </c>
      <c r="L565" s="516" t="s">
        <v>248</v>
      </c>
      <c r="N565" s="287" t="s">
        <v>7695</v>
      </c>
      <c r="O565" s="146" t="s">
        <v>4849</v>
      </c>
      <c r="P565" s="146" t="s">
        <v>7696</v>
      </c>
    </row>
    <row r="566" spans="1:19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1:19" x14ac:dyDescent="0.35">
      <c r="B567" s="851">
        <v>46313</v>
      </c>
      <c r="C567" s="484" t="s">
        <v>7650</v>
      </c>
      <c r="D567" s="84"/>
      <c r="E567" s="84" t="s">
        <v>6457</v>
      </c>
      <c r="F567" s="84" t="s">
        <v>174</v>
      </c>
      <c r="G567" s="87" t="s">
        <v>7697</v>
      </c>
      <c r="H567" s="785">
        <v>46014</v>
      </c>
      <c r="I567" s="507">
        <v>125</v>
      </c>
      <c r="J567" s="484">
        <v>0</v>
      </c>
      <c r="K567" s="84"/>
      <c r="L567" s="127" t="s">
        <v>4152</v>
      </c>
      <c r="M567" s="127" t="s">
        <v>7698</v>
      </c>
      <c r="N567" s="287" t="s">
        <v>7699</v>
      </c>
      <c r="O567" s="146" t="s">
        <v>4900</v>
      </c>
      <c r="P567" s="146" t="s">
        <v>7700</v>
      </c>
    </row>
    <row r="568" spans="1:19" x14ac:dyDescent="0.35">
      <c r="B568" s="851">
        <v>46313</v>
      </c>
      <c r="C568" s="484" t="s">
        <v>7650</v>
      </c>
      <c r="D568" s="84"/>
      <c r="E568" s="84" t="s">
        <v>6457</v>
      </c>
      <c r="F568" s="84" t="s">
        <v>175</v>
      </c>
      <c r="G568" s="87" t="s">
        <v>7701</v>
      </c>
      <c r="H568" s="785">
        <v>46034</v>
      </c>
      <c r="I568" s="507">
        <v>125</v>
      </c>
      <c r="K568" s="84"/>
      <c r="L568" s="127" t="s">
        <v>405</v>
      </c>
      <c r="M568" s="127"/>
      <c r="N568" s="287" t="s">
        <v>7450</v>
      </c>
      <c r="O568" s="146" t="s">
        <v>5874</v>
      </c>
      <c r="P568" s="829" t="s">
        <v>7451</v>
      </c>
      <c r="Q568" s="96" t="s">
        <v>7452</v>
      </c>
      <c r="R568" s="96" t="s">
        <v>7453</v>
      </c>
      <c r="S568" s="96" t="s">
        <v>4407</v>
      </c>
    </row>
    <row r="569" spans="1:19" x14ac:dyDescent="0.35">
      <c r="B569" s="851">
        <v>46313</v>
      </c>
      <c r="C569" s="879" t="s">
        <v>1426</v>
      </c>
      <c r="D569" s="878" t="s">
        <v>6470</v>
      </c>
      <c r="E569" s="783" t="s">
        <v>6471</v>
      </c>
      <c r="F569" s="784" t="s">
        <v>174</v>
      </c>
      <c r="G569" s="785" t="s">
        <v>7218</v>
      </c>
      <c r="H569" s="785">
        <v>45849</v>
      </c>
      <c r="I569" s="784">
        <v>125</v>
      </c>
      <c r="J569" s="784">
        <v>0</v>
      </c>
      <c r="K569" s="830" t="s">
        <v>4955</v>
      </c>
      <c r="L569" s="896" t="s">
        <v>7219</v>
      </c>
      <c r="M569" s="829" t="s">
        <v>7220</v>
      </c>
      <c r="N569" s="287" t="s">
        <v>7221</v>
      </c>
      <c r="O569" s="829" t="s">
        <v>4689</v>
      </c>
      <c r="P569" s="829" t="s">
        <v>7222</v>
      </c>
      <c r="Q569" s="96" t="s">
        <v>7223</v>
      </c>
    </row>
    <row r="570" spans="1:19" x14ac:dyDescent="0.35">
      <c r="B570" s="851"/>
      <c r="C570" s="879"/>
      <c r="D570" s="878"/>
      <c r="E570" s="783"/>
      <c r="F570" s="784"/>
      <c r="G570" s="785"/>
      <c r="H570" s="785"/>
      <c r="I570" s="784"/>
      <c r="J570" s="784"/>
      <c r="K570" s="830"/>
      <c r="L570" s="896"/>
      <c r="M570" s="829"/>
      <c r="N570" s="287"/>
      <c r="O570" s="829"/>
      <c r="P570" s="829"/>
      <c r="Q570" s="96"/>
    </row>
    <row r="571" spans="1:19" x14ac:dyDescent="0.35">
      <c r="A571" s="84" t="s">
        <v>7628</v>
      </c>
      <c r="B571" s="851">
        <v>46318</v>
      </c>
      <c r="C571" s="851" t="s">
        <v>177</v>
      </c>
      <c r="D571" s="783" t="s">
        <v>7251</v>
      </c>
      <c r="E571" s="84" t="s">
        <v>7233</v>
      </c>
      <c r="F571" s="84" t="s">
        <v>177</v>
      </c>
      <c r="G571" s="87" t="s">
        <v>7630</v>
      </c>
      <c r="H571" s="785">
        <v>45943</v>
      </c>
      <c r="K571" s="84" t="s">
        <v>5045</v>
      </c>
      <c r="L571" s="516" t="s">
        <v>713</v>
      </c>
      <c r="N571" s="287" t="s">
        <v>7631</v>
      </c>
      <c r="O571" s="146" t="s">
        <v>4889</v>
      </c>
      <c r="P571" s="146" t="s">
        <v>7632</v>
      </c>
    </row>
    <row r="572" spans="1:19" x14ac:dyDescent="0.35">
      <c r="A572" s="84" t="s">
        <v>7628</v>
      </c>
      <c r="B572" s="851">
        <v>46318</v>
      </c>
      <c r="C572" s="851" t="s">
        <v>177</v>
      </c>
      <c r="D572" s="783" t="s">
        <v>7251</v>
      </c>
      <c r="E572" s="84" t="s">
        <v>7233</v>
      </c>
      <c r="F572" s="84" t="s">
        <v>177</v>
      </c>
      <c r="G572" s="87" t="s">
        <v>7633</v>
      </c>
      <c r="H572" s="785">
        <v>45943</v>
      </c>
      <c r="K572" s="84" t="s">
        <v>4955</v>
      </c>
      <c r="L572" s="516" t="s">
        <v>712</v>
      </c>
      <c r="N572" s="287" t="s">
        <v>7634</v>
      </c>
      <c r="O572" s="146" t="s">
        <v>4862</v>
      </c>
      <c r="P572" s="146" t="s">
        <v>7635</v>
      </c>
    </row>
    <row r="573" spans="1:19" x14ac:dyDescent="0.35">
      <c r="A573" s="84" t="s">
        <v>8544</v>
      </c>
      <c r="B573" s="851">
        <v>46318</v>
      </c>
      <c r="C573" s="851" t="s">
        <v>177</v>
      </c>
      <c r="D573" s="878" t="s">
        <v>7251</v>
      </c>
      <c r="E573" s="84" t="s">
        <v>7233</v>
      </c>
      <c r="F573" s="96" t="s">
        <v>174</v>
      </c>
      <c r="G573" s="637" t="s">
        <v>7308</v>
      </c>
      <c r="H573" s="785">
        <v>45824</v>
      </c>
      <c r="I573" s="6">
        <v>99</v>
      </c>
      <c r="J573" s="96"/>
      <c r="K573" s="96" t="s">
        <v>5045</v>
      </c>
      <c r="L573" s="830" t="s">
        <v>7309</v>
      </c>
      <c r="M573" s="830" t="s">
        <v>7310</v>
      </c>
      <c r="N573" s="287" t="s">
        <v>7311</v>
      </c>
      <c r="O573" s="146" t="s">
        <v>6530</v>
      </c>
      <c r="P573" s="146" t="s">
        <v>7312</v>
      </c>
      <c r="S573" s="84" t="s">
        <v>7313</v>
      </c>
    </row>
    <row r="574" spans="1:19" x14ac:dyDescent="0.35">
      <c r="B574" s="851"/>
      <c r="C574" s="879"/>
      <c r="D574" s="878"/>
      <c r="E574" s="783"/>
      <c r="F574" s="784"/>
      <c r="G574" s="785"/>
      <c r="H574" s="785"/>
      <c r="I574" s="784"/>
      <c r="J574" s="784"/>
      <c r="K574" s="830"/>
      <c r="L574" s="896"/>
      <c r="M574" s="829"/>
      <c r="N574" s="287"/>
      <c r="O574" s="829"/>
      <c r="P574" s="829"/>
      <c r="Q574" s="96"/>
    </row>
    <row r="575" spans="1:19" x14ac:dyDescent="0.35">
      <c r="B575" s="851">
        <v>46319</v>
      </c>
      <c r="C575" s="851" t="s">
        <v>177</v>
      </c>
      <c r="D575" s="783" t="s">
        <v>7232</v>
      </c>
      <c r="E575" s="84" t="s">
        <v>7233</v>
      </c>
      <c r="F575" s="84" t="s">
        <v>126</v>
      </c>
      <c r="G575" s="1045" t="s">
        <v>7702</v>
      </c>
      <c r="H575" s="785">
        <v>46125</v>
      </c>
      <c r="J575" s="484">
        <v>99</v>
      </c>
      <c r="K575" s="84"/>
      <c r="L575" s="127" t="s">
        <v>7703</v>
      </c>
      <c r="M575" s="127"/>
      <c r="N575" s="287" t="s">
        <v>7704</v>
      </c>
      <c r="O575" s="146"/>
      <c r="P575" s="146"/>
    </row>
    <row r="576" spans="1:19" x14ac:dyDescent="0.35">
      <c r="B576" s="851">
        <v>46319</v>
      </c>
      <c r="C576" s="851" t="s">
        <v>177</v>
      </c>
      <c r="D576" s="783" t="s">
        <v>7251</v>
      </c>
      <c r="E576" s="84" t="s">
        <v>7233</v>
      </c>
      <c r="F576" s="84" t="s">
        <v>126</v>
      </c>
      <c r="G576" s="505" t="s">
        <v>7705</v>
      </c>
      <c r="H576" s="785">
        <v>46155</v>
      </c>
      <c r="J576" s="484">
        <v>99</v>
      </c>
      <c r="K576" s="84"/>
      <c r="L576" s="127" t="s">
        <v>897</v>
      </c>
      <c r="M576" s="127"/>
      <c r="N576" s="1104" t="s">
        <v>6555</v>
      </c>
      <c r="O576" s="146"/>
      <c r="P576" s="146" t="s">
        <v>6556</v>
      </c>
    </row>
    <row r="577" spans="2:16" x14ac:dyDescent="0.35">
      <c r="B577" s="851"/>
      <c r="D577" s="84"/>
      <c r="E577" s="84"/>
      <c r="F577" s="84"/>
      <c r="G577" s="87"/>
      <c r="H577" s="785"/>
      <c r="K577" s="84"/>
      <c r="L577" s="127"/>
      <c r="M577" s="127"/>
      <c r="N577" s="287"/>
      <c r="O577" s="146"/>
      <c r="P577" s="146"/>
    </row>
    <row r="578" spans="2:16" x14ac:dyDescent="0.35">
      <c r="B578" s="851">
        <v>46327</v>
      </c>
      <c r="C578" s="484" t="s">
        <v>613</v>
      </c>
      <c r="D578" s="84"/>
      <c r="E578" s="84" t="s">
        <v>3955</v>
      </c>
      <c r="F578" s="84" t="s">
        <v>111</v>
      </c>
      <c r="G578" s="1045" t="s">
        <v>7706</v>
      </c>
      <c r="H578" s="785">
        <v>46108</v>
      </c>
      <c r="I578" s="507">
        <v>120</v>
      </c>
      <c r="J578" s="484">
        <v>0</v>
      </c>
      <c r="K578" s="84"/>
      <c r="L578" s="127" t="s">
        <v>239</v>
      </c>
      <c r="M578" s="127"/>
      <c r="N578" s="287" t="s">
        <v>7707</v>
      </c>
      <c r="O578" s="146"/>
      <c r="P578" s="146" t="s">
        <v>7708</v>
      </c>
    </row>
    <row r="579" spans="2:16" x14ac:dyDescent="0.35">
      <c r="B579" s="851">
        <v>46327</v>
      </c>
      <c r="C579" s="484" t="s">
        <v>613</v>
      </c>
      <c r="D579" s="84"/>
      <c r="E579" s="84" t="s">
        <v>3955</v>
      </c>
      <c r="F579" s="84" t="s">
        <v>174</v>
      </c>
      <c r="G579" s="87" t="s">
        <v>7709</v>
      </c>
      <c r="H579" s="785">
        <v>46136</v>
      </c>
      <c r="I579" s="507">
        <v>150</v>
      </c>
      <c r="J579" s="484">
        <v>0</v>
      </c>
      <c r="L579" s="127" t="s">
        <v>7710</v>
      </c>
      <c r="N579" s="287" t="s">
        <v>7711</v>
      </c>
      <c r="O579" s="146" t="s">
        <v>6530</v>
      </c>
      <c r="P579" s="146" t="s">
        <v>7712</v>
      </c>
    </row>
    <row r="580" spans="2:16" x14ac:dyDescent="0.35">
      <c r="B580" s="851">
        <v>46327</v>
      </c>
      <c r="C580" s="484" t="s">
        <v>613</v>
      </c>
      <c r="D580" s="84"/>
      <c r="E580" s="84" t="s">
        <v>3955</v>
      </c>
      <c r="F580" s="84" t="s">
        <v>111</v>
      </c>
      <c r="G580" s="505" t="s">
        <v>114</v>
      </c>
      <c r="H580" s="785">
        <v>46164</v>
      </c>
      <c r="I580" s="507">
        <v>120</v>
      </c>
      <c r="L580" s="127" t="s">
        <v>112</v>
      </c>
      <c r="N580" s="287" t="s">
        <v>7713</v>
      </c>
      <c r="P580" s="146" t="s">
        <v>7714</v>
      </c>
    </row>
    <row r="581" spans="2:16" x14ac:dyDescent="0.35">
      <c r="B581" s="851"/>
      <c r="D581" s="84"/>
      <c r="E581" s="84"/>
      <c r="H581" s="785"/>
    </row>
    <row r="582" spans="2:16" x14ac:dyDescent="0.35">
      <c r="B582" s="851">
        <v>46468</v>
      </c>
      <c r="C582" s="84" t="s">
        <v>8524</v>
      </c>
      <c r="D582" s="84"/>
      <c r="E582" s="84" t="s">
        <v>5593</v>
      </c>
      <c r="F582" s="84" t="s">
        <v>180</v>
      </c>
      <c r="G582" s="1045" t="s">
        <v>8522</v>
      </c>
      <c r="H582" s="785">
        <v>46186</v>
      </c>
      <c r="I582" s="507">
        <v>40</v>
      </c>
      <c r="J582" s="484">
        <v>0</v>
      </c>
      <c r="L582" s="127" t="s">
        <v>8523</v>
      </c>
      <c r="N582" s="1212" t="s">
        <v>8525</v>
      </c>
      <c r="P582" s="146" t="s">
        <v>8526</v>
      </c>
    </row>
    <row r="583" spans="2:16" x14ac:dyDescent="0.35">
      <c r="B583" s="851"/>
      <c r="D583" s="84"/>
      <c r="E583" s="84"/>
      <c r="H583" s="785"/>
    </row>
    <row r="584" spans="2:16" x14ac:dyDescent="0.35">
      <c r="B584" s="851"/>
      <c r="D584" s="84"/>
      <c r="E584" s="84"/>
      <c r="H584" s="785"/>
    </row>
    <row r="585" spans="2:16" x14ac:dyDescent="0.35">
      <c r="B585" s="851"/>
      <c r="D585" s="84"/>
      <c r="E585" s="84"/>
      <c r="H585" s="785"/>
    </row>
    <row r="586" spans="2:16" x14ac:dyDescent="0.35">
      <c r="B586" s="851"/>
      <c r="D586" s="84"/>
      <c r="E586" s="84"/>
      <c r="H586" s="785"/>
    </row>
    <row r="587" spans="2:16" x14ac:dyDescent="0.35">
      <c r="B587" s="851"/>
      <c r="D587" s="84"/>
      <c r="E587" s="84"/>
      <c r="H587" s="785"/>
    </row>
    <row r="588" spans="2:16" x14ac:dyDescent="0.35">
      <c r="B588" s="851"/>
      <c r="D588" s="84"/>
      <c r="E588" s="84"/>
      <c r="H588" s="785"/>
    </row>
    <row r="589" spans="2:16" x14ac:dyDescent="0.35">
      <c r="B589" s="851"/>
      <c r="D589" s="84"/>
      <c r="E589" s="84"/>
      <c r="H589" s="785"/>
    </row>
    <row r="590" spans="2:16" x14ac:dyDescent="0.35">
      <c r="D590" s="543" t="s">
        <v>126</v>
      </c>
      <c r="F590" s="640">
        <f>COUNTIF(F3:F395,"JLR")</f>
        <v>173</v>
      </c>
      <c r="H590" s="785"/>
      <c r="I590" s="484">
        <f>SUMIF(F:F, "JLR",I:I)</f>
        <v>709</v>
      </c>
      <c r="J590" s="484">
        <f>SUMIF(F:F, "JLR",J:J)</f>
        <v>12864</v>
      </c>
      <c r="K590" s="545"/>
      <c r="N590" s="299">
        <f>SUM(I590+J590)</f>
        <v>13573</v>
      </c>
    </row>
    <row r="591" spans="2:16" x14ac:dyDescent="0.35">
      <c r="C591" s="543" t="s">
        <v>6455</v>
      </c>
      <c r="D591" s="543"/>
      <c r="H591" s="511"/>
      <c r="K591" s="84"/>
      <c r="N591" s="299"/>
    </row>
    <row r="592" spans="2:16" x14ac:dyDescent="0.35">
      <c r="C592" s="543"/>
      <c r="D592" s="543"/>
      <c r="E592" s="84"/>
      <c r="F592" s="84"/>
      <c r="G592" s="299"/>
      <c r="H592" s="511"/>
      <c r="K592" s="299"/>
      <c r="N592" s="545"/>
    </row>
    <row r="593" spans="3:14" x14ac:dyDescent="0.35">
      <c r="C593" s="543" t="s">
        <v>6456</v>
      </c>
      <c r="D593" s="543"/>
      <c r="E593" s="84"/>
      <c r="F593" s="84"/>
      <c r="G593" s="299"/>
      <c r="H593" s="511"/>
      <c r="K593" s="84"/>
      <c r="N593" s="545"/>
    </row>
    <row r="594" spans="3:14" x14ac:dyDescent="0.35">
      <c r="C594" s="543"/>
      <c r="D594" s="715"/>
      <c r="E594" s="84" t="s">
        <v>5374</v>
      </c>
      <c r="H594" s="511"/>
      <c r="K594" s="84" t="s">
        <v>7715</v>
      </c>
      <c r="N594" s="299"/>
    </row>
    <row r="595" spans="3:14" x14ac:dyDescent="0.35">
      <c r="C595" s="715" t="s">
        <v>6456</v>
      </c>
      <c r="D595" s="715"/>
      <c r="E595" s="84" t="s">
        <v>5375</v>
      </c>
      <c r="F595" s="84"/>
      <c r="G595" s="299"/>
      <c r="H595" s="511"/>
      <c r="K595" s="84" t="s">
        <v>7715</v>
      </c>
      <c r="N595" s="545"/>
    </row>
    <row r="596" spans="3:14" x14ac:dyDescent="0.35">
      <c r="C596" s="715" t="s">
        <v>6456</v>
      </c>
      <c r="D596" s="715"/>
      <c r="E596" s="84" t="s">
        <v>6457</v>
      </c>
      <c r="F596" s="84"/>
      <c r="G596" s="299"/>
      <c r="H596" s="511"/>
      <c r="K596" s="84" t="s">
        <v>7716</v>
      </c>
      <c r="N596" s="545"/>
    </row>
    <row r="597" spans="3:14" x14ac:dyDescent="0.35">
      <c r="C597" s="715" t="s">
        <v>6456</v>
      </c>
      <c r="D597" s="715"/>
      <c r="E597" s="84" t="s">
        <v>4358</v>
      </c>
      <c r="F597" s="84"/>
      <c r="G597" s="299"/>
      <c r="H597" s="511"/>
      <c r="K597" s="84" t="s">
        <v>7716</v>
      </c>
      <c r="N597" s="287"/>
    </row>
    <row r="598" spans="3:14" x14ac:dyDescent="0.35">
      <c r="C598" s="715" t="s">
        <v>6456</v>
      </c>
      <c r="D598" s="715"/>
      <c r="E598" s="84" t="s">
        <v>4357</v>
      </c>
      <c r="F598" s="84"/>
      <c r="G598" s="299"/>
      <c r="H598" s="511"/>
      <c r="K598" s="84" t="s">
        <v>7716</v>
      </c>
      <c r="N598" s="287"/>
    </row>
    <row r="599" spans="3:14" x14ac:dyDescent="0.35">
      <c r="C599" s="715" t="s">
        <v>6456</v>
      </c>
      <c r="D599" s="543"/>
      <c r="E599" s="84"/>
      <c r="F599" s="84"/>
      <c r="G599" s="299"/>
      <c r="H599" s="511"/>
      <c r="K599" s="84"/>
      <c r="N599" s="545"/>
    </row>
    <row r="600" spans="3:14" x14ac:dyDescent="0.35">
      <c r="C600" s="543"/>
      <c r="D600" s="518"/>
      <c r="H600" s="511"/>
      <c r="K600" s="84"/>
      <c r="N600" s="299"/>
    </row>
    <row r="601" spans="3:14" x14ac:dyDescent="0.35">
      <c r="C601" s="518"/>
      <c r="D601" s="519"/>
      <c r="E601" s="520"/>
      <c r="F601" s="714" t="e">
        <f>COUNTIF(#REF!,"")</f>
        <v>#REF!</v>
      </c>
      <c r="G601" s="521"/>
      <c r="H601" s="522">
        <f>SUM(I601+J601)/I603</f>
        <v>1.5933283333333332</v>
      </c>
      <c r="I601" s="523">
        <f>SUM(I7:I600)</f>
        <v>34607.85</v>
      </c>
      <c r="J601" s="523">
        <f>SUM(J7:J516)</f>
        <v>13192</v>
      </c>
      <c r="N601" s="516">
        <f>J601+I601</f>
        <v>47799.85</v>
      </c>
    </row>
    <row r="602" spans="3:14" x14ac:dyDescent="0.35">
      <c r="C602" s="519" t="s">
        <v>63</v>
      </c>
    </row>
    <row r="603" spans="3:14" x14ac:dyDescent="0.35">
      <c r="G603" s="505" t="s">
        <v>18</v>
      </c>
      <c r="H603" s="511" t="s">
        <v>6458</v>
      </c>
      <c r="I603" s="507">
        <v>30000</v>
      </c>
    </row>
    <row r="605" spans="3:14" x14ac:dyDescent="0.35">
      <c r="G605" s="505" t="s">
        <v>6459</v>
      </c>
      <c r="H605" s="484">
        <f>I605/12</f>
        <v>1483.3208333333332</v>
      </c>
      <c r="I605" s="507">
        <f>N601-I603</f>
        <v>17799.849999999999</v>
      </c>
    </row>
  </sheetData>
  <autoFilter ref="B2:S596" xr:uid="{00000000-0009-0000-0000-00001F000000}"/>
  <conditionalFormatting sqref="J2:M3">
    <cfRule type="cellIs" dxfId="172" priority="287" operator="greaterThan">
      <formula>0</formula>
    </cfRule>
  </conditionalFormatting>
  <conditionalFormatting sqref="I605">
    <cfRule type="cellIs" dxfId="171" priority="281" operator="lessThan">
      <formula>0</formula>
    </cfRule>
    <cfRule type="cellIs" dxfId="170" priority="282" operator="greaterThan">
      <formula>0</formula>
    </cfRule>
    <cfRule type="cellIs" dxfId="169" priority="283" operator="lessThan">
      <formula>28.7</formula>
    </cfRule>
  </conditionalFormatting>
  <conditionalFormatting sqref="H601">
    <cfRule type="cellIs" dxfId="168" priority="278" operator="greaterThan">
      <formula>0.99</formula>
    </cfRule>
    <cfRule type="cellIs" dxfId="167" priority="279" operator="lessThan">
      <formula>0.99</formula>
    </cfRule>
    <cfRule type="cellIs" dxfId="166" priority="280" operator="lessThan">
      <formula>100</formula>
    </cfRule>
  </conditionalFormatting>
  <conditionalFormatting sqref="D82:D84 D94:D100 D109:D110 D117:D118 D125:D129 D131:D132 D155:D156 D224:D227 D573 D338:D339 D351 D440 D452:D463">
    <cfRule type="containsText" dxfId="165" priority="214" operator="containsText" text="All Day">
      <formula>NOT(ISERROR(SEARCH("All Day",D82)))</formula>
    </cfRule>
    <cfRule type="containsText" dxfId="164" priority="215" operator="containsText" text="AM">
      <formula>NOT(ISERROR(SEARCH("AM",D82)))</formula>
    </cfRule>
    <cfRule type="containsText" dxfId="163" priority="216" operator="containsText" text="PM">
      <formula>NOT(ISERROR(SEARCH("PM",D82)))</formula>
    </cfRule>
  </conditionalFormatting>
  <conditionalFormatting sqref="D111:D112 D114:D115 D117:D124 D140 D150:D154">
    <cfRule type="containsText" dxfId="162" priority="208" operator="containsText" text="All Day">
      <formula>NOT(ISERROR(SEARCH("All Day",D111)))</formula>
    </cfRule>
    <cfRule type="containsText" dxfId="161" priority="209" operator="containsText" text="AM">
      <formula>NOT(ISERROR(SEARCH("AM",D111)))</formula>
    </cfRule>
    <cfRule type="containsText" dxfId="160" priority="210" operator="containsText" text="PM">
      <formula>NOT(ISERROR(SEARCH("PM",D111)))</formula>
    </cfRule>
  </conditionalFormatting>
  <conditionalFormatting sqref="D119:D120">
    <cfRule type="containsText" dxfId="159" priority="205" operator="containsText" text="All Day">
      <formula>NOT(ISERROR(SEARCH("All Day",D119)))</formula>
    </cfRule>
    <cfRule type="containsText" dxfId="158" priority="206" operator="containsText" text="AM">
      <formula>NOT(ISERROR(SEARCH("AM",D119)))</formula>
    </cfRule>
    <cfRule type="containsText" dxfId="157" priority="207" operator="containsText" text="PM">
      <formula>NOT(ISERROR(SEARCH("PM",D119)))</formula>
    </cfRule>
  </conditionalFormatting>
  <conditionalFormatting sqref="D105:D106">
    <cfRule type="containsText" dxfId="156" priority="187" operator="containsText" text="All Day">
      <formula>NOT(ISERROR(SEARCH("All Day",D105)))</formula>
    </cfRule>
    <cfRule type="containsText" dxfId="155" priority="188" operator="containsText" text="AM">
      <formula>NOT(ISERROR(SEARCH("AM",D105)))</formula>
    </cfRule>
    <cfRule type="containsText" dxfId="154" priority="189" operator="containsText" text="PM">
      <formula>NOT(ISERROR(SEARCH("PM",D105)))</formula>
    </cfRule>
  </conditionalFormatting>
  <conditionalFormatting sqref="D87">
    <cfRule type="containsText" dxfId="153" priority="184" operator="containsText" text="All Day">
      <formula>NOT(ISERROR(SEARCH("All Day",D87)))</formula>
    </cfRule>
    <cfRule type="containsText" dxfId="152" priority="185" operator="containsText" text="AM">
      <formula>NOT(ISERROR(SEARCH("AM",D87)))</formula>
    </cfRule>
    <cfRule type="containsText" dxfId="151" priority="186" operator="containsText" text="PM">
      <formula>NOT(ISERROR(SEARCH("PM",D87)))</formula>
    </cfRule>
  </conditionalFormatting>
  <conditionalFormatting sqref="D83">
    <cfRule type="containsText" dxfId="150" priority="181" operator="containsText" text="All Day">
      <formula>NOT(ISERROR(SEARCH("All Day",D83)))</formula>
    </cfRule>
    <cfRule type="containsText" dxfId="149" priority="182" operator="containsText" text="AM">
      <formula>NOT(ISERROR(SEARCH("AM",D83)))</formula>
    </cfRule>
    <cfRule type="containsText" dxfId="148" priority="183" operator="containsText" text="PM">
      <formula>NOT(ISERROR(SEARCH("PM",D83)))</formula>
    </cfRule>
  </conditionalFormatting>
  <conditionalFormatting sqref="D102">
    <cfRule type="containsText" dxfId="147" priority="172" operator="containsText" text="All Day">
      <formula>NOT(ISERROR(SEARCH("All Day",D102)))</formula>
    </cfRule>
    <cfRule type="containsText" dxfId="146" priority="173" operator="containsText" text="AM">
      <formula>NOT(ISERROR(SEARCH("AM",D102)))</formula>
    </cfRule>
    <cfRule type="containsText" dxfId="145" priority="174" operator="containsText" text="PM">
      <formula>NOT(ISERROR(SEARCH("PM",D102)))</formula>
    </cfRule>
  </conditionalFormatting>
  <conditionalFormatting sqref="D108">
    <cfRule type="containsText" dxfId="144" priority="169" operator="containsText" text="All Day">
      <formula>NOT(ISERROR(SEARCH("All Day",D108)))</formula>
    </cfRule>
    <cfRule type="containsText" dxfId="143" priority="170" operator="containsText" text="AM">
      <formula>NOT(ISERROR(SEARCH("AM",D108)))</formula>
    </cfRule>
    <cfRule type="containsText" dxfId="142" priority="171" operator="containsText" text="PM">
      <formula>NOT(ISERROR(SEARCH("PM",D108)))</formula>
    </cfRule>
  </conditionalFormatting>
  <conditionalFormatting sqref="D346:D347">
    <cfRule type="containsText" dxfId="141" priority="163" operator="containsText" text="All Day">
      <formula>NOT(ISERROR(SEARCH("All Day",D346)))</formula>
    </cfRule>
    <cfRule type="containsText" dxfId="140" priority="164" operator="containsText" text="AM">
      <formula>NOT(ISERROR(SEARCH("AM",D346)))</formula>
    </cfRule>
    <cfRule type="containsText" dxfId="139" priority="165" operator="containsText" text="PM">
      <formula>NOT(ISERROR(SEARCH("PM",D346)))</formula>
    </cfRule>
  </conditionalFormatting>
  <conditionalFormatting sqref="D306">
    <cfRule type="containsText" dxfId="138" priority="154" operator="containsText" text="All Day">
      <formula>NOT(ISERROR(SEARCH("All Day",D306)))</formula>
    </cfRule>
    <cfRule type="containsText" dxfId="137" priority="155" operator="containsText" text="AM">
      <formula>NOT(ISERROR(SEARCH("AM",D306)))</formula>
    </cfRule>
    <cfRule type="containsText" dxfId="136" priority="156" operator="containsText" text="PM">
      <formula>NOT(ISERROR(SEARCH("PM",D306)))</formula>
    </cfRule>
  </conditionalFormatting>
  <conditionalFormatting sqref="D127">
    <cfRule type="containsText" dxfId="135" priority="145" operator="containsText" text="All Day">
      <formula>NOT(ISERROR(SEARCH("All Day",D127)))</formula>
    </cfRule>
    <cfRule type="containsText" dxfId="134" priority="146" operator="containsText" text="AM">
      <formula>NOT(ISERROR(SEARCH("AM",D127)))</formula>
    </cfRule>
    <cfRule type="containsText" dxfId="133" priority="147" operator="containsText" text="PM">
      <formula>NOT(ISERROR(SEARCH("PM",D127)))</formula>
    </cfRule>
  </conditionalFormatting>
  <conditionalFormatting sqref="D88">
    <cfRule type="containsText" dxfId="132" priority="142" operator="containsText" text="All Day">
      <formula>NOT(ISERROR(SEARCH("All Day",D88)))</formula>
    </cfRule>
    <cfRule type="containsText" dxfId="131" priority="143" operator="containsText" text="AM">
      <formula>NOT(ISERROR(SEARCH("AM",D88)))</formula>
    </cfRule>
    <cfRule type="containsText" dxfId="130" priority="144" operator="containsText" text="PM">
      <formula>NOT(ISERROR(SEARCH("PM",D88)))</formula>
    </cfRule>
  </conditionalFormatting>
  <conditionalFormatting sqref="D85:D86">
    <cfRule type="containsText" dxfId="129" priority="139" operator="containsText" text="All Day">
      <formula>NOT(ISERROR(SEARCH("All Day",D85)))</formula>
    </cfRule>
    <cfRule type="containsText" dxfId="128" priority="140" operator="containsText" text="AM">
      <formula>NOT(ISERROR(SEARCH("AM",D85)))</formula>
    </cfRule>
    <cfRule type="containsText" dxfId="127" priority="141" operator="containsText" text="PM">
      <formula>NOT(ISERROR(SEARCH("PM",D85)))</formula>
    </cfRule>
  </conditionalFormatting>
  <conditionalFormatting sqref="D111:D112">
    <cfRule type="containsText" dxfId="126" priority="136" operator="containsText" text="All Day">
      <formula>NOT(ISERROR(SEARCH("All Day",D111)))</formula>
    </cfRule>
    <cfRule type="containsText" dxfId="125" priority="137" operator="containsText" text="AM">
      <formula>NOT(ISERROR(SEARCH("AM",D111)))</formula>
    </cfRule>
    <cfRule type="containsText" dxfId="124" priority="138" operator="containsText" text="PM">
      <formula>NOT(ISERROR(SEARCH("PM",D111)))</formula>
    </cfRule>
  </conditionalFormatting>
  <conditionalFormatting sqref="D89">
    <cfRule type="containsText" dxfId="123" priority="133" operator="containsText" text="All Day">
      <formula>NOT(ISERROR(SEARCH("All Day",D89)))</formula>
    </cfRule>
    <cfRule type="containsText" dxfId="122" priority="134" operator="containsText" text="AM">
      <formula>NOT(ISERROR(SEARCH("AM",D89)))</formula>
    </cfRule>
    <cfRule type="containsText" dxfId="121" priority="135" operator="containsText" text="PM">
      <formula>NOT(ISERROR(SEARCH("PM",D89)))</formula>
    </cfRule>
  </conditionalFormatting>
  <conditionalFormatting sqref="D90">
    <cfRule type="containsText" dxfId="120" priority="130" operator="containsText" text="All Day">
      <formula>NOT(ISERROR(SEARCH("All Day",D90)))</formula>
    </cfRule>
    <cfRule type="containsText" dxfId="119" priority="131" operator="containsText" text="AM">
      <formula>NOT(ISERROR(SEARCH("AM",D90)))</formula>
    </cfRule>
    <cfRule type="containsText" dxfId="118" priority="132" operator="containsText" text="PM">
      <formula>NOT(ISERROR(SEARCH("PM",D90)))</formula>
    </cfRule>
  </conditionalFormatting>
  <conditionalFormatting sqref="D128">
    <cfRule type="containsText" dxfId="117" priority="124" operator="containsText" text="All Day">
      <formula>NOT(ISERROR(SEARCH("All Day",D128)))</formula>
    </cfRule>
    <cfRule type="containsText" dxfId="116" priority="125" operator="containsText" text="AM">
      <formula>NOT(ISERROR(SEARCH("AM",D128)))</formula>
    </cfRule>
    <cfRule type="containsText" dxfId="115" priority="126" operator="containsText" text="PM">
      <formula>NOT(ISERROR(SEARCH("PM",D128)))</formula>
    </cfRule>
  </conditionalFormatting>
  <conditionalFormatting sqref="D103:D106">
    <cfRule type="containsText" dxfId="114" priority="121" operator="containsText" text="All Day">
      <formula>NOT(ISERROR(SEARCH("All Day",D103)))</formula>
    </cfRule>
    <cfRule type="containsText" dxfId="113" priority="122" operator="containsText" text="AM">
      <formula>NOT(ISERROR(SEARCH("AM",D103)))</formula>
    </cfRule>
    <cfRule type="containsText" dxfId="112" priority="123" operator="containsText" text="PM">
      <formula>NOT(ISERROR(SEARCH("PM",D103)))</formula>
    </cfRule>
  </conditionalFormatting>
  <conditionalFormatting sqref="D307:D309">
    <cfRule type="containsText" dxfId="111" priority="118" operator="containsText" text="All Day">
      <formula>NOT(ISERROR(SEARCH("All Day",D307)))</formula>
    </cfRule>
    <cfRule type="containsText" dxfId="110" priority="119" operator="containsText" text="AM">
      <formula>NOT(ISERROR(SEARCH("AM",D307)))</formula>
    </cfRule>
    <cfRule type="containsText" dxfId="109" priority="120" operator="containsText" text="PM">
      <formula>NOT(ISERROR(SEARCH("PM",D307)))</formula>
    </cfRule>
  </conditionalFormatting>
  <conditionalFormatting sqref="D305">
    <cfRule type="containsText" dxfId="108" priority="112" operator="containsText" text="All Day">
      <formula>NOT(ISERROR(SEARCH("All Day",D305)))</formula>
    </cfRule>
    <cfRule type="containsText" dxfId="107" priority="113" operator="containsText" text="AM">
      <formula>NOT(ISERROR(SEARCH("AM",D305)))</formula>
    </cfRule>
    <cfRule type="containsText" dxfId="106" priority="114" operator="containsText" text="PM">
      <formula>NOT(ISERROR(SEARCH("PM",D305)))</formula>
    </cfRule>
  </conditionalFormatting>
  <conditionalFormatting sqref="D91">
    <cfRule type="containsText" dxfId="105" priority="109" operator="containsText" text="All Day">
      <formula>NOT(ISERROR(SEARCH("All Day",D91)))</formula>
    </cfRule>
    <cfRule type="containsText" dxfId="104" priority="110" operator="containsText" text="AM">
      <formula>NOT(ISERROR(SEARCH("AM",D91)))</formula>
    </cfRule>
    <cfRule type="containsText" dxfId="103" priority="111" operator="containsText" text="PM">
      <formula>NOT(ISERROR(SEARCH("PM",D91)))</formula>
    </cfRule>
  </conditionalFormatting>
  <conditionalFormatting sqref="D324:D325">
    <cfRule type="containsText" dxfId="102" priority="106" operator="containsText" text="All Day">
      <formula>NOT(ISERROR(SEARCH("All Day",D324)))</formula>
    </cfRule>
    <cfRule type="containsText" dxfId="101" priority="107" operator="containsText" text="AM">
      <formula>NOT(ISERROR(SEARCH("AM",D324)))</formula>
    </cfRule>
    <cfRule type="containsText" dxfId="100" priority="108" operator="containsText" text="PM">
      <formula>NOT(ISERROR(SEARCH("PM",D324)))</formula>
    </cfRule>
  </conditionalFormatting>
  <conditionalFormatting sqref="D113">
    <cfRule type="containsText" dxfId="99" priority="103" operator="containsText" text="All Day">
      <formula>NOT(ISERROR(SEARCH("All Day",D113)))</formula>
    </cfRule>
    <cfRule type="containsText" dxfId="98" priority="104" operator="containsText" text="AM">
      <formula>NOT(ISERROR(SEARCH("AM",D113)))</formula>
    </cfRule>
    <cfRule type="containsText" dxfId="97" priority="105" operator="containsText" text="PM">
      <formula>NOT(ISERROR(SEARCH("PM",D113)))</formula>
    </cfRule>
  </conditionalFormatting>
  <conditionalFormatting sqref="D101">
    <cfRule type="containsText" dxfId="96" priority="100" operator="containsText" text="All Day">
      <formula>NOT(ISERROR(SEARCH("All Day",D101)))</formula>
    </cfRule>
    <cfRule type="containsText" dxfId="95" priority="101" operator="containsText" text="AM">
      <formula>NOT(ISERROR(SEARCH("AM",D101)))</formula>
    </cfRule>
    <cfRule type="containsText" dxfId="94" priority="102" operator="containsText" text="PM">
      <formula>NOT(ISERROR(SEARCH("PM",D101)))</formula>
    </cfRule>
  </conditionalFormatting>
  <conditionalFormatting sqref="D116">
    <cfRule type="containsText" dxfId="93" priority="94" operator="containsText" text="All Day">
      <formula>NOT(ISERROR(SEARCH("All Day",D116)))</formula>
    </cfRule>
    <cfRule type="containsText" dxfId="92" priority="95" operator="containsText" text="AM">
      <formula>NOT(ISERROR(SEARCH("AM",D116)))</formula>
    </cfRule>
    <cfRule type="containsText" dxfId="91" priority="96" operator="containsText" text="PM">
      <formula>NOT(ISERROR(SEARCH("PM",D116)))</formula>
    </cfRule>
  </conditionalFormatting>
  <conditionalFormatting sqref="D122:D124">
    <cfRule type="containsText" dxfId="90" priority="91" operator="containsText" text="AM/PM">
      <formula>NOT(ISERROR(SEARCH("AM/PM",D122)))</formula>
    </cfRule>
    <cfRule type="containsText" dxfId="89" priority="92" operator="containsText" text="AM">
      <formula>NOT(ISERROR(SEARCH("AM",D122)))</formula>
    </cfRule>
    <cfRule type="containsText" dxfId="88" priority="93" operator="containsText" text="PM">
      <formula>NOT(ISERROR(SEARCH("PM",D122)))</formula>
    </cfRule>
  </conditionalFormatting>
  <conditionalFormatting sqref="D328:D329">
    <cfRule type="containsText" dxfId="87" priority="88" operator="containsText" text="All Day">
      <formula>NOT(ISERROR(SEARCH("All Day",D328)))</formula>
    </cfRule>
    <cfRule type="containsText" dxfId="86" priority="89" operator="containsText" text="AM">
      <formula>NOT(ISERROR(SEARCH("AM",D328)))</formula>
    </cfRule>
    <cfRule type="containsText" dxfId="85" priority="90" operator="containsText" text="PM">
      <formula>NOT(ISERROR(SEARCH("PM",D328)))</formula>
    </cfRule>
  </conditionalFormatting>
  <conditionalFormatting sqref="D323">
    <cfRule type="containsText" dxfId="84" priority="85" operator="containsText" text="All Day">
      <formula>NOT(ISERROR(SEARCH("All Day",D323)))</formula>
    </cfRule>
    <cfRule type="containsText" dxfId="83" priority="86" operator="containsText" text="AM">
      <formula>NOT(ISERROR(SEARCH("AM",D323)))</formula>
    </cfRule>
    <cfRule type="containsText" dxfId="82" priority="87" operator="containsText" text="PM">
      <formula>NOT(ISERROR(SEARCH("PM",D323)))</formula>
    </cfRule>
  </conditionalFormatting>
  <conditionalFormatting sqref="D310:D316">
    <cfRule type="containsText" dxfId="81" priority="82" operator="containsText" text="All Day">
      <formula>NOT(ISERROR(SEARCH("All Day",D310)))</formula>
    </cfRule>
    <cfRule type="containsText" dxfId="80" priority="83" operator="containsText" text="AM">
      <formula>NOT(ISERROR(SEARCH("AM",D310)))</formula>
    </cfRule>
    <cfRule type="containsText" dxfId="79" priority="84" operator="containsText" text="PM">
      <formula>NOT(ISERROR(SEARCH("PM",D310)))</formula>
    </cfRule>
  </conditionalFormatting>
  <conditionalFormatting sqref="D340:D342">
    <cfRule type="containsText" dxfId="78" priority="79" operator="containsText" text="All Day">
      <formula>NOT(ISERROR(SEARCH("All Day",D340)))</formula>
    </cfRule>
    <cfRule type="containsText" dxfId="77" priority="80" operator="containsText" text="AM">
      <formula>NOT(ISERROR(SEARCH("AM",D340)))</formula>
    </cfRule>
    <cfRule type="containsText" dxfId="76" priority="81" operator="containsText" text="PM">
      <formula>NOT(ISERROR(SEARCH("PM",D340)))</formula>
    </cfRule>
  </conditionalFormatting>
  <conditionalFormatting sqref="D468">
    <cfRule type="containsText" dxfId="75" priority="76" operator="containsText" text="All Day">
      <formula>NOT(ISERROR(SEARCH("All Day",D468)))</formula>
    </cfRule>
    <cfRule type="containsText" dxfId="74" priority="77" operator="containsText" text="AM">
      <formula>NOT(ISERROR(SEARCH("AM",D468)))</formula>
    </cfRule>
    <cfRule type="containsText" dxfId="73" priority="78" operator="containsText" text="PM">
      <formula>NOT(ISERROR(SEARCH("PM",D468)))</formula>
    </cfRule>
  </conditionalFormatting>
  <conditionalFormatting sqref="D344">
    <cfRule type="containsText" dxfId="72" priority="73" operator="containsText" text="All Day">
      <formula>NOT(ISERROR(SEARCH("All Day",D344)))</formula>
    </cfRule>
    <cfRule type="containsText" dxfId="71" priority="74" operator="containsText" text="AM">
      <formula>NOT(ISERROR(SEARCH("AM",D344)))</formula>
    </cfRule>
    <cfRule type="containsText" dxfId="70" priority="75" operator="containsText" text="PM">
      <formula>NOT(ISERROR(SEARCH("PM",D344)))</formula>
    </cfRule>
  </conditionalFormatting>
  <conditionalFormatting sqref="D454">
    <cfRule type="containsText" dxfId="69" priority="67" operator="containsText" text="All Day">
      <formula>NOT(ISERROR(SEARCH("All Day",D454)))</formula>
    </cfRule>
    <cfRule type="containsText" dxfId="68" priority="68" operator="containsText" text="AM">
      <formula>NOT(ISERROR(SEARCH("AM",D454)))</formula>
    </cfRule>
    <cfRule type="containsText" dxfId="67" priority="69" operator="containsText" text="PM">
      <formula>NOT(ISERROR(SEARCH("PM",D454)))</formula>
    </cfRule>
  </conditionalFormatting>
  <conditionalFormatting sqref="D443:D444">
    <cfRule type="containsText" dxfId="66" priority="64" operator="containsText" text="All Day">
      <formula>NOT(ISERROR(SEARCH("All Day",D443)))</formula>
    </cfRule>
    <cfRule type="containsText" dxfId="65" priority="65" operator="containsText" text="AM">
      <formula>NOT(ISERROR(SEARCH("AM",D443)))</formula>
    </cfRule>
    <cfRule type="containsText" dxfId="64" priority="66" operator="containsText" text="PM">
      <formula>NOT(ISERROR(SEARCH("PM",D443)))</formula>
    </cfRule>
  </conditionalFormatting>
  <conditionalFormatting sqref="D463">
    <cfRule type="containsText" dxfId="63" priority="58" operator="containsText" text="All Day">
      <formula>NOT(ISERROR(SEARCH("All Day",D463)))</formula>
    </cfRule>
    <cfRule type="containsText" dxfId="62" priority="59" operator="containsText" text="AM">
      <formula>NOT(ISERROR(SEARCH("AM",D463)))</formula>
    </cfRule>
    <cfRule type="containsText" dxfId="61" priority="60" operator="containsText" text="PM">
      <formula>NOT(ISERROR(SEARCH("PM",D463)))</formula>
    </cfRule>
  </conditionalFormatting>
  <conditionalFormatting sqref="D445 D451">
    <cfRule type="containsText" dxfId="60" priority="52" operator="containsText" text="All Day">
      <formula>NOT(ISERROR(SEARCH("All Day",D445)))</formula>
    </cfRule>
    <cfRule type="containsText" dxfId="59" priority="53" operator="containsText" text="AM">
      <formula>NOT(ISERROR(SEARCH("AM",D445)))</formula>
    </cfRule>
    <cfRule type="containsText" dxfId="58" priority="54" operator="containsText" text="PM">
      <formula>NOT(ISERROR(SEARCH("PM",D445)))</formula>
    </cfRule>
    <cfRule type="containsText" dxfId="57" priority="55" operator="containsText" text="All Day">
      <formula>NOT(ISERROR(SEARCH("All Day",D445)))</formula>
    </cfRule>
    <cfRule type="containsText" dxfId="56" priority="56" operator="containsText" text="AM">
      <formula>NOT(ISERROR(SEARCH("AM",D445)))</formula>
    </cfRule>
    <cfRule type="containsText" dxfId="55" priority="57" operator="containsText" text="PM">
      <formula>NOT(ISERROR(SEARCH("PM",D445)))</formula>
    </cfRule>
  </conditionalFormatting>
  <conditionalFormatting sqref="D439">
    <cfRule type="containsText" dxfId="54" priority="49" operator="containsText" text="All Day">
      <formula>NOT(ISERROR(SEARCH("All Day",D439)))</formula>
    </cfRule>
    <cfRule type="containsText" dxfId="53" priority="50" operator="containsText" text="AM">
      <formula>NOT(ISERROR(SEARCH("AM",D439)))</formula>
    </cfRule>
    <cfRule type="containsText" dxfId="52" priority="51" operator="containsText" text="PM">
      <formula>NOT(ISERROR(SEARCH("PM",D439)))</formula>
    </cfRule>
  </conditionalFormatting>
  <conditionalFormatting sqref="D464:D467">
    <cfRule type="containsText" dxfId="51" priority="46" operator="containsText" text="All Day">
      <formula>NOT(ISERROR(SEARCH("All Day",D464)))</formula>
    </cfRule>
    <cfRule type="containsText" dxfId="50" priority="47" operator="containsText" text="AM">
      <formula>NOT(ISERROR(SEARCH("AM",D464)))</formula>
    </cfRule>
    <cfRule type="containsText" dxfId="49" priority="48" operator="containsText" text="PM">
      <formula>NOT(ISERROR(SEARCH("PM",D464)))</formula>
    </cfRule>
  </conditionalFormatting>
  <conditionalFormatting sqref="D446 D450">
    <cfRule type="containsText" dxfId="48" priority="43" operator="containsText" text="All Day">
      <formula>NOT(ISERROR(SEARCH("All Day",D446)))</formula>
    </cfRule>
    <cfRule type="containsText" dxfId="47" priority="44" operator="containsText" text="AM">
      <formula>NOT(ISERROR(SEARCH("AM",D446)))</formula>
    </cfRule>
    <cfRule type="containsText" dxfId="46" priority="45" operator="containsText" text="PM">
      <formula>NOT(ISERROR(SEARCH("PM",D446)))</formula>
    </cfRule>
  </conditionalFormatting>
  <conditionalFormatting sqref="D452">
    <cfRule type="containsText" dxfId="45" priority="37" operator="containsText" text="All Day">
      <formula>NOT(ISERROR(SEARCH("All Day",D452)))</formula>
    </cfRule>
    <cfRule type="containsText" dxfId="44" priority="38" operator="containsText" text="AM">
      <formula>NOT(ISERROR(SEARCH("AM",D452)))</formula>
    </cfRule>
    <cfRule type="containsText" dxfId="43" priority="39" operator="containsText" text="PM">
      <formula>NOT(ISERROR(SEARCH("PM",D452)))</formula>
    </cfRule>
  </conditionalFormatting>
  <conditionalFormatting sqref="D441:D442">
    <cfRule type="containsText" dxfId="42" priority="31" operator="containsText" text="All Day">
      <formula>NOT(ISERROR(SEARCH("All Day",D441)))</formula>
    </cfRule>
    <cfRule type="containsText" dxfId="41" priority="32" operator="containsText" text="AM">
      <formula>NOT(ISERROR(SEARCH("AM",D441)))</formula>
    </cfRule>
    <cfRule type="containsText" dxfId="40" priority="33" operator="containsText" text="PM">
      <formula>NOT(ISERROR(SEARCH("PM",D441)))</formula>
    </cfRule>
    <cfRule type="containsText" dxfId="39" priority="34" operator="containsText" text="All Day">
      <formula>NOT(ISERROR(SEARCH("All Day",D441)))</formula>
    </cfRule>
    <cfRule type="containsText" dxfId="38" priority="35" operator="containsText" text="AM">
      <formula>NOT(ISERROR(SEARCH("AM",D441)))</formula>
    </cfRule>
    <cfRule type="containsText" dxfId="37" priority="36" operator="containsText" text="PM">
      <formula>NOT(ISERROR(SEARCH("PM",D441)))</formula>
    </cfRule>
  </conditionalFormatting>
  <conditionalFormatting sqref="D575">
    <cfRule type="containsText" dxfId="36" priority="28" operator="containsText" text="All Day">
      <formula>NOT(ISERROR(SEARCH("All Day",D575)))</formula>
    </cfRule>
    <cfRule type="containsText" dxfId="35" priority="29" operator="containsText" text="AM">
      <formula>NOT(ISERROR(SEARCH("AM",D575)))</formula>
    </cfRule>
    <cfRule type="containsText" dxfId="34" priority="30" operator="containsText" text="PM">
      <formula>NOT(ISERROR(SEARCH("PM",D575)))</formula>
    </cfRule>
  </conditionalFormatting>
  <conditionalFormatting sqref="D453">
    <cfRule type="containsText" dxfId="33" priority="25" operator="containsText" text="All Day">
      <formula>NOT(ISERROR(SEARCH("All Day",D453)))</formula>
    </cfRule>
    <cfRule type="containsText" dxfId="32" priority="26" operator="containsText" text="AM">
      <formula>NOT(ISERROR(SEARCH("AM",D453)))</formula>
    </cfRule>
    <cfRule type="containsText" dxfId="31" priority="27" operator="containsText" text="PM">
      <formula>NOT(ISERROR(SEARCH("PM",D453)))</formula>
    </cfRule>
  </conditionalFormatting>
  <conditionalFormatting sqref="D447">
    <cfRule type="containsText" dxfId="30" priority="19" operator="containsText" text="All Day">
      <formula>NOT(ISERROR(SEARCH("All Day",D447)))</formula>
    </cfRule>
    <cfRule type="containsText" dxfId="29" priority="20" operator="containsText" text="AM">
      <formula>NOT(ISERROR(SEARCH("AM",D447)))</formula>
    </cfRule>
    <cfRule type="containsText" dxfId="28" priority="21" operator="containsText" text="PM">
      <formula>NOT(ISERROR(SEARCH("PM",D447)))</formula>
    </cfRule>
    <cfRule type="containsText" dxfId="27" priority="22" operator="containsText" text="All Day">
      <formula>NOT(ISERROR(SEARCH("All Day",D447)))</formula>
    </cfRule>
    <cfRule type="containsText" dxfId="26" priority="23" operator="containsText" text="AM">
      <formula>NOT(ISERROR(SEARCH("AM",D447)))</formula>
    </cfRule>
    <cfRule type="containsText" dxfId="25" priority="24" operator="containsText" text="PM">
      <formula>NOT(ISERROR(SEARCH("PM",D447)))</formula>
    </cfRule>
  </conditionalFormatting>
  <conditionalFormatting sqref="D449">
    <cfRule type="containsText" dxfId="24" priority="13" operator="containsText" text="All Day">
      <formula>NOT(ISERROR(SEARCH("All Day",D449)))</formula>
    </cfRule>
    <cfRule type="containsText" dxfId="23" priority="14" operator="containsText" text="AM">
      <formula>NOT(ISERROR(SEARCH("AM",D449)))</formula>
    </cfRule>
    <cfRule type="containsText" dxfId="22" priority="15" operator="containsText" text="PM">
      <formula>NOT(ISERROR(SEARCH("PM",D449)))</formula>
    </cfRule>
    <cfRule type="containsText" dxfId="21" priority="16" operator="containsText" text="All Day">
      <formula>NOT(ISERROR(SEARCH("All Day",D449)))</formula>
    </cfRule>
    <cfRule type="containsText" dxfId="20" priority="17" operator="containsText" text="AM">
      <formula>NOT(ISERROR(SEARCH("AM",D449)))</formula>
    </cfRule>
    <cfRule type="containsText" dxfId="19" priority="18" operator="containsText" text="PM">
      <formula>NOT(ISERROR(SEARCH("PM",D449)))</formula>
    </cfRule>
  </conditionalFormatting>
  <conditionalFormatting sqref="D448">
    <cfRule type="containsText" dxfId="18" priority="7" operator="containsText" text="All Day">
      <formula>NOT(ISERROR(SEARCH("All Day",D448)))</formula>
    </cfRule>
    <cfRule type="containsText" dxfId="17" priority="8" operator="containsText" text="AM">
      <formula>NOT(ISERROR(SEARCH("AM",D448)))</formula>
    </cfRule>
    <cfRule type="containsText" dxfId="16" priority="9" operator="containsText" text="PM">
      <formula>NOT(ISERROR(SEARCH("PM",D448)))</formula>
    </cfRule>
    <cfRule type="containsText" dxfId="15" priority="10" operator="containsText" text="All Day">
      <formula>NOT(ISERROR(SEARCH("All Day",D448)))</formula>
    </cfRule>
    <cfRule type="containsText" dxfId="14" priority="11" operator="containsText" text="AM">
      <formula>NOT(ISERROR(SEARCH("AM",D448)))</formula>
    </cfRule>
    <cfRule type="containsText" dxfId="13" priority="12" operator="containsText" text="PM">
      <formula>NOT(ISERROR(SEARCH("PM",D448)))</formula>
    </cfRule>
  </conditionalFormatting>
  <conditionalFormatting sqref="D576">
    <cfRule type="containsText" dxfId="12" priority="4" operator="containsText" text="All Day">
      <formula>NOT(ISERROR(SEARCH("All Day",D576)))</formula>
    </cfRule>
    <cfRule type="containsText" dxfId="11" priority="5" operator="containsText" text="AM">
      <formula>NOT(ISERROR(SEARCH("AM",D576)))</formula>
    </cfRule>
    <cfRule type="containsText" dxfId="10" priority="6" operator="containsText" text="PM">
      <formula>NOT(ISERROR(SEARCH("PM",D576)))</formula>
    </cfRule>
  </conditionalFormatting>
  <conditionalFormatting sqref="D571:D572">
    <cfRule type="containsText" dxfId="9" priority="1" operator="containsText" text="All Day">
      <formula>NOT(ISERROR(SEARCH("All Day",D571)))</formula>
    </cfRule>
    <cfRule type="containsText" dxfId="8" priority="2" operator="containsText" text="AM">
      <formula>NOT(ISERROR(SEARCH("AM",D571)))</formula>
    </cfRule>
    <cfRule type="containsText" dxfId="7" priority="3" operator="containsText" text="PM">
      <formula>NOT(ISERROR(SEARCH("PM",D571)))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71" r:id="rId67" xr:uid="{00000000-0004-0000-1F00-000042000000}"/>
    <hyperlink ref="N572" r:id="rId68" xr:uid="{00000000-0004-0000-1F00-000043000000}"/>
    <hyperlink ref="N512" r:id="rId69" xr:uid="{00000000-0004-0000-1F00-000044000000}"/>
    <hyperlink ref="Q555" r:id="rId70" xr:uid="{00000000-0004-0000-1F00-000045000000}"/>
    <hyperlink ref="N576" r:id="rId71" xr:uid="{00000000-0004-0000-1F00-000046000000}"/>
    <hyperlink ref="N579" r:id="rId72" xr:uid="{00000000-0004-0000-1F00-000047000000}"/>
    <hyperlink ref="N580" r:id="rId73" xr:uid="{00000000-0004-0000-1F00-000048000000}"/>
    <hyperlink ref="N525" r:id="rId74" display="mailto:pdbutt7@ntlworld.com" xr:uid="{36A64FF9-1338-4C22-B766-6B82FE384BFA}"/>
    <hyperlink ref="N582" r:id="rId75" xr:uid="{24B04FE2-EF10-4645-9AFF-4485221C8903}"/>
    <hyperlink ref="N518" r:id="rId76" display="mailto:jam.madigan2015@outlook.com" xr:uid="{4F956947-75AD-4768-ADFF-246358474250}"/>
    <hyperlink ref="N514" r:id="rId77" display="mailto:willowad1963@yahoo.co.uk" xr:uid="{C8BB18EC-89EA-4817-9B74-5551E5B3A5E6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15" activePane="bottomLeft" state="frozen"/>
      <selection pane="bottomLeft" activeCell="W258" sqref="W258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6" width="9.1328125" style="1076" customWidth="1"/>
    <col min="27" max="16384" width="9.1328125" style="1076"/>
  </cols>
  <sheetData>
    <row r="1" spans="1:25" s="1078" customFormat="1" x14ac:dyDescent="0.45">
      <c r="A1" s="1087"/>
      <c r="B1" s="1087" t="s">
        <v>139</v>
      </c>
      <c r="C1" s="1087" t="s">
        <v>7717</v>
      </c>
      <c r="D1" s="1087" t="s">
        <v>7718</v>
      </c>
      <c r="E1" s="1078" t="s">
        <v>7719</v>
      </c>
      <c r="F1" s="1078" t="s">
        <v>7720</v>
      </c>
      <c r="G1" s="1078" t="s">
        <v>7721</v>
      </c>
      <c r="H1" s="1130" t="s">
        <v>7722</v>
      </c>
      <c r="I1" s="1130" t="s">
        <v>7723</v>
      </c>
      <c r="J1" s="1078" t="s">
        <v>7724</v>
      </c>
      <c r="K1" s="1078" t="s">
        <v>7725</v>
      </c>
      <c r="L1" s="1078" t="s">
        <v>4344</v>
      </c>
      <c r="M1" s="1078" t="s">
        <v>7726</v>
      </c>
      <c r="N1" s="1078" t="s">
        <v>7727</v>
      </c>
      <c r="O1" s="1078" t="s">
        <v>7728</v>
      </c>
      <c r="P1" s="1078" t="s">
        <v>7729</v>
      </c>
      <c r="Q1" s="1078" t="s">
        <v>7730</v>
      </c>
      <c r="R1" s="1078" t="s">
        <v>7731</v>
      </c>
      <c r="S1" s="1078" t="s">
        <v>7732</v>
      </c>
      <c r="T1" s="1123" t="s">
        <v>125</v>
      </c>
      <c r="U1" s="1123" t="s">
        <v>7733</v>
      </c>
      <c r="V1" s="1078" t="s">
        <v>7734</v>
      </c>
      <c r="W1" s="1078" t="s">
        <v>129</v>
      </c>
      <c r="X1" s="1078" t="s">
        <v>187</v>
      </c>
      <c r="Y1" s="1078" t="s">
        <v>130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7460</v>
      </c>
      <c r="E2" s="1146" t="s">
        <v>6517</v>
      </c>
      <c r="F2" s="1146" t="s">
        <v>7735</v>
      </c>
      <c r="G2" s="1146" t="s">
        <v>604</v>
      </c>
      <c r="H2" s="1147">
        <v>45703</v>
      </c>
      <c r="I2" s="1147">
        <v>45703</v>
      </c>
      <c r="J2" s="1146" t="s">
        <v>7736</v>
      </c>
      <c r="K2" s="1146" t="s">
        <v>7737</v>
      </c>
      <c r="L2" s="1146"/>
      <c r="M2" s="1146" t="s">
        <v>930</v>
      </c>
      <c r="N2" s="1146" t="s">
        <v>6520</v>
      </c>
      <c r="O2" s="1146" t="s">
        <v>7738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7418</v>
      </c>
      <c r="E3" s="1146" t="s">
        <v>7739</v>
      </c>
      <c r="F3" s="1146" t="s">
        <v>7735</v>
      </c>
      <c r="G3" s="1146" t="s">
        <v>7740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912</v>
      </c>
      <c r="N3" s="1146" t="s">
        <v>6798</v>
      </c>
      <c r="O3" s="1146" t="s">
        <v>7738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6234</v>
      </c>
      <c r="F4" s="1146" t="s">
        <v>7735</v>
      </c>
      <c r="G4" s="1146" t="s">
        <v>580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973</v>
      </c>
      <c r="N4" s="1146" t="s">
        <v>6237</v>
      </c>
      <c r="O4" s="1146" t="s">
        <v>7738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6231</v>
      </c>
      <c r="F5" s="1146" t="s">
        <v>7735</v>
      </c>
      <c r="G5" s="1146" t="s">
        <v>580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974</v>
      </c>
      <c r="N5" s="1146" t="s">
        <v>6233</v>
      </c>
      <c r="O5" s="1146" t="s">
        <v>7738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6239</v>
      </c>
      <c r="F6" s="1146" t="s">
        <v>7735</v>
      </c>
      <c r="G6" s="1146" t="s">
        <v>580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845</v>
      </c>
      <c r="N6" s="1146" t="s">
        <v>6242</v>
      </c>
      <c r="O6" s="1146" t="s">
        <v>7738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6228</v>
      </c>
      <c r="F7" s="1146" t="s">
        <v>7735</v>
      </c>
      <c r="G7" s="1146" t="s">
        <v>580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975</v>
      </c>
      <c r="N7" s="1146" t="s">
        <v>6230</v>
      </c>
      <c r="O7" s="1146" t="s">
        <v>7738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6552</v>
      </c>
      <c r="F8" s="1146" t="s">
        <v>7735</v>
      </c>
      <c r="G8" s="1146" t="s">
        <v>362</v>
      </c>
      <c r="H8" s="1147">
        <v>45721</v>
      </c>
      <c r="I8" s="1147">
        <v>45721</v>
      </c>
      <c r="J8" s="1146" t="s">
        <v>7741</v>
      </c>
      <c r="K8" s="1146" t="s">
        <v>7742</v>
      </c>
      <c r="L8" s="1146"/>
      <c r="M8" s="1146" t="s">
        <v>897</v>
      </c>
      <c r="N8" s="1146" t="s">
        <v>6555</v>
      </c>
      <c r="O8" s="1146" t="s">
        <v>7738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6557</v>
      </c>
      <c r="F9" s="1146" t="s">
        <v>7735</v>
      </c>
      <c r="G9" s="1146" t="s">
        <v>362</v>
      </c>
      <c r="H9" s="1147">
        <v>45721</v>
      </c>
      <c r="I9" s="1147">
        <v>45721</v>
      </c>
      <c r="J9" s="1146" t="s">
        <v>7741</v>
      </c>
      <c r="K9" s="1146" t="s">
        <v>7742</v>
      </c>
      <c r="L9" s="1146"/>
      <c r="M9" s="1146" t="s">
        <v>958</v>
      </c>
      <c r="N9" s="1146" t="s">
        <v>6560</v>
      </c>
      <c r="O9" s="1146" t="s">
        <v>7738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6589</v>
      </c>
      <c r="F10" s="1146" t="s">
        <v>7735</v>
      </c>
      <c r="G10" s="1146" t="s">
        <v>681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787</v>
      </c>
      <c r="N10" s="1146" t="s">
        <v>6591</v>
      </c>
      <c r="O10" s="1146" t="s">
        <v>7738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6584</v>
      </c>
      <c r="F11" s="1146" t="s">
        <v>7735</v>
      </c>
      <c r="G11" s="1146" t="s">
        <v>681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597</v>
      </c>
      <c r="N11" s="1146" t="s">
        <v>6587</v>
      </c>
      <c r="O11" s="1146" t="s">
        <v>7738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6599</v>
      </c>
      <c r="F12" s="1146" t="s">
        <v>7735</v>
      </c>
      <c r="G12" s="1146" t="s">
        <v>681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870</v>
      </c>
      <c r="N12" s="1146" t="s">
        <v>6600</v>
      </c>
      <c r="O12" s="1146" t="s">
        <v>7738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6576</v>
      </c>
      <c r="F13" s="1146" t="s">
        <v>7735</v>
      </c>
      <c r="G13" s="1146" t="s">
        <v>681</v>
      </c>
      <c r="H13" s="1147">
        <v>45721</v>
      </c>
      <c r="I13" s="1147">
        <v>45721</v>
      </c>
      <c r="J13" s="1146" t="s">
        <v>7743</v>
      </c>
      <c r="K13" s="1146" t="s">
        <v>7744</v>
      </c>
      <c r="L13" s="1146"/>
      <c r="M13" s="1146" t="s">
        <v>960</v>
      </c>
      <c r="N13" s="1146" t="s">
        <v>6578</v>
      </c>
      <c r="O13" s="1146" t="s">
        <v>7738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7745</v>
      </c>
      <c r="F14" s="1146" t="s">
        <v>7735</v>
      </c>
      <c r="G14" s="1146" t="s">
        <v>681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964</v>
      </c>
      <c r="N14" s="1146" t="s">
        <v>6582</v>
      </c>
      <c r="O14" s="1146" t="s">
        <v>7738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6609</v>
      </c>
      <c r="F15" s="1146" t="s">
        <v>7735</v>
      </c>
      <c r="G15" s="1146" t="s">
        <v>886</v>
      </c>
      <c r="H15" s="1147">
        <v>45723</v>
      </c>
      <c r="I15" s="1147">
        <v>45723</v>
      </c>
      <c r="J15" s="1146" t="s">
        <v>7741</v>
      </c>
      <c r="K15" s="1146" t="s">
        <v>7746</v>
      </c>
      <c r="L15" s="1146"/>
      <c r="M15" s="1146" t="s">
        <v>960</v>
      </c>
      <c r="N15" s="1146" t="s">
        <v>6578</v>
      </c>
      <c r="O15" s="1146" t="s">
        <v>7738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6614</v>
      </c>
      <c r="F16" s="1146" t="s">
        <v>7735</v>
      </c>
      <c r="G16" s="1146" t="s">
        <v>7747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961</v>
      </c>
      <c r="N16" s="1146" t="s">
        <v>6617</v>
      </c>
      <c r="O16" s="1146" t="s">
        <v>7738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6610</v>
      </c>
      <c r="F17" s="1146" t="s">
        <v>7735</v>
      </c>
      <c r="G17" s="1146" t="s">
        <v>7747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962</v>
      </c>
      <c r="N17" s="1146" t="s">
        <v>6612</v>
      </c>
      <c r="O17" s="1146" t="s">
        <v>7738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7748</v>
      </c>
      <c r="F18" s="1146" t="s">
        <v>7735</v>
      </c>
      <c r="G18" s="1146" t="s">
        <v>7740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924</v>
      </c>
      <c r="N18" s="1146" t="s">
        <v>7749</v>
      </c>
      <c r="O18" s="1146" t="s">
        <v>7738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7750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7751</v>
      </c>
      <c r="F19" s="1146" t="s">
        <v>7735</v>
      </c>
      <c r="G19" s="1146" t="s">
        <v>7740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842</v>
      </c>
      <c r="N19" s="1146" t="s">
        <v>6949</v>
      </c>
      <c r="O19" s="1146" t="s">
        <v>7738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6221</v>
      </c>
      <c r="F20" s="1146" t="s">
        <v>7735</v>
      </c>
      <c r="G20" s="1146" t="s">
        <v>677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956</v>
      </c>
      <c r="N20" s="1146" t="s">
        <v>6222</v>
      </c>
      <c r="O20" s="1146" t="s">
        <v>7738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6250</v>
      </c>
      <c r="F21" s="1146" t="s">
        <v>7735</v>
      </c>
      <c r="G21" s="1146" t="s">
        <v>580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948</v>
      </c>
      <c r="N21" s="1146" t="s">
        <v>6251</v>
      </c>
      <c r="O21" s="1146" t="s">
        <v>7738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6247</v>
      </c>
      <c r="F22" s="1146" t="s">
        <v>7735</v>
      </c>
      <c r="G22" s="1146" t="s">
        <v>580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949</v>
      </c>
      <c r="N22" s="1146" t="s">
        <v>6248</v>
      </c>
      <c r="O22" s="1146" t="s">
        <v>7738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6244</v>
      </c>
      <c r="F23" s="1146" t="s">
        <v>7735</v>
      </c>
      <c r="G23" s="1146" t="s">
        <v>580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950</v>
      </c>
      <c r="N23" s="1146" t="s">
        <v>6245</v>
      </c>
      <c r="O23" s="1146" t="s">
        <v>7738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7752</v>
      </c>
      <c r="F24" s="1146" t="s">
        <v>7735</v>
      </c>
      <c r="G24" s="1146" t="s">
        <v>820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951</v>
      </c>
      <c r="N24" s="1146" t="s">
        <v>7753</v>
      </c>
      <c r="O24" s="1146" t="s">
        <v>7738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7053</v>
      </c>
      <c r="F25" s="1146" t="s">
        <v>7735</v>
      </c>
      <c r="G25" s="1146" t="s">
        <v>604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952</v>
      </c>
      <c r="N25" s="1146" t="s">
        <v>7054</v>
      </c>
      <c r="O25" s="1146" t="s">
        <v>7738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7754</v>
      </c>
      <c r="F26" s="1146" t="s">
        <v>7735</v>
      </c>
      <c r="G26" s="1146" t="s">
        <v>677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7755</v>
      </c>
      <c r="M26" s="1146" t="s">
        <v>922</v>
      </c>
      <c r="N26" s="1146" t="s">
        <v>6224</v>
      </c>
      <c r="O26" s="1146" t="s">
        <v>7738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7756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7757</v>
      </c>
      <c r="F27" s="1146" t="s">
        <v>7735</v>
      </c>
      <c r="G27" s="1146" t="s">
        <v>820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940</v>
      </c>
      <c r="N27" s="1146" t="s">
        <v>7758</v>
      </c>
      <c r="O27" s="1146" t="s">
        <v>7738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7759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7760</v>
      </c>
      <c r="F28" s="1146" t="s">
        <v>7735</v>
      </c>
      <c r="G28" s="1146" t="s">
        <v>820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7761</v>
      </c>
      <c r="M28" s="1146" t="s">
        <v>919</v>
      </c>
      <c r="N28" s="1146" t="s">
        <v>7685</v>
      </c>
      <c r="O28" s="1146" t="s">
        <v>7738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7762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7763</v>
      </c>
      <c r="F29" s="1146" t="s">
        <v>7735</v>
      </c>
      <c r="G29" s="1146" t="s">
        <v>820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920</v>
      </c>
      <c r="N29" s="1146" t="s">
        <v>7764</v>
      </c>
      <c r="O29" s="1146" t="s">
        <v>7738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7762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7765</v>
      </c>
      <c r="F30" s="1158" t="s">
        <v>7735</v>
      </c>
      <c r="G30" s="1158" t="s">
        <v>820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921</v>
      </c>
      <c r="N30" s="1158" t="s">
        <v>7766</v>
      </c>
      <c r="O30" s="1158" t="s">
        <v>7738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7767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6643</v>
      </c>
      <c r="F31" s="1146" t="s">
        <v>7735</v>
      </c>
      <c r="G31" s="1146" t="s">
        <v>729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942</v>
      </c>
      <c r="N31" s="1146" t="s">
        <v>6646</v>
      </c>
      <c r="O31" s="1146" t="s">
        <v>7738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6637</v>
      </c>
      <c r="F32" s="1146" t="s">
        <v>7735</v>
      </c>
      <c r="G32" s="1146" t="s">
        <v>729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930</v>
      </c>
      <c r="N32" s="1146" t="s">
        <v>6520</v>
      </c>
      <c r="O32" s="1146" t="s">
        <v>7738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6639</v>
      </c>
      <c r="F33" s="1146" t="s">
        <v>7735</v>
      </c>
      <c r="G33" s="1146" t="s">
        <v>729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943</v>
      </c>
      <c r="N33" s="1146" t="s">
        <v>6641</v>
      </c>
      <c r="O33" s="1146" t="s">
        <v>7738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6653</v>
      </c>
      <c r="F34" s="1146" t="s">
        <v>7735</v>
      </c>
      <c r="G34" s="1146" t="s">
        <v>664</v>
      </c>
      <c r="H34" s="1147" t="s">
        <v>7768</v>
      </c>
      <c r="I34" s="1147" t="s">
        <v>7768</v>
      </c>
      <c r="J34" s="1148" t="s">
        <v>7736</v>
      </c>
      <c r="K34" s="1148" t="s">
        <v>7769</v>
      </c>
      <c r="L34" s="1146" t="s">
        <v>7761</v>
      </c>
      <c r="M34" s="1146" t="s">
        <v>925</v>
      </c>
      <c r="N34" s="1146" t="s">
        <v>6654</v>
      </c>
      <c r="O34" s="1146" t="s">
        <v>7738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7770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7107</v>
      </c>
      <c r="F35" s="1146" t="s">
        <v>7735</v>
      </c>
      <c r="G35" s="1146" t="s">
        <v>664</v>
      </c>
      <c r="H35" s="1147" t="s">
        <v>7768</v>
      </c>
      <c r="I35" s="1147" t="s">
        <v>7768</v>
      </c>
      <c r="J35" s="1148" t="s">
        <v>7736</v>
      </c>
      <c r="K35" s="1148" t="s">
        <v>7769</v>
      </c>
      <c r="L35" s="1146" t="s">
        <v>7761</v>
      </c>
      <c r="M35" s="1146" t="s">
        <v>926</v>
      </c>
      <c r="N35" s="1146" t="s">
        <v>7108</v>
      </c>
      <c r="O35" s="1146" t="s">
        <v>7738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7770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7771</v>
      </c>
      <c r="F36" s="1146" t="s">
        <v>7735</v>
      </c>
      <c r="G36" s="1146" t="s">
        <v>820</v>
      </c>
      <c r="H36" s="1147" t="s">
        <v>7772</v>
      </c>
      <c r="I36" s="1147" t="s">
        <v>7772</v>
      </c>
      <c r="J36" s="1148" t="s">
        <v>7737</v>
      </c>
      <c r="K36" s="1148" t="s">
        <v>7746</v>
      </c>
      <c r="L36" s="1146" t="s">
        <v>7761</v>
      </c>
      <c r="M36" s="1146" t="s">
        <v>591</v>
      </c>
      <c r="N36" s="1146" t="s">
        <v>6319</v>
      </c>
      <c r="O36" s="1146" t="s">
        <v>7738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7773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7774</v>
      </c>
      <c r="F37" s="1146" t="s">
        <v>7735</v>
      </c>
      <c r="G37" s="1146" t="s">
        <v>820</v>
      </c>
      <c r="H37" s="1147" t="s">
        <v>7772</v>
      </c>
      <c r="I37" s="1147" t="s">
        <v>7772</v>
      </c>
      <c r="J37" s="1148" t="s">
        <v>7769</v>
      </c>
      <c r="K37" s="1148" t="s">
        <v>7775</v>
      </c>
      <c r="L37" s="1146" t="s">
        <v>7761</v>
      </c>
      <c r="M37" s="1146" t="s">
        <v>927</v>
      </c>
      <c r="N37" s="1146" t="s">
        <v>7776</v>
      </c>
      <c r="O37" s="1146" t="s">
        <v>7738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7773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6656</v>
      </c>
      <c r="F38" s="1146" t="s">
        <v>7735</v>
      </c>
      <c r="G38" s="1146" t="s">
        <v>681</v>
      </c>
      <c r="H38" s="1147" t="s">
        <v>7772</v>
      </c>
      <c r="I38" s="1147" t="s">
        <v>7772</v>
      </c>
      <c r="J38" s="1148" t="s">
        <v>7777</v>
      </c>
      <c r="K38" s="1148" t="s">
        <v>7744</v>
      </c>
      <c r="L38" s="1146" t="s">
        <v>7761</v>
      </c>
      <c r="M38" s="1146" t="s">
        <v>907</v>
      </c>
      <c r="N38" s="1146" t="s">
        <v>6657</v>
      </c>
      <c r="O38" s="1146" t="s">
        <v>7738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7778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6659</v>
      </c>
      <c r="F39" s="1146" t="s">
        <v>7735</v>
      </c>
      <c r="G39" s="1146" t="s">
        <v>681</v>
      </c>
      <c r="H39" s="1147" t="s">
        <v>7772</v>
      </c>
      <c r="I39" s="1147" t="s">
        <v>7772</v>
      </c>
      <c r="J39" s="1148" t="s">
        <v>7777</v>
      </c>
      <c r="K39" s="1148" t="s">
        <v>7744</v>
      </c>
      <c r="L39" s="1146" t="s">
        <v>7761</v>
      </c>
      <c r="M39" s="1146" t="s">
        <v>591</v>
      </c>
      <c r="N39" s="1146" t="s">
        <v>6319</v>
      </c>
      <c r="O39" s="1146" t="s">
        <v>7738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7778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6660</v>
      </c>
      <c r="F40" s="1146" t="s">
        <v>7735</v>
      </c>
      <c r="G40" s="1146" t="s">
        <v>681</v>
      </c>
      <c r="H40" s="1147" t="s">
        <v>7772</v>
      </c>
      <c r="I40" s="1147" t="s">
        <v>7772</v>
      </c>
      <c r="J40" s="1148" t="s">
        <v>7777</v>
      </c>
      <c r="K40" s="1148" t="s">
        <v>7744</v>
      </c>
      <c r="L40" s="1146" t="s">
        <v>7761</v>
      </c>
      <c r="M40" s="1146" t="s">
        <v>928</v>
      </c>
      <c r="N40" s="1146" t="s">
        <v>6661</v>
      </c>
      <c r="O40" s="1146" t="s">
        <v>7738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7778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6663</v>
      </c>
      <c r="F41" s="1146" t="s">
        <v>7735</v>
      </c>
      <c r="G41" s="1146" t="s">
        <v>681</v>
      </c>
      <c r="H41" s="1147" t="s">
        <v>7772</v>
      </c>
      <c r="I41" s="1147" t="s">
        <v>7772</v>
      </c>
      <c r="J41" s="1148" t="s">
        <v>7777</v>
      </c>
      <c r="K41" s="1148" t="s">
        <v>7744</v>
      </c>
      <c r="L41" s="1146" t="s">
        <v>7761</v>
      </c>
      <c r="M41" s="1146" t="s">
        <v>390</v>
      </c>
      <c r="N41" s="1146" t="s">
        <v>6664</v>
      </c>
      <c r="O41" s="1146" t="s">
        <v>7738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7778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6669</v>
      </c>
      <c r="F42" s="1146" t="s">
        <v>7735</v>
      </c>
      <c r="G42" s="1146" t="s">
        <v>681</v>
      </c>
      <c r="H42" s="1147" t="s">
        <v>7772</v>
      </c>
      <c r="I42" s="1147" t="s">
        <v>7772</v>
      </c>
      <c r="J42" s="1148" t="s">
        <v>7777</v>
      </c>
      <c r="K42" s="1148" t="s">
        <v>7744</v>
      </c>
      <c r="L42" s="1146" t="s">
        <v>7761</v>
      </c>
      <c r="M42" s="1146" t="s">
        <v>929</v>
      </c>
      <c r="N42" s="1146" t="s">
        <v>6670</v>
      </c>
      <c r="O42" s="1146" t="s">
        <v>7738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7778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6666</v>
      </c>
      <c r="F43" s="1146" t="s">
        <v>7735</v>
      </c>
      <c r="G43" s="1146" t="s">
        <v>681</v>
      </c>
      <c r="H43" s="1147" t="s">
        <v>7772</v>
      </c>
      <c r="I43" s="1147" t="s">
        <v>7772</v>
      </c>
      <c r="J43" s="1148" t="s">
        <v>7777</v>
      </c>
      <c r="K43" s="1148" t="s">
        <v>7744</v>
      </c>
      <c r="L43" s="1146" t="s">
        <v>7761</v>
      </c>
      <c r="M43" s="1146" t="s">
        <v>895</v>
      </c>
      <c r="N43" s="1146" t="s">
        <v>6667</v>
      </c>
      <c r="O43" s="1146" t="s">
        <v>7738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7778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6671</v>
      </c>
      <c r="F44" s="1146" t="s">
        <v>7735</v>
      </c>
      <c r="G44" s="1146" t="s">
        <v>681</v>
      </c>
      <c r="H44" s="1147" t="s">
        <v>7772</v>
      </c>
      <c r="I44" s="1147" t="s">
        <v>7772</v>
      </c>
      <c r="J44" s="1148" t="s">
        <v>7777</v>
      </c>
      <c r="K44" s="1148" t="s">
        <v>7744</v>
      </c>
      <c r="L44" s="1146" t="s">
        <v>7761</v>
      </c>
      <c r="M44" s="1146" t="s">
        <v>930</v>
      </c>
      <c r="N44" s="1146" t="s">
        <v>6520</v>
      </c>
      <c r="O44" s="1146" t="s">
        <v>7738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7778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7779</v>
      </c>
      <c r="F45" s="1146" t="s">
        <v>7735</v>
      </c>
      <c r="G45" s="1146" t="s">
        <v>817</v>
      </c>
      <c r="H45" s="1147" t="s">
        <v>7780</v>
      </c>
      <c r="I45" s="1147" t="s">
        <v>7780</v>
      </c>
      <c r="J45" s="1148" t="s">
        <v>7781</v>
      </c>
      <c r="K45" s="1148" t="s">
        <v>7782</v>
      </c>
      <c r="L45" s="1146" t="s">
        <v>7761</v>
      </c>
      <c r="M45" s="1146" t="s">
        <v>387</v>
      </c>
      <c r="N45" s="1146" t="s">
        <v>7375</v>
      </c>
      <c r="O45" s="1146" t="s">
        <v>7738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7783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7784</v>
      </c>
      <c r="F46" s="1146" t="s">
        <v>7735</v>
      </c>
      <c r="G46" s="1146" t="s">
        <v>817</v>
      </c>
      <c r="H46" s="1147" t="s">
        <v>7780</v>
      </c>
      <c r="I46" s="1147" t="s">
        <v>7785</v>
      </c>
      <c r="J46" s="1148" t="s">
        <v>7769</v>
      </c>
      <c r="K46" s="1148" t="s">
        <v>7786</v>
      </c>
      <c r="L46" s="1146" t="s">
        <v>7761</v>
      </c>
      <c r="M46" s="1146" t="s">
        <v>393</v>
      </c>
      <c r="N46" s="1146" t="s">
        <v>7413</v>
      </c>
      <c r="O46" s="1146" t="s">
        <v>7738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7787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7788</v>
      </c>
      <c r="F47" s="1146" t="s">
        <v>7735</v>
      </c>
      <c r="G47" s="1146" t="s">
        <v>820</v>
      </c>
      <c r="H47" s="1147" t="s">
        <v>7789</v>
      </c>
      <c r="I47" s="1147" t="s">
        <v>7789</v>
      </c>
      <c r="J47" s="1148" t="s">
        <v>7790</v>
      </c>
      <c r="K47" s="1148" t="s">
        <v>7791</v>
      </c>
      <c r="L47" s="1146" t="s">
        <v>7761</v>
      </c>
      <c r="M47" s="1146" t="s">
        <v>919</v>
      </c>
      <c r="N47" s="1146" t="s">
        <v>7685</v>
      </c>
      <c r="O47" s="1146" t="s">
        <v>7738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7792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6264</v>
      </c>
      <c r="F48" s="1146" t="s">
        <v>7735</v>
      </c>
      <c r="G48" s="1146" t="s">
        <v>580</v>
      </c>
      <c r="H48" s="1147" t="s">
        <v>7789</v>
      </c>
      <c r="I48" s="1147" t="s">
        <v>7793</v>
      </c>
      <c r="J48" s="1148" t="s">
        <v>7777</v>
      </c>
      <c r="K48" s="1148" t="s">
        <v>7744</v>
      </c>
      <c r="L48" s="1146" t="s">
        <v>7761</v>
      </c>
      <c r="M48" s="1146" t="s">
        <v>931</v>
      </c>
      <c r="N48" s="1146" t="s">
        <v>6267</v>
      </c>
      <c r="O48" s="1146" t="s">
        <v>7738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7794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6260</v>
      </c>
      <c r="F49" s="1146" t="s">
        <v>7735</v>
      </c>
      <c r="G49" s="1146" t="s">
        <v>580</v>
      </c>
      <c r="H49" s="1147" t="s">
        <v>7789</v>
      </c>
      <c r="I49" s="1147" t="s">
        <v>7793</v>
      </c>
      <c r="J49" s="1148" t="s">
        <v>7777</v>
      </c>
      <c r="K49" s="1148" t="s">
        <v>7744</v>
      </c>
      <c r="L49" s="1146" t="s">
        <v>7761</v>
      </c>
      <c r="M49" s="1146" t="s">
        <v>932</v>
      </c>
      <c r="N49" s="1146" t="s">
        <v>6263</v>
      </c>
      <c r="O49" s="1146" t="s">
        <v>7738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7794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6268</v>
      </c>
      <c r="F50" s="1146" t="s">
        <v>7735</v>
      </c>
      <c r="G50" s="1146" t="s">
        <v>580</v>
      </c>
      <c r="H50" s="1147" t="s">
        <v>7789</v>
      </c>
      <c r="I50" s="1147" t="s">
        <v>7793</v>
      </c>
      <c r="J50" s="1148" t="s">
        <v>7777</v>
      </c>
      <c r="K50" s="1148" t="s">
        <v>7744</v>
      </c>
      <c r="L50" s="1146" t="s">
        <v>7761</v>
      </c>
      <c r="M50" s="1146" t="s">
        <v>933</v>
      </c>
      <c r="N50" s="1146" t="s">
        <v>6269</v>
      </c>
      <c r="O50" s="1146" t="s">
        <v>7738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7794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6736</v>
      </c>
      <c r="F51" s="1146" t="s">
        <v>7735</v>
      </c>
      <c r="G51" s="1146" t="s">
        <v>7795</v>
      </c>
      <c r="H51" s="1147" t="s">
        <v>7796</v>
      </c>
      <c r="I51" s="1147" t="s">
        <v>7796</v>
      </c>
      <c r="J51" s="1148" t="s">
        <v>7797</v>
      </c>
      <c r="K51" s="1148" t="s">
        <v>7798</v>
      </c>
      <c r="L51" s="1146" t="s">
        <v>7799</v>
      </c>
      <c r="M51" s="1146" t="s">
        <v>902</v>
      </c>
      <c r="N51" s="1146" t="s">
        <v>6737</v>
      </c>
      <c r="O51" s="1146" t="s">
        <v>7738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6839</v>
      </c>
      <c r="F52" s="1146" t="s">
        <v>7735</v>
      </c>
      <c r="G52" s="1146" t="s">
        <v>7795</v>
      </c>
      <c r="H52" s="1147" t="s">
        <v>7800</v>
      </c>
      <c r="I52" s="1147" t="s">
        <v>7800</v>
      </c>
      <c r="J52" s="1148" t="s">
        <v>7797</v>
      </c>
      <c r="K52" s="1148" t="s">
        <v>7798</v>
      </c>
      <c r="L52" s="1146" t="s">
        <v>7799</v>
      </c>
      <c r="M52" s="1146" t="s">
        <v>730</v>
      </c>
      <c r="N52" s="1146" t="s">
        <v>6840</v>
      </c>
      <c r="O52" s="1146" t="s">
        <v>7738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6673</v>
      </c>
      <c r="F53" s="1146" t="s">
        <v>7735</v>
      </c>
      <c r="G53" s="1146" t="s">
        <v>7801</v>
      </c>
      <c r="H53" s="1147" t="s">
        <v>7802</v>
      </c>
      <c r="I53" s="1147" t="s">
        <v>7802</v>
      </c>
      <c r="J53" s="1148" t="s">
        <v>7797</v>
      </c>
      <c r="K53" s="1148" t="s">
        <v>7803</v>
      </c>
      <c r="L53" s="1146" t="s">
        <v>7799</v>
      </c>
      <c r="M53" s="1146" t="s">
        <v>903</v>
      </c>
      <c r="N53" s="1146" t="s">
        <v>6674</v>
      </c>
      <c r="O53" s="1146" t="s">
        <v>7738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6686</v>
      </c>
      <c r="F54" s="1146" t="s">
        <v>7735</v>
      </c>
      <c r="G54" s="1146" t="s">
        <v>7801</v>
      </c>
      <c r="H54" s="1147" t="s">
        <v>7802</v>
      </c>
      <c r="I54" s="1147" t="s">
        <v>7802</v>
      </c>
      <c r="J54" s="1148" t="s">
        <v>7797</v>
      </c>
      <c r="K54" s="1148" t="s">
        <v>7803</v>
      </c>
      <c r="L54" s="1146" t="s">
        <v>7799</v>
      </c>
      <c r="M54" s="1146" t="s">
        <v>904</v>
      </c>
      <c r="N54" s="1146" t="s">
        <v>6687</v>
      </c>
      <c r="O54" s="1146" t="s">
        <v>7738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6689</v>
      </c>
      <c r="F55" s="1146" t="s">
        <v>7735</v>
      </c>
      <c r="G55" s="1146" t="s">
        <v>7801</v>
      </c>
      <c r="H55" s="1147" t="s">
        <v>7802</v>
      </c>
      <c r="I55" s="1147" t="s">
        <v>7802</v>
      </c>
      <c r="J55" s="1148" t="s">
        <v>7797</v>
      </c>
      <c r="K55" s="1148" t="s">
        <v>7803</v>
      </c>
      <c r="L55" s="1146" t="s">
        <v>7799</v>
      </c>
      <c r="M55" s="1146" t="s">
        <v>905</v>
      </c>
      <c r="N55" s="1146" t="s">
        <v>6690</v>
      </c>
      <c r="O55" s="1146" t="s">
        <v>7738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6836</v>
      </c>
      <c r="F56" s="1146" t="s">
        <v>7735</v>
      </c>
      <c r="G56" s="1146" t="s">
        <v>7795</v>
      </c>
      <c r="H56" s="1147" t="s">
        <v>7802</v>
      </c>
      <c r="I56" s="1147" t="s">
        <v>7802</v>
      </c>
      <c r="J56" s="1148" t="s">
        <v>7797</v>
      </c>
      <c r="K56" s="1148" t="s">
        <v>7803</v>
      </c>
      <c r="L56" s="1146" t="s">
        <v>7804</v>
      </c>
      <c r="M56" s="1146" t="s">
        <v>906</v>
      </c>
      <c r="N56" s="1146" t="s">
        <v>6837</v>
      </c>
      <c r="O56" s="1146" t="s">
        <v>7738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6708</v>
      </c>
      <c r="F57" s="1146" t="s">
        <v>7735</v>
      </c>
      <c r="G57" s="1146" t="s">
        <v>7795</v>
      </c>
      <c r="H57" s="1147" t="s">
        <v>7802</v>
      </c>
      <c r="I57" s="1147" t="s">
        <v>7802</v>
      </c>
      <c r="J57" s="1148" t="s">
        <v>7782</v>
      </c>
      <c r="K57" s="1148" t="s">
        <v>7803</v>
      </c>
      <c r="L57" s="1146" t="s">
        <v>7799</v>
      </c>
      <c r="M57" s="1146" t="s">
        <v>907</v>
      </c>
      <c r="N57" s="1146" t="s">
        <v>6657</v>
      </c>
      <c r="O57" s="1146" t="s">
        <v>7738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6709</v>
      </c>
      <c r="F58" s="1146" t="s">
        <v>7735</v>
      </c>
      <c r="G58" s="1146" t="s">
        <v>7795</v>
      </c>
      <c r="H58" s="1147" t="s">
        <v>7802</v>
      </c>
      <c r="I58" s="1147" t="s">
        <v>7802</v>
      </c>
      <c r="J58" s="1148" t="s">
        <v>7782</v>
      </c>
      <c r="K58" s="1148" t="s">
        <v>7803</v>
      </c>
      <c r="L58" s="1146" t="s">
        <v>7799</v>
      </c>
      <c r="M58" s="1146" t="s">
        <v>908</v>
      </c>
      <c r="N58" s="1146" t="s">
        <v>6710</v>
      </c>
      <c r="O58" s="1146" t="s">
        <v>7738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6728</v>
      </c>
      <c r="F59" s="1146" t="s">
        <v>7735</v>
      </c>
      <c r="G59" s="1146" t="s">
        <v>7795</v>
      </c>
      <c r="H59" s="1147" t="s">
        <v>7805</v>
      </c>
      <c r="I59" s="1147" t="s">
        <v>7805</v>
      </c>
      <c r="J59" s="1148" t="s">
        <v>7797</v>
      </c>
      <c r="K59" s="1148" t="s">
        <v>7736</v>
      </c>
      <c r="L59" s="1146" t="s">
        <v>7804</v>
      </c>
      <c r="M59" s="1146" t="s">
        <v>909</v>
      </c>
      <c r="N59" s="1146" t="s">
        <v>6729</v>
      </c>
      <c r="O59" s="1146" t="s">
        <v>7738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6730</v>
      </c>
      <c r="F60" s="1146" t="s">
        <v>7735</v>
      </c>
      <c r="G60" s="1146" t="s">
        <v>7795</v>
      </c>
      <c r="H60" s="1147" t="s">
        <v>7805</v>
      </c>
      <c r="I60" s="1147" t="s">
        <v>7805</v>
      </c>
      <c r="J60" s="1148" t="s">
        <v>7797</v>
      </c>
      <c r="K60" s="1148" t="s">
        <v>7798</v>
      </c>
      <c r="L60" s="1146" t="s">
        <v>7799</v>
      </c>
      <c r="M60" s="1146" t="s">
        <v>910</v>
      </c>
      <c r="N60" s="1146" t="s">
        <v>6731</v>
      </c>
      <c r="O60" s="1146" t="s">
        <v>7738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6733</v>
      </c>
      <c r="F61" s="1146" t="s">
        <v>7735</v>
      </c>
      <c r="G61" s="1146" t="s">
        <v>7795</v>
      </c>
      <c r="H61" s="1147" t="s">
        <v>7805</v>
      </c>
      <c r="I61" s="1147" t="s">
        <v>7805</v>
      </c>
      <c r="J61" s="1148" t="s">
        <v>7797</v>
      </c>
      <c r="K61" s="1148" t="s">
        <v>7798</v>
      </c>
      <c r="L61" s="1146" t="s">
        <v>7799</v>
      </c>
      <c r="M61" s="1146" t="s">
        <v>650</v>
      </c>
      <c r="N61" s="1146" t="s">
        <v>6734</v>
      </c>
      <c r="O61" s="1146" t="s">
        <v>7738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6739</v>
      </c>
      <c r="F62" s="1146" t="s">
        <v>7735</v>
      </c>
      <c r="G62" s="1146" t="s">
        <v>7801</v>
      </c>
      <c r="H62" s="1147" t="s">
        <v>7806</v>
      </c>
      <c r="I62" s="1147" t="s">
        <v>7806</v>
      </c>
      <c r="J62" s="1148" t="s">
        <v>7797</v>
      </c>
      <c r="K62" s="1148" t="s">
        <v>7803</v>
      </c>
      <c r="L62" s="1146" t="s">
        <v>7799</v>
      </c>
      <c r="M62" s="1146" t="s">
        <v>911</v>
      </c>
      <c r="N62" s="1146" t="s">
        <v>6740</v>
      </c>
      <c r="O62" s="1146" t="s">
        <v>7738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6797</v>
      </c>
      <c r="F63" s="1146" t="s">
        <v>7735</v>
      </c>
      <c r="G63" s="1146" t="s">
        <v>7795</v>
      </c>
      <c r="H63" s="1147" t="s">
        <v>7807</v>
      </c>
      <c r="I63" s="1147" t="s">
        <v>7807</v>
      </c>
      <c r="J63" s="1148" t="s">
        <v>7797</v>
      </c>
      <c r="K63" s="1148" t="s">
        <v>7736</v>
      </c>
      <c r="L63" s="1146" t="s">
        <v>7804</v>
      </c>
      <c r="M63" s="1146" t="s">
        <v>912</v>
      </c>
      <c r="N63" s="1146" t="s">
        <v>6798</v>
      </c>
      <c r="O63" s="1146" t="s">
        <v>7738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6795</v>
      </c>
      <c r="F64" s="1146" t="s">
        <v>7735</v>
      </c>
      <c r="G64" s="1146" t="s">
        <v>7795</v>
      </c>
      <c r="H64" s="1147" t="s">
        <v>7808</v>
      </c>
      <c r="I64" s="1147" t="s">
        <v>7808</v>
      </c>
      <c r="J64" s="1148" t="s">
        <v>7782</v>
      </c>
      <c r="K64" s="1148" t="s">
        <v>7803</v>
      </c>
      <c r="L64" s="1146" t="s">
        <v>7799</v>
      </c>
      <c r="M64" s="1146" t="s">
        <v>913</v>
      </c>
      <c r="N64" s="1146" t="s">
        <v>6796</v>
      </c>
      <c r="O64" s="1146" t="s">
        <v>7738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6821</v>
      </c>
      <c r="F65" s="1146" t="s">
        <v>7735</v>
      </c>
      <c r="G65" s="1146" t="s">
        <v>7795</v>
      </c>
      <c r="H65" s="1147" t="s">
        <v>7809</v>
      </c>
      <c r="I65" s="1147" t="s">
        <v>7809</v>
      </c>
      <c r="J65" s="1148" t="s">
        <v>7797</v>
      </c>
      <c r="K65" s="1148" t="s">
        <v>7736</v>
      </c>
      <c r="L65" s="1146" t="s">
        <v>7761</v>
      </c>
      <c r="M65" s="1146" t="s">
        <v>800</v>
      </c>
      <c r="N65" s="1146" t="s">
        <v>6823</v>
      </c>
      <c r="O65" s="1146" t="s">
        <v>7738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6825</v>
      </c>
      <c r="F66" s="1146" t="s">
        <v>7735</v>
      </c>
      <c r="G66" s="1146" t="s">
        <v>7795</v>
      </c>
      <c r="H66" s="1147" t="s">
        <v>7809</v>
      </c>
      <c r="I66" s="1147" t="s">
        <v>7809</v>
      </c>
      <c r="J66" s="1148" t="s">
        <v>7797</v>
      </c>
      <c r="K66" s="1148" t="s">
        <v>7798</v>
      </c>
      <c r="L66" s="1146" t="s">
        <v>7799</v>
      </c>
      <c r="M66" s="1146" t="s">
        <v>841</v>
      </c>
      <c r="N66" s="1146" t="s">
        <v>6826</v>
      </c>
      <c r="O66" s="1146" t="s">
        <v>7738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6834</v>
      </c>
      <c r="F67" s="1146" t="s">
        <v>7735</v>
      </c>
      <c r="G67" s="1146" t="s">
        <v>7795</v>
      </c>
      <c r="H67" s="1147" t="s">
        <v>7809</v>
      </c>
      <c r="I67" s="1147" t="s">
        <v>7809</v>
      </c>
      <c r="J67" s="1148" t="s">
        <v>7782</v>
      </c>
      <c r="K67" s="1148" t="s">
        <v>7803</v>
      </c>
      <c r="L67" s="1146" t="s">
        <v>7799</v>
      </c>
      <c r="M67" s="1146" t="s">
        <v>914</v>
      </c>
      <c r="N67" s="1146" t="s">
        <v>6835</v>
      </c>
      <c r="O67" s="1146" t="s">
        <v>7738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6275</v>
      </c>
      <c r="F68" s="1146" t="s">
        <v>7735</v>
      </c>
      <c r="G68" s="1146" t="s">
        <v>666</v>
      </c>
      <c r="H68" s="1147" t="s">
        <v>7810</v>
      </c>
      <c r="I68" s="1147" t="s">
        <v>7811</v>
      </c>
      <c r="J68" s="1148" t="s">
        <v>7777</v>
      </c>
      <c r="K68" s="1148" t="s">
        <v>7744</v>
      </c>
      <c r="L68" s="1146" t="s">
        <v>7761</v>
      </c>
      <c r="M68" s="1146" t="s">
        <v>881</v>
      </c>
      <c r="N68" s="1146" t="s">
        <v>6276</v>
      </c>
      <c r="O68" s="1146" t="s">
        <v>7738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6272</v>
      </c>
      <c r="F69" s="1146" t="s">
        <v>7735</v>
      </c>
      <c r="G69" s="1146" t="s">
        <v>666</v>
      </c>
      <c r="H69" s="1147" t="s">
        <v>7810</v>
      </c>
      <c r="I69" s="1147" t="s">
        <v>7811</v>
      </c>
      <c r="J69" s="1148" t="s">
        <v>7777</v>
      </c>
      <c r="K69" s="1148" t="s">
        <v>7744</v>
      </c>
      <c r="L69" s="1146" t="s">
        <v>7761</v>
      </c>
      <c r="M69" s="1146" t="s">
        <v>882</v>
      </c>
      <c r="N69" s="1146" t="s">
        <v>6273</v>
      </c>
      <c r="O69" s="1146" t="s">
        <v>7738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6279</v>
      </c>
      <c r="F70" s="1146" t="s">
        <v>7735</v>
      </c>
      <c r="G70" s="1146" t="s">
        <v>666</v>
      </c>
      <c r="H70" s="1147" t="s">
        <v>7810</v>
      </c>
      <c r="I70" s="1147" t="s">
        <v>7811</v>
      </c>
      <c r="J70" s="1148" t="s">
        <v>7777</v>
      </c>
      <c r="K70" s="1148" t="s">
        <v>7744</v>
      </c>
      <c r="L70" s="1146" t="s">
        <v>7761</v>
      </c>
      <c r="M70" s="1146" t="s">
        <v>883</v>
      </c>
      <c r="N70" s="1146" t="s">
        <v>6280</v>
      </c>
      <c r="O70" s="1146" t="s">
        <v>7738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7812</v>
      </c>
      <c r="F71" s="1146" t="s">
        <v>7735</v>
      </c>
      <c r="G71" s="1146" t="s">
        <v>820</v>
      </c>
      <c r="H71" s="1147" t="s">
        <v>7813</v>
      </c>
      <c r="I71" s="1147" t="s">
        <v>7814</v>
      </c>
      <c r="J71" s="1148" t="s">
        <v>7815</v>
      </c>
      <c r="K71" s="1148" t="s">
        <v>7775</v>
      </c>
      <c r="L71" s="1146" t="s">
        <v>7761</v>
      </c>
      <c r="M71" s="1146" t="s">
        <v>884</v>
      </c>
      <c r="N71" s="1146" t="s">
        <v>7816</v>
      </c>
      <c r="O71" s="1146" t="s">
        <v>7738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6845</v>
      </c>
      <c r="F72" s="1146" t="s">
        <v>7735</v>
      </c>
      <c r="G72" s="1146" t="s">
        <v>886</v>
      </c>
      <c r="H72" s="1147" t="s">
        <v>7817</v>
      </c>
      <c r="I72" s="1147" t="s">
        <v>7817</v>
      </c>
      <c r="J72" s="1148" t="s">
        <v>7736</v>
      </c>
      <c r="K72" s="1148" t="s">
        <v>7746</v>
      </c>
      <c r="L72" s="1146" t="s">
        <v>7818</v>
      </c>
      <c r="M72" s="1146" t="s">
        <v>885</v>
      </c>
      <c r="N72" s="1146" t="s">
        <v>6847</v>
      </c>
      <c r="O72" s="1146" t="s">
        <v>7738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6854</v>
      </c>
      <c r="F73" s="1146" t="s">
        <v>7735</v>
      </c>
      <c r="G73" s="1146" t="s">
        <v>886</v>
      </c>
      <c r="H73" s="1147" t="s">
        <v>7817</v>
      </c>
      <c r="I73" s="1147" t="s">
        <v>7817</v>
      </c>
      <c r="J73" s="1148" t="s">
        <v>7736</v>
      </c>
      <c r="K73" s="1148" t="s">
        <v>7746</v>
      </c>
      <c r="L73" s="1146" t="s">
        <v>7818</v>
      </c>
      <c r="M73" s="1146" t="s">
        <v>887</v>
      </c>
      <c r="N73" s="1146" t="s">
        <v>6855</v>
      </c>
      <c r="O73" s="1146" t="s">
        <v>7738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6848</v>
      </c>
      <c r="F74" s="1146" t="s">
        <v>7735</v>
      </c>
      <c r="G74" s="1146" t="s">
        <v>886</v>
      </c>
      <c r="H74" s="1147" t="s">
        <v>7817</v>
      </c>
      <c r="I74" s="1147" t="s">
        <v>7817</v>
      </c>
      <c r="J74" s="1148" t="s">
        <v>7736</v>
      </c>
      <c r="K74" s="1148" t="s">
        <v>7746</v>
      </c>
      <c r="L74" s="1146" t="s">
        <v>7818</v>
      </c>
      <c r="M74" s="1146" t="s">
        <v>888</v>
      </c>
      <c r="N74" s="1146" t="s">
        <v>6849</v>
      </c>
      <c r="O74" s="1146" t="s">
        <v>7738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7819</v>
      </c>
      <c r="E75" s="1146" t="s">
        <v>6851</v>
      </c>
      <c r="F75" s="1146" t="s">
        <v>7735</v>
      </c>
      <c r="G75" s="1146" t="s">
        <v>886</v>
      </c>
      <c r="H75" s="1147" t="s">
        <v>7817</v>
      </c>
      <c r="I75" s="1147" t="s">
        <v>7817</v>
      </c>
      <c r="J75" s="1148" t="s">
        <v>7820</v>
      </c>
      <c r="K75" s="1148" t="s">
        <v>7821</v>
      </c>
      <c r="L75" s="1146" t="s">
        <v>7761</v>
      </c>
      <c r="M75" s="1146" t="s">
        <v>889</v>
      </c>
      <c r="N75" s="1146" t="s">
        <v>6852</v>
      </c>
      <c r="O75" s="1146" t="s">
        <v>7738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6866</v>
      </c>
      <c r="F76" s="1146" t="s">
        <v>7735</v>
      </c>
      <c r="G76" s="1146" t="s">
        <v>362</v>
      </c>
      <c r="H76" s="1147" t="s">
        <v>7822</v>
      </c>
      <c r="I76" s="1147" t="s">
        <v>7822</v>
      </c>
      <c r="J76" s="1148" t="s">
        <v>7741</v>
      </c>
      <c r="K76" s="1148" t="s">
        <v>7742</v>
      </c>
      <c r="L76" s="1146" t="s">
        <v>7823</v>
      </c>
      <c r="M76" s="1146" t="s">
        <v>890</v>
      </c>
      <c r="N76" s="1146" t="s">
        <v>6867</v>
      </c>
      <c r="O76" s="1146" t="s">
        <v>7738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6857</v>
      </c>
      <c r="F77" s="1146" t="s">
        <v>7735</v>
      </c>
      <c r="G77" s="1146" t="s">
        <v>362</v>
      </c>
      <c r="H77" s="1147" t="s">
        <v>7822</v>
      </c>
      <c r="I77" s="1147" t="s">
        <v>7822</v>
      </c>
      <c r="J77" s="1148" t="s">
        <v>7741</v>
      </c>
      <c r="K77" s="1148" t="s">
        <v>7742</v>
      </c>
      <c r="L77" s="1146" t="s">
        <v>7823</v>
      </c>
      <c r="M77" s="1146" t="s">
        <v>891</v>
      </c>
      <c r="N77" s="1146" t="s">
        <v>6859</v>
      </c>
      <c r="O77" s="1146" t="s">
        <v>7738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6860</v>
      </c>
      <c r="F78" s="1146" t="s">
        <v>7735</v>
      </c>
      <c r="G78" s="1146" t="s">
        <v>362</v>
      </c>
      <c r="H78" s="1147" t="s">
        <v>7822</v>
      </c>
      <c r="I78" s="1147" t="s">
        <v>7822</v>
      </c>
      <c r="J78" s="1148" t="s">
        <v>7741</v>
      </c>
      <c r="K78" s="1148" t="s">
        <v>7742</v>
      </c>
      <c r="L78" s="1146" t="s">
        <v>7823</v>
      </c>
      <c r="M78" s="1146" t="s">
        <v>892</v>
      </c>
      <c r="N78" s="1146" t="s">
        <v>6863</v>
      </c>
      <c r="O78" s="1146" t="s">
        <v>7738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6864</v>
      </c>
      <c r="F79" s="1146" t="s">
        <v>7735</v>
      </c>
      <c r="G79" s="1146" t="s">
        <v>362</v>
      </c>
      <c r="H79" s="1147" t="s">
        <v>7822</v>
      </c>
      <c r="I79" s="1147" t="s">
        <v>7822</v>
      </c>
      <c r="J79" s="1148" t="s">
        <v>7741</v>
      </c>
      <c r="K79" s="1148" t="s">
        <v>7742</v>
      </c>
      <c r="L79" s="1146" t="s">
        <v>7823</v>
      </c>
      <c r="M79" s="1146" t="s">
        <v>893</v>
      </c>
      <c r="N79" s="1146" t="s">
        <v>6865</v>
      </c>
      <c r="O79" s="1146" t="s">
        <v>7738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6868</v>
      </c>
      <c r="F80" s="1146" t="s">
        <v>7735</v>
      </c>
      <c r="G80" s="1146" t="s">
        <v>362</v>
      </c>
      <c r="H80" s="1147" t="s">
        <v>7822</v>
      </c>
      <c r="I80" s="1147" t="s">
        <v>7822</v>
      </c>
      <c r="J80" s="1148" t="s">
        <v>7741</v>
      </c>
      <c r="K80" s="1148" t="s">
        <v>7742</v>
      </c>
      <c r="L80" s="1146" t="s">
        <v>7823</v>
      </c>
      <c r="M80" s="1146" t="s">
        <v>894</v>
      </c>
      <c r="N80" s="1146" t="s">
        <v>6869</v>
      </c>
      <c r="O80" s="1146" t="s">
        <v>7738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7434</v>
      </c>
      <c r="F81" s="1146" t="s">
        <v>7735</v>
      </c>
      <c r="G81" s="1146" t="s">
        <v>362</v>
      </c>
      <c r="H81" s="1147" t="s">
        <v>7822</v>
      </c>
      <c r="I81" s="1147" t="s">
        <v>7822</v>
      </c>
      <c r="J81" s="1148" t="s">
        <v>7741</v>
      </c>
      <c r="K81" s="1148" t="s">
        <v>7742</v>
      </c>
      <c r="L81" s="1146" t="s">
        <v>7823</v>
      </c>
      <c r="M81" s="1146" t="s">
        <v>393</v>
      </c>
      <c r="N81" s="1146" t="s">
        <v>7413</v>
      </c>
      <c r="O81" s="1146" t="s">
        <v>7738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6870</v>
      </c>
      <c r="F82" s="1146" t="s">
        <v>7735</v>
      </c>
      <c r="G82" s="1146" t="s">
        <v>362</v>
      </c>
      <c r="H82" s="1147" t="s">
        <v>7822</v>
      </c>
      <c r="I82" s="1147" t="s">
        <v>7822</v>
      </c>
      <c r="J82" s="1148" t="s">
        <v>7741</v>
      </c>
      <c r="K82" s="1148" t="s">
        <v>7742</v>
      </c>
      <c r="L82" s="1146" t="s">
        <v>7823</v>
      </c>
      <c r="M82" s="1146" t="s">
        <v>895</v>
      </c>
      <c r="N82" s="1146" t="s">
        <v>6667</v>
      </c>
      <c r="O82" s="1146" t="s">
        <v>7738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6871</v>
      </c>
      <c r="F83" s="1146" t="s">
        <v>7735</v>
      </c>
      <c r="G83" s="1146" t="s">
        <v>362</v>
      </c>
      <c r="H83" s="1147" t="s">
        <v>7822</v>
      </c>
      <c r="I83" s="1147" t="s">
        <v>7822</v>
      </c>
      <c r="J83" s="1148" t="s">
        <v>7741</v>
      </c>
      <c r="K83" s="1148" t="s">
        <v>7742</v>
      </c>
      <c r="L83" s="1146" t="s">
        <v>7823</v>
      </c>
      <c r="M83" s="1146" t="s">
        <v>896</v>
      </c>
      <c r="N83" s="1146" t="s">
        <v>6872</v>
      </c>
      <c r="O83" s="1146" t="s">
        <v>7738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6873</v>
      </c>
      <c r="F84" s="1146" t="s">
        <v>7735</v>
      </c>
      <c r="G84" s="1146" t="s">
        <v>801</v>
      </c>
      <c r="H84" s="1147" t="s">
        <v>7822</v>
      </c>
      <c r="I84" s="1147" t="s">
        <v>7822</v>
      </c>
      <c r="J84" s="1148" t="s">
        <v>7803</v>
      </c>
      <c r="K84" s="1148" t="s">
        <v>7824</v>
      </c>
      <c r="L84" s="1146" t="s">
        <v>7761</v>
      </c>
      <c r="M84" s="1146" t="s">
        <v>897</v>
      </c>
      <c r="N84" s="1146" t="s">
        <v>6555</v>
      </c>
      <c r="O84" s="1146" t="s">
        <v>7738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6874</v>
      </c>
      <c r="F85" s="1146" t="s">
        <v>7735</v>
      </c>
      <c r="G85" s="1146" t="s">
        <v>801</v>
      </c>
      <c r="H85" s="1147" t="s">
        <v>7822</v>
      </c>
      <c r="I85" s="1147" t="s">
        <v>7822</v>
      </c>
      <c r="J85" s="1148" t="s">
        <v>7803</v>
      </c>
      <c r="K85" s="1148" t="s">
        <v>7824</v>
      </c>
      <c r="L85" s="1146" t="s">
        <v>7761</v>
      </c>
      <c r="M85" s="1146" t="s">
        <v>898</v>
      </c>
      <c r="N85" s="1146" t="s">
        <v>6875</v>
      </c>
      <c r="O85" s="1146" t="s">
        <v>7738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6876</v>
      </c>
      <c r="F86" s="1146" t="s">
        <v>7735</v>
      </c>
      <c r="G86" s="1146" t="s">
        <v>801</v>
      </c>
      <c r="H86" s="1147" t="s">
        <v>7822</v>
      </c>
      <c r="I86" s="1147" t="s">
        <v>7822</v>
      </c>
      <c r="J86" s="1148" t="s">
        <v>7803</v>
      </c>
      <c r="K86" s="1148" t="s">
        <v>7824</v>
      </c>
      <c r="L86" s="1146" t="s">
        <v>7761</v>
      </c>
      <c r="M86" s="1146" t="s">
        <v>606</v>
      </c>
      <c r="N86" s="1146" t="s">
        <v>6879</v>
      </c>
      <c r="O86" s="1146" t="s">
        <v>7738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6880</v>
      </c>
      <c r="F87" s="1146" t="s">
        <v>7735</v>
      </c>
      <c r="G87" s="1146" t="s">
        <v>801</v>
      </c>
      <c r="H87" s="1147" t="s">
        <v>7822</v>
      </c>
      <c r="I87" s="1147" t="s">
        <v>7822</v>
      </c>
      <c r="J87" s="1148" t="s">
        <v>7803</v>
      </c>
      <c r="K87" s="1148" t="s">
        <v>7824</v>
      </c>
      <c r="L87" s="1146" t="s">
        <v>7761</v>
      </c>
      <c r="M87" s="1146" t="s">
        <v>899</v>
      </c>
      <c r="N87" s="1146" t="s">
        <v>6881</v>
      </c>
      <c r="O87" s="1146" t="s">
        <v>7738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6906</v>
      </c>
      <c r="F88" s="1146" t="s">
        <v>7735</v>
      </c>
      <c r="G88" s="1146" t="s">
        <v>674</v>
      </c>
      <c r="H88" s="1147" t="s">
        <v>7825</v>
      </c>
      <c r="I88" s="1147" t="s">
        <v>7825</v>
      </c>
      <c r="J88" s="1146" t="s">
        <v>7824</v>
      </c>
      <c r="K88" s="1146" t="s">
        <v>7826</v>
      </c>
      <c r="L88" s="1146" t="s">
        <v>7827</v>
      </c>
      <c r="M88" s="1146" t="s">
        <v>618</v>
      </c>
      <c r="N88" s="1146" t="s">
        <v>6907</v>
      </c>
      <c r="O88" s="1146" t="s">
        <v>7738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6903</v>
      </c>
      <c r="F89" s="1146" t="s">
        <v>7735</v>
      </c>
      <c r="G89" s="1146" t="s">
        <v>674</v>
      </c>
      <c r="H89" s="1147" t="s">
        <v>7825</v>
      </c>
      <c r="I89" s="1147" t="s">
        <v>7825</v>
      </c>
      <c r="J89" s="1148" t="s">
        <v>7824</v>
      </c>
      <c r="K89" s="1148" t="s">
        <v>7826</v>
      </c>
      <c r="L89" s="1146" t="s">
        <v>7827</v>
      </c>
      <c r="M89" s="1146" t="s">
        <v>615</v>
      </c>
      <c r="N89" s="1146" t="s">
        <v>6904</v>
      </c>
      <c r="O89" s="1146" t="s">
        <v>7738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6909</v>
      </c>
      <c r="F90" s="1146" t="s">
        <v>7735</v>
      </c>
      <c r="G90" s="1146" t="s">
        <v>674</v>
      </c>
      <c r="H90" s="1147" t="s">
        <v>7825</v>
      </c>
      <c r="I90" s="1147" t="s">
        <v>7825</v>
      </c>
      <c r="J90" s="1148" t="s">
        <v>7824</v>
      </c>
      <c r="K90" s="1148" t="s">
        <v>7826</v>
      </c>
      <c r="L90" s="1146" t="s">
        <v>7827</v>
      </c>
      <c r="M90" s="1146" t="s">
        <v>803</v>
      </c>
      <c r="N90" s="1146" t="s">
        <v>6910</v>
      </c>
      <c r="O90" s="1146" t="s">
        <v>7738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7828</v>
      </c>
      <c r="F91" s="1146" t="s">
        <v>7735</v>
      </c>
      <c r="G91" s="1146" t="s">
        <v>820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7761</v>
      </c>
      <c r="M91" s="1146" t="s">
        <v>868</v>
      </c>
      <c r="N91" s="1146" t="s">
        <v>7829</v>
      </c>
      <c r="O91" s="1146" t="s">
        <v>7738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6916</v>
      </c>
      <c r="F92" s="1146" t="s">
        <v>7735</v>
      </c>
      <c r="G92" s="1146" t="s">
        <v>729</v>
      </c>
      <c r="H92" s="1147" t="s">
        <v>7830</v>
      </c>
      <c r="I92" s="1147" t="s">
        <v>7830</v>
      </c>
      <c r="J92" s="1148" t="s">
        <v>7777</v>
      </c>
      <c r="K92" s="1148" t="s">
        <v>7831</v>
      </c>
      <c r="L92" s="1146" t="s">
        <v>7832</v>
      </c>
      <c r="M92" s="1146" t="s">
        <v>869</v>
      </c>
      <c r="N92" s="1146" t="s">
        <v>6919</v>
      </c>
      <c r="O92" s="1146" t="s">
        <v>7738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6920</v>
      </c>
      <c r="F93" s="1146" t="s">
        <v>7735</v>
      </c>
      <c r="G93" s="1146" t="s">
        <v>729</v>
      </c>
      <c r="H93" s="1147" t="s">
        <v>7830</v>
      </c>
      <c r="I93" s="1147" t="s">
        <v>7830</v>
      </c>
      <c r="J93" s="1148" t="s">
        <v>7777</v>
      </c>
      <c r="K93" s="1148" t="s">
        <v>7831</v>
      </c>
      <c r="L93" s="1146" t="s">
        <v>7832</v>
      </c>
      <c r="M93" s="1146" t="s">
        <v>870</v>
      </c>
      <c r="N93" s="1146" t="s">
        <v>6600</v>
      </c>
      <c r="O93" s="1146" t="s">
        <v>7738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6921</v>
      </c>
      <c r="F94" s="1146" t="s">
        <v>7735</v>
      </c>
      <c r="G94" s="1146" t="s">
        <v>729</v>
      </c>
      <c r="H94" s="1147" t="s">
        <v>7830</v>
      </c>
      <c r="I94" s="1147" t="s">
        <v>7830</v>
      </c>
      <c r="J94" s="1148" t="s">
        <v>7777</v>
      </c>
      <c r="K94" s="1148" t="s">
        <v>7831</v>
      </c>
      <c r="L94" s="1146" t="s">
        <v>7832</v>
      </c>
      <c r="M94" s="1146" t="s">
        <v>871</v>
      </c>
      <c r="N94" s="1146" t="s">
        <v>6922</v>
      </c>
      <c r="O94" s="1146" t="s">
        <v>7738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6923</v>
      </c>
      <c r="F95" s="1146" t="s">
        <v>7735</v>
      </c>
      <c r="G95" s="1146" t="s">
        <v>729</v>
      </c>
      <c r="H95" s="1147" t="s">
        <v>7830</v>
      </c>
      <c r="I95" s="1147" t="s">
        <v>7830</v>
      </c>
      <c r="J95" s="1148" t="s">
        <v>7777</v>
      </c>
      <c r="K95" s="1148" t="s">
        <v>7831</v>
      </c>
      <c r="L95" s="1146" t="s">
        <v>7832</v>
      </c>
      <c r="M95" s="1146" t="s">
        <v>872</v>
      </c>
      <c r="N95" s="1146" t="s">
        <v>6924</v>
      </c>
      <c r="O95" s="1146" t="s">
        <v>7738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6926</v>
      </c>
      <c r="F96" s="1146" t="s">
        <v>7735</v>
      </c>
      <c r="G96" s="1146" t="s">
        <v>729</v>
      </c>
      <c r="H96" s="1147" t="s">
        <v>7830</v>
      </c>
      <c r="I96" s="1147" t="s">
        <v>7830</v>
      </c>
      <c r="J96" s="1148" t="s">
        <v>7777</v>
      </c>
      <c r="K96" s="1148" t="s">
        <v>7831</v>
      </c>
      <c r="L96" s="1146" t="s">
        <v>7832</v>
      </c>
      <c r="M96" s="1146" t="s">
        <v>803</v>
      </c>
      <c r="N96" s="1146" t="s">
        <v>6910</v>
      </c>
      <c r="O96" s="1146" t="s">
        <v>7738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6933</v>
      </c>
      <c r="F97" s="1146" t="s">
        <v>7735</v>
      </c>
      <c r="G97" s="1146" t="s">
        <v>729</v>
      </c>
      <c r="H97" s="1147" t="s">
        <v>7830</v>
      </c>
      <c r="I97" s="1147" t="s">
        <v>7830</v>
      </c>
      <c r="J97" s="1148" t="s">
        <v>7777</v>
      </c>
      <c r="K97" s="1148" t="s">
        <v>7831</v>
      </c>
      <c r="L97" s="1146" t="s">
        <v>7832</v>
      </c>
      <c r="M97" s="1146" t="s">
        <v>673</v>
      </c>
      <c r="N97" s="1146" t="s">
        <v>6934</v>
      </c>
      <c r="O97" s="1146" t="s">
        <v>7738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7833</v>
      </c>
      <c r="F98" s="1146" t="s">
        <v>7735</v>
      </c>
      <c r="G98" s="1146" t="s">
        <v>820</v>
      </c>
      <c r="H98" s="1147" t="s">
        <v>7811</v>
      </c>
      <c r="I98" s="1147" t="s">
        <v>7811</v>
      </c>
      <c r="J98" s="1148" t="s">
        <v>7769</v>
      </c>
      <c r="K98" s="1148" t="s">
        <v>7775</v>
      </c>
      <c r="L98" s="1146" t="s">
        <v>7761</v>
      </c>
      <c r="M98" s="1146" t="s">
        <v>863</v>
      </c>
      <c r="N98" s="1146" t="s">
        <v>7834</v>
      </c>
      <c r="O98" s="1146" t="s">
        <v>7738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6954</v>
      </c>
      <c r="F99" s="1146" t="s">
        <v>7735</v>
      </c>
      <c r="G99" s="1146" t="s">
        <v>729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7832</v>
      </c>
      <c r="M99" s="1158" t="s">
        <v>838</v>
      </c>
      <c r="N99" s="1146" t="s">
        <v>6955</v>
      </c>
      <c r="O99" s="1146" t="s">
        <v>7738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6937</v>
      </c>
      <c r="F100" s="1146" t="s">
        <v>7735</v>
      </c>
      <c r="G100" s="1146" t="s">
        <v>729</v>
      </c>
      <c r="H100" s="1147" t="s">
        <v>7835</v>
      </c>
      <c r="I100" s="1147" t="s">
        <v>7835</v>
      </c>
      <c r="J100" s="1148" t="s">
        <v>7777</v>
      </c>
      <c r="K100" s="1148" t="s">
        <v>7831</v>
      </c>
      <c r="L100" s="1146" t="s">
        <v>7832</v>
      </c>
      <c r="M100" s="1146" t="s">
        <v>839</v>
      </c>
      <c r="N100" s="1146" t="s">
        <v>6938</v>
      </c>
      <c r="O100" s="1146" t="s">
        <v>7738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6935</v>
      </c>
      <c r="F101" s="1146" t="s">
        <v>7735</v>
      </c>
      <c r="G101" s="1146" t="s">
        <v>729</v>
      </c>
      <c r="H101" s="1147" t="s">
        <v>7835</v>
      </c>
      <c r="I101" s="1147" t="s">
        <v>7835</v>
      </c>
      <c r="J101" s="1148" t="s">
        <v>7777</v>
      </c>
      <c r="K101" s="1148" t="s">
        <v>7831</v>
      </c>
      <c r="L101" s="1146" t="s">
        <v>7832</v>
      </c>
      <c r="M101" s="1146" t="s">
        <v>840</v>
      </c>
      <c r="N101" s="1146" t="s">
        <v>6936</v>
      </c>
      <c r="O101" s="1146" t="s">
        <v>7738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6947</v>
      </c>
      <c r="F102" s="1146" t="s">
        <v>7735</v>
      </c>
      <c r="G102" s="1146" t="s">
        <v>729</v>
      </c>
      <c r="H102" s="1147" t="s">
        <v>7835</v>
      </c>
      <c r="I102" s="1147" t="s">
        <v>7835</v>
      </c>
      <c r="J102" s="1148" t="s">
        <v>7777</v>
      </c>
      <c r="K102" s="1148" t="s">
        <v>7831</v>
      </c>
      <c r="L102" s="1146" t="s">
        <v>7832</v>
      </c>
      <c r="M102" s="1146" t="s">
        <v>841</v>
      </c>
      <c r="N102" s="1146" t="s">
        <v>6826</v>
      </c>
      <c r="O102" s="1146" t="s">
        <v>7738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6948</v>
      </c>
      <c r="F103" s="1146" t="s">
        <v>7735</v>
      </c>
      <c r="G103" s="1146" t="s">
        <v>729</v>
      </c>
      <c r="H103" s="1147" t="s">
        <v>7835</v>
      </c>
      <c r="I103" s="1147" t="s">
        <v>7835</v>
      </c>
      <c r="J103" s="1148" t="s">
        <v>7777</v>
      </c>
      <c r="K103" s="1148" t="s">
        <v>7831</v>
      </c>
      <c r="L103" s="1146" t="s">
        <v>7832</v>
      </c>
      <c r="M103" s="1146" t="s">
        <v>842</v>
      </c>
      <c r="N103" s="1146" t="s">
        <v>6949</v>
      </c>
      <c r="O103" s="1146" t="s">
        <v>7738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6951</v>
      </c>
      <c r="F104" s="1146" t="s">
        <v>7735</v>
      </c>
      <c r="G104" s="1146" t="s">
        <v>729</v>
      </c>
      <c r="H104" s="1147" t="s">
        <v>7835</v>
      </c>
      <c r="I104" s="1147" t="s">
        <v>7835</v>
      </c>
      <c r="J104" s="1148" t="s">
        <v>7777</v>
      </c>
      <c r="K104" s="1148" t="s">
        <v>7831</v>
      </c>
      <c r="L104" s="1146" t="s">
        <v>7832</v>
      </c>
      <c r="M104" s="1146" t="s">
        <v>843</v>
      </c>
      <c r="N104" s="1146" t="s">
        <v>6952</v>
      </c>
      <c r="O104" s="1146" t="s">
        <v>7738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6957</v>
      </c>
      <c r="F105" s="1146" t="s">
        <v>7735</v>
      </c>
      <c r="G105" s="1146" t="s">
        <v>729</v>
      </c>
      <c r="H105" s="1147" t="s">
        <v>7835</v>
      </c>
      <c r="I105" s="1147" t="s">
        <v>7835</v>
      </c>
      <c r="J105" s="1148" t="s">
        <v>7777</v>
      </c>
      <c r="K105" s="1148" t="s">
        <v>7831</v>
      </c>
      <c r="L105" s="1146" t="s">
        <v>7832</v>
      </c>
      <c r="M105" s="1146" t="s">
        <v>684</v>
      </c>
      <c r="N105" s="1146" t="s">
        <v>6958</v>
      </c>
      <c r="O105" s="1146" t="s">
        <v>7738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6282</v>
      </c>
      <c r="F106" s="1146" t="s">
        <v>7735</v>
      </c>
      <c r="G106" s="1146" t="s">
        <v>666</v>
      </c>
      <c r="H106" s="1147" t="s">
        <v>7836</v>
      </c>
      <c r="I106" s="1147" t="s">
        <v>7837</v>
      </c>
      <c r="J106" s="1148" t="s">
        <v>7777</v>
      </c>
      <c r="K106" s="1148" t="s">
        <v>7744</v>
      </c>
      <c r="L106" s="1146" t="s">
        <v>7761</v>
      </c>
      <c r="M106" s="1146" t="s">
        <v>844</v>
      </c>
      <c r="N106" s="1146" t="s">
        <v>6283</v>
      </c>
      <c r="O106" s="1146" t="s">
        <v>7738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6281</v>
      </c>
      <c r="F107" s="1146" t="s">
        <v>7735</v>
      </c>
      <c r="G107" s="1146" t="s">
        <v>666</v>
      </c>
      <c r="H107" s="1147" t="s">
        <v>7836</v>
      </c>
      <c r="I107" s="1147" t="s">
        <v>7837</v>
      </c>
      <c r="J107" s="1148" t="s">
        <v>7777</v>
      </c>
      <c r="K107" s="1148" t="s">
        <v>7744</v>
      </c>
      <c r="L107" s="1146" t="s">
        <v>7761</v>
      </c>
      <c r="M107" s="1146" t="s">
        <v>845</v>
      </c>
      <c r="N107" s="1146" t="s">
        <v>6242</v>
      </c>
      <c r="O107" s="1146" t="s">
        <v>7738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7838</v>
      </c>
      <c r="F108" s="1172" t="s">
        <v>7735</v>
      </c>
      <c r="G108" s="1172" t="s">
        <v>820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7761</v>
      </c>
      <c r="M108" s="1172" t="s">
        <v>846</v>
      </c>
      <c r="N108" s="1172" t="s">
        <v>7839</v>
      </c>
      <c r="O108" s="1172" t="s">
        <v>7738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7840</v>
      </c>
      <c r="F109" s="1146" t="s">
        <v>7735</v>
      </c>
      <c r="G109" s="1146" t="s">
        <v>817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7761</v>
      </c>
      <c r="M109" s="1146" t="s">
        <v>847</v>
      </c>
      <c r="N109" s="1146" t="s">
        <v>7841</v>
      </c>
      <c r="O109" s="1146" t="s">
        <v>7738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6967</v>
      </c>
      <c r="F110" s="1146" t="s">
        <v>7735</v>
      </c>
      <c r="G110" s="1146" t="s">
        <v>613</v>
      </c>
      <c r="H110" s="1147" t="s">
        <v>7842</v>
      </c>
      <c r="I110" s="1147" t="s">
        <v>7842</v>
      </c>
      <c r="J110" s="1148" t="s">
        <v>7741</v>
      </c>
      <c r="K110" s="1148" t="s">
        <v>7843</v>
      </c>
      <c r="L110" s="1146" t="s">
        <v>7844</v>
      </c>
      <c r="M110" s="1146" t="s">
        <v>350</v>
      </c>
      <c r="N110" s="1146" t="s">
        <v>6968</v>
      </c>
      <c r="O110" s="1146" t="s">
        <v>7738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7845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6971</v>
      </c>
      <c r="F111" s="1146" t="s">
        <v>7735</v>
      </c>
      <c r="G111" s="1146" t="s">
        <v>613</v>
      </c>
      <c r="H111" s="1147" t="s">
        <v>7842</v>
      </c>
      <c r="I111" s="1147" t="s">
        <v>7842</v>
      </c>
      <c r="J111" s="1148" t="s">
        <v>7741</v>
      </c>
      <c r="K111" s="1148" t="s">
        <v>7843</v>
      </c>
      <c r="L111" s="1146" t="s">
        <v>7844</v>
      </c>
      <c r="M111" s="1146" t="s">
        <v>848</v>
      </c>
      <c r="N111" s="1146" t="s">
        <v>6972</v>
      </c>
      <c r="O111" s="1146" t="s">
        <v>7738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7845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6965</v>
      </c>
      <c r="F112" s="1146" t="s">
        <v>7735</v>
      </c>
      <c r="G112" s="1146" t="s">
        <v>613</v>
      </c>
      <c r="H112" s="1147" t="s">
        <v>7842</v>
      </c>
      <c r="I112" s="1147" t="s">
        <v>7842</v>
      </c>
      <c r="J112" s="1148" t="s">
        <v>7741</v>
      </c>
      <c r="K112" s="1148" t="s">
        <v>7843</v>
      </c>
      <c r="L112" s="1146" t="s">
        <v>7844</v>
      </c>
      <c r="M112" s="1146" t="s">
        <v>849</v>
      </c>
      <c r="N112" s="1146" t="s">
        <v>6966</v>
      </c>
      <c r="O112" s="1146" t="s">
        <v>7738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7845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6974</v>
      </c>
      <c r="F113" s="1146" t="s">
        <v>7735</v>
      </c>
      <c r="G113" s="1146" t="s">
        <v>613</v>
      </c>
      <c r="H113" s="1147" t="s">
        <v>7842</v>
      </c>
      <c r="I113" s="1147" t="s">
        <v>7842</v>
      </c>
      <c r="J113" s="1148" t="s">
        <v>7741</v>
      </c>
      <c r="K113" s="1148" t="s">
        <v>7843</v>
      </c>
      <c r="L113" s="1146" t="s">
        <v>7844</v>
      </c>
      <c r="M113" s="1146" t="s">
        <v>850</v>
      </c>
      <c r="N113" s="1146" t="s">
        <v>6975</v>
      </c>
      <c r="O113" s="1146" t="s">
        <v>7738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7845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6991</v>
      </c>
      <c r="F114" s="1172" t="s">
        <v>7735</v>
      </c>
      <c r="G114" s="1172" t="s">
        <v>613</v>
      </c>
      <c r="H114" s="1173" t="s">
        <v>7842</v>
      </c>
      <c r="I114" s="1173" t="s">
        <v>7842</v>
      </c>
      <c r="J114" s="1174" t="s">
        <v>7741</v>
      </c>
      <c r="K114" s="1174" t="s">
        <v>7843</v>
      </c>
      <c r="L114" s="1172" t="s">
        <v>7844</v>
      </c>
      <c r="M114" s="1172" t="s">
        <v>851</v>
      </c>
      <c r="N114" s="1172" t="s">
        <v>6992</v>
      </c>
      <c r="O114" s="1172" t="s">
        <v>7738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7845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6983</v>
      </c>
      <c r="F115" s="1146" t="s">
        <v>7735</v>
      </c>
      <c r="G115" s="1146" t="s">
        <v>613</v>
      </c>
      <c r="H115" s="1147" t="s">
        <v>7842</v>
      </c>
      <c r="I115" s="1147" t="s">
        <v>7842</v>
      </c>
      <c r="J115" s="1148" t="s">
        <v>7741</v>
      </c>
      <c r="K115" s="1148" t="s">
        <v>7843</v>
      </c>
      <c r="L115" s="1146" t="s">
        <v>7844</v>
      </c>
      <c r="M115" s="1146" t="s">
        <v>852</v>
      </c>
      <c r="N115" s="1146" t="s">
        <v>6984</v>
      </c>
      <c r="O115" s="1146" t="s">
        <v>7738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7845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7846</v>
      </c>
      <c r="F116" s="1146" t="s">
        <v>7735</v>
      </c>
      <c r="G116" s="1146" t="s">
        <v>820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7761</v>
      </c>
      <c r="M116" s="1146" t="s">
        <v>837</v>
      </c>
      <c r="N116" s="1146" t="s">
        <v>7847</v>
      </c>
      <c r="O116" s="1146" t="s">
        <v>7738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7848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6285</v>
      </c>
      <c r="F117" s="1146" t="s">
        <v>7735</v>
      </c>
      <c r="G117" s="1146" t="s">
        <v>580</v>
      </c>
      <c r="H117" s="1147" t="s">
        <v>7849</v>
      </c>
      <c r="I117" s="1147" t="s">
        <v>7850</v>
      </c>
      <c r="J117" s="1148" t="s">
        <v>7777</v>
      </c>
      <c r="K117" s="1148" t="s">
        <v>7744</v>
      </c>
      <c r="L117" s="1146" t="s">
        <v>7761</v>
      </c>
      <c r="M117" s="1146" t="s">
        <v>825</v>
      </c>
      <c r="N117" s="1146" t="s">
        <v>6287</v>
      </c>
      <c r="O117" s="1146" t="s">
        <v>7738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7851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6288</v>
      </c>
      <c r="F118" s="1146" t="s">
        <v>7735</v>
      </c>
      <c r="G118" s="1146" t="s">
        <v>580</v>
      </c>
      <c r="H118" s="1147" t="s">
        <v>7849</v>
      </c>
      <c r="I118" s="1147" t="s">
        <v>7850</v>
      </c>
      <c r="J118" s="1148" t="s">
        <v>7777</v>
      </c>
      <c r="K118" s="1148" t="s">
        <v>7744</v>
      </c>
      <c r="L118" s="1146" t="s">
        <v>7761</v>
      </c>
      <c r="M118" s="1146" t="s">
        <v>826</v>
      </c>
      <c r="N118" s="1146" t="s">
        <v>6291</v>
      </c>
      <c r="O118" s="1146" t="s">
        <v>7738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7851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6292</v>
      </c>
      <c r="F119" s="1146" t="s">
        <v>7735</v>
      </c>
      <c r="G119" s="1146" t="s">
        <v>580</v>
      </c>
      <c r="H119" s="1147" t="s">
        <v>7849</v>
      </c>
      <c r="I119" s="1147" t="s">
        <v>7850</v>
      </c>
      <c r="J119" s="1148" t="s">
        <v>7777</v>
      </c>
      <c r="K119" s="1148" t="s">
        <v>7744</v>
      </c>
      <c r="L119" s="1146" t="s">
        <v>7761</v>
      </c>
      <c r="M119" s="1146" t="s">
        <v>213</v>
      </c>
      <c r="N119" s="1146" t="s">
        <v>6293</v>
      </c>
      <c r="O119" s="1146" t="s">
        <v>7738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7851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6294</v>
      </c>
      <c r="F120" s="1146" t="s">
        <v>7735</v>
      </c>
      <c r="G120" s="1146" t="s">
        <v>580</v>
      </c>
      <c r="H120" s="1147" t="s">
        <v>7849</v>
      </c>
      <c r="I120" s="1147" t="s">
        <v>7849</v>
      </c>
      <c r="J120" s="1148" t="s">
        <v>7777</v>
      </c>
      <c r="K120" s="1148" t="s">
        <v>7744</v>
      </c>
      <c r="L120" s="1146" t="s">
        <v>7761</v>
      </c>
      <c r="M120" s="1146" t="s">
        <v>827</v>
      </c>
      <c r="N120" s="1146" t="s">
        <v>6295</v>
      </c>
      <c r="O120" s="1146" t="s">
        <v>7738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7851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7852</v>
      </c>
      <c r="F121" s="1146" t="s">
        <v>7735</v>
      </c>
      <c r="G121" s="1146" t="s">
        <v>817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7761</v>
      </c>
      <c r="M121" s="1146" t="s">
        <v>828</v>
      </c>
      <c r="N121" s="1146" t="s">
        <v>7853</v>
      </c>
      <c r="O121" s="1146" t="s">
        <v>7738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7854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6994</v>
      </c>
      <c r="F122" s="1146" t="s">
        <v>7735</v>
      </c>
      <c r="G122" s="1146" t="s">
        <v>674</v>
      </c>
      <c r="H122" s="1147" t="s">
        <v>7855</v>
      </c>
      <c r="I122" s="1147" t="s">
        <v>7855</v>
      </c>
      <c r="J122" s="1148" t="s">
        <v>7743</v>
      </c>
      <c r="K122" s="1148" t="s">
        <v>7744</v>
      </c>
      <c r="L122" s="1146" t="s">
        <v>7827</v>
      </c>
      <c r="M122" s="1146" t="s">
        <v>829</v>
      </c>
      <c r="N122" s="1146" t="s">
        <v>6995</v>
      </c>
      <c r="O122" s="1146" t="s">
        <v>7738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7856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6997</v>
      </c>
      <c r="F123" s="1146" t="s">
        <v>7735</v>
      </c>
      <c r="G123" s="1146" t="s">
        <v>674</v>
      </c>
      <c r="H123" s="1147" t="s">
        <v>7855</v>
      </c>
      <c r="I123" s="1147" t="s">
        <v>7855</v>
      </c>
      <c r="J123" s="1148" t="s">
        <v>7743</v>
      </c>
      <c r="K123" s="1148" t="s">
        <v>7744</v>
      </c>
      <c r="L123" s="1146" t="s">
        <v>7827</v>
      </c>
      <c r="M123" s="1146" t="s">
        <v>680</v>
      </c>
      <c r="N123" s="1146" t="s">
        <v>6998</v>
      </c>
      <c r="O123" s="1146" t="s">
        <v>7738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7856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7000</v>
      </c>
      <c r="F124" s="1146" t="s">
        <v>7735</v>
      </c>
      <c r="G124" s="1146" t="s">
        <v>674</v>
      </c>
      <c r="H124" s="1147" t="s">
        <v>7855</v>
      </c>
      <c r="I124" s="1147" t="s">
        <v>7855</v>
      </c>
      <c r="J124" s="1148" t="s">
        <v>7743</v>
      </c>
      <c r="K124" s="1148" t="s">
        <v>7744</v>
      </c>
      <c r="L124" s="1146" t="s">
        <v>7827</v>
      </c>
      <c r="M124" s="1146" t="s">
        <v>830</v>
      </c>
      <c r="N124" s="1146" t="s">
        <v>7001</v>
      </c>
      <c r="O124" s="1146" t="s">
        <v>7738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7856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7003</v>
      </c>
      <c r="F125" s="1146" t="s">
        <v>7735</v>
      </c>
      <c r="G125" s="1146" t="s">
        <v>674</v>
      </c>
      <c r="H125" s="1147" t="s">
        <v>7855</v>
      </c>
      <c r="I125" s="1147" t="s">
        <v>7855</v>
      </c>
      <c r="J125" s="1148" t="s">
        <v>7743</v>
      </c>
      <c r="K125" s="1148" t="s">
        <v>7744</v>
      </c>
      <c r="L125" s="1146" t="s">
        <v>7827</v>
      </c>
      <c r="M125" s="1146" t="s">
        <v>386</v>
      </c>
      <c r="N125" s="1146" t="s">
        <v>7004</v>
      </c>
      <c r="O125" s="1146" t="s">
        <v>7738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7856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7007</v>
      </c>
      <c r="F126" s="1146" t="s">
        <v>7735</v>
      </c>
      <c r="G126" s="1146" t="s">
        <v>674</v>
      </c>
      <c r="H126" s="1147" t="s">
        <v>7855</v>
      </c>
      <c r="I126" s="1147" t="s">
        <v>7855</v>
      </c>
      <c r="J126" s="1148" t="s">
        <v>7743</v>
      </c>
      <c r="K126" s="1148" t="s">
        <v>7744</v>
      </c>
      <c r="L126" s="1146" t="s">
        <v>7827</v>
      </c>
      <c r="M126" s="1146" t="s">
        <v>643</v>
      </c>
      <c r="N126" s="1146" t="s">
        <v>7008</v>
      </c>
      <c r="O126" s="1146" t="s">
        <v>7738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7856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7009</v>
      </c>
      <c r="F127" s="1146" t="s">
        <v>7735</v>
      </c>
      <c r="G127" s="1146" t="s">
        <v>674</v>
      </c>
      <c r="H127" s="1147" t="s">
        <v>7855</v>
      </c>
      <c r="I127" s="1147" t="s">
        <v>7855</v>
      </c>
      <c r="J127" s="1148" t="s">
        <v>7743</v>
      </c>
      <c r="K127" s="1148" t="s">
        <v>7744</v>
      </c>
      <c r="L127" s="1146" t="s">
        <v>7827</v>
      </c>
      <c r="M127" s="1146" t="s">
        <v>831</v>
      </c>
      <c r="N127" s="1146" t="s">
        <v>7010</v>
      </c>
      <c r="O127" s="1146" t="s">
        <v>7738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7856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7012</v>
      </c>
      <c r="F128" s="1146" t="s">
        <v>7735</v>
      </c>
      <c r="G128" s="1146" t="s">
        <v>674</v>
      </c>
      <c r="H128" s="1147" t="s">
        <v>7855</v>
      </c>
      <c r="I128" s="1147" t="s">
        <v>7855</v>
      </c>
      <c r="J128" s="1148" t="s">
        <v>7743</v>
      </c>
      <c r="K128" s="1148" t="s">
        <v>7744</v>
      </c>
      <c r="L128" s="1146" t="s">
        <v>7827</v>
      </c>
      <c r="M128" s="1146" t="s">
        <v>832</v>
      </c>
      <c r="N128" s="1146" t="s">
        <v>7013</v>
      </c>
      <c r="O128" s="1146" t="s">
        <v>7738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7856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7016</v>
      </c>
      <c r="F129" s="1146" t="s">
        <v>7735</v>
      </c>
      <c r="G129" s="1146" t="s">
        <v>833</v>
      </c>
      <c r="H129" s="1147" t="s">
        <v>7857</v>
      </c>
      <c r="I129" s="1147" t="s">
        <v>7857</v>
      </c>
      <c r="J129" s="1148" t="s">
        <v>7782</v>
      </c>
      <c r="K129" s="1148" t="s">
        <v>7746</v>
      </c>
      <c r="L129" s="1146" t="s">
        <v>7761</v>
      </c>
      <c r="M129" s="1146" t="s">
        <v>386</v>
      </c>
      <c r="N129" s="1146" t="s">
        <v>7004</v>
      </c>
      <c r="O129" s="1146" t="s">
        <v>7738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7858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7019</v>
      </c>
      <c r="F130" s="1146" t="s">
        <v>7735</v>
      </c>
      <c r="G130" s="1146" t="s">
        <v>833</v>
      </c>
      <c r="H130" s="1147" t="s">
        <v>7857</v>
      </c>
      <c r="I130" s="1147" t="s">
        <v>7857</v>
      </c>
      <c r="J130" s="1148" t="s">
        <v>7782</v>
      </c>
      <c r="K130" s="1148" t="s">
        <v>7746</v>
      </c>
      <c r="L130" s="1146" t="s">
        <v>7859</v>
      </c>
      <c r="M130" s="1146" t="s">
        <v>835</v>
      </c>
      <c r="N130" s="1146" t="s">
        <v>7020</v>
      </c>
      <c r="O130" s="1146" t="s">
        <v>7738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7858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7022</v>
      </c>
      <c r="F131" s="1146" t="s">
        <v>7735</v>
      </c>
      <c r="G131" s="1146" t="s">
        <v>833</v>
      </c>
      <c r="H131" s="1147" t="s">
        <v>7857</v>
      </c>
      <c r="I131" s="1147" t="s">
        <v>7857</v>
      </c>
      <c r="J131" s="1148" t="s">
        <v>7782</v>
      </c>
      <c r="K131" s="1148" t="s">
        <v>7746</v>
      </c>
      <c r="L131" s="1146" t="s">
        <v>7859</v>
      </c>
      <c r="M131" s="1146" t="s">
        <v>836</v>
      </c>
      <c r="N131" s="1146" t="s">
        <v>7023</v>
      </c>
      <c r="O131" s="1146" t="s">
        <v>7738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7858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7860</v>
      </c>
      <c r="F132" s="1146" t="s">
        <v>7735</v>
      </c>
      <c r="G132" s="1146" t="s">
        <v>820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7761</v>
      </c>
      <c r="M132" s="1146" t="s">
        <v>819</v>
      </c>
      <c r="N132" s="1146" t="s">
        <v>7861</v>
      </c>
      <c r="O132" s="1146" t="s">
        <v>7738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7862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6296</v>
      </c>
      <c r="F133" s="1146" t="s">
        <v>7735</v>
      </c>
      <c r="G133" s="1146" t="s">
        <v>580</v>
      </c>
      <c r="H133" s="1147" t="s">
        <v>7863</v>
      </c>
      <c r="I133" s="1147">
        <v>45834</v>
      </c>
      <c r="J133" s="1148" t="s">
        <v>7777</v>
      </c>
      <c r="K133" s="1148" t="s">
        <v>7744</v>
      </c>
      <c r="L133" s="1146" t="s">
        <v>7761</v>
      </c>
      <c r="M133" s="1146" t="s">
        <v>814</v>
      </c>
      <c r="N133" s="1146" t="s">
        <v>6297</v>
      </c>
      <c r="O133" s="1146" t="s">
        <v>7738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7864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6299</v>
      </c>
      <c r="F134" s="1146" t="s">
        <v>7735</v>
      </c>
      <c r="G134" s="1146" t="s">
        <v>580</v>
      </c>
      <c r="H134" s="1147" t="s">
        <v>7863</v>
      </c>
      <c r="I134" s="1147">
        <v>45834</v>
      </c>
      <c r="J134" s="1148" t="s">
        <v>7777</v>
      </c>
      <c r="K134" s="1148" t="s">
        <v>7744</v>
      </c>
      <c r="L134" s="1146" t="s">
        <v>7761</v>
      </c>
      <c r="M134" s="1146" t="s">
        <v>815</v>
      </c>
      <c r="N134" s="1146" t="s">
        <v>6300</v>
      </c>
      <c r="O134" s="1146" t="s">
        <v>7738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7864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7865</v>
      </c>
      <c r="F135" s="1146" t="s">
        <v>7735</v>
      </c>
      <c r="G135" s="1146" t="s">
        <v>817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7761</v>
      </c>
      <c r="M135" s="1146" t="s">
        <v>816</v>
      </c>
      <c r="N135" s="1146" t="s">
        <v>7866</v>
      </c>
      <c r="O135" s="1146" t="s">
        <v>7738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7867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6307</v>
      </c>
      <c r="F136" s="1146" t="s">
        <v>7735</v>
      </c>
      <c r="G136" s="1146" t="s">
        <v>580</v>
      </c>
      <c r="H136" s="1147" t="s">
        <v>7868</v>
      </c>
      <c r="I136" s="1147" t="s">
        <v>7869</v>
      </c>
      <c r="J136" s="1148" t="s">
        <v>7777</v>
      </c>
      <c r="K136" s="1148" t="s">
        <v>7744</v>
      </c>
      <c r="L136" s="1146" t="s">
        <v>7761</v>
      </c>
      <c r="M136" s="1146" t="s">
        <v>796</v>
      </c>
      <c r="N136" s="1146" t="s">
        <v>6308</v>
      </c>
      <c r="O136" s="1146" t="s">
        <v>7738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7870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6309</v>
      </c>
      <c r="F137" s="1146" t="s">
        <v>7735</v>
      </c>
      <c r="G137" s="1146" t="s">
        <v>580</v>
      </c>
      <c r="H137" s="1147" t="s">
        <v>7868</v>
      </c>
      <c r="I137" s="1147" t="s">
        <v>7869</v>
      </c>
      <c r="J137" s="1148" t="s">
        <v>7777</v>
      </c>
      <c r="K137" s="1148" t="s">
        <v>7744</v>
      </c>
      <c r="L137" s="1146" t="s">
        <v>7761</v>
      </c>
      <c r="M137" s="1146" t="s">
        <v>797</v>
      </c>
      <c r="N137" s="1146" t="s">
        <v>6310</v>
      </c>
      <c r="O137" s="1146" t="s">
        <v>7738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7870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6311</v>
      </c>
      <c r="F138" s="1146" t="s">
        <v>7735</v>
      </c>
      <c r="G138" s="1146" t="s">
        <v>580</v>
      </c>
      <c r="H138" s="1147" t="s">
        <v>7868</v>
      </c>
      <c r="I138" s="1147" t="s">
        <v>7869</v>
      </c>
      <c r="J138" s="1148" t="s">
        <v>7777</v>
      </c>
      <c r="K138" s="1148" t="s">
        <v>7744</v>
      </c>
      <c r="L138" s="1146" t="s">
        <v>7761</v>
      </c>
      <c r="M138" s="1146" t="s">
        <v>798</v>
      </c>
      <c r="N138" s="1146" t="s">
        <v>6312</v>
      </c>
      <c r="O138" s="1146" t="s">
        <v>7738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7870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7819</v>
      </c>
      <c r="E139" s="1146" t="s">
        <v>6313</v>
      </c>
      <c r="F139" s="1146" t="s">
        <v>7735</v>
      </c>
      <c r="G139" s="1146" t="s">
        <v>580</v>
      </c>
      <c r="H139" s="1147" t="s">
        <v>7868</v>
      </c>
      <c r="I139" s="1147" t="s">
        <v>7869</v>
      </c>
      <c r="J139" s="1148" t="s">
        <v>7777</v>
      </c>
      <c r="K139" s="1148" t="s">
        <v>7744</v>
      </c>
      <c r="L139" s="1146" t="s">
        <v>7761</v>
      </c>
      <c r="M139" s="1146" t="s">
        <v>799</v>
      </c>
      <c r="N139" s="1146" t="s">
        <v>6314</v>
      </c>
      <c r="O139" s="1146" t="s">
        <v>7738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7870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7046</v>
      </c>
      <c r="F140" s="1146" t="s">
        <v>7735</v>
      </c>
      <c r="G140" s="1146" t="s">
        <v>801</v>
      </c>
      <c r="H140" s="1147" t="s">
        <v>7871</v>
      </c>
      <c r="I140" s="1147" t="s">
        <v>7871</v>
      </c>
      <c r="J140" s="1148" t="s">
        <v>7803</v>
      </c>
      <c r="K140" s="1148" t="s">
        <v>7824</v>
      </c>
      <c r="L140" s="1146" t="s">
        <v>7761</v>
      </c>
      <c r="M140" s="1146" t="s">
        <v>800</v>
      </c>
      <c r="N140" s="1146" t="s">
        <v>6823</v>
      </c>
      <c r="O140" s="1146" t="s">
        <v>7738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7872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7047</v>
      </c>
      <c r="F141" s="1146" t="s">
        <v>7735</v>
      </c>
      <c r="G141" s="1146" t="s">
        <v>801</v>
      </c>
      <c r="H141" s="1147" t="s">
        <v>7871</v>
      </c>
      <c r="I141" s="1147" t="s">
        <v>7871</v>
      </c>
      <c r="J141" s="1148" t="s">
        <v>7803</v>
      </c>
      <c r="K141" s="1148" t="s">
        <v>7824</v>
      </c>
      <c r="L141" s="1146" t="s">
        <v>7761</v>
      </c>
      <c r="M141" s="1146" t="s">
        <v>802</v>
      </c>
      <c r="N141" s="1146" t="s">
        <v>7050</v>
      </c>
      <c r="O141" s="1146" t="s">
        <v>7738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7872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7055</v>
      </c>
      <c r="F142" s="1146" t="s">
        <v>7735</v>
      </c>
      <c r="G142" s="1146" t="s">
        <v>801</v>
      </c>
      <c r="H142" s="1147" t="s">
        <v>7871</v>
      </c>
      <c r="I142" s="1147" t="s">
        <v>7871</v>
      </c>
      <c r="J142" s="1148" t="s">
        <v>7803</v>
      </c>
      <c r="K142" s="1148" t="s">
        <v>7824</v>
      </c>
      <c r="L142" s="1146" t="s">
        <v>7761</v>
      </c>
      <c r="M142" s="1146" t="s">
        <v>803</v>
      </c>
      <c r="N142" s="1146" t="s">
        <v>6910</v>
      </c>
      <c r="O142" s="1146" t="s">
        <v>7738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7872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7058</v>
      </c>
      <c r="F143" s="1146" t="s">
        <v>7735</v>
      </c>
      <c r="G143" s="1146" t="s">
        <v>788</v>
      </c>
      <c r="H143" s="1147" t="s">
        <v>7873</v>
      </c>
      <c r="I143" s="1147" t="s">
        <v>7873</v>
      </c>
      <c r="J143" s="1148" t="s">
        <v>7874</v>
      </c>
      <c r="K143" s="1148" t="s">
        <v>7875</v>
      </c>
      <c r="L143" s="1146" t="s">
        <v>7876</v>
      </c>
      <c r="M143" s="1146" t="s">
        <v>787</v>
      </c>
      <c r="N143" s="1146" t="s">
        <v>6591</v>
      </c>
      <c r="O143" s="1146" t="s">
        <v>7738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7877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7036</v>
      </c>
      <c r="F144" s="1146" t="s">
        <v>7735</v>
      </c>
      <c r="G144" s="1146" t="s">
        <v>762</v>
      </c>
      <c r="H144" s="1147" t="s">
        <v>7878</v>
      </c>
      <c r="I144" s="1147" t="s">
        <v>7878</v>
      </c>
      <c r="J144" s="1148" t="s">
        <v>7879</v>
      </c>
      <c r="K144" s="1148" t="s">
        <v>7880</v>
      </c>
      <c r="L144" s="1146" t="s">
        <v>7859</v>
      </c>
      <c r="M144" s="1146" t="s">
        <v>761</v>
      </c>
      <c r="N144" s="1146" t="s">
        <v>7037</v>
      </c>
      <c r="O144" s="1146" t="s">
        <v>7738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7881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7027</v>
      </c>
      <c r="F145" s="1146" t="s">
        <v>7735</v>
      </c>
      <c r="G145" s="1146" t="s">
        <v>762</v>
      </c>
      <c r="H145" s="1147" t="s">
        <v>7878</v>
      </c>
      <c r="I145" s="1147" t="s">
        <v>7878</v>
      </c>
      <c r="J145" s="1148" t="s">
        <v>7882</v>
      </c>
      <c r="K145" s="1148" t="s">
        <v>7880</v>
      </c>
      <c r="L145" s="1146" t="s">
        <v>7859</v>
      </c>
      <c r="M145" s="1146" t="s">
        <v>763</v>
      </c>
      <c r="N145" s="1146" t="s">
        <v>7029</v>
      </c>
      <c r="O145" s="1146" t="s">
        <v>7738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7881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7031</v>
      </c>
      <c r="F146" s="1146" t="s">
        <v>7735</v>
      </c>
      <c r="G146" s="1146" t="s">
        <v>762</v>
      </c>
      <c r="H146" s="1147" t="s">
        <v>7878</v>
      </c>
      <c r="I146" s="1147" t="s">
        <v>7878</v>
      </c>
      <c r="J146" s="1148" t="s">
        <v>7882</v>
      </c>
      <c r="K146" s="1148" t="s">
        <v>7880</v>
      </c>
      <c r="L146" s="1146" t="s">
        <v>7859</v>
      </c>
      <c r="M146" s="1146" t="s">
        <v>764</v>
      </c>
      <c r="N146" s="1146" t="s">
        <v>7034</v>
      </c>
      <c r="O146" s="1146" t="s">
        <v>7738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7881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7039</v>
      </c>
      <c r="F147" s="1146" t="s">
        <v>7735</v>
      </c>
      <c r="G147" s="1146" t="s">
        <v>762</v>
      </c>
      <c r="H147" s="1147" t="s">
        <v>7878</v>
      </c>
      <c r="I147" s="1147" t="s">
        <v>7878</v>
      </c>
      <c r="J147" s="1148" t="s">
        <v>7882</v>
      </c>
      <c r="K147" s="1148" t="s">
        <v>7880</v>
      </c>
      <c r="L147" s="1146" t="s">
        <v>7859</v>
      </c>
      <c r="M147" s="1146" t="s">
        <v>765</v>
      </c>
      <c r="N147" s="1146" t="s">
        <v>7040</v>
      </c>
      <c r="O147" s="1146" t="s">
        <v>7738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7881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7064</v>
      </c>
      <c r="F148" s="1146" t="s">
        <v>7735</v>
      </c>
      <c r="G148" s="1146" t="s">
        <v>762</v>
      </c>
      <c r="H148" s="1147" t="s">
        <v>7878</v>
      </c>
      <c r="I148" s="1147" t="s">
        <v>7878</v>
      </c>
      <c r="J148" s="1148" t="s">
        <v>7882</v>
      </c>
      <c r="K148" s="1148" t="s">
        <v>7880</v>
      </c>
      <c r="L148" s="1146" t="s">
        <v>7859</v>
      </c>
      <c r="M148" s="1146" t="s">
        <v>766</v>
      </c>
      <c r="N148" s="1146" t="s">
        <v>7065</v>
      </c>
      <c r="O148" s="1146" t="s">
        <v>7738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7881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7042</v>
      </c>
      <c r="F149" s="1146" t="s">
        <v>7735</v>
      </c>
      <c r="G149" s="1146" t="s">
        <v>762</v>
      </c>
      <c r="H149" s="1147" t="s">
        <v>7878</v>
      </c>
      <c r="I149" s="1147" t="s">
        <v>7878</v>
      </c>
      <c r="J149" s="1148" t="s">
        <v>7882</v>
      </c>
      <c r="K149" s="1148" t="s">
        <v>7880</v>
      </c>
      <c r="L149" s="1146" t="s">
        <v>7859</v>
      </c>
      <c r="M149" s="1146" t="s">
        <v>767</v>
      </c>
      <c r="N149" s="1146" t="s">
        <v>7043</v>
      </c>
      <c r="O149" s="1146" t="s">
        <v>7738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7881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7060</v>
      </c>
      <c r="F150" s="1146" t="s">
        <v>7735</v>
      </c>
      <c r="G150" s="1146" t="s">
        <v>762</v>
      </c>
      <c r="H150" s="1147" t="s">
        <v>7878</v>
      </c>
      <c r="I150" s="1147" t="s">
        <v>7878</v>
      </c>
      <c r="J150" s="1148" t="s">
        <v>7882</v>
      </c>
      <c r="K150" s="1148" t="s">
        <v>7880</v>
      </c>
      <c r="L150" s="1146" t="s">
        <v>7859</v>
      </c>
      <c r="M150" s="1146" t="s">
        <v>768</v>
      </c>
      <c r="N150" s="1146" t="s">
        <v>7061</v>
      </c>
      <c r="O150" s="1146" t="s">
        <v>7738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7881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7067</v>
      </c>
      <c r="F151" s="1146" t="s">
        <v>7735</v>
      </c>
      <c r="G151" s="1146" t="s">
        <v>738</v>
      </c>
      <c r="H151" s="1147" t="s">
        <v>7883</v>
      </c>
      <c r="I151" s="1147" t="s">
        <v>7883</v>
      </c>
      <c r="J151" s="1148" t="s">
        <v>7786</v>
      </c>
      <c r="K151" s="1148" t="s">
        <v>7831</v>
      </c>
      <c r="L151" s="1146" t="s">
        <v>7844</v>
      </c>
      <c r="M151" s="1146" t="s">
        <v>737</v>
      </c>
      <c r="N151" s="1146" t="s">
        <v>7068</v>
      </c>
      <c r="O151" s="1146" t="s">
        <v>7738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7884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7085</v>
      </c>
      <c r="F152" s="1146" t="s">
        <v>7735</v>
      </c>
      <c r="G152" s="1146" t="s">
        <v>738</v>
      </c>
      <c r="H152" s="1147" t="s">
        <v>7885</v>
      </c>
      <c r="I152" s="1147" t="s">
        <v>7885</v>
      </c>
      <c r="J152" s="1148" t="s">
        <v>7886</v>
      </c>
      <c r="K152" s="1148" t="s">
        <v>7741</v>
      </c>
      <c r="L152" s="1146" t="s">
        <v>7844</v>
      </c>
      <c r="M152" s="1146" t="s">
        <v>740</v>
      </c>
      <c r="N152" s="1146" t="s">
        <v>7086</v>
      </c>
      <c r="O152" s="1146" t="s">
        <v>7738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7884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7087</v>
      </c>
      <c r="F153" s="1146" t="s">
        <v>7735</v>
      </c>
      <c r="G153" s="1146" t="s">
        <v>729</v>
      </c>
      <c r="H153" s="1147" t="s">
        <v>7887</v>
      </c>
      <c r="I153" s="1147" t="s">
        <v>7887</v>
      </c>
      <c r="J153" s="1148" t="s">
        <v>7874</v>
      </c>
      <c r="K153" s="1148" t="s">
        <v>7875</v>
      </c>
      <c r="L153" s="1146" t="s">
        <v>7832</v>
      </c>
      <c r="M153" s="1146" t="s">
        <v>728</v>
      </c>
      <c r="N153" s="1146" t="s">
        <v>7088</v>
      </c>
      <c r="O153" s="1146" t="s">
        <v>7738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7888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7089</v>
      </c>
      <c r="F154" s="1146" t="s">
        <v>7735</v>
      </c>
      <c r="G154" s="1146" t="s">
        <v>729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7832</v>
      </c>
      <c r="M154" s="1146" t="s">
        <v>730</v>
      </c>
      <c r="N154" s="1146" t="s">
        <v>6840</v>
      </c>
      <c r="O154" s="1146" t="s">
        <v>7738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7888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7090</v>
      </c>
      <c r="F155" s="1146" t="s">
        <v>7735</v>
      </c>
      <c r="G155" s="1146" t="s">
        <v>729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7832</v>
      </c>
      <c r="M155" s="1146" t="s">
        <v>390</v>
      </c>
      <c r="N155" s="1146" t="s">
        <v>6664</v>
      </c>
      <c r="O155" s="1146" t="s">
        <v>7738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7888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7103</v>
      </c>
      <c r="F156" s="1146" t="s">
        <v>7735</v>
      </c>
      <c r="G156" s="1146" t="s">
        <v>664</v>
      </c>
      <c r="H156" s="1147" t="s">
        <v>7889</v>
      </c>
      <c r="I156" s="1147" t="s">
        <v>7889</v>
      </c>
      <c r="J156" s="1148" t="s">
        <v>7736</v>
      </c>
      <c r="K156" s="1148" t="s">
        <v>7769</v>
      </c>
      <c r="L156" s="1146" t="s">
        <v>7761</v>
      </c>
      <c r="M156" s="1146" t="s">
        <v>663</v>
      </c>
      <c r="N156" s="1146" t="s">
        <v>7104</v>
      </c>
      <c r="O156" s="1146" t="s">
        <v>7738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7890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6316</v>
      </c>
      <c r="F157" s="1146" t="s">
        <v>7735</v>
      </c>
      <c r="G157" s="1146" t="s">
        <v>666</v>
      </c>
      <c r="H157" s="1147" t="s">
        <v>7891</v>
      </c>
      <c r="I157" s="1147" t="s">
        <v>7892</v>
      </c>
      <c r="J157" s="1148" t="s">
        <v>7777</v>
      </c>
      <c r="K157" s="1148" t="s">
        <v>7744</v>
      </c>
      <c r="L157" s="1146" t="s">
        <v>7761</v>
      </c>
      <c r="M157" s="1146" t="s">
        <v>665</v>
      </c>
      <c r="N157" s="1146" t="s">
        <v>6317</v>
      </c>
      <c r="O157" s="1146" t="s">
        <v>7738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7893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6318</v>
      </c>
      <c r="F158" s="1146" t="s">
        <v>7735</v>
      </c>
      <c r="G158" s="1146" t="s">
        <v>666</v>
      </c>
      <c r="H158" s="1147" t="s">
        <v>7891</v>
      </c>
      <c r="I158" s="1147" t="s">
        <v>7892</v>
      </c>
      <c r="J158" s="1148" t="s">
        <v>7777</v>
      </c>
      <c r="K158" s="1148" t="s">
        <v>7744</v>
      </c>
      <c r="L158" s="1146" t="s">
        <v>7761</v>
      </c>
      <c r="M158" s="1146" t="s">
        <v>591</v>
      </c>
      <c r="N158" s="1146" t="s">
        <v>6319</v>
      </c>
      <c r="O158" s="1146" t="s">
        <v>7738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7893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6320</v>
      </c>
      <c r="F159" s="1146" t="s">
        <v>7735</v>
      </c>
      <c r="G159" s="1146" t="s">
        <v>580</v>
      </c>
      <c r="H159" s="1147" t="s">
        <v>7894</v>
      </c>
      <c r="I159" s="1147" t="s">
        <v>7894</v>
      </c>
      <c r="J159" s="1148" t="s">
        <v>7777</v>
      </c>
      <c r="K159" s="1148" t="s">
        <v>7744</v>
      </c>
      <c r="L159" s="1146" t="s">
        <v>7761</v>
      </c>
      <c r="M159" s="1146" t="s">
        <v>667</v>
      </c>
      <c r="N159" s="1146" t="s">
        <v>6321</v>
      </c>
      <c r="O159" s="1146" t="s">
        <v>7738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7895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6323</v>
      </c>
      <c r="F160" s="1146" t="s">
        <v>7735</v>
      </c>
      <c r="G160" s="1146" t="s">
        <v>580</v>
      </c>
      <c r="H160" s="1147" t="s">
        <v>7894</v>
      </c>
      <c r="I160" s="1147" t="s">
        <v>7896</v>
      </c>
      <c r="J160" s="1148" t="s">
        <v>7777</v>
      </c>
      <c r="K160" s="1148" t="s">
        <v>7744</v>
      </c>
      <c r="L160" s="1146" t="s">
        <v>7761</v>
      </c>
      <c r="M160" s="1146" t="s">
        <v>668</v>
      </c>
      <c r="N160" s="1146" t="s">
        <v>6324</v>
      </c>
      <c r="O160" s="1146" t="s">
        <v>7738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7895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6328</v>
      </c>
      <c r="F161" s="1146" t="s">
        <v>7735</v>
      </c>
      <c r="G161" s="1146" t="s">
        <v>580</v>
      </c>
      <c r="H161" s="1147" t="s">
        <v>7894</v>
      </c>
      <c r="I161" s="1147" t="s">
        <v>7894</v>
      </c>
      <c r="J161" s="1148" t="s">
        <v>7777</v>
      </c>
      <c r="K161" s="1148" t="s">
        <v>7744</v>
      </c>
      <c r="L161" s="1146" t="s">
        <v>7761</v>
      </c>
      <c r="M161" s="1146" t="s">
        <v>669</v>
      </c>
      <c r="N161" s="1146" t="s">
        <v>6329</v>
      </c>
      <c r="O161" s="1146" t="s">
        <v>7738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7895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6325</v>
      </c>
      <c r="F162" s="1146" t="s">
        <v>7735</v>
      </c>
      <c r="G162" s="1146" t="s">
        <v>580</v>
      </c>
      <c r="H162" s="1147" t="s">
        <v>7894</v>
      </c>
      <c r="I162" s="1147" t="s">
        <v>7894</v>
      </c>
      <c r="J162" s="1148" t="s">
        <v>7777</v>
      </c>
      <c r="K162" s="1148" t="s">
        <v>7744</v>
      </c>
      <c r="L162" s="1146" t="s">
        <v>7761</v>
      </c>
      <c r="M162" s="1146" t="s">
        <v>670</v>
      </c>
      <c r="N162" s="1146" t="s">
        <v>6326</v>
      </c>
      <c r="O162" s="1146" t="s">
        <v>7738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7895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6330</v>
      </c>
      <c r="F163" s="1146" t="s">
        <v>7735</v>
      </c>
      <c r="G163" s="1146" t="s">
        <v>580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7761</v>
      </c>
      <c r="M163" s="1146" t="s">
        <v>671</v>
      </c>
      <c r="N163" s="1146" t="s">
        <v>6331</v>
      </c>
      <c r="O163" s="1146" t="s">
        <v>7738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7897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6332</v>
      </c>
      <c r="F164" s="1146" t="s">
        <v>7735</v>
      </c>
      <c r="G164" s="1146" t="s">
        <v>580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7761</v>
      </c>
      <c r="M164" s="1146" t="s">
        <v>672</v>
      </c>
      <c r="N164" s="1146" t="s">
        <v>6333</v>
      </c>
      <c r="O164" s="1146" t="s">
        <v>7738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7897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7113</v>
      </c>
      <c r="F165" s="1146" t="s">
        <v>7735</v>
      </c>
      <c r="G165" s="1146" t="s">
        <v>674</v>
      </c>
      <c r="H165" s="1147" t="s">
        <v>7898</v>
      </c>
      <c r="I165" s="1147" t="s">
        <v>7898</v>
      </c>
      <c r="J165" s="1148" t="s">
        <v>7743</v>
      </c>
      <c r="K165" s="1148" t="s">
        <v>7744</v>
      </c>
      <c r="L165" s="1146" t="s">
        <v>7827</v>
      </c>
      <c r="M165" s="1146" t="s">
        <v>673</v>
      </c>
      <c r="N165" s="1146" t="s">
        <v>6934</v>
      </c>
      <c r="O165" s="1146" t="s">
        <v>7738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7899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7110</v>
      </c>
      <c r="F166" s="1146" t="s">
        <v>7735</v>
      </c>
      <c r="G166" s="1146" t="s">
        <v>674</v>
      </c>
      <c r="H166" s="1147" t="s">
        <v>7898</v>
      </c>
      <c r="I166" s="1147" t="s">
        <v>7898</v>
      </c>
      <c r="J166" s="1148" t="s">
        <v>7743</v>
      </c>
      <c r="K166" s="1148" t="s">
        <v>7744</v>
      </c>
      <c r="L166" s="1146" t="s">
        <v>7827</v>
      </c>
      <c r="M166" s="1146" t="s">
        <v>675</v>
      </c>
      <c r="N166" s="1146" t="s">
        <v>7111</v>
      </c>
      <c r="O166" s="1146" t="s">
        <v>7738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7899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7900</v>
      </c>
      <c r="F167" s="1146" t="s">
        <v>7735</v>
      </c>
      <c r="G167" s="1146" t="s">
        <v>677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7755</v>
      </c>
      <c r="M167" s="1146" t="s">
        <v>676</v>
      </c>
      <c r="N167" s="1146" t="s">
        <v>7092</v>
      </c>
      <c r="O167" s="1146" t="s">
        <v>7738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7901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7141</v>
      </c>
      <c r="F168" s="1146" t="s">
        <v>7735</v>
      </c>
      <c r="G168" s="1146" t="s">
        <v>681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7761</v>
      </c>
      <c r="M168" s="1146" t="s">
        <v>680</v>
      </c>
      <c r="N168" s="1146" t="s">
        <v>6998</v>
      </c>
      <c r="O168" s="1146" t="s">
        <v>7738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7902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7176</v>
      </c>
      <c r="F169" s="1146" t="s">
        <v>7735</v>
      </c>
      <c r="G169" s="1146" t="s">
        <v>674</v>
      </c>
      <c r="H169" s="1147" t="s">
        <v>7903</v>
      </c>
      <c r="I169" s="1147" t="s">
        <v>7903</v>
      </c>
      <c r="J169" s="1148" t="s">
        <v>7786</v>
      </c>
      <c r="K169" s="1148" t="s">
        <v>7880</v>
      </c>
      <c r="L169" s="1146" t="s">
        <v>7827</v>
      </c>
      <c r="M169" s="1146" t="s">
        <v>682</v>
      </c>
      <c r="N169" s="1146" t="s">
        <v>7177</v>
      </c>
      <c r="O169" s="1146" t="s">
        <v>7738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7904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7180</v>
      </c>
      <c r="F170" s="1146" t="s">
        <v>7735</v>
      </c>
      <c r="G170" s="1146" t="s">
        <v>674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7827</v>
      </c>
      <c r="M170" s="1146" t="s">
        <v>683</v>
      </c>
      <c r="N170" s="1146" t="s">
        <v>7182</v>
      </c>
      <c r="O170" s="1146" t="s">
        <v>7738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7904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7179</v>
      </c>
      <c r="F171" s="1146" t="s">
        <v>7735</v>
      </c>
      <c r="G171" s="1146" t="s">
        <v>674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7827</v>
      </c>
      <c r="M171" s="1146" t="s">
        <v>684</v>
      </c>
      <c r="N171" s="1146" t="s">
        <v>6958</v>
      </c>
      <c r="O171" s="1146" t="s">
        <v>7738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7904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6343</v>
      </c>
      <c r="F172" s="1146" t="s">
        <v>7735</v>
      </c>
      <c r="G172" s="1146" t="s">
        <v>580</v>
      </c>
      <c r="H172" s="1147" t="s">
        <v>7905</v>
      </c>
      <c r="I172" s="1147" t="s">
        <v>7905</v>
      </c>
      <c r="J172" s="1148" t="s">
        <v>7777</v>
      </c>
      <c r="K172" s="1148" t="s">
        <v>7744</v>
      </c>
      <c r="L172" s="1146" t="s">
        <v>7761</v>
      </c>
      <c r="M172" s="1146" t="s">
        <v>685</v>
      </c>
      <c r="N172" s="1146" t="s">
        <v>6344</v>
      </c>
      <c r="O172" s="1146" t="s">
        <v>7738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7906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6346</v>
      </c>
      <c r="F173" s="1146" t="s">
        <v>7735</v>
      </c>
      <c r="G173" s="1146" t="s">
        <v>580</v>
      </c>
      <c r="H173" s="1147" t="s">
        <v>7905</v>
      </c>
      <c r="I173" s="1147" t="s">
        <v>7905</v>
      </c>
      <c r="J173" s="1148" t="s">
        <v>7777</v>
      </c>
      <c r="K173" s="1148" t="s">
        <v>7744</v>
      </c>
      <c r="L173" s="1146" t="s">
        <v>7761</v>
      </c>
      <c r="M173" s="1146" t="s">
        <v>686</v>
      </c>
      <c r="N173" s="1146" t="s">
        <v>6347</v>
      </c>
      <c r="O173" s="1146" t="s">
        <v>7738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7906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6348</v>
      </c>
      <c r="F174" s="1146" t="s">
        <v>7735</v>
      </c>
      <c r="G174" s="1146" t="s">
        <v>580</v>
      </c>
      <c r="H174" s="1147" t="s">
        <v>7905</v>
      </c>
      <c r="I174" s="1147" t="s">
        <v>7905</v>
      </c>
      <c r="J174" s="1148" t="s">
        <v>7777</v>
      </c>
      <c r="K174" s="1148" t="s">
        <v>7744</v>
      </c>
      <c r="L174" s="1146" t="s">
        <v>7761</v>
      </c>
      <c r="M174" s="1146" t="s">
        <v>687</v>
      </c>
      <c r="N174" s="1146" t="s">
        <v>6349</v>
      </c>
      <c r="O174" s="1146" t="s">
        <v>7738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7906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6350</v>
      </c>
      <c r="F175" s="1146" t="s">
        <v>7735</v>
      </c>
      <c r="G175" s="1146" t="s">
        <v>580</v>
      </c>
      <c r="H175" s="1147" t="s">
        <v>7905</v>
      </c>
      <c r="I175" s="1147" t="s">
        <v>7905</v>
      </c>
      <c r="J175" s="1148" t="s">
        <v>7777</v>
      </c>
      <c r="K175" s="1148" t="s">
        <v>7744</v>
      </c>
      <c r="L175" s="1146" t="s">
        <v>7761</v>
      </c>
      <c r="M175" s="1146" t="s">
        <v>688</v>
      </c>
      <c r="N175" s="1146" t="s">
        <v>6351</v>
      </c>
      <c r="O175" s="1146" t="s">
        <v>7738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7906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6368</v>
      </c>
      <c r="F176" s="1146"/>
      <c r="G176" s="1146" t="s">
        <v>580</v>
      </c>
      <c r="H176" s="1182">
        <v>45936</v>
      </c>
      <c r="I176" s="1182">
        <v>45950</v>
      </c>
      <c r="J176" s="1148">
        <v>0.79166666666666663</v>
      </c>
      <c r="K176" s="1148">
        <v>0.875</v>
      </c>
      <c r="L176" s="1146" t="s">
        <v>7761</v>
      </c>
      <c r="M176" s="1146" t="s">
        <v>689</v>
      </c>
      <c r="N176" s="1146" t="s">
        <v>6369</v>
      </c>
      <c r="O176" s="1146" t="s">
        <v>7738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7907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7185</v>
      </c>
      <c r="F177" s="1146" t="s">
        <v>7735</v>
      </c>
      <c r="G177" s="1146" t="s">
        <v>362</v>
      </c>
      <c r="H177" s="1147" t="s">
        <v>7908</v>
      </c>
      <c r="I177" s="1147" t="s">
        <v>7908</v>
      </c>
      <c r="J177" s="1148" t="s">
        <v>7741</v>
      </c>
      <c r="K177" s="1148" t="s">
        <v>7742</v>
      </c>
      <c r="L177" s="1146" t="s">
        <v>7823</v>
      </c>
      <c r="M177" s="1146" t="s">
        <v>627</v>
      </c>
      <c r="N177" s="1146" t="s">
        <v>7186</v>
      </c>
      <c r="O177" s="1146" t="s">
        <v>7738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7909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7194</v>
      </c>
      <c r="F178" s="1146" t="s">
        <v>7735</v>
      </c>
      <c r="G178" s="1146" t="s">
        <v>362</v>
      </c>
      <c r="H178" s="1147" t="s">
        <v>7908</v>
      </c>
      <c r="I178" s="1147" t="s">
        <v>7908</v>
      </c>
      <c r="J178" s="1148" t="s">
        <v>7741</v>
      </c>
      <c r="K178" s="1148" t="s">
        <v>7742</v>
      </c>
      <c r="L178" s="1146" t="s">
        <v>7823</v>
      </c>
      <c r="M178" s="1146" t="s">
        <v>628</v>
      </c>
      <c r="N178" s="1146" t="s">
        <v>7195</v>
      </c>
      <c r="O178" s="1146" t="s">
        <v>7738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7909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7187</v>
      </c>
      <c r="F179" s="1146" t="s">
        <v>7735</v>
      </c>
      <c r="G179" s="1146" t="s">
        <v>362</v>
      </c>
      <c r="H179" s="1147" t="s">
        <v>7908</v>
      </c>
      <c r="I179" s="1147" t="s">
        <v>7908</v>
      </c>
      <c r="J179" s="1148" t="s">
        <v>7741</v>
      </c>
      <c r="K179" s="1148" t="s">
        <v>7742</v>
      </c>
      <c r="L179" s="1146" t="s">
        <v>7823</v>
      </c>
      <c r="M179" s="1146" t="s">
        <v>629</v>
      </c>
      <c r="N179" s="1146" t="s">
        <v>7188</v>
      </c>
      <c r="O179" s="1146" t="s">
        <v>7738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7909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7189</v>
      </c>
      <c r="F180" s="1146" t="s">
        <v>7735</v>
      </c>
      <c r="G180" s="1146" t="s">
        <v>362</v>
      </c>
      <c r="H180" s="1147" t="s">
        <v>7908</v>
      </c>
      <c r="I180" s="1147" t="s">
        <v>7908</v>
      </c>
      <c r="J180" s="1148" t="s">
        <v>7741</v>
      </c>
      <c r="K180" s="1148" t="s">
        <v>7742</v>
      </c>
      <c r="L180" s="1146" t="s">
        <v>7823</v>
      </c>
      <c r="M180" s="1146" t="s">
        <v>630</v>
      </c>
      <c r="N180" s="1146" t="s">
        <v>7190</v>
      </c>
      <c r="O180" s="1146" t="s">
        <v>7738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7909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7197</v>
      </c>
      <c r="F181" s="1146" t="s">
        <v>7735</v>
      </c>
      <c r="G181" s="1146" t="s">
        <v>362</v>
      </c>
      <c r="H181" s="1147" t="s">
        <v>7908</v>
      </c>
      <c r="I181" s="1147" t="s">
        <v>7908</v>
      </c>
      <c r="J181" s="1148" t="s">
        <v>7741</v>
      </c>
      <c r="K181" s="1148" t="s">
        <v>7742</v>
      </c>
      <c r="L181" s="1146" t="s">
        <v>7823</v>
      </c>
      <c r="M181" s="1146" t="s">
        <v>631</v>
      </c>
      <c r="N181" s="1146" t="s">
        <v>7198</v>
      </c>
      <c r="O181" s="1146" t="s">
        <v>7738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7909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7192</v>
      </c>
      <c r="F182" s="1146" t="s">
        <v>7735</v>
      </c>
      <c r="G182" s="1146" t="s">
        <v>362</v>
      </c>
      <c r="H182" s="1147" t="s">
        <v>7908</v>
      </c>
      <c r="I182" s="1147" t="s">
        <v>7908</v>
      </c>
      <c r="J182" s="1148" t="s">
        <v>7741</v>
      </c>
      <c r="K182" s="1148" t="s">
        <v>7742</v>
      </c>
      <c r="L182" s="1146" t="s">
        <v>7823</v>
      </c>
      <c r="M182" s="1146" t="s">
        <v>632</v>
      </c>
      <c r="N182" s="1146" t="s">
        <v>7193</v>
      </c>
      <c r="O182" s="1146" t="s">
        <v>7738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7909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7200</v>
      </c>
      <c r="F183" s="1146" t="s">
        <v>7735</v>
      </c>
      <c r="G183" s="1146" t="s">
        <v>613</v>
      </c>
      <c r="H183" s="1147" t="s">
        <v>7910</v>
      </c>
      <c r="I183" s="1147" t="s">
        <v>7910</v>
      </c>
      <c r="J183" s="1148" t="s">
        <v>7741</v>
      </c>
      <c r="K183" s="1148" t="s">
        <v>7769</v>
      </c>
      <c r="L183" s="1146" t="s">
        <v>7844</v>
      </c>
      <c r="M183" s="1146" t="s">
        <v>633</v>
      </c>
      <c r="N183" s="1146" t="s">
        <v>7201</v>
      </c>
      <c r="O183" s="1146" t="s">
        <v>7738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7911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7912</v>
      </c>
      <c r="F184" s="1158"/>
      <c r="G184" s="1158" t="s">
        <v>613</v>
      </c>
      <c r="H184" s="1183">
        <v>45948</v>
      </c>
      <c r="I184" s="1183">
        <v>45948</v>
      </c>
      <c r="J184" s="1160">
        <v>0.39583333333333331</v>
      </c>
      <c r="K184" s="1160">
        <v>0.67708333333333337</v>
      </c>
      <c r="L184" s="1158" t="s">
        <v>7844</v>
      </c>
      <c r="M184" s="1158" t="s">
        <v>634</v>
      </c>
      <c r="N184" s="1158" t="s">
        <v>7215</v>
      </c>
      <c r="O184" s="1146" t="s">
        <v>7738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7911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7227</v>
      </c>
      <c r="F185" s="1146" t="s">
        <v>7735</v>
      </c>
      <c r="G185" s="1146" t="s">
        <v>636</v>
      </c>
      <c r="H185" s="1147" t="s">
        <v>7913</v>
      </c>
      <c r="I185" s="1147" t="s">
        <v>7913</v>
      </c>
      <c r="J185" s="1148" t="s">
        <v>7815</v>
      </c>
      <c r="K185" s="1148" t="s">
        <v>7914</v>
      </c>
      <c r="L185" s="1146" t="s">
        <v>7915</v>
      </c>
      <c r="M185" s="1146" t="s">
        <v>635</v>
      </c>
      <c r="N185" s="1146" t="s">
        <v>7228</v>
      </c>
      <c r="O185" s="1146" t="s">
        <v>7738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7916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7229</v>
      </c>
      <c r="F186" s="1146" t="s">
        <v>7735</v>
      </c>
      <c r="G186" s="1146" t="s">
        <v>636</v>
      </c>
      <c r="H186" s="1147" t="s">
        <v>7913</v>
      </c>
      <c r="I186" s="1147" t="s">
        <v>7913</v>
      </c>
      <c r="J186" s="1148" t="s">
        <v>7815</v>
      </c>
      <c r="K186" s="1148" t="s">
        <v>7914</v>
      </c>
      <c r="L186" s="1146" t="s">
        <v>7915</v>
      </c>
      <c r="M186" s="1146" t="s">
        <v>637</v>
      </c>
      <c r="N186" s="1146" t="s">
        <v>7230</v>
      </c>
      <c r="O186" s="1146" t="s">
        <v>7738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7916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7238</v>
      </c>
      <c r="F187" s="1146" t="s">
        <v>7735</v>
      </c>
      <c r="G187" s="1146" t="s">
        <v>616</v>
      </c>
      <c r="H187" s="1147" t="s">
        <v>7913</v>
      </c>
      <c r="I187" s="1147" t="s">
        <v>7913</v>
      </c>
      <c r="J187" s="1148" t="s">
        <v>7815</v>
      </c>
      <c r="K187" s="1148" t="s">
        <v>7742</v>
      </c>
      <c r="L187" s="1146" t="s">
        <v>7859</v>
      </c>
      <c r="M187" s="1146" t="s">
        <v>638</v>
      </c>
      <c r="N187" s="1146" t="s">
        <v>7239</v>
      </c>
      <c r="O187" s="1146" t="s">
        <v>7738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7916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7265</v>
      </c>
      <c r="F188" s="1146" t="s">
        <v>7735</v>
      </c>
      <c r="G188" s="1146" t="s">
        <v>636</v>
      </c>
      <c r="H188" s="1147" t="s">
        <v>7917</v>
      </c>
      <c r="I188" s="1147" t="s">
        <v>7917</v>
      </c>
      <c r="J188" s="1148" t="s">
        <v>7815</v>
      </c>
      <c r="K188" s="1148" t="s">
        <v>7775</v>
      </c>
      <c r="L188" s="1146" t="s">
        <v>7915</v>
      </c>
      <c r="M188" s="1146" t="s">
        <v>639</v>
      </c>
      <c r="N188" s="1146" t="s">
        <v>7266</v>
      </c>
      <c r="O188" s="1146" t="s">
        <v>7738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7918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7261</v>
      </c>
      <c r="F189" s="1146" t="s">
        <v>7735</v>
      </c>
      <c r="G189" s="1146" t="s">
        <v>636</v>
      </c>
      <c r="H189" s="1147" t="s">
        <v>7917</v>
      </c>
      <c r="I189" s="1147" t="s">
        <v>7917</v>
      </c>
      <c r="J189" s="1148" t="s">
        <v>7815</v>
      </c>
      <c r="K189" s="1148" t="s">
        <v>7919</v>
      </c>
      <c r="L189" s="1146" t="s">
        <v>7915</v>
      </c>
      <c r="M189" s="1146" t="s">
        <v>640</v>
      </c>
      <c r="N189" s="1146" t="s">
        <v>7262</v>
      </c>
      <c r="O189" s="1146" t="s">
        <v>7738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7918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7269</v>
      </c>
      <c r="F190" s="1146" t="s">
        <v>7735</v>
      </c>
      <c r="G190" s="1146" t="s">
        <v>636</v>
      </c>
      <c r="H190" s="1147" t="s">
        <v>7917</v>
      </c>
      <c r="I190" s="1147" t="s">
        <v>7917</v>
      </c>
      <c r="J190" s="1148" t="s">
        <v>7815</v>
      </c>
      <c r="K190" s="1148" t="s">
        <v>7914</v>
      </c>
      <c r="L190" s="1146" t="s">
        <v>7915</v>
      </c>
      <c r="M190" s="1146" t="s">
        <v>641</v>
      </c>
      <c r="N190" s="1146" t="s">
        <v>7270</v>
      </c>
      <c r="O190" s="1146" t="s">
        <v>7738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7918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7273</v>
      </c>
      <c r="F191" s="1146" t="s">
        <v>7735</v>
      </c>
      <c r="G191" s="1146" t="s">
        <v>636</v>
      </c>
      <c r="H191" s="1147" t="s">
        <v>7917</v>
      </c>
      <c r="I191" s="1147" t="s">
        <v>7917</v>
      </c>
      <c r="J191" s="1148" t="s">
        <v>7815</v>
      </c>
      <c r="K191" s="1148" t="s">
        <v>7914</v>
      </c>
      <c r="L191" s="1146" t="s">
        <v>7915</v>
      </c>
      <c r="M191" s="1146" t="s">
        <v>642</v>
      </c>
      <c r="N191" s="1146" t="s">
        <v>7274</v>
      </c>
      <c r="O191" s="1146" t="s">
        <v>7738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7918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7278</v>
      </c>
      <c r="F192" s="1146" t="s">
        <v>7735</v>
      </c>
      <c r="G192" s="1146" t="s">
        <v>616</v>
      </c>
      <c r="H192" s="1147" t="s">
        <v>7917</v>
      </c>
      <c r="I192" s="1147" t="s">
        <v>7917</v>
      </c>
      <c r="J192" s="1148" t="s">
        <v>7815</v>
      </c>
      <c r="K192" s="1148" t="s">
        <v>7742</v>
      </c>
      <c r="L192" s="1146" t="s">
        <v>7859</v>
      </c>
      <c r="M192" s="1146" t="s">
        <v>643</v>
      </c>
      <c r="N192" s="1146" t="s">
        <v>7008</v>
      </c>
      <c r="O192" s="1146" t="s">
        <v>7738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7918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7277</v>
      </c>
      <c r="F193" s="1146" t="s">
        <v>7735</v>
      </c>
      <c r="G193" s="1146" t="s">
        <v>636</v>
      </c>
      <c r="H193" s="1147" t="s">
        <v>7917</v>
      </c>
      <c r="I193" s="1147" t="s">
        <v>7917</v>
      </c>
      <c r="J193" s="1148">
        <v>0.33333333333333331</v>
      </c>
      <c r="K193" s="1148">
        <v>0.64583333333333337</v>
      </c>
      <c r="L193" s="1146" t="s">
        <v>7915</v>
      </c>
      <c r="M193" s="1146" t="s">
        <v>386</v>
      </c>
      <c r="N193" s="1146" t="s">
        <v>7004</v>
      </c>
      <c r="O193" s="1146" t="s">
        <v>7738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7918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7258</v>
      </c>
      <c r="F194" s="1146"/>
      <c r="G194" s="1146" t="s">
        <v>636</v>
      </c>
      <c r="H194" s="1147" t="s">
        <v>7917</v>
      </c>
      <c r="I194" s="1147" t="s">
        <v>7917</v>
      </c>
      <c r="J194" s="1148">
        <v>0.33333333333333331</v>
      </c>
      <c r="K194" s="1148">
        <v>0.64583333333333337</v>
      </c>
      <c r="L194" s="1146" t="s">
        <v>7915</v>
      </c>
      <c r="M194" s="1146" t="s">
        <v>644</v>
      </c>
      <c r="N194" s="1146" t="s">
        <v>7259</v>
      </c>
      <c r="O194" s="1146" t="s">
        <v>7738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7918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7285</v>
      </c>
      <c r="F195" s="1146" t="s">
        <v>7735</v>
      </c>
      <c r="G195" s="1146" t="s">
        <v>616</v>
      </c>
      <c r="H195" s="1186" t="s">
        <v>7917</v>
      </c>
      <c r="I195" s="1147" t="s">
        <v>7917</v>
      </c>
      <c r="J195" s="1148" t="s">
        <v>7790</v>
      </c>
      <c r="K195" s="1148" t="s">
        <v>7914</v>
      </c>
      <c r="L195" s="1146" t="s">
        <v>7859</v>
      </c>
      <c r="M195" s="1146" t="s">
        <v>645</v>
      </c>
      <c r="N195" s="1146" t="s">
        <v>7286</v>
      </c>
      <c r="O195" s="1146" t="s">
        <v>7738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7918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7296</v>
      </c>
      <c r="F196" s="1146"/>
      <c r="G196" s="1146" t="s">
        <v>636</v>
      </c>
      <c r="H196" s="1182">
        <v>45956</v>
      </c>
      <c r="I196" s="1182">
        <v>45956</v>
      </c>
      <c r="J196" s="1148">
        <v>0.33333333333333331</v>
      </c>
      <c r="K196" s="1148">
        <v>0.64583333333333337</v>
      </c>
      <c r="L196" s="1146" t="s">
        <v>7915</v>
      </c>
      <c r="M196" s="1146" t="s">
        <v>646</v>
      </c>
      <c r="N196" s="1146" t="s">
        <v>7297</v>
      </c>
      <c r="O196" s="1146" t="s">
        <v>7738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7920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7299</v>
      </c>
      <c r="F197" s="1146"/>
      <c r="G197" s="1146" t="s">
        <v>636</v>
      </c>
      <c r="H197" s="1182">
        <v>45956</v>
      </c>
      <c r="I197" s="1182">
        <v>45956</v>
      </c>
      <c r="J197" s="1148">
        <v>0.33333333333333331</v>
      </c>
      <c r="K197" s="1148">
        <v>0.64583333333333337</v>
      </c>
      <c r="L197" s="1146" t="s">
        <v>7915</v>
      </c>
      <c r="M197" s="1146" t="s">
        <v>647</v>
      </c>
      <c r="N197" s="1146" t="s">
        <v>7300</v>
      </c>
      <c r="O197" s="1146" t="s">
        <v>7738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7920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7301</v>
      </c>
      <c r="F198" s="1146" t="s">
        <v>7735</v>
      </c>
      <c r="G198" s="1146" t="s">
        <v>636</v>
      </c>
      <c r="H198" s="1182">
        <v>45956</v>
      </c>
      <c r="I198" s="1182">
        <v>45956</v>
      </c>
      <c r="J198" s="1148">
        <v>0.33333333333333331</v>
      </c>
      <c r="K198" s="1148">
        <v>0.64583333333333337</v>
      </c>
      <c r="L198" s="1146" t="s">
        <v>7915</v>
      </c>
      <c r="M198" s="1146" t="s">
        <v>648</v>
      </c>
      <c r="N198" s="1146" t="s">
        <v>7302</v>
      </c>
      <c r="O198" s="1146" t="s">
        <v>7738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7920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7304</v>
      </c>
      <c r="F199" s="1146" t="s">
        <v>7735</v>
      </c>
      <c r="G199" s="1146" t="s">
        <v>636</v>
      </c>
      <c r="H199" s="1182">
        <v>45956</v>
      </c>
      <c r="I199" s="1182">
        <v>45956</v>
      </c>
      <c r="J199" s="1148">
        <v>0.33333333333333331</v>
      </c>
      <c r="K199" s="1148">
        <v>0.64583333333333337</v>
      </c>
      <c r="L199" s="1146" t="s">
        <v>7915</v>
      </c>
      <c r="M199" s="1146" t="s">
        <v>649</v>
      </c>
      <c r="N199" s="1146" t="s">
        <v>7305</v>
      </c>
      <c r="O199" s="1146" t="s">
        <v>7738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7920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7" t="s">
        <v>7288</v>
      </c>
      <c r="F200" s="1146" t="s">
        <v>7735</v>
      </c>
      <c r="G200" s="1146" t="s">
        <v>616</v>
      </c>
      <c r="H200" s="1182">
        <v>45956</v>
      </c>
      <c r="I200" s="1182">
        <v>45956</v>
      </c>
      <c r="J200" s="1148">
        <v>0.5</v>
      </c>
      <c r="K200" s="1148">
        <v>0.64583333333333337</v>
      </c>
      <c r="L200" s="1146" t="s">
        <v>7859</v>
      </c>
      <c r="M200" s="1146" t="s">
        <v>650</v>
      </c>
      <c r="N200" s="1146" t="s">
        <v>6734</v>
      </c>
      <c r="O200" s="1146" t="s">
        <v>7738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7920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7342</v>
      </c>
      <c r="F201" s="1146" t="s">
        <v>7735</v>
      </c>
      <c r="G201" s="1146" t="s">
        <v>616</v>
      </c>
      <c r="H201" s="1147" t="s">
        <v>7921</v>
      </c>
      <c r="I201" s="1147" t="s">
        <v>7921</v>
      </c>
      <c r="J201" s="1148" t="s">
        <v>7815</v>
      </c>
      <c r="K201" s="1148" t="s">
        <v>7914</v>
      </c>
      <c r="L201" s="1146" t="s">
        <v>7859</v>
      </c>
      <c r="M201" s="1146" t="s">
        <v>615</v>
      </c>
      <c r="N201" s="1146" t="s">
        <v>6904</v>
      </c>
      <c r="O201" s="1146" t="s">
        <v>7738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7922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7343</v>
      </c>
      <c r="F202" s="1172" t="s">
        <v>7735</v>
      </c>
      <c r="G202" s="1172" t="s">
        <v>616</v>
      </c>
      <c r="H202" s="1173" t="s">
        <v>7921</v>
      </c>
      <c r="I202" s="1173" t="s">
        <v>7921</v>
      </c>
      <c r="J202" s="1174" t="s">
        <v>7815</v>
      </c>
      <c r="K202" s="1174" t="s">
        <v>7914</v>
      </c>
      <c r="L202" s="1172" t="s">
        <v>7859</v>
      </c>
      <c r="M202" s="1172" t="s">
        <v>618</v>
      </c>
      <c r="N202" s="1172" t="s">
        <v>6907</v>
      </c>
      <c r="O202" s="1172" t="s">
        <v>7738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7922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7621</v>
      </c>
      <c r="F203" s="1146"/>
      <c r="G203" s="1146" t="s">
        <v>613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7844</v>
      </c>
      <c r="M203" s="1146" t="s">
        <v>619</v>
      </c>
      <c r="N203" s="1146" t="s">
        <v>7622</v>
      </c>
      <c r="O203" s="1146" t="s">
        <v>7738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7923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6373</v>
      </c>
      <c r="F204" s="1146" t="s">
        <v>7735</v>
      </c>
      <c r="G204" s="1146" t="s">
        <v>580</v>
      </c>
      <c r="H204" s="1147" t="s">
        <v>7924</v>
      </c>
      <c r="I204" s="1147" t="s">
        <v>7925</v>
      </c>
      <c r="J204" s="1148" t="s">
        <v>7777</v>
      </c>
      <c r="K204" s="1148" t="s">
        <v>7744</v>
      </c>
      <c r="L204" s="1146" t="s">
        <v>7761</v>
      </c>
      <c r="M204" s="1146" t="s">
        <v>579</v>
      </c>
      <c r="N204" s="1146" t="s">
        <v>6374</v>
      </c>
      <c r="O204" s="1146" t="s">
        <v>7738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7926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7345</v>
      </c>
      <c r="F205" s="1146" t="s">
        <v>7735</v>
      </c>
      <c r="G205" s="1146" t="s">
        <v>362</v>
      </c>
      <c r="H205" s="1147" t="s">
        <v>7927</v>
      </c>
      <c r="I205" s="1147" t="s">
        <v>7927</v>
      </c>
      <c r="J205" s="1148" t="s">
        <v>7741</v>
      </c>
      <c r="K205" s="1148" t="s">
        <v>7742</v>
      </c>
      <c r="L205" s="1146" t="s">
        <v>7823</v>
      </c>
      <c r="M205" s="1146" t="s">
        <v>581</v>
      </c>
      <c r="N205" s="1146" t="s">
        <v>7348</v>
      </c>
      <c r="O205" s="1146" t="s">
        <v>7738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7928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7362</v>
      </c>
      <c r="F206" s="1146" t="s">
        <v>7735</v>
      </c>
      <c r="G206" s="1146" t="s">
        <v>362</v>
      </c>
      <c r="H206" s="1147" t="s">
        <v>7927</v>
      </c>
      <c r="I206" s="1147" t="s">
        <v>7927</v>
      </c>
      <c r="J206" s="1148" t="s">
        <v>7741</v>
      </c>
      <c r="K206" s="1148" t="s">
        <v>7742</v>
      </c>
      <c r="L206" s="1146" t="s">
        <v>7823</v>
      </c>
      <c r="M206" s="1146" t="s">
        <v>582</v>
      </c>
      <c r="N206" s="1146" t="s">
        <v>7363</v>
      </c>
      <c r="O206" s="1146" t="s">
        <v>7738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7928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7349</v>
      </c>
      <c r="F207" s="1146" t="s">
        <v>7735</v>
      </c>
      <c r="G207" s="1146" t="s">
        <v>362</v>
      </c>
      <c r="H207" s="1147" t="s">
        <v>7927</v>
      </c>
      <c r="I207" s="1147" t="s">
        <v>7927</v>
      </c>
      <c r="J207" s="1148" t="s">
        <v>7741</v>
      </c>
      <c r="K207" s="1148" t="s">
        <v>7742</v>
      </c>
      <c r="L207" s="1146" t="s">
        <v>7823</v>
      </c>
      <c r="M207" s="1146" t="s">
        <v>583</v>
      </c>
      <c r="N207" s="1146" t="s">
        <v>7350</v>
      </c>
      <c r="O207" s="1146" t="s">
        <v>7738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7928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7353</v>
      </c>
      <c r="F208" s="1146" t="s">
        <v>7735</v>
      </c>
      <c r="G208" s="1146" t="s">
        <v>362</v>
      </c>
      <c r="H208" s="1147" t="s">
        <v>7927</v>
      </c>
      <c r="I208" s="1147" t="s">
        <v>7927</v>
      </c>
      <c r="J208" s="1148" t="s">
        <v>7741</v>
      </c>
      <c r="K208" s="1148" t="s">
        <v>7742</v>
      </c>
      <c r="L208" s="1146" t="s">
        <v>7823</v>
      </c>
      <c r="M208" s="1146" t="s">
        <v>584</v>
      </c>
      <c r="N208" s="1146" t="s">
        <v>7354</v>
      </c>
      <c r="O208" s="1146" t="s">
        <v>7738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7928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7351</v>
      </c>
      <c r="F209" s="1146" t="s">
        <v>7735</v>
      </c>
      <c r="G209" s="1146" t="s">
        <v>362</v>
      </c>
      <c r="H209" s="1147" t="s">
        <v>7927</v>
      </c>
      <c r="I209" s="1147" t="s">
        <v>7927</v>
      </c>
      <c r="J209" s="1148" t="s">
        <v>7741</v>
      </c>
      <c r="K209" s="1148" t="s">
        <v>7742</v>
      </c>
      <c r="L209" s="1146" t="s">
        <v>7823</v>
      </c>
      <c r="M209" s="1146" t="s">
        <v>585</v>
      </c>
      <c r="N209" s="1146" t="s">
        <v>7352</v>
      </c>
      <c r="O209" s="1146" t="s">
        <v>7738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7928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7355</v>
      </c>
      <c r="F210" s="1146" t="s">
        <v>7735</v>
      </c>
      <c r="G210" s="1146" t="s">
        <v>362</v>
      </c>
      <c r="H210" s="1147" t="s">
        <v>7927</v>
      </c>
      <c r="I210" s="1147" t="s">
        <v>7927</v>
      </c>
      <c r="J210" s="1148" t="s">
        <v>7741</v>
      </c>
      <c r="K210" s="1148" t="s">
        <v>7742</v>
      </c>
      <c r="L210" s="1146" t="s">
        <v>7823</v>
      </c>
      <c r="M210" s="1146" t="s">
        <v>386</v>
      </c>
      <c r="N210" s="1146" t="s">
        <v>7004</v>
      </c>
      <c r="O210" s="1146" t="s">
        <v>7738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7928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7356</v>
      </c>
      <c r="F211" s="1146" t="s">
        <v>7735</v>
      </c>
      <c r="G211" s="1146" t="s">
        <v>362</v>
      </c>
      <c r="H211" s="1147" t="s">
        <v>7927</v>
      </c>
      <c r="I211" s="1147" t="s">
        <v>7927</v>
      </c>
      <c r="J211" s="1148" t="s">
        <v>7741</v>
      </c>
      <c r="K211" s="1148" t="s">
        <v>7742</v>
      </c>
      <c r="L211" s="1146" t="s">
        <v>7823</v>
      </c>
      <c r="M211" s="1146" t="s">
        <v>586</v>
      </c>
      <c r="N211" s="1146" t="s">
        <v>7357</v>
      </c>
      <c r="O211" s="1146" t="s">
        <v>7738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7928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7359</v>
      </c>
      <c r="F212" s="1146" t="s">
        <v>7735</v>
      </c>
      <c r="G212" s="1146" t="s">
        <v>362</v>
      </c>
      <c r="H212" s="1147" t="s">
        <v>7927</v>
      </c>
      <c r="I212" s="1147" t="s">
        <v>7927</v>
      </c>
      <c r="J212" s="1148" t="s">
        <v>7741</v>
      </c>
      <c r="K212" s="1148" t="s">
        <v>7742</v>
      </c>
      <c r="L212" s="1146" t="s">
        <v>7823</v>
      </c>
      <c r="M212" s="1146" t="s">
        <v>587</v>
      </c>
      <c r="N212" s="1146" t="s">
        <v>7360</v>
      </c>
      <c r="O212" s="1146" t="s">
        <v>7738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7928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7364</v>
      </c>
      <c r="F213" s="1146" t="s">
        <v>7735</v>
      </c>
      <c r="G213" s="1146" t="s">
        <v>362</v>
      </c>
      <c r="H213" s="1147" t="s">
        <v>7927</v>
      </c>
      <c r="I213" s="1147" t="s">
        <v>7927</v>
      </c>
      <c r="J213" s="1148" t="s">
        <v>7741</v>
      </c>
      <c r="K213" s="1148" t="s">
        <v>7742</v>
      </c>
      <c r="L213" s="1146" t="s">
        <v>7823</v>
      </c>
      <c r="M213" s="1146" t="s">
        <v>588</v>
      </c>
      <c r="N213" s="1146" t="s">
        <v>7365</v>
      </c>
      <c r="O213" s="1146" t="s">
        <v>7738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7928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7367</v>
      </c>
      <c r="F214" s="1146" t="s">
        <v>7735</v>
      </c>
      <c r="G214" s="1146" t="s">
        <v>362</v>
      </c>
      <c r="H214" s="1147" t="s">
        <v>7927</v>
      </c>
      <c r="I214" s="1147" t="s">
        <v>7927</v>
      </c>
      <c r="J214" s="1148" t="s">
        <v>7741</v>
      </c>
      <c r="K214" s="1148" t="s">
        <v>7742</v>
      </c>
      <c r="L214" s="1146" t="s">
        <v>7823</v>
      </c>
      <c r="M214" s="1146" t="s">
        <v>589</v>
      </c>
      <c r="N214" s="1146" t="s">
        <v>7368</v>
      </c>
      <c r="O214" s="1146" t="s">
        <v>7738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7928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7374</v>
      </c>
      <c r="F215" s="1146" t="s">
        <v>7735</v>
      </c>
      <c r="G215" s="1146" t="s">
        <v>362</v>
      </c>
      <c r="H215" s="1147" t="s">
        <v>7927</v>
      </c>
      <c r="I215" s="1147" t="s">
        <v>7927</v>
      </c>
      <c r="J215" s="1148" t="s">
        <v>7741</v>
      </c>
      <c r="K215" s="1148" t="s">
        <v>7742</v>
      </c>
      <c r="L215" s="1146" t="s">
        <v>7823</v>
      </c>
      <c r="M215" s="1146" t="s">
        <v>387</v>
      </c>
      <c r="N215" s="1146" t="s">
        <v>7375</v>
      </c>
      <c r="O215" s="1146" t="s">
        <v>7738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7928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7376</v>
      </c>
      <c r="F216" s="1146" t="s">
        <v>7735</v>
      </c>
      <c r="G216" s="1146" t="s">
        <v>362</v>
      </c>
      <c r="H216" s="1147" t="s">
        <v>7927</v>
      </c>
      <c r="I216" s="1147" t="s">
        <v>7927</v>
      </c>
      <c r="J216" s="1148" t="s">
        <v>7741</v>
      </c>
      <c r="K216" s="1148" t="s">
        <v>7742</v>
      </c>
      <c r="L216" s="1146" t="s">
        <v>7823</v>
      </c>
      <c r="M216" s="1146" t="s">
        <v>590</v>
      </c>
      <c r="N216" s="1146" t="s">
        <v>7377</v>
      </c>
      <c r="O216" s="1146" t="s">
        <v>7738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7928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7373</v>
      </c>
      <c r="F217" s="1146" t="s">
        <v>7735</v>
      </c>
      <c r="G217" s="1146" t="s">
        <v>362</v>
      </c>
      <c r="H217" s="1147" t="s">
        <v>7927</v>
      </c>
      <c r="I217" s="1147" t="s">
        <v>7927</v>
      </c>
      <c r="J217" s="1148" t="s">
        <v>7741</v>
      </c>
      <c r="K217" s="1148" t="s">
        <v>7742</v>
      </c>
      <c r="L217" s="1146" t="s">
        <v>7823</v>
      </c>
      <c r="M217" s="1146" t="s">
        <v>591</v>
      </c>
      <c r="N217" s="1146" t="s">
        <v>6319</v>
      </c>
      <c r="O217" s="1146" t="s">
        <v>7738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7928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7370</v>
      </c>
      <c r="F218" s="1146" t="s">
        <v>7735</v>
      </c>
      <c r="G218" s="1146" t="s">
        <v>362</v>
      </c>
      <c r="H218" s="1147" t="s">
        <v>7927</v>
      </c>
      <c r="I218" s="1147" t="s">
        <v>7927</v>
      </c>
      <c r="J218" s="1148" t="s">
        <v>7741</v>
      </c>
      <c r="K218" s="1148" t="s">
        <v>7742</v>
      </c>
      <c r="L218" s="1146" t="s">
        <v>7823</v>
      </c>
      <c r="M218" s="1146" t="s">
        <v>592</v>
      </c>
      <c r="N218" s="1146" t="s">
        <v>7371</v>
      </c>
      <c r="O218" s="1146" t="s">
        <v>7738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7928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7379</v>
      </c>
      <c r="F219" s="1146" t="s">
        <v>7735</v>
      </c>
      <c r="G219" s="1146" t="s">
        <v>362</v>
      </c>
      <c r="H219" s="1147" t="s">
        <v>7927</v>
      </c>
      <c r="I219" s="1147" t="s">
        <v>7927</v>
      </c>
      <c r="J219" s="1148" t="s">
        <v>7741</v>
      </c>
      <c r="K219" s="1148" t="s">
        <v>7742</v>
      </c>
      <c r="L219" s="1146" t="s">
        <v>7823</v>
      </c>
      <c r="M219" s="1146" t="s">
        <v>593</v>
      </c>
      <c r="N219" s="1146" t="s">
        <v>7380</v>
      </c>
      <c r="O219" s="1146" t="s">
        <v>7738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7928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7382</v>
      </c>
      <c r="F220" s="1146" t="s">
        <v>7735</v>
      </c>
      <c r="G220" s="1146" t="s">
        <v>362</v>
      </c>
      <c r="H220" s="1147" t="s">
        <v>7927</v>
      </c>
      <c r="I220" s="1147" t="s">
        <v>7927</v>
      </c>
      <c r="J220" s="1148" t="s">
        <v>7741</v>
      </c>
      <c r="K220" s="1148" t="s">
        <v>7742</v>
      </c>
      <c r="L220" s="1146" t="s">
        <v>7823</v>
      </c>
      <c r="M220" s="1146" t="s">
        <v>594</v>
      </c>
      <c r="N220" s="1146" t="s">
        <v>7383</v>
      </c>
      <c r="O220" s="1146" t="s">
        <v>7738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7928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7387</v>
      </c>
      <c r="F221" s="1146" t="s">
        <v>7735</v>
      </c>
      <c r="G221" s="1146" t="s">
        <v>362</v>
      </c>
      <c r="H221" s="1147" t="s">
        <v>7927</v>
      </c>
      <c r="I221" s="1147" t="s">
        <v>7927</v>
      </c>
      <c r="J221" s="1148" t="s">
        <v>7741</v>
      </c>
      <c r="K221" s="1148" t="s">
        <v>7742</v>
      </c>
      <c r="L221" s="1146" t="s">
        <v>7823</v>
      </c>
      <c r="M221" s="1146" t="s">
        <v>595</v>
      </c>
      <c r="N221" s="1146" t="s">
        <v>7388</v>
      </c>
      <c r="O221" s="1146" t="s">
        <v>7738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7928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7384</v>
      </c>
      <c r="F222" s="1146" t="s">
        <v>7735</v>
      </c>
      <c r="G222" s="1146" t="s">
        <v>362</v>
      </c>
      <c r="H222" s="1147" t="s">
        <v>7927</v>
      </c>
      <c r="I222" s="1147" t="s">
        <v>7927</v>
      </c>
      <c r="J222" s="1148" t="s">
        <v>7741</v>
      </c>
      <c r="K222" s="1148" t="s">
        <v>7742</v>
      </c>
      <c r="L222" s="1146" t="s">
        <v>7823</v>
      </c>
      <c r="M222" s="1146" t="s">
        <v>596</v>
      </c>
      <c r="N222" s="1146" t="s">
        <v>7385</v>
      </c>
      <c r="O222" s="1146" t="s">
        <v>7738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7928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7393</v>
      </c>
      <c r="F223" s="1146" t="s">
        <v>7735</v>
      </c>
      <c r="G223" s="1146" t="s">
        <v>362</v>
      </c>
      <c r="H223" s="1147" t="s">
        <v>7927</v>
      </c>
      <c r="I223" s="1147" t="s">
        <v>7927</v>
      </c>
      <c r="J223" s="1148" t="s">
        <v>7741</v>
      </c>
      <c r="K223" s="1148" t="s">
        <v>7742</v>
      </c>
      <c r="L223" s="1146" t="s">
        <v>7823</v>
      </c>
      <c r="M223" s="1146" t="s">
        <v>597</v>
      </c>
      <c r="N223" s="1146" t="s">
        <v>6587</v>
      </c>
      <c r="O223" s="1146" t="s">
        <v>7738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7928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7391</v>
      </c>
      <c r="F224" s="1146" t="s">
        <v>7735</v>
      </c>
      <c r="G224" s="1146" t="s">
        <v>362</v>
      </c>
      <c r="H224" s="1147" t="s">
        <v>7927</v>
      </c>
      <c r="I224" s="1147" t="s">
        <v>7927</v>
      </c>
      <c r="J224" s="1148" t="s">
        <v>7741</v>
      </c>
      <c r="K224" s="1148" t="s">
        <v>7742</v>
      </c>
      <c r="L224" s="1146" t="s">
        <v>7823</v>
      </c>
      <c r="M224" s="1146" t="s">
        <v>598</v>
      </c>
      <c r="N224" s="1146" t="s">
        <v>7392</v>
      </c>
      <c r="O224" s="1146" t="s">
        <v>7738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7928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7389</v>
      </c>
      <c r="F225" s="1146" t="s">
        <v>7735</v>
      </c>
      <c r="G225" s="1146" t="s">
        <v>362</v>
      </c>
      <c r="H225" s="1147" t="s">
        <v>7927</v>
      </c>
      <c r="I225" s="1147" t="s">
        <v>7927</v>
      </c>
      <c r="J225" s="1148" t="s">
        <v>7741</v>
      </c>
      <c r="K225" s="1148" t="s">
        <v>7742</v>
      </c>
      <c r="L225" s="1146" t="s">
        <v>7823</v>
      </c>
      <c r="M225" s="1146" t="s">
        <v>599</v>
      </c>
      <c r="N225" s="1146" t="s">
        <v>7390</v>
      </c>
      <c r="O225" s="1146" t="s">
        <v>7738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7928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7394</v>
      </c>
      <c r="F226" s="1146" t="s">
        <v>7735</v>
      </c>
      <c r="G226" s="1146" t="s">
        <v>362</v>
      </c>
      <c r="H226" s="1147" t="s">
        <v>7927</v>
      </c>
      <c r="I226" s="1147" t="s">
        <v>7927</v>
      </c>
      <c r="J226" s="1148" t="s">
        <v>7741</v>
      </c>
      <c r="K226" s="1148" t="s">
        <v>7742</v>
      </c>
      <c r="L226" s="1146" t="s">
        <v>7823</v>
      </c>
      <c r="M226" s="1146" t="s">
        <v>600</v>
      </c>
      <c r="N226" s="1146" t="s">
        <v>7395</v>
      </c>
      <c r="O226" s="1146" t="s">
        <v>7738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7928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7396</v>
      </c>
      <c r="F227" s="1146" t="s">
        <v>7735</v>
      </c>
      <c r="G227" s="1146" t="s">
        <v>362</v>
      </c>
      <c r="H227" s="1147" t="s">
        <v>7927</v>
      </c>
      <c r="I227" s="1147" t="s">
        <v>7927</v>
      </c>
      <c r="J227" s="1148" t="s">
        <v>7741</v>
      </c>
      <c r="K227" s="1148" t="s">
        <v>7742</v>
      </c>
      <c r="L227" s="1146" t="s">
        <v>7823</v>
      </c>
      <c r="M227" s="1146" t="s">
        <v>601</v>
      </c>
      <c r="N227" s="1146" t="s">
        <v>7397</v>
      </c>
      <c r="O227" s="1146" t="s">
        <v>7738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7928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7398</v>
      </c>
      <c r="F228" s="1146" t="s">
        <v>7735</v>
      </c>
      <c r="G228" s="1146" t="s">
        <v>362</v>
      </c>
      <c r="H228" s="1147" t="s">
        <v>7927</v>
      </c>
      <c r="I228" s="1147" t="s">
        <v>7927</v>
      </c>
      <c r="J228" s="1148" t="s">
        <v>7741</v>
      </c>
      <c r="K228" s="1148" t="s">
        <v>7742</v>
      </c>
      <c r="L228" s="1146" t="s">
        <v>7823</v>
      </c>
      <c r="M228" s="1146" t="s">
        <v>602</v>
      </c>
      <c r="N228" s="1146" t="s">
        <v>7399</v>
      </c>
      <c r="O228" s="1146" t="s">
        <v>7738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7928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7400</v>
      </c>
      <c r="F229" s="1146" t="s">
        <v>7735</v>
      </c>
      <c r="G229" s="1146" t="s">
        <v>604</v>
      </c>
      <c r="H229" s="1147" t="s">
        <v>7929</v>
      </c>
      <c r="I229" s="1147" t="s">
        <v>7929</v>
      </c>
      <c r="J229" s="1148" t="s">
        <v>7736</v>
      </c>
      <c r="K229" s="1148" t="s">
        <v>7737</v>
      </c>
      <c r="L229" s="1146" t="s">
        <v>7930</v>
      </c>
      <c r="M229" s="1146" t="s">
        <v>603</v>
      </c>
      <c r="N229" s="1146" t="s">
        <v>7401</v>
      </c>
      <c r="O229" s="1146" t="s">
        <v>7738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7931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7402</v>
      </c>
      <c r="F230" s="1146" t="s">
        <v>7735</v>
      </c>
      <c r="G230" s="1146" t="s">
        <v>604</v>
      </c>
      <c r="H230" s="1147" t="s">
        <v>7929</v>
      </c>
      <c r="I230" s="1147" t="s">
        <v>7929</v>
      </c>
      <c r="J230" s="1148" t="s">
        <v>7736</v>
      </c>
      <c r="K230" s="1148" t="s">
        <v>7737</v>
      </c>
      <c r="L230" s="1146" t="s">
        <v>7930</v>
      </c>
      <c r="M230" s="1146" t="s">
        <v>606</v>
      </c>
      <c r="N230" s="1146" t="s">
        <v>6879</v>
      </c>
      <c r="O230" s="1146" t="s">
        <v>7738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7931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7423</v>
      </c>
      <c r="F231" s="1146" t="s">
        <v>7735</v>
      </c>
      <c r="G231" s="1146" t="s">
        <v>362</v>
      </c>
      <c r="H231" s="1147" t="s">
        <v>7932</v>
      </c>
      <c r="I231" s="1147" t="s">
        <v>7932</v>
      </c>
      <c r="J231" s="1148" t="s">
        <v>7741</v>
      </c>
      <c r="K231" s="1148" t="s">
        <v>7742</v>
      </c>
      <c r="L231" s="1146" t="s">
        <v>7823</v>
      </c>
      <c r="M231" s="1146" t="s">
        <v>386</v>
      </c>
      <c r="N231" s="1146" t="s">
        <v>7004</v>
      </c>
      <c r="O231" s="1146" t="s">
        <v>7738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7933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7427</v>
      </c>
      <c r="F232" s="1146" t="s">
        <v>7735</v>
      </c>
      <c r="G232" s="1146" t="s">
        <v>362</v>
      </c>
      <c r="H232" s="1147" t="s">
        <v>7932</v>
      </c>
      <c r="I232" s="1147" t="s">
        <v>7932</v>
      </c>
      <c r="J232" s="1148" t="s">
        <v>7741</v>
      </c>
      <c r="K232" s="1148" t="s">
        <v>7742</v>
      </c>
      <c r="L232" s="1146" t="s">
        <v>7823</v>
      </c>
      <c r="M232" s="1146" t="s">
        <v>387</v>
      </c>
      <c r="N232" s="1146" t="s">
        <v>7375</v>
      </c>
      <c r="O232" s="1146" t="s">
        <v>7738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7933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7418</v>
      </c>
      <c r="F233" s="1146" t="s">
        <v>7735</v>
      </c>
      <c r="G233" s="1146" t="s">
        <v>362</v>
      </c>
      <c r="H233" s="1147" t="s">
        <v>7932</v>
      </c>
      <c r="I233" s="1147" t="s">
        <v>7932</v>
      </c>
      <c r="J233" s="1148" t="s">
        <v>7741</v>
      </c>
      <c r="K233" s="1148" t="s">
        <v>7742</v>
      </c>
      <c r="L233" s="1146" t="s">
        <v>7823</v>
      </c>
      <c r="M233" s="1146" t="s">
        <v>388</v>
      </c>
      <c r="N233" s="1146" t="s">
        <v>7419</v>
      </c>
      <c r="O233" s="1146" t="s">
        <v>7738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7933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7429</v>
      </c>
      <c r="F234" s="1146" t="s">
        <v>7735</v>
      </c>
      <c r="G234" s="1146" t="s">
        <v>362</v>
      </c>
      <c r="H234" s="1147" t="s">
        <v>7932</v>
      </c>
      <c r="I234" s="1147" t="s">
        <v>7932</v>
      </c>
      <c r="J234" s="1148" t="s">
        <v>7741</v>
      </c>
      <c r="K234" s="1148" t="s">
        <v>7742</v>
      </c>
      <c r="L234" s="1146" t="s">
        <v>7823</v>
      </c>
      <c r="M234" s="1146" t="s">
        <v>389</v>
      </c>
      <c r="N234" s="1146" t="s">
        <v>7430</v>
      </c>
      <c r="O234" s="1146" t="s">
        <v>7738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7933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7428</v>
      </c>
      <c r="F235" s="1146" t="s">
        <v>7735</v>
      </c>
      <c r="G235" s="1146" t="s">
        <v>362</v>
      </c>
      <c r="H235" s="1147" t="s">
        <v>7932</v>
      </c>
      <c r="I235" s="1147" t="s">
        <v>7932</v>
      </c>
      <c r="J235" s="1148" t="s">
        <v>7741</v>
      </c>
      <c r="K235" s="1148" t="s">
        <v>7742</v>
      </c>
      <c r="L235" s="1146" t="s">
        <v>7823</v>
      </c>
      <c r="M235" s="1146" t="s">
        <v>390</v>
      </c>
      <c r="N235" s="1146" t="s">
        <v>6664</v>
      </c>
      <c r="O235" s="1146" t="s">
        <v>7738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7933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7425</v>
      </c>
      <c r="F236" s="1146" t="s">
        <v>7735</v>
      </c>
      <c r="G236" s="1146" t="s">
        <v>362</v>
      </c>
      <c r="H236" s="1147" t="s">
        <v>7932</v>
      </c>
      <c r="I236" s="1147" t="s">
        <v>7932</v>
      </c>
      <c r="J236" s="1148" t="s">
        <v>7741</v>
      </c>
      <c r="K236" s="1148" t="s">
        <v>7742</v>
      </c>
      <c r="L236" s="1146" t="s">
        <v>7823</v>
      </c>
      <c r="M236" s="1146" t="s">
        <v>391</v>
      </c>
      <c r="N236" s="1146" t="s">
        <v>7426</v>
      </c>
      <c r="O236" s="1146" t="s">
        <v>7738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7933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7415</v>
      </c>
      <c r="F237" s="1146" t="s">
        <v>7735</v>
      </c>
      <c r="G237" s="1146" t="s">
        <v>362</v>
      </c>
      <c r="H237" s="1147" t="s">
        <v>7932</v>
      </c>
      <c r="I237" s="1147" t="s">
        <v>7932</v>
      </c>
      <c r="J237" s="1148" t="s">
        <v>7741</v>
      </c>
      <c r="K237" s="1148" t="s">
        <v>7742</v>
      </c>
      <c r="L237" s="1146" t="s">
        <v>7823</v>
      </c>
      <c r="M237" s="1146" t="s">
        <v>392</v>
      </c>
      <c r="N237" s="1146" t="s">
        <v>7416</v>
      </c>
      <c r="O237" s="1146" t="s">
        <v>7738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7933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7412</v>
      </c>
      <c r="F238" s="1146" t="s">
        <v>7735</v>
      </c>
      <c r="G238" s="1146" t="s">
        <v>362</v>
      </c>
      <c r="H238" s="1147" t="s">
        <v>7932</v>
      </c>
      <c r="I238" s="1147" t="s">
        <v>7932</v>
      </c>
      <c r="J238" s="1148" t="s">
        <v>7741</v>
      </c>
      <c r="K238" s="1148" t="s">
        <v>7742</v>
      </c>
      <c r="L238" s="1146" t="s">
        <v>7823</v>
      </c>
      <c r="M238" s="1146" t="s">
        <v>393</v>
      </c>
      <c r="N238" s="1146" t="s">
        <v>7413</v>
      </c>
      <c r="O238" s="1146" t="s">
        <v>7738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7933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7421</v>
      </c>
      <c r="F239" s="1146" t="s">
        <v>7735</v>
      </c>
      <c r="G239" s="1146" t="s">
        <v>362</v>
      </c>
      <c r="H239" s="1147" t="s">
        <v>7932</v>
      </c>
      <c r="I239" s="1147" t="s">
        <v>7932</v>
      </c>
      <c r="J239" s="1148" t="s">
        <v>7741</v>
      </c>
      <c r="K239" s="1148" t="s">
        <v>7742</v>
      </c>
      <c r="L239" s="1146" t="s">
        <v>7823</v>
      </c>
      <c r="M239" s="1146" t="s">
        <v>394</v>
      </c>
      <c r="N239" s="1146" t="s">
        <v>7422</v>
      </c>
      <c r="O239" s="1146" t="s">
        <v>7738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7933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7431</v>
      </c>
      <c r="F240" s="1146" t="s">
        <v>7735</v>
      </c>
      <c r="G240" s="1146" t="s">
        <v>362</v>
      </c>
      <c r="H240" s="1192" t="s">
        <v>7932</v>
      </c>
      <c r="I240" s="1192" t="s">
        <v>7932</v>
      </c>
      <c r="J240" s="1148">
        <v>0.39583333333333331</v>
      </c>
      <c r="K240" s="1148">
        <v>0.47916666666666669</v>
      </c>
      <c r="L240" s="1146" t="s">
        <v>7823</v>
      </c>
      <c r="M240" s="1146" t="s">
        <v>395</v>
      </c>
      <c r="N240" s="1146" t="s">
        <v>7432</v>
      </c>
      <c r="O240" s="1146" t="s">
        <v>7738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7933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7435</v>
      </c>
      <c r="F241" s="1146" t="s">
        <v>7735</v>
      </c>
      <c r="G241" s="1146" t="s">
        <v>362</v>
      </c>
      <c r="H241" s="1182">
        <v>45999</v>
      </c>
      <c r="I241" s="1182">
        <v>45999</v>
      </c>
      <c r="J241" s="1148">
        <v>0.39583333333333331</v>
      </c>
      <c r="K241" s="1148">
        <v>0.47916666666666669</v>
      </c>
      <c r="L241" s="1146" t="s">
        <v>7823</v>
      </c>
      <c r="M241" s="1146" t="s">
        <v>396</v>
      </c>
      <c r="N241" s="1146" t="s">
        <v>7436</v>
      </c>
      <c r="O241" s="1146" t="s">
        <v>7738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7934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7438</v>
      </c>
      <c r="F242" s="1146" t="s">
        <v>7735</v>
      </c>
      <c r="G242" s="1146" t="s">
        <v>362</v>
      </c>
      <c r="H242" s="1182" t="s">
        <v>7935</v>
      </c>
      <c r="I242" s="1182" t="s">
        <v>7935</v>
      </c>
      <c r="J242" s="1148" t="s">
        <v>7741</v>
      </c>
      <c r="K242" s="1148" t="s">
        <v>7742</v>
      </c>
      <c r="L242" s="1146" t="s">
        <v>7823</v>
      </c>
      <c r="M242" s="1146" t="s">
        <v>361</v>
      </c>
      <c r="N242" s="1146" t="s">
        <v>7439</v>
      </c>
      <c r="O242" s="1146" t="s">
        <v>7738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7936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7440</v>
      </c>
      <c r="F243" s="1146" t="s">
        <v>7735</v>
      </c>
      <c r="G243" s="1146" t="s">
        <v>362</v>
      </c>
      <c r="H243" s="1182" t="s">
        <v>7935</v>
      </c>
      <c r="I243" s="1182" t="s">
        <v>7935</v>
      </c>
      <c r="J243" s="1148" t="s">
        <v>7741</v>
      </c>
      <c r="K243" s="1148" t="s">
        <v>7742</v>
      </c>
      <c r="L243" s="1146" t="s">
        <v>7823</v>
      </c>
      <c r="M243" s="1146" t="s">
        <v>363</v>
      </c>
      <c r="N243" s="1146" t="s">
        <v>7441</v>
      </c>
      <c r="O243" s="1146" t="s">
        <v>7738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7936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7444</v>
      </c>
      <c r="F244" s="1146" t="s">
        <v>7735</v>
      </c>
      <c r="G244" s="1146" t="s">
        <v>362</v>
      </c>
      <c r="H244" s="1182" t="s">
        <v>7935</v>
      </c>
      <c r="I244" s="1182" t="s">
        <v>7935</v>
      </c>
      <c r="J244" s="1148" t="s">
        <v>7741</v>
      </c>
      <c r="K244" s="1148" t="s">
        <v>7742</v>
      </c>
      <c r="L244" s="1146" t="s">
        <v>7823</v>
      </c>
      <c r="M244" s="1146" t="s">
        <v>364</v>
      </c>
      <c r="N244" s="1146" t="s">
        <v>7445</v>
      </c>
      <c r="O244" s="1146" t="s">
        <v>7738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7936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7454</v>
      </c>
      <c r="F245" s="1146"/>
      <c r="G245" s="1146" t="s">
        <v>664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7761</v>
      </c>
      <c r="M245" s="1146" t="s">
        <v>350</v>
      </c>
      <c r="N245" s="1146" t="s">
        <v>6968</v>
      </c>
      <c r="O245" s="1146" t="s">
        <v>7738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7937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7460</v>
      </c>
      <c r="F246" s="1146" t="s">
        <v>7735</v>
      </c>
      <c r="G246" s="1146" t="s">
        <v>362</v>
      </c>
      <c r="H246" s="1182" t="s">
        <v>7938</v>
      </c>
      <c r="I246" s="1182" t="s">
        <v>7938</v>
      </c>
      <c r="J246" s="1146" t="s">
        <v>7741</v>
      </c>
      <c r="K246" s="1146" t="s">
        <v>7742</v>
      </c>
      <c r="L246" s="1146" t="s">
        <v>7823</v>
      </c>
      <c r="M246" s="1146" t="s">
        <v>323</v>
      </c>
      <c r="N246" s="1146" t="s">
        <v>7461</v>
      </c>
      <c r="O246" s="1146" t="s">
        <v>7738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7939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7463</v>
      </c>
      <c r="F247" s="1146" t="s">
        <v>7735</v>
      </c>
      <c r="G247" s="1146" t="s">
        <v>362</v>
      </c>
      <c r="H247" s="1182" t="s">
        <v>7938</v>
      </c>
      <c r="I247" s="1182" t="s">
        <v>7938</v>
      </c>
      <c r="J247" s="1146" t="s">
        <v>7741</v>
      </c>
      <c r="K247" s="1146" t="s">
        <v>7742</v>
      </c>
      <c r="L247" s="1146" t="s">
        <v>7823</v>
      </c>
      <c r="M247" s="1146" t="s">
        <v>326</v>
      </c>
      <c r="N247" s="1146" t="s">
        <v>7464</v>
      </c>
      <c r="O247" s="1146" t="s">
        <v>7738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7939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7940</v>
      </c>
      <c r="F248" s="1146" t="s">
        <v>7735</v>
      </c>
      <c r="G248" s="1146" t="s">
        <v>817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7761</v>
      </c>
      <c r="M248" s="1146" t="s">
        <v>256</v>
      </c>
      <c r="N248" s="1146" t="s">
        <v>7941</v>
      </c>
      <c r="O248" s="1146" t="s">
        <v>7738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7942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7516</v>
      </c>
      <c r="F249" s="1146" t="s">
        <v>7735</v>
      </c>
      <c r="G249" s="1146" t="s">
        <v>7795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7799</v>
      </c>
      <c r="M249" s="1146" t="s">
        <v>7517</v>
      </c>
      <c r="N249" s="1146" t="s">
        <v>7518</v>
      </c>
      <c r="O249" s="1146" t="s">
        <v>7738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7943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7529</v>
      </c>
      <c r="F250" s="1146"/>
      <c r="G250" s="1146" t="s">
        <v>7801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7799</v>
      </c>
      <c r="M250" s="1146" t="s">
        <v>1304</v>
      </c>
      <c r="N250" s="1146" t="s">
        <v>7530</v>
      </c>
      <c r="O250" s="1146" t="s">
        <v>7738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7943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7532</v>
      </c>
      <c r="F251" s="1146" t="s">
        <v>7735</v>
      </c>
      <c r="G251" s="1146" t="s">
        <v>7795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7799</v>
      </c>
      <c r="M251" s="1146" t="s">
        <v>7533</v>
      </c>
      <c r="N251" s="1146" t="s">
        <v>7534</v>
      </c>
      <c r="O251" s="1146" t="s">
        <v>7738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7943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7551</v>
      </c>
      <c r="F252" s="1146" t="s">
        <v>7735</v>
      </c>
      <c r="G252" s="1146" t="s">
        <v>7795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7799</v>
      </c>
      <c r="M252" s="1146" t="s">
        <v>7552</v>
      </c>
      <c r="N252" s="1146" t="s">
        <v>7553</v>
      </c>
      <c r="O252" s="1146" t="s">
        <v>7738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7944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7648</v>
      </c>
      <c r="F253" s="1146" t="s">
        <v>7735</v>
      </c>
      <c r="G253" s="1146" t="s">
        <v>788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7876</v>
      </c>
      <c r="M253" s="1146" t="s">
        <v>641</v>
      </c>
      <c r="N253" s="1146" t="s">
        <v>7270</v>
      </c>
      <c r="O253" s="1146" t="s">
        <v>7738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7945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6424</v>
      </c>
      <c r="F254" s="1146" t="s">
        <v>7735</v>
      </c>
      <c r="G254" s="1146" t="s">
        <v>580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7761</v>
      </c>
      <c r="M254" s="1146" t="s">
        <v>261</v>
      </c>
      <c r="N254" s="1146" t="s">
        <v>6425</v>
      </c>
      <c r="O254" s="1146" t="s">
        <v>7738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7946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6427</v>
      </c>
      <c r="F255" s="1146" t="s">
        <v>7735</v>
      </c>
      <c r="G255" s="1146" t="s">
        <v>580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7761</v>
      </c>
      <c r="M255" s="1146" t="s">
        <v>275</v>
      </c>
      <c r="N255" s="1146" t="s">
        <v>6428</v>
      </c>
      <c r="O255" s="1146" t="s">
        <v>7738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7946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6430</v>
      </c>
      <c r="F256" s="1146" t="s">
        <v>7735</v>
      </c>
      <c r="G256" s="1146" t="s">
        <v>580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7761</v>
      </c>
      <c r="M256" s="1146" t="s">
        <v>6431</v>
      </c>
      <c r="N256" s="1146" t="s">
        <v>6432</v>
      </c>
      <c r="O256" s="1146" t="s">
        <v>7738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7946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7592</v>
      </c>
      <c r="F257" s="1146" t="s">
        <v>7735</v>
      </c>
      <c r="G257" s="1146" t="s">
        <v>613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7844</v>
      </c>
      <c r="M257" s="1146" t="s">
        <v>898</v>
      </c>
      <c r="N257" s="1146" t="s">
        <v>6875</v>
      </c>
      <c r="O257" s="1146" t="s">
        <v>7738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7947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7625</v>
      </c>
      <c r="F258" s="1146" t="s">
        <v>7735</v>
      </c>
      <c r="G258" s="1146" t="s">
        <v>801</v>
      </c>
      <c r="H258" s="1182">
        <v>46159</v>
      </c>
      <c r="I258" s="1182">
        <v>46159</v>
      </c>
      <c r="J258" s="1148">
        <v>0.625</v>
      </c>
      <c r="K258" s="1148">
        <v>0.70833333333333337</v>
      </c>
      <c r="L258" s="1146" t="s">
        <v>7761</v>
      </c>
      <c r="M258" s="1146" t="s">
        <v>7626</v>
      </c>
      <c r="N258" s="1146" t="s">
        <v>7627</v>
      </c>
      <c r="O258" s="1146" t="s">
        <v>7738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7948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6454</v>
      </c>
      <c r="F259" s="1077" t="s">
        <v>7735</v>
      </c>
      <c r="G259" s="1077" t="s">
        <v>666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7761</v>
      </c>
      <c r="M259" s="1077" t="s">
        <v>213</v>
      </c>
      <c r="N259" s="1077" t="s">
        <v>6293</v>
      </c>
      <c r="O259" s="1077" t="s">
        <v>7738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7702</v>
      </c>
      <c r="F260" s="1077" t="s">
        <v>7735</v>
      </c>
      <c r="G260" s="1077" t="s">
        <v>616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7859</v>
      </c>
      <c r="M260" s="1077" t="s">
        <v>7703</v>
      </c>
      <c r="N260" s="1077" t="s">
        <v>7704</v>
      </c>
      <c r="O260" s="1077" t="s">
        <v>7738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7705</v>
      </c>
      <c r="F261" s="1077" t="s">
        <v>7735</v>
      </c>
      <c r="G261" s="1077" t="s">
        <v>616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7859</v>
      </c>
      <c r="M261" s="1077" t="s">
        <v>897</v>
      </c>
      <c r="N261" s="1077" t="s">
        <v>6555</v>
      </c>
      <c r="O261" s="1077" t="s">
        <v>7738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7684</v>
      </c>
      <c r="F262" s="1077"/>
      <c r="G262" s="1077" t="s">
        <v>7747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7818</v>
      </c>
      <c r="M262" s="1077" t="s">
        <v>919</v>
      </c>
      <c r="N262" s="1077" t="s">
        <v>7685</v>
      </c>
      <c r="O262" s="1077" t="s">
        <v>7738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7688</v>
      </c>
      <c r="F263" s="1077"/>
      <c r="G263" s="1077" t="s">
        <v>7747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7818</v>
      </c>
      <c r="M263" s="1077" t="s">
        <v>7689</v>
      </c>
      <c r="N263" s="1077" t="s">
        <v>7690</v>
      </c>
      <c r="O263" s="1077" t="s">
        <v>7738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8532</v>
      </c>
      <c r="F264" s="1077" t="s">
        <v>7735</v>
      </c>
      <c r="G264" s="1077" t="s">
        <v>7747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7818</v>
      </c>
      <c r="M264" s="1077" t="s">
        <v>8533</v>
      </c>
      <c r="N264" s="1077" t="s">
        <v>8534</v>
      </c>
      <c r="O264" s="1077" t="s">
        <v>7738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8535</v>
      </c>
      <c r="F265" s="1077" t="s">
        <v>7735</v>
      </c>
      <c r="G265" s="1077" t="s">
        <v>664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7761</v>
      </c>
      <c r="M265" s="1077" t="s">
        <v>8536</v>
      </c>
      <c r="N265" s="1077" t="s">
        <v>8537</v>
      </c>
      <c r="O265" s="1077" t="s">
        <v>7738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8538</v>
      </c>
      <c r="F266" s="1077" t="s">
        <v>7735</v>
      </c>
      <c r="G266" s="1077" t="s">
        <v>664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7761</v>
      </c>
      <c r="M266" s="1077" t="s">
        <v>8539</v>
      </c>
      <c r="N266" s="1077" t="s">
        <v>8540</v>
      </c>
      <c r="O266" s="1077" t="s">
        <v>7738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/>
      <c r="F267" s="1077"/>
      <c r="G267" s="1077"/>
      <c r="H267" s="1131"/>
      <c r="I267" s="1131"/>
      <c r="J267" s="1079"/>
      <c r="K267" s="1079"/>
      <c r="L267" s="1077"/>
      <c r="M267" s="1077"/>
      <c r="N267" s="1077"/>
      <c r="O267" s="1077"/>
      <c r="P267" s="1077"/>
      <c r="Q267" s="1136"/>
      <c r="S267" s="1112">
        <f t="shared" si="23"/>
        <v>-12</v>
      </c>
      <c r="V267" s="1084">
        <f t="shared" si="24"/>
        <v>45</v>
      </c>
      <c r="Y267" s="1137">
        <f t="shared" si="25"/>
        <v>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265</v>
      </c>
      <c r="P273" s="1127"/>
      <c r="Q273" s="1128">
        <f>SUM(Q2:Q272)</f>
        <v>21845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843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7838</v>
      </c>
      <c r="F277" s="1082" t="s">
        <v>7735</v>
      </c>
      <c r="G277" s="1082" t="s">
        <v>820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7761</v>
      </c>
      <c r="M277" s="1082" t="s">
        <v>846</v>
      </c>
      <c r="N277" s="1082" t="s">
        <v>7839</v>
      </c>
      <c r="O277" s="1082" t="s">
        <v>7738</v>
      </c>
      <c r="P277" s="1082"/>
      <c r="Q277" s="1136">
        <v>50</v>
      </c>
    </row>
    <row r="285" spans="1:25" x14ac:dyDescent="0.45">
      <c r="E285" s="1082" t="s">
        <v>7949</v>
      </c>
    </row>
    <row r="287" spans="1:25" x14ac:dyDescent="0.45">
      <c r="E287" s="1081" t="s">
        <v>7950</v>
      </c>
      <c r="F287" s="1081" t="s">
        <v>7735</v>
      </c>
      <c r="G287" s="1081" t="s">
        <v>681</v>
      </c>
      <c r="H287" s="1132" t="s">
        <v>7951</v>
      </c>
      <c r="I287" s="1132" t="s">
        <v>7951</v>
      </c>
      <c r="J287" s="1081" t="s">
        <v>7743</v>
      </c>
      <c r="K287" s="1081" t="s">
        <v>7744</v>
      </c>
      <c r="L287" s="1081"/>
      <c r="M287" s="1081" t="s">
        <v>7952</v>
      </c>
      <c r="N287" s="1081" t="s">
        <v>7953</v>
      </c>
      <c r="O287" s="1081" t="s">
        <v>7738</v>
      </c>
      <c r="P287" s="1081"/>
      <c r="Q287" s="1103">
        <v>50</v>
      </c>
      <c r="R287" s="1082" t="s">
        <v>7954</v>
      </c>
      <c r="S287" s="1082"/>
    </row>
    <row r="288" spans="1:25" x14ac:dyDescent="0.45">
      <c r="E288" s="1081" t="s">
        <v>7955</v>
      </c>
      <c r="F288" s="1081" t="s">
        <v>7735</v>
      </c>
      <c r="G288" s="1081" t="s">
        <v>580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7956</v>
      </c>
      <c r="N288" s="1081" t="s">
        <v>7957</v>
      </c>
      <c r="O288" s="1081" t="s">
        <v>7738</v>
      </c>
      <c r="P288" s="1081"/>
      <c r="Q288" s="1103">
        <v>150</v>
      </c>
      <c r="R288" s="1082" t="s">
        <v>7958</v>
      </c>
      <c r="S288" s="1082"/>
      <c r="T288" s="1082"/>
      <c r="U288" s="1082"/>
    </row>
    <row r="289" spans="5:23" x14ac:dyDescent="0.45">
      <c r="E289" s="1081" t="s">
        <v>7959</v>
      </c>
      <c r="F289" s="1081" t="s">
        <v>7735</v>
      </c>
      <c r="G289" s="1081" t="s">
        <v>674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838</v>
      </c>
      <c r="N289" s="1081" t="s">
        <v>6955</v>
      </c>
      <c r="O289" s="1081" t="s">
        <v>7738</v>
      </c>
      <c r="P289" s="1081"/>
      <c r="Q289" s="1103">
        <v>50</v>
      </c>
      <c r="R289" s="1076" t="s">
        <v>7960</v>
      </c>
    </row>
    <row r="290" spans="5:23" x14ac:dyDescent="0.45">
      <c r="E290" s="1081" t="s">
        <v>7961</v>
      </c>
      <c r="F290" s="1081" t="s">
        <v>7735</v>
      </c>
      <c r="G290" s="1081" t="s">
        <v>729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902</v>
      </c>
      <c r="N290" s="1081" t="s">
        <v>6737</v>
      </c>
      <c r="O290" s="1081" t="s">
        <v>7738</v>
      </c>
      <c r="P290" s="1081"/>
      <c r="Q290" s="1103">
        <v>50</v>
      </c>
      <c r="R290" s="1076" t="s">
        <v>7962</v>
      </c>
    </row>
    <row r="291" spans="5:23" x14ac:dyDescent="0.45">
      <c r="E291" s="1081" t="s">
        <v>7963</v>
      </c>
      <c r="F291" s="1081" t="s">
        <v>7735</v>
      </c>
      <c r="G291" s="1081" t="s">
        <v>729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7964</v>
      </c>
      <c r="N291" s="1081" t="s">
        <v>7965</v>
      </c>
      <c r="O291" s="1081" t="s">
        <v>7738</v>
      </c>
      <c r="P291" s="1081"/>
      <c r="Q291" s="1103">
        <v>50</v>
      </c>
      <c r="R291" s="1082" t="s">
        <v>7966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5" customWidth="1"/>
    <col min="2" max="2" width="12.19921875" style="1205" hidden="1" customWidth="1"/>
    <col min="3" max="3" width="22.19921875" style="1205" customWidth="1"/>
    <col min="4" max="4" width="17.19921875" style="1205" customWidth="1"/>
    <col min="5" max="5" width="18.46484375" style="1205" customWidth="1"/>
    <col min="6" max="6" width="9.46484375" style="1205" customWidth="1"/>
    <col min="7" max="7" width="9.1328125" style="1205" customWidth="1"/>
    <col min="8" max="8" width="3.33203125" style="1205" hidden="1" customWidth="1"/>
    <col min="9" max="9" width="16.796875" style="1205" customWidth="1"/>
    <col min="10" max="10" width="28.46484375" style="1205" customWidth="1"/>
    <col min="11" max="11" width="48.46484375" style="1205" customWidth="1"/>
  </cols>
  <sheetData>
    <row r="1" spans="1:11" ht="26" customHeight="1" x14ac:dyDescent="0.35">
      <c r="A1" s="1090" t="s">
        <v>7719</v>
      </c>
      <c r="B1" s="1090" t="s">
        <v>7720</v>
      </c>
      <c r="C1" s="1090" t="s">
        <v>7721</v>
      </c>
      <c r="D1" s="1090" t="s">
        <v>7722</v>
      </c>
      <c r="E1" s="1090" t="s">
        <v>7723</v>
      </c>
      <c r="F1" s="1090" t="s">
        <v>7724</v>
      </c>
      <c r="G1" s="1090" t="s">
        <v>7725</v>
      </c>
      <c r="H1" s="1090" t="s">
        <v>4344</v>
      </c>
      <c r="I1" s="1097" t="s">
        <v>7726</v>
      </c>
      <c r="J1" s="1090" t="s">
        <v>7727</v>
      </c>
      <c r="K1" s="1090" t="s">
        <v>7967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7053</v>
      </c>
      <c r="B7" s="1092" t="s">
        <v>7735</v>
      </c>
      <c r="C7" s="1092" t="s">
        <v>604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952</v>
      </c>
      <c r="J7" s="1094" t="s">
        <v>7054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5" bestFit="1" customWidth="1"/>
    <col min="2" max="2" width="18.796875" style="1205" bestFit="1" customWidth="1"/>
    <col min="3" max="3" width="7.1328125" style="1205" bestFit="1" customWidth="1"/>
    <col min="4" max="4" width="6.46484375" style="1205" bestFit="1" customWidth="1"/>
    <col min="5" max="5" width="12.53125" style="1205" bestFit="1" customWidth="1"/>
    <col min="6" max="6" width="13.1328125" style="1205" bestFit="1" customWidth="1"/>
    <col min="7" max="7" width="7.46484375" style="1205" bestFit="1" customWidth="1"/>
    <col min="8" max="8" width="10" style="1205" bestFit="1" customWidth="1"/>
    <col min="9" max="9" width="6.1328125" style="1205" bestFit="1" customWidth="1"/>
    <col min="10" max="10" width="28.796875" style="1205" customWidth="1"/>
    <col min="11" max="11" width="4.796875" style="1205" bestFit="1" customWidth="1"/>
    <col min="12" max="12" width="9.46484375" style="1205" bestFit="1" customWidth="1"/>
    <col min="13" max="13" width="14.19921875" style="1205" bestFit="1" customWidth="1"/>
    <col min="14" max="14" width="4.33203125" style="1205" bestFit="1" customWidth="1"/>
    <col min="15" max="15" width="14.46484375" style="1205" bestFit="1" customWidth="1"/>
    <col min="16" max="16" width="10.46484375" style="1205" customWidth="1"/>
  </cols>
  <sheetData>
    <row r="2" spans="1:30" ht="14.65" customHeight="1" x14ac:dyDescent="0.35">
      <c r="P2" s="1231">
        <v>45399</v>
      </c>
      <c r="Q2" s="1221"/>
      <c r="R2" s="1230">
        <v>45400</v>
      </c>
      <c r="S2" s="1221"/>
      <c r="T2" s="1231">
        <v>45401</v>
      </c>
      <c r="U2" s="1221"/>
      <c r="V2" s="1230">
        <v>45402</v>
      </c>
      <c r="W2" s="1221"/>
      <c r="X2" s="1231">
        <v>45403</v>
      </c>
      <c r="Y2" s="1221"/>
      <c r="Z2" s="1230">
        <v>45404</v>
      </c>
      <c r="AA2" s="1221"/>
      <c r="AB2" s="1231">
        <v>45405</v>
      </c>
      <c r="AC2" s="1221"/>
    </row>
    <row r="3" spans="1:30" ht="13.15" customHeight="1" x14ac:dyDescent="0.4">
      <c r="P3" s="1030" t="s">
        <v>7968</v>
      </c>
      <c r="Q3" s="1030" t="s">
        <v>3760</v>
      </c>
      <c r="R3" s="297" t="s">
        <v>7968</v>
      </c>
      <c r="S3" s="297" t="s">
        <v>3760</v>
      </c>
      <c r="T3" s="1030" t="s">
        <v>7968</v>
      </c>
      <c r="U3" s="1030" t="s">
        <v>3760</v>
      </c>
      <c r="V3" s="297" t="s">
        <v>7968</v>
      </c>
      <c r="W3" s="297" t="s">
        <v>3760</v>
      </c>
      <c r="X3" s="1030" t="s">
        <v>7968</v>
      </c>
      <c r="Y3" s="1030" t="s">
        <v>3760</v>
      </c>
      <c r="Z3" s="297" t="s">
        <v>7968</v>
      </c>
      <c r="AA3" s="297" t="s">
        <v>3760</v>
      </c>
      <c r="AB3" s="1030" t="s">
        <v>7968</v>
      </c>
      <c r="AC3" s="1030" t="s">
        <v>3760</v>
      </c>
    </row>
    <row r="4" spans="1:30" ht="14.65" customHeight="1" x14ac:dyDescent="0.35">
      <c r="A4" s="851">
        <v>45409</v>
      </c>
      <c r="B4" s="783" t="s">
        <v>2486</v>
      </c>
      <c r="C4" s="783" t="s">
        <v>7968</v>
      </c>
      <c r="D4" s="783" t="s">
        <v>5375</v>
      </c>
      <c r="E4" s="783" t="s">
        <v>174</v>
      </c>
      <c r="F4" s="784" t="s">
        <v>5311</v>
      </c>
      <c r="G4" s="785">
        <v>45331</v>
      </c>
      <c r="H4" s="786">
        <v>99</v>
      </c>
      <c r="I4" s="784">
        <v>0</v>
      </c>
      <c r="J4" s="287" t="s">
        <v>7969</v>
      </c>
      <c r="K4" s="1026" t="s">
        <v>4664</v>
      </c>
      <c r="L4" s="1027" t="s">
        <v>4039</v>
      </c>
      <c r="M4" s="1028" t="s">
        <v>7970</v>
      </c>
      <c r="N4" s="829" t="s">
        <v>4749</v>
      </c>
      <c r="O4" s="967" t="s">
        <v>7971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2486</v>
      </c>
      <c r="C5" s="783" t="s">
        <v>7968</v>
      </c>
      <c r="D5" s="783" t="s">
        <v>5375</v>
      </c>
      <c r="E5" s="783" t="s">
        <v>174</v>
      </c>
      <c r="F5" s="784" t="s">
        <v>5278</v>
      </c>
      <c r="G5" s="785">
        <v>45334</v>
      </c>
      <c r="H5" s="786">
        <v>99</v>
      </c>
      <c r="I5" s="784">
        <v>0</v>
      </c>
      <c r="J5" s="287" t="s">
        <v>7972</v>
      </c>
      <c r="K5" s="1026" t="s">
        <v>4664</v>
      </c>
      <c r="L5" s="1027" t="s">
        <v>7973</v>
      </c>
      <c r="M5" s="1028" t="s">
        <v>7974</v>
      </c>
      <c r="N5" s="829" t="s">
        <v>7558</v>
      </c>
      <c r="O5" s="967" t="s">
        <v>7975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2486</v>
      </c>
      <c r="C6" s="783" t="s">
        <v>7968</v>
      </c>
      <c r="D6" s="783" t="s">
        <v>5375</v>
      </c>
      <c r="E6" s="783" t="s">
        <v>111</v>
      </c>
      <c r="F6" s="787" t="s">
        <v>7976</v>
      </c>
      <c r="G6" s="785">
        <v>45361</v>
      </c>
      <c r="H6" s="786">
        <v>100</v>
      </c>
      <c r="I6" s="784">
        <v>0</v>
      </c>
      <c r="J6" s="287" t="s">
        <v>7977</v>
      </c>
      <c r="K6" s="930" t="s">
        <v>4955</v>
      </c>
      <c r="L6" s="930" t="s">
        <v>7978</v>
      </c>
      <c r="M6" s="930" t="s">
        <v>7979</v>
      </c>
      <c r="N6" s="791"/>
      <c r="O6" s="791" t="s">
        <v>7980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2486</v>
      </c>
      <c r="C7" s="783" t="s">
        <v>7968</v>
      </c>
      <c r="D7" s="783" t="s">
        <v>5375</v>
      </c>
      <c r="E7" s="783" t="s">
        <v>175</v>
      </c>
      <c r="F7" s="787" t="s">
        <v>7981</v>
      </c>
      <c r="G7" s="785">
        <v>45386</v>
      </c>
      <c r="H7" s="786">
        <v>99</v>
      </c>
      <c r="I7" s="784">
        <v>0</v>
      </c>
      <c r="J7" s="287" t="s">
        <v>6503</v>
      </c>
      <c r="K7" s="930" t="s">
        <v>4664</v>
      </c>
      <c r="L7" s="930" t="s">
        <v>4761</v>
      </c>
      <c r="M7" s="930" t="s">
        <v>7982</v>
      </c>
      <c r="N7" s="791" t="s">
        <v>4765</v>
      </c>
      <c r="O7" s="791" t="s">
        <v>7983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2486</v>
      </c>
      <c r="C8" s="783" t="s">
        <v>3760</v>
      </c>
      <c r="D8" s="783" t="s">
        <v>5375</v>
      </c>
      <c r="E8" s="783" t="s">
        <v>174</v>
      </c>
      <c r="F8" s="784" t="s">
        <v>7984</v>
      </c>
      <c r="G8" s="785">
        <v>45082</v>
      </c>
      <c r="H8" s="786">
        <v>99</v>
      </c>
      <c r="I8" s="784">
        <v>0</v>
      </c>
      <c r="J8" s="287" t="s">
        <v>7985</v>
      </c>
      <c r="K8" s="930" t="s">
        <v>4955</v>
      </c>
      <c r="L8" s="930" t="s">
        <v>4559</v>
      </c>
      <c r="M8" s="930" t="s">
        <v>7986</v>
      </c>
      <c r="N8" s="791" t="s">
        <v>4866</v>
      </c>
      <c r="O8" s="791" t="s">
        <v>7987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2486</v>
      </c>
      <c r="C9" s="783" t="s">
        <v>7968</v>
      </c>
      <c r="D9" s="783" t="s">
        <v>5375</v>
      </c>
      <c r="E9" s="783" t="s">
        <v>174</v>
      </c>
      <c r="F9" s="784" t="s">
        <v>7447</v>
      </c>
      <c r="G9" s="785">
        <v>45237</v>
      </c>
      <c r="H9" s="786">
        <v>125</v>
      </c>
      <c r="I9" s="784">
        <v>0</v>
      </c>
      <c r="J9" s="287" t="s">
        <v>7450</v>
      </c>
      <c r="K9" s="1026"/>
      <c r="L9" s="1027" t="s">
        <v>7448</v>
      </c>
      <c r="M9" s="1028" t="s">
        <v>7449</v>
      </c>
      <c r="N9" s="829" t="s">
        <v>4755</v>
      </c>
      <c r="O9" s="829" t="s">
        <v>7451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2486</v>
      </c>
      <c r="C10" s="783" t="s">
        <v>7968</v>
      </c>
      <c r="D10" s="783" t="s">
        <v>5375</v>
      </c>
      <c r="E10" s="783" t="s">
        <v>175</v>
      </c>
      <c r="F10" s="784" t="s">
        <v>7988</v>
      </c>
      <c r="G10" s="785">
        <v>45344</v>
      </c>
      <c r="H10" s="786">
        <v>99</v>
      </c>
      <c r="I10" s="784">
        <v>0</v>
      </c>
      <c r="J10" s="549" t="s">
        <v>7989</v>
      </c>
      <c r="K10" s="86" t="s">
        <v>5045</v>
      </c>
      <c r="L10" s="140" t="s">
        <v>7990</v>
      </c>
      <c r="M10" s="140" t="s">
        <v>7991</v>
      </c>
      <c r="N10" s="551" t="s">
        <v>6512</v>
      </c>
      <c r="O10" s="146" t="s">
        <v>7992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2486</v>
      </c>
      <c r="C11" s="783" t="s">
        <v>7968</v>
      </c>
      <c r="D11" s="783" t="s">
        <v>5375</v>
      </c>
      <c r="E11" s="783" t="s">
        <v>175</v>
      </c>
      <c r="F11" s="784" t="s">
        <v>5283</v>
      </c>
      <c r="G11" s="785">
        <v>45077</v>
      </c>
      <c r="H11" s="786">
        <v>125</v>
      </c>
      <c r="I11" s="784">
        <v>0</v>
      </c>
      <c r="J11" s="549" t="s">
        <v>7993</v>
      </c>
      <c r="K11" s="929" t="s">
        <v>4664</v>
      </c>
      <c r="L11" s="140" t="s">
        <v>5834</v>
      </c>
      <c r="M11" s="140" t="s">
        <v>6536</v>
      </c>
      <c r="N11" s="551" t="s">
        <v>5014</v>
      </c>
      <c r="O11" s="146" t="s">
        <v>7994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2486</v>
      </c>
      <c r="C12" s="783" t="s">
        <v>3760</v>
      </c>
      <c r="D12" s="783" t="s">
        <v>5375</v>
      </c>
      <c r="E12" s="783" t="s">
        <v>175</v>
      </c>
      <c r="F12" s="784" t="s">
        <v>7995</v>
      </c>
      <c r="G12" s="785">
        <v>45377</v>
      </c>
      <c r="H12" s="786">
        <v>99</v>
      </c>
      <c r="I12" s="784">
        <v>0</v>
      </c>
      <c r="J12" s="549" t="s">
        <v>7996</v>
      </c>
      <c r="K12" s="929" t="s">
        <v>4664</v>
      </c>
      <c r="L12" s="140" t="s">
        <v>3993</v>
      </c>
      <c r="M12" s="140" t="s">
        <v>7997</v>
      </c>
      <c r="N12" s="551" t="s">
        <v>5454</v>
      </c>
      <c r="O12" s="146" t="s">
        <v>7998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2486</v>
      </c>
      <c r="C13" s="783" t="s">
        <v>6470</v>
      </c>
      <c r="D13" s="783" t="s">
        <v>5509</v>
      </c>
      <c r="E13" s="783" t="s">
        <v>175</v>
      </c>
      <c r="F13" s="784" t="s">
        <v>7999</v>
      </c>
      <c r="G13" s="785">
        <v>45378</v>
      </c>
      <c r="H13" s="786">
        <v>150</v>
      </c>
      <c r="I13" s="784">
        <v>0</v>
      </c>
      <c r="J13" s="881" t="s">
        <v>8000</v>
      </c>
      <c r="K13" s="1029" t="s">
        <v>4664</v>
      </c>
      <c r="L13" s="1029" t="s">
        <v>8001</v>
      </c>
      <c r="M13" s="1029" t="s">
        <v>3998</v>
      </c>
      <c r="N13" s="882" t="s">
        <v>4749</v>
      </c>
      <c r="O13" s="791" t="s">
        <v>8002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2486</v>
      </c>
      <c r="C14" s="783" t="s">
        <v>6470</v>
      </c>
      <c r="D14" s="783" t="s">
        <v>5509</v>
      </c>
      <c r="E14" s="783" t="s">
        <v>175</v>
      </c>
      <c r="F14" s="784" t="s">
        <v>8003</v>
      </c>
      <c r="G14" s="785">
        <v>45380</v>
      </c>
      <c r="H14" s="786">
        <v>140</v>
      </c>
      <c r="I14" s="784">
        <v>0</v>
      </c>
      <c r="J14" s="549" t="s">
        <v>6842</v>
      </c>
      <c r="K14" s="929" t="s">
        <v>4955</v>
      </c>
      <c r="L14" s="140" t="s">
        <v>4262</v>
      </c>
      <c r="M14" s="140" t="s">
        <v>4271</v>
      </c>
      <c r="N14" s="551" t="s">
        <v>5008</v>
      </c>
      <c r="O14" s="146" t="s">
        <v>4530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2486</v>
      </c>
      <c r="C15" s="783" t="s">
        <v>7968</v>
      </c>
      <c r="D15" s="783" t="s">
        <v>5375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8004</v>
      </c>
      <c r="K15" s="872" t="s">
        <v>4664</v>
      </c>
      <c r="L15" s="609" t="s">
        <v>8005</v>
      </c>
      <c r="M15" s="609" t="s">
        <v>8006</v>
      </c>
      <c r="N15" s="551"/>
      <c r="O15" s="146" t="s">
        <v>8007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2486</v>
      </c>
      <c r="C16" s="783" t="s">
        <v>7968</v>
      </c>
      <c r="D16" s="783" t="s">
        <v>5375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8008</v>
      </c>
      <c r="K16" s="929" t="s">
        <v>4955</v>
      </c>
      <c r="L16" s="140" t="s">
        <v>8009</v>
      </c>
      <c r="M16" s="140" t="s">
        <v>4264</v>
      </c>
      <c r="N16" s="551"/>
      <c r="O16" s="146" t="s">
        <v>8010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2486</v>
      </c>
      <c r="C17" s="783" t="s">
        <v>3760</v>
      </c>
      <c r="D17" s="783" t="s">
        <v>5375</v>
      </c>
      <c r="E17" s="783" t="s">
        <v>175</v>
      </c>
      <c r="F17" s="784" t="s">
        <v>8011</v>
      </c>
      <c r="G17" s="785">
        <v>45377</v>
      </c>
      <c r="H17" s="786">
        <v>99</v>
      </c>
      <c r="I17" s="784">
        <v>0</v>
      </c>
      <c r="J17" s="549" t="s">
        <v>8012</v>
      </c>
      <c r="K17" s="929" t="s">
        <v>4664</v>
      </c>
      <c r="L17" s="140" t="s">
        <v>518</v>
      </c>
      <c r="M17" s="140" t="s">
        <v>8013</v>
      </c>
      <c r="N17" s="551" t="s">
        <v>5485</v>
      </c>
      <c r="O17" s="146" t="s">
        <v>8014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2486</v>
      </c>
      <c r="C18" s="783" t="s">
        <v>7968</v>
      </c>
      <c r="D18" s="783" t="s">
        <v>5375</v>
      </c>
      <c r="E18" s="783" t="s">
        <v>174</v>
      </c>
      <c r="F18" s="784" t="s">
        <v>8015</v>
      </c>
      <c r="G18" s="785">
        <v>45330</v>
      </c>
      <c r="H18" s="786">
        <v>99</v>
      </c>
      <c r="I18" s="784">
        <v>0</v>
      </c>
      <c r="J18" s="549" t="s">
        <v>8016</v>
      </c>
      <c r="K18" s="929" t="s">
        <v>4955</v>
      </c>
      <c r="L18" s="140" t="s">
        <v>2623</v>
      </c>
      <c r="M18" s="140" t="s">
        <v>4135</v>
      </c>
      <c r="N18" s="551" t="s">
        <v>5454</v>
      </c>
      <c r="O18" s="146" t="s">
        <v>8017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2486</v>
      </c>
      <c r="C19" s="783" t="s">
        <v>7968</v>
      </c>
      <c r="D19" s="783" t="s">
        <v>5375</v>
      </c>
      <c r="E19" s="783" t="s">
        <v>174</v>
      </c>
      <c r="F19" s="784" t="s">
        <v>8015</v>
      </c>
      <c r="G19" s="785">
        <v>45330</v>
      </c>
      <c r="H19" s="786">
        <v>99</v>
      </c>
      <c r="I19" s="784">
        <v>0</v>
      </c>
      <c r="J19" s="549" t="s">
        <v>8016</v>
      </c>
      <c r="K19" s="929" t="s">
        <v>4664</v>
      </c>
      <c r="L19" s="140" t="s">
        <v>6713</v>
      </c>
      <c r="M19" s="140" t="s">
        <v>4135</v>
      </c>
      <c r="N19" s="551" t="s">
        <v>5454</v>
      </c>
      <c r="O19" s="146" t="s">
        <v>8018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2486</v>
      </c>
      <c r="C20" s="783" t="s">
        <v>3760</v>
      </c>
      <c r="D20" s="783" t="s">
        <v>5375</v>
      </c>
      <c r="E20" s="783" t="s">
        <v>175</v>
      </c>
      <c r="F20" s="784" t="s">
        <v>8019</v>
      </c>
      <c r="G20" s="785">
        <v>45234</v>
      </c>
      <c r="H20" s="786">
        <v>99</v>
      </c>
      <c r="I20" s="784">
        <v>0</v>
      </c>
      <c r="J20" s="549" t="s">
        <v>8020</v>
      </c>
      <c r="K20" s="930" t="s">
        <v>4955</v>
      </c>
      <c r="L20" s="930" t="s">
        <v>8021</v>
      </c>
      <c r="M20" s="930" t="s">
        <v>8022</v>
      </c>
      <c r="N20" s="791" t="s">
        <v>5918</v>
      </c>
      <c r="O20" s="791" t="s">
        <v>8023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2486</v>
      </c>
      <c r="C21" s="783" t="s">
        <v>3760</v>
      </c>
      <c r="D21" s="783" t="s">
        <v>5374</v>
      </c>
      <c r="E21" s="783" t="s">
        <v>174</v>
      </c>
      <c r="F21" s="784" t="s">
        <v>8024</v>
      </c>
      <c r="G21" s="511">
        <v>45075</v>
      </c>
      <c r="H21" s="786">
        <v>99</v>
      </c>
      <c r="I21" s="784">
        <v>0</v>
      </c>
      <c r="J21" s="767" t="s">
        <v>8025</v>
      </c>
      <c r="K21" s="929" t="s">
        <v>5725</v>
      </c>
      <c r="L21" s="140" t="s">
        <v>4126</v>
      </c>
      <c r="M21" s="140" t="s">
        <v>8026</v>
      </c>
      <c r="N21" s="551" t="s">
        <v>6099</v>
      </c>
      <c r="O21" s="146" t="s">
        <v>8027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2486</v>
      </c>
      <c r="C22" s="783" t="s">
        <v>3760</v>
      </c>
      <c r="D22" s="84" t="s">
        <v>5375</v>
      </c>
      <c r="E22" s="84" t="s">
        <v>174</v>
      </c>
      <c r="F22" s="87" t="s">
        <v>8028</v>
      </c>
      <c r="G22" s="511">
        <v>45282</v>
      </c>
      <c r="H22" s="507">
        <v>60</v>
      </c>
      <c r="I22" s="484">
        <v>0</v>
      </c>
      <c r="J22" s="545" t="s">
        <v>8029</v>
      </c>
      <c r="K22" s="1026" t="s">
        <v>4955</v>
      </c>
      <c r="L22" s="1027" t="s">
        <v>4179</v>
      </c>
      <c r="M22" s="1027" t="s">
        <v>8030</v>
      </c>
      <c r="N22" s="829" t="s">
        <v>5676</v>
      </c>
      <c r="O22" s="829" t="s">
        <v>8031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2486</v>
      </c>
      <c r="C23" s="783" t="s">
        <v>3760</v>
      </c>
      <c r="D23" s="84" t="s">
        <v>5375</v>
      </c>
      <c r="E23" s="84" t="s">
        <v>174</v>
      </c>
      <c r="F23" s="87" t="s">
        <v>8028</v>
      </c>
      <c r="G23" s="511">
        <v>45282</v>
      </c>
      <c r="H23" s="507">
        <v>60</v>
      </c>
      <c r="I23" s="484">
        <v>0</v>
      </c>
      <c r="J23" s="545" t="s">
        <v>8029</v>
      </c>
      <c r="K23" s="1026" t="s">
        <v>4955</v>
      </c>
      <c r="L23" s="1027" t="s">
        <v>4179</v>
      </c>
      <c r="M23" s="1027" t="s">
        <v>8030</v>
      </c>
      <c r="N23" s="829" t="s">
        <v>5676</v>
      </c>
      <c r="O23" s="829" t="s">
        <v>8031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2486</v>
      </c>
      <c r="C24" s="783" t="s">
        <v>7968</v>
      </c>
      <c r="D24" s="783" t="s">
        <v>5375</v>
      </c>
      <c r="E24" s="783" t="s">
        <v>175</v>
      </c>
      <c r="F24" s="543" t="s">
        <v>8032</v>
      </c>
      <c r="G24" s="511">
        <v>45390</v>
      </c>
      <c r="H24">
        <v>99</v>
      </c>
      <c r="I24">
        <v>0</v>
      </c>
      <c r="J24" s="767" t="s">
        <v>8033</v>
      </c>
      <c r="K24" s="929" t="s">
        <v>4664</v>
      </c>
      <c r="L24" s="140" t="s">
        <v>8005</v>
      </c>
      <c r="M24" s="140" t="s">
        <v>8034</v>
      </c>
      <c r="N24" s="1035" t="s">
        <v>4749</v>
      </c>
      <c r="O24" s="1035" t="s">
        <v>8035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31">
        <v>45399</v>
      </c>
      <c r="Q31" s="1221"/>
      <c r="R31" s="1230">
        <v>45400</v>
      </c>
      <c r="S31" s="1221"/>
      <c r="T31" s="1231">
        <v>45401</v>
      </c>
      <c r="U31" s="1221"/>
      <c r="V31" s="1230">
        <v>45402</v>
      </c>
      <c r="W31" s="1221"/>
      <c r="X31" s="1231">
        <v>45403</v>
      </c>
      <c r="Y31" s="1221"/>
      <c r="Z31" s="1230">
        <v>45404</v>
      </c>
      <c r="AA31" s="1221"/>
      <c r="AB31" s="1231">
        <v>45405</v>
      </c>
      <c r="AC31" s="1221"/>
    </row>
    <row r="32" spans="1:30" ht="13.15" customHeight="1" x14ac:dyDescent="0.4">
      <c r="P32" s="1030" t="s">
        <v>7968</v>
      </c>
      <c r="Q32" s="1030" t="s">
        <v>3760</v>
      </c>
      <c r="R32" s="297" t="s">
        <v>7968</v>
      </c>
      <c r="S32" s="297" t="s">
        <v>3760</v>
      </c>
      <c r="T32" s="1030" t="s">
        <v>7968</v>
      </c>
      <c r="U32" s="1030" t="s">
        <v>3760</v>
      </c>
      <c r="V32" s="297" t="s">
        <v>7968</v>
      </c>
      <c r="W32" s="297" t="s">
        <v>3760</v>
      </c>
      <c r="X32" s="1030" t="s">
        <v>7968</v>
      </c>
      <c r="Y32" s="1030" t="s">
        <v>3760</v>
      </c>
      <c r="Z32" s="297" t="s">
        <v>7968</v>
      </c>
      <c r="AA32" s="297" t="s">
        <v>3760</v>
      </c>
      <c r="AB32" s="1030" t="s">
        <v>7968</v>
      </c>
      <c r="AC32" s="1030" t="s">
        <v>3760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2486</v>
      </c>
      <c r="C65" s="783" t="s">
        <v>6470</v>
      </c>
      <c r="D65" s="783" t="s">
        <v>5509</v>
      </c>
      <c r="E65" s="783" t="s">
        <v>174</v>
      </c>
      <c r="F65" s="1038" t="s">
        <v>8036</v>
      </c>
      <c r="G65" s="785">
        <v>45391</v>
      </c>
      <c r="H65" s="786">
        <v>150</v>
      </c>
      <c r="I65" s="784">
        <v>0</v>
      </c>
      <c r="J65" s="549" t="s">
        <v>8037</v>
      </c>
      <c r="K65" s="1036" t="s">
        <v>4664</v>
      </c>
      <c r="L65" s="1037" t="s">
        <v>8038</v>
      </c>
      <c r="M65" s="1037" t="s">
        <v>8039</v>
      </c>
      <c r="N65" s="791" t="s">
        <v>5874</v>
      </c>
      <c r="O65" s="791" t="s">
        <v>8040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2486</v>
      </c>
      <c r="C66" s="783" t="s">
        <v>7968</v>
      </c>
      <c r="D66" s="783" t="s">
        <v>5375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8008</v>
      </c>
      <c r="K66" s="1036" t="s">
        <v>4955</v>
      </c>
      <c r="L66" s="1037" t="s">
        <v>8009</v>
      </c>
      <c r="M66" s="1037" t="s">
        <v>4264</v>
      </c>
      <c r="N66" s="551"/>
      <c r="O66" s="146" t="s">
        <v>8010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2486</v>
      </c>
      <c r="C67" s="783" t="s">
        <v>7968</v>
      </c>
      <c r="D67" s="783" t="s">
        <v>5375</v>
      </c>
      <c r="E67" s="783" t="s">
        <v>111</v>
      </c>
      <c r="F67" s="1038" t="s">
        <v>7976</v>
      </c>
      <c r="G67" s="785">
        <v>45361</v>
      </c>
      <c r="H67" s="786">
        <v>100</v>
      </c>
      <c r="I67" s="784">
        <v>0</v>
      </c>
      <c r="J67" s="549" t="s">
        <v>7977</v>
      </c>
      <c r="K67" s="1036" t="s">
        <v>4955</v>
      </c>
      <c r="L67" s="1037" t="s">
        <v>7978</v>
      </c>
      <c r="M67" s="1037" t="s">
        <v>7979</v>
      </c>
      <c r="N67" s="791"/>
      <c r="O67" s="791" t="s">
        <v>7980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2486</v>
      </c>
      <c r="C68" s="783" t="s">
        <v>7968</v>
      </c>
      <c r="D68" s="783" t="s">
        <v>5375</v>
      </c>
      <c r="E68" s="783" t="s">
        <v>175</v>
      </c>
      <c r="F68" s="1038" t="s">
        <v>5283</v>
      </c>
      <c r="G68" s="785">
        <v>45077</v>
      </c>
      <c r="H68" s="786">
        <v>125</v>
      </c>
      <c r="I68" s="784">
        <v>0</v>
      </c>
      <c r="J68" s="549" t="s">
        <v>7993</v>
      </c>
      <c r="K68" s="1036" t="s">
        <v>4664</v>
      </c>
      <c r="L68" s="1037" t="s">
        <v>5834</v>
      </c>
      <c r="M68" s="1037" t="s">
        <v>6536</v>
      </c>
      <c r="N68" s="551" t="s">
        <v>5014</v>
      </c>
      <c r="O68" s="146" t="s">
        <v>7994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2486</v>
      </c>
      <c r="C69" s="783" t="s">
        <v>3760</v>
      </c>
      <c r="D69" s="783" t="s">
        <v>5375</v>
      </c>
      <c r="E69" s="783" t="s">
        <v>174</v>
      </c>
      <c r="F69" s="1038" t="s">
        <v>8024</v>
      </c>
      <c r="G69" s="511">
        <v>45075</v>
      </c>
      <c r="H69" s="786">
        <v>99</v>
      </c>
      <c r="I69" s="784">
        <v>0</v>
      </c>
      <c r="J69" s="549" t="s">
        <v>8025</v>
      </c>
      <c r="K69" s="1036" t="s">
        <v>5725</v>
      </c>
      <c r="L69" s="1037" t="s">
        <v>4126</v>
      </c>
      <c r="M69" s="1037" t="s">
        <v>8026</v>
      </c>
      <c r="N69" s="551" t="s">
        <v>6099</v>
      </c>
      <c r="O69" s="146" t="s">
        <v>8027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2486</v>
      </c>
      <c r="C70" s="783" t="s">
        <v>3760</v>
      </c>
      <c r="D70" s="783" t="s">
        <v>5375</v>
      </c>
      <c r="E70" s="783" t="s">
        <v>175</v>
      </c>
      <c r="F70" s="1038" t="s">
        <v>8019</v>
      </c>
      <c r="G70" s="785">
        <v>45234</v>
      </c>
      <c r="H70" s="786">
        <v>99</v>
      </c>
      <c r="I70" s="784">
        <v>0</v>
      </c>
      <c r="J70" s="549" t="s">
        <v>8020</v>
      </c>
      <c r="K70" s="1036" t="s">
        <v>4955</v>
      </c>
      <c r="L70" s="1037" t="s">
        <v>8021</v>
      </c>
      <c r="M70" s="1037" t="s">
        <v>8022</v>
      </c>
      <c r="N70" s="791" t="s">
        <v>5918</v>
      </c>
      <c r="O70" s="791" t="s">
        <v>8023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2486</v>
      </c>
      <c r="C71" s="783" t="s">
        <v>3760</v>
      </c>
      <c r="D71" s="783" t="s">
        <v>5375</v>
      </c>
      <c r="E71" s="783" t="s">
        <v>174</v>
      </c>
      <c r="F71" s="1038" t="s">
        <v>8041</v>
      </c>
      <c r="G71" s="785">
        <v>45390</v>
      </c>
      <c r="H71" s="786">
        <v>99</v>
      </c>
      <c r="I71" s="784">
        <v>0</v>
      </c>
      <c r="J71" s="549" t="s">
        <v>8042</v>
      </c>
      <c r="K71" s="1036" t="s">
        <v>4664</v>
      </c>
      <c r="L71" s="1037" t="s">
        <v>4012</v>
      </c>
      <c r="M71" s="1037" t="s">
        <v>5363</v>
      </c>
      <c r="N71" s="791" t="s">
        <v>5741</v>
      </c>
      <c r="O71" s="791" t="s">
        <v>8043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2486</v>
      </c>
      <c r="C74" s="783" t="s">
        <v>7968</v>
      </c>
      <c r="D74" s="783" t="s">
        <v>5375</v>
      </c>
      <c r="E74" s="783" t="s">
        <v>174</v>
      </c>
      <c r="F74" s="1038" t="s">
        <v>5311</v>
      </c>
      <c r="G74" s="785">
        <v>45331</v>
      </c>
      <c r="H74" s="786">
        <v>99</v>
      </c>
      <c r="I74" s="784">
        <v>0</v>
      </c>
      <c r="J74" s="549" t="s">
        <v>7969</v>
      </c>
      <c r="K74" s="1036" t="s">
        <v>4664</v>
      </c>
      <c r="L74" s="1037" t="s">
        <v>4039</v>
      </c>
      <c r="M74" s="1037" t="s">
        <v>7970</v>
      </c>
      <c r="N74" s="829" t="s">
        <v>4749</v>
      </c>
      <c r="O74" s="967" t="s">
        <v>7971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2486</v>
      </c>
      <c r="C75" s="783" t="s">
        <v>7968</v>
      </c>
      <c r="D75" s="783" t="s">
        <v>5375</v>
      </c>
      <c r="E75" s="783" t="s">
        <v>174</v>
      </c>
      <c r="F75" s="1038" t="s">
        <v>5278</v>
      </c>
      <c r="G75" s="785">
        <v>45334</v>
      </c>
      <c r="H75" s="786">
        <v>99</v>
      </c>
      <c r="I75" s="784">
        <v>0</v>
      </c>
      <c r="J75" s="549" t="s">
        <v>7972</v>
      </c>
      <c r="K75" s="1036" t="s">
        <v>4664</v>
      </c>
      <c r="L75" s="1037" t="s">
        <v>7973</v>
      </c>
      <c r="M75" s="1037" t="s">
        <v>7974</v>
      </c>
      <c r="N75" s="829" t="s">
        <v>7558</v>
      </c>
      <c r="O75" s="967" t="s">
        <v>7975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2486</v>
      </c>
      <c r="C76" s="783" t="s">
        <v>7968</v>
      </c>
      <c r="D76" s="783" t="s">
        <v>5375</v>
      </c>
      <c r="E76" s="783" t="s">
        <v>175</v>
      </c>
      <c r="F76" s="1038" t="s">
        <v>7981</v>
      </c>
      <c r="G76" s="785">
        <v>45386</v>
      </c>
      <c r="H76" s="786">
        <v>99</v>
      </c>
      <c r="I76" s="784">
        <v>0</v>
      </c>
      <c r="J76" s="549" t="s">
        <v>6503</v>
      </c>
      <c r="K76" s="1036" t="s">
        <v>4664</v>
      </c>
      <c r="L76" s="1037" t="s">
        <v>4761</v>
      </c>
      <c r="M76" s="1037" t="s">
        <v>7982</v>
      </c>
      <c r="N76" s="791" t="s">
        <v>4765</v>
      </c>
      <c r="O76" s="791" t="s">
        <v>7983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2486</v>
      </c>
      <c r="C77" s="783" t="s">
        <v>7968</v>
      </c>
      <c r="D77" s="783" t="s">
        <v>5375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8004</v>
      </c>
      <c r="K77" s="1036" t="s">
        <v>4664</v>
      </c>
      <c r="L77" s="1037" t="s">
        <v>8005</v>
      </c>
      <c r="M77" s="1037" t="s">
        <v>8006</v>
      </c>
      <c r="N77" s="551"/>
      <c r="O77" s="146" t="s">
        <v>8007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2486</v>
      </c>
      <c r="C80" s="783" t="s">
        <v>3760</v>
      </c>
      <c r="D80" s="783" t="s">
        <v>5375</v>
      </c>
      <c r="E80" s="783" t="s">
        <v>175</v>
      </c>
      <c r="F80" s="1038" t="s">
        <v>7988</v>
      </c>
      <c r="G80" s="785">
        <v>45344</v>
      </c>
      <c r="H80" s="786">
        <v>99</v>
      </c>
      <c r="I80" s="784">
        <v>0</v>
      </c>
      <c r="J80" s="549" t="s">
        <v>7989</v>
      </c>
      <c r="K80" s="1036" t="s">
        <v>5045</v>
      </c>
      <c r="L80" s="1037" t="s">
        <v>7990</v>
      </c>
      <c r="M80" s="1037" t="s">
        <v>7991</v>
      </c>
      <c r="N80" s="551" t="s">
        <v>6512</v>
      </c>
      <c r="O80" s="146" t="s">
        <v>7992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2486</v>
      </c>
      <c r="C81" s="783" t="s">
        <v>3760</v>
      </c>
      <c r="D81" s="783" t="s">
        <v>5375</v>
      </c>
      <c r="E81" s="783" t="s">
        <v>174</v>
      </c>
      <c r="F81" s="1038" t="s">
        <v>7984</v>
      </c>
      <c r="G81" s="785">
        <v>45082</v>
      </c>
      <c r="H81" s="786">
        <v>99</v>
      </c>
      <c r="I81" s="784">
        <v>0</v>
      </c>
      <c r="J81" s="549" t="s">
        <v>7985</v>
      </c>
      <c r="K81" s="1036" t="s">
        <v>4955</v>
      </c>
      <c r="L81" s="1037" t="s">
        <v>4559</v>
      </c>
      <c r="M81" s="1037" t="s">
        <v>7986</v>
      </c>
      <c r="N81" s="791" t="s">
        <v>4866</v>
      </c>
      <c r="O81" s="791" t="s">
        <v>7987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2486</v>
      </c>
      <c r="C82" s="783" t="s">
        <v>3760</v>
      </c>
      <c r="D82" s="783" t="s">
        <v>5375</v>
      </c>
      <c r="E82" s="783" t="s">
        <v>174</v>
      </c>
      <c r="F82" s="1038" t="s">
        <v>8028</v>
      </c>
      <c r="G82" s="511">
        <v>45282</v>
      </c>
      <c r="H82" s="507">
        <v>60</v>
      </c>
      <c r="I82" s="484">
        <v>0</v>
      </c>
      <c r="J82" s="549" t="s">
        <v>8029</v>
      </c>
      <c r="K82" s="1036" t="s">
        <v>4955</v>
      </c>
      <c r="L82" s="1037" t="s">
        <v>4179</v>
      </c>
      <c r="M82" s="1037" t="s">
        <v>8030</v>
      </c>
      <c r="N82" s="829" t="s">
        <v>5676</v>
      </c>
      <c r="O82" s="829" t="s">
        <v>8031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2486</v>
      </c>
      <c r="C83" s="783" t="s">
        <v>3760</v>
      </c>
      <c r="D83" s="783" t="s">
        <v>5375</v>
      </c>
      <c r="E83" s="783" t="s">
        <v>174</v>
      </c>
      <c r="F83" s="1038" t="s">
        <v>8028</v>
      </c>
      <c r="G83" s="511">
        <v>45282</v>
      </c>
      <c r="H83" s="507">
        <v>60</v>
      </c>
      <c r="I83" s="484">
        <v>0</v>
      </c>
      <c r="J83" s="549" t="s">
        <v>8029</v>
      </c>
      <c r="K83" s="1036" t="s">
        <v>4955</v>
      </c>
      <c r="L83" s="1037" t="s">
        <v>4179</v>
      </c>
      <c r="M83" s="1037" t="s">
        <v>8030</v>
      </c>
      <c r="N83" s="829" t="s">
        <v>5676</v>
      </c>
      <c r="O83" s="829" t="s">
        <v>8031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2486</v>
      </c>
      <c r="C84" s="783" t="s">
        <v>3760</v>
      </c>
      <c r="D84" s="783" t="s">
        <v>5375</v>
      </c>
      <c r="E84" s="783" t="s">
        <v>175</v>
      </c>
      <c r="F84" s="1038" t="s">
        <v>8011</v>
      </c>
      <c r="G84" s="785">
        <v>45377</v>
      </c>
      <c r="H84" s="786">
        <v>99</v>
      </c>
      <c r="I84" s="784">
        <v>0</v>
      </c>
      <c r="J84" s="549" t="s">
        <v>8012</v>
      </c>
      <c r="K84" s="1036" t="s">
        <v>4664</v>
      </c>
      <c r="L84" s="1037" t="s">
        <v>518</v>
      </c>
      <c r="M84" s="1037" t="s">
        <v>8013</v>
      </c>
      <c r="N84" s="551" t="s">
        <v>5485</v>
      </c>
      <c r="O84" s="146" t="s">
        <v>8014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2486</v>
      </c>
      <c r="C88" s="783" t="s">
        <v>6470</v>
      </c>
      <c r="D88" s="783" t="s">
        <v>5509</v>
      </c>
      <c r="E88" s="783" t="s">
        <v>175</v>
      </c>
      <c r="F88" s="1038" t="s">
        <v>7999</v>
      </c>
      <c r="G88" s="785">
        <v>45378</v>
      </c>
      <c r="H88" s="786">
        <v>150</v>
      </c>
      <c r="I88" s="784">
        <v>0</v>
      </c>
      <c r="J88" s="549" t="s">
        <v>8000</v>
      </c>
      <c r="K88" s="1036" t="s">
        <v>4664</v>
      </c>
      <c r="L88" s="1037" t="s">
        <v>8001</v>
      </c>
      <c r="M88" s="1037" t="s">
        <v>3998</v>
      </c>
      <c r="N88" s="882" t="s">
        <v>4749</v>
      </c>
      <c r="O88" s="791" t="s">
        <v>8002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2486</v>
      </c>
      <c r="C89" s="783" t="s">
        <v>6470</v>
      </c>
      <c r="D89" s="783" t="s">
        <v>5509</v>
      </c>
      <c r="E89" s="783" t="s">
        <v>175</v>
      </c>
      <c r="F89" s="1038" t="s">
        <v>8003</v>
      </c>
      <c r="G89" s="785">
        <v>45380</v>
      </c>
      <c r="H89" s="786">
        <v>140</v>
      </c>
      <c r="I89" s="784">
        <v>0</v>
      </c>
      <c r="J89" s="549" t="s">
        <v>6842</v>
      </c>
      <c r="K89" s="1036" t="s">
        <v>4955</v>
      </c>
      <c r="L89" s="1037" t="s">
        <v>4262</v>
      </c>
      <c r="M89" s="1037" t="s">
        <v>4271</v>
      </c>
      <c r="N89" s="551" t="s">
        <v>5008</v>
      </c>
      <c r="O89" s="146" t="s">
        <v>4530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2486</v>
      </c>
      <c r="C90" s="783" t="s">
        <v>7968</v>
      </c>
      <c r="D90" s="783" t="s">
        <v>5375</v>
      </c>
      <c r="E90" s="783" t="s">
        <v>175</v>
      </c>
      <c r="F90" s="1038" t="s">
        <v>8032</v>
      </c>
      <c r="G90" s="511">
        <v>45390</v>
      </c>
      <c r="H90">
        <v>99</v>
      </c>
      <c r="I90">
        <v>0</v>
      </c>
      <c r="J90" s="549" t="s">
        <v>8033</v>
      </c>
      <c r="K90" s="1036" t="s">
        <v>4664</v>
      </c>
      <c r="L90" s="1037" t="s">
        <v>8005</v>
      </c>
      <c r="M90" s="1037" t="s">
        <v>8034</v>
      </c>
      <c r="N90" s="1035" t="s">
        <v>4749</v>
      </c>
      <c r="O90" s="1035" t="s">
        <v>8035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2486</v>
      </c>
      <c r="C91" s="783" t="s">
        <v>7968</v>
      </c>
      <c r="D91" s="783" t="s">
        <v>5375</v>
      </c>
      <c r="E91" s="783" t="s">
        <v>174</v>
      </c>
      <c r="F91" s="1038" t="s">
        <v>8015</v>
      </c>
      <c r="G91" s="785">
        <v>45330</v>
      </c>
      <c r="H91" s="786">
        <v>99</v>
      </c>
      <c r="I91" s="784">
        <v>0</v>
      </c>
      <c r="J91" s="549" t="s">
        <v>8016</v>
      </c>
      <c r="K91" s="1036" t="s">
        <v>4955</v>
      </c>
      <c r="L91" s="1037" t="s">
        <v>2623</v>
      </c>
      <c r="M91" s="1037" t="s">
        <v>4135</v>
      </c>
      <c r="N91" s="551" t="s">
        <v>5454</v>
      </c>
      <c r="O91" s="146" t="s">
        <v>8017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2486</v>
      </c>
      <c r="C92" s="783" t="s">
        <v>7968</v>
      </c>
      <c r="D92" s="783" t="s">
        <v>5375</v>
      </c>
      <c r="E92" s="783" t="s">
        <v>174</v>
      </c>
      <c r="F92" s="1038" t="s">
        <v>8015</v>
      </c>
      <c r="G92" s="785">
        <v>45330</v>
      </c>
      <c r="H92" s="786">
        <v>99</v>
      </c>
      <c r="I92" s="784">
        <v>0</v>
      </c>
      <c r="J92" s="549" t="s">
        <v>8016</v>
      </c>
      <c r="K92" s="1036" t="s">
        <v>4664</v>
      </c>
      <c r="L92" s="1037" t="s">
        <v>6713</v>
      </c>
      <c r="M92" s="1037" t="s">
        <v>4135</v>
      </c>
      <c r="N92" s="551" t="s">
        <v>5454</v>
      </c>
      <c r="O92" s="146" t="s">
        <v>8018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2486</v>
      </c>
      <c r="C93" s="783" t="s">
        <v>3760</v>
      </c>
      <c r="D93" s="783" t="s">
        <v>5375</v>
      </c>
      <c r="E93" s="783" t="s">
        <v>174</v>
      </c>
      <c r="F93" s="1038" t="s">
        <v>7447</v>
      </c>
      <c r="G93" s="785">
        <v>45237</v>
      </c>
      <c r="H93" s="786">
        <v>125</v>
      </c>
      <c r="I93" s="784">
        <v>0</v>
      </c>
      <c r="J93" s="549" t="s">
        <v>7450</v>
      </c>
      <c r="K93" s="1036" t="s">
        <v>4664</v>
      </c>
      <c r="L93" s="1037" t="s">
        <v>7448</v>
      </c>
      <c r="M93" s="1037" t="s">
        <v>7449</v>
      </c>
      <c r="N93" s="829" t="s">
        <v>4755</v>
      </c>
      <c r="O93" s="829" t="s">
        <v>7451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2486</v>
      </c>
      <c r="C94" s="783" t="s">
        <v>3760</v>
      </c>
      <c r="D94" s="783" t="s">
        <v>5375</v>
      </c>
      <c r="E94" s="783" t="s">
        <v>175</v>
      </c>
      <c r="F94" s="1038" t="s">
        <v>7995</v>
      </c>
      <c r="G94" s="785">
        <v>45377</v>
      </c>
      <c r="H94" s="786">
        <v>99</v>
      </c>
      <c r="I94" s="784">
        <v>0</v>
      </c>
      <c r="J94" s="549" t="s">
        <v>7996</v>
      </c>
      <c r="K94" s="1036" t="s">
        <v>4664</v>
      </c>
      <c r="L94" s="1037" t="s">
        <v>3993</v>
      </c>
      <c r="M94" s="1037" t="s">
        <v>7997</v>
      </c>
      <c r="N94" s="551" t="s">
        <v>5454</v>
      </c>
      <c r="O94" s="146" t="s">
        <v>7998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6" priority="4" operator="lessThan">
      <formula>2</formula>
    </cfRule>
  </conditionalFormatting>
  <conditionalFormatting sqref="C60:C62 C65:C78 C80:C84 C88:C94">
    <cfRule type="containsText" dxfId="5" priority="1" operator="containsText" text="pm">
      <formula>NOT(ISERROR(SEARCH("pm",C60)))</formula>
    </cfRule>
    <cfRule type="containsText" dxfId="4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5" bestFit="1" customWidth="1"/>
    <col min="2" max="2" width="17.53125" style="1205" bestFit="1" customWidth="1"/>
    <col min="3" max="3" width="11.46484375" style="1205" bestFit="1" customWidth="1"/>
    <col min="4" max="4" width="8.6640625" style="1205" bestFit="1" customWidth="1"/>
    <col min="5" max="5" width="7.86328125" style="1205" bestFit="1" customWidth="1"/>
    <col min="6" max="6" width="12.33203125" style="1205" bestFit="1" customWidth="1"/>
    <col min="7" max="7" width="7.86328125" style="1205" bestFit="1" customWidth="1"/>
    <col min="8" max="8" width="12.33203125" style="1205" bestFit="1" customWidth="1"/>
  </cols>
  <sheetData>
    <row r="1" spans="1:6" x14ac:dyDescent="0.35">
      <c r="A1" s="716" t="s">
        <v>191</v>
      </c>
      <c r="B1" t="s">
        <v>5372</v>
      </c>
    </row>
    <row r="3" spans="1:6" x14ac:dyDescent="0.35">
      <c r="A3" s="716" t="s">
        <v>5373</v>
      </c>
      <c r="B3" s="716" t="s">
        <v>2842</v>
      </c>
    </row>
    <row r="4" spans="1:6" x14ac:dyDescent="0.35">
      <c r="A4" s="716" t="s">
        <v>2843</v>
      </c>
      <c r="B4" t="s">
        <v>4376</v>
      </c>
      <c r="C4" t="s">
        <v>316</v>
      </c>
      <c r="D4" t="s">
        <v>4370</v>
      </c>
      <c r="E4" t="s">
        <v>2846</v>
      </c>
      <c r="F4" t="s">
        <v>2845</v>
      </c>
    </row>
    <row r="5" spans="1:6" x14ac:dyDescent="0.35">
      <c r="A5" s="717" t="s">
        <v>1058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8044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2576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2195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8045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1236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8046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8047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8048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2846</v>
      </c>
      <c r="B14" s="572"/>
      <c r="C14" s="572"/>
      <c r="D14" s="572"/>
      <c r="E14" s="572"/>
      <c r="F14" s="572"/>
    </row>
    <row r="15" spans="1:6" x14ac:dyDescent="0.35">
      <c r="A15" s="717" t="s">
        <v>2845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4934</v>
      </c>
      <c r="B27" t="s">
        <v>5372</v>
      </c>
    </row>
    <row r="29" spans="1:6" x14ac:dyDescent="0.35">
      <c r="A29" s="716" t="s">
        <v>5383</v>
      </c>
      <c r="B29" s="716" t="s">
        <v>2842</v>
      </c>
    </row>
    <row r="30" spans="1:6" x14ac:dyDescent="0.35">
      <c r="A30" s="716" t="s">
        <v>2843</v>
      </c>
      <c r="B30" t="s">
        <v>4376</v>
      </c>
      <c r="C30" t="s">
        <v>316</v>
      </c>
      <c r="D30" t="s">
        <v>4370</v>
      </c>
      <c r="E30" t="s">
        <v>2846</v>
      </c>
      <c r="F30" t="s">
        <v>2845</v>
      </c>
    </row>
    <row r="31" spans="1:6" x14ac:dyDescent="0.35">
      <c r="A31" s="717" t="s">
        <v>1236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8044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1058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2576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2195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8047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8045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8046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8048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2846</v>
      </c>
      <c r="B40" s="572"/>
      <c r="C40" s="572"/>
      <c r="D40" s="572"/>
      <c r="E40" s="572"/>
      <c r="F40" s="572"/>
    </row>
    <row r="41" spans="1:6" x14ac:dyDescent="0.35">
      <c r="A41" s="717" t="s">
        <v>2845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3" width="9.1328125" style="588" customWidth="1"/>
    <col min="124" max="16384" width="9.1328125" style="588"/>
  </cols>
  <sheetData>
    <row r="2" spans="1:122" ht="24.75" customHeight="1" x14ac:dyDescent="0.35">
      <c r="G2" s="589"/>
      <c r="I2" s="621" t="s">
        <v>8049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8050</v>
      </c>
    </row>
    <row r="6" spans="1:122" x14ac:dyDescent="0.35">
      <c r="F6" s="592" t="s">
        <v>8051</v>
      </c>
    </row>
    <row r="7" spans="1:122" x14ac:dyDescent="0.35">
      <c r="F7" s="593" t="s">
        <v>8052</v>
      </c>
    </row>
    <row r="9" spans="1:122" s="598" customFormat="1" ht="38.25" customHeight="1" x14ac:dyDescent="0.35">
      <c r="A9" s="251" t="s">
        <v>4501</v>
      </c>
      <c r="B9" s="594" t="s">
        <v>4504</v>
      </c>
      <c r="C9" s="250" t="s">
        <v>129</v>
      </c>
      <c r="D9" s="249" t="s">
        <v>3880</v>
      </c>
      <c r="E9" s="595" t="s">
        <v>191</v>
      </c>
      <c r="F9" s="595" t="s">
        <v>8053</v>
      </c>
      <c r="G9" s="594" t="s">
        <v>4502</v>
      </c>
      <c r="H9" s="594" t="s">
        <v>4938</v>
      </c>
      <c r="I9" s="594" t="s">
        <v>4939</v>
      </c>
      <c r="J9" s="594" t="s">
        <v>4940</v>
      </c>
      <c r="K9" s="596" t="s">
        <v>4941</v>
      </c>
      <c r="L9" s="596" t="s">
        <v>4942</v>
      </c>
      <c r="M9" s="596" t="s">
        <v>8054</v>
      </c>
      <c r="N9" s="596" t="s">
        <v>8055</v>
      </c>
      <c r="O9" s="597" t="s">
        <v>8056</v>
      </c>
      <c r="P9" s="596" t="s">
        <v>8057</v>
      </c>
      <c r="Q9" s="597" t="s">
        <v>8058</v>
      </c>
      <c r="R9" s="597" t="s">
        <v>3974</v>
      </c>
      <c r="S9" s="614" t="s">
        <v>8059</v>
      </c>
      <c r="T9" s="614" t="s">
        <v>8060</v>
      </c>
      <c r="U9" s="614" t="s">
        <v>8061</v>
      </c>
      <c r="V9" s="614" t="s">
        <v>8062</v>
      </c>
      <c r="W9" s="614" t="s">
        <v>8063</v>
      </c>
      <c r="X9" s="614" t="s">
        <v>8064</v>
      </c>
      <c r="Y9" s="614" t="s">
        <v>8065</v>
      </c>
      <c r="Z9" s="614" t="s">
        <v>8066</v>
      </c>
      <c r="AA9" s="614" t="s">
        <v>8067</v>
      </c>
      <c r="AB9" s="614" t="s">
        <v>8068</v>
      </c>
      <c r="AC9" s="614" t="s">
        <v>8069</v>
      </c>
      <c r="AD9" s="614" t="s">
        <v>8070</v>
      </c>
      <c r="AE9" s="614" t="s">
        <v>8071</v>
      </c>
      <c r="AF9" s="614" t="s">
        <v>8072</v>
      </c>
      <c r="AG9" s="614" t="s">
        <v>8073</v>
      </c>
      <c r="AH9" s="614" t="s">
        <v>8074</v>
      </c>
      <c r="AI9" s="614" t="s">
        <v>8075</v>
      </c>
      <c r="AJ9" s="614" t="s">
        <v>8076</v>
      </c>
      <c r="AK9" s="614" t="s">
        <v>8077</v>
      </c>
      <c r="AL9" s="614" t="s">
        <v>8078</v>
      </c>
      <c r="AM9" s="614" t="s">
        <v>8079</v>
      </c>
      <c r="AN9" s="614" t="s">
        <v>8080</v>
      </c>
      <c r="AO9" s="614" t="s">
        <v>8081</v>
      </c>
      <c r="AP9" s="614" t="s">
        <v>8082</v>
      </c>
      <c r="AQ9" s="614" t="s">
        <v>8083</v>
      </c>
      <c r="AR9" s="614" t="s">
        <v>8084</v>
      </c>
      <c r="AS9" s="614" t="s">
        <v>8085</v>
      </c>
      <c r="AT9" s="614" t="s">
        <v>8086</v>
      </c>
      <c r="AU9" s="614" t="s">
        <v>8064</v>
      </c>
      <c r="AV9" s="614" t="s">
        <v>181</v>
      </c>
      <c r="AW9" s="614" t="s">
        <v>8087</v>
      </c>
      <c r="AX9" s="614" t="s">
        <v>8067</v>
      </c>
      <c r="AY9" s="614" t="s">
        <v>8088</v>
      </c>
      <c r="AZ9" s="614" t="s">
        <v>8089</v>
      </c>
      <c r="BA9" s="614" t="s">
        <v>8090</v>
      </c>
      <c r="BB9" s="614" t="s">
        <v>8091</v>
      </c>
      <c r="BC9" s="614" t="s">
        <v>8092</v>
      </c>
      <c r="BD9" s="614" t="s">
        <v>8093</v>
      </c>
      <c r="BE9" s="614" t="s">
        <v>8094</v>
      </c>
      <c r="BF9" s="614" t="s">
        <v>8095</v>
      </c>
      <c r="BG9" s="614" t="s">
        <v>8096</v>
      </c>
      <c r="BH9" s="614" t="s">
        <v>8097</v>
      </c>
      <c r="BI9" s="614" t="s">
        <v>8098</v>
      </c>
      <c r="BJ9" s="614" t="s">
        <v>8099</v>
      </c>
      <c r="BK9" s="614" t="s">
        <v>8100</v>
      </c>
      <c r="BL9" s="614" t="s">
        <v>8101</v>
      </c>
      <c r="BM9" s="614"/>
      <c r="BN9" s="614" t="s">
        <v>8102</v>
      </c>
      <c r="BO9" s="614" t="s">
        <v>8103</v>
      </c>
      <c r="BP9" s="614" t="s">
        <v>8104</v>
      </c>
      <c r="BQ9" s="614" t="s">
        <v>8105</v>
      </c>
      <c r="BR9" s="614" t="s">
        <v>8106</v>
      </c>
      <c r="BS9" s="614" t="s">
        <v>8107</v>
      </c>
      <c r="BT9" s="614" t="s">
        <v>8108</v>
      </c>
      <c r="BU9" s="614" t="s">
        <v>8109</v>
      </c>
      <c r="BV9" s="614" t="s">
        <v>8110</v>
      </c>
      <c r="BW9" s="614" t="s">
        <v>8111</v>
      </c>
      <c r="BX9" s="614" t="s">
        <v>8112</v>
      </c>
      <c r="BY9" s="614" t="s">
        <v>8113</v>
      </c>
      <c r="BZ9" s="614" t="s">
        <v>8114</v>
      </c>
      <c r="CA9" s="614" t="s">
        <v>8115</v>
      </c>
      <c r="CB9" s="614" t="s">
        <v>8116</v>
      </c>
      <c r="CC9" s="614" t="s">
        <v>8117</v>
      </c>
      <c r="CD9" s="614" t="s">
        <v>8118</v>
      </c>
      <c r="CE9" s="614" t="s">
        <v>8119</v>
      </c>
      <c r="CF9" s="614" t="s">
        <v>8120</v>
      </c>
      <c r="CG9" s="614" t="s">
        <v>8121</v>
      </c>
      <c r="CH9" s="614" t="s">
        <v>8122</v>
      </c>
      <c r="CI9" s="614" t="s">
        <v>8123</v>
      </c>
      <c r="CJ9" s="614" t="s">
        <v>8124</v>
      </c>
      <c r="CK9" s="614" t="s">
        <v>8125</v>
      </c>
      <c r="CL9" s="614" t="s">
        <v>8126</v>
      </c>
      <c r="CM9" s="614" t="s">
        <v>8127</v>
      </c>
      <c r="CN9" s="614" t="s">
        <v>8128</v>
      </c>
      <c r="CO9" s="614" t="s">
        <v>8129</v>
      </c>
      <c r="CP9" s="614" t="s">
        <v>8130</v>
      </c>
      <c r="CQ9" s="614" t="s">
        <v>8131</v>
      </c>
      <c r="CR9" s="614" t="s">
        <v>8132</v>
      </c>
      <c r="CS9" s="614" t="s">
        <v>8133</v>
      </c>
      <c r="CT9" s="614" t="s">
        <v>8134</v>
      </c>
      <c r="CU9" s="614" t="s">
        <v>8135</v>
      </c>
      <c r="CV9" s="614" t="s">
        <v>8136</v>
      </c>
      <c r="CW9" s="614" t="s">
        <v>8137</v>
      </c>
      <c r="CX9" s="614" t="s">
        <v>8138</v>
      </c>
      <c r="CY9" s="614" t="s">
        <v>8139</v>
      </c>
      <c r="CZ9" s="614" t="s">
        <v>8140</v>
      </c>
      <c r="DA9" s="614" t="s">
        <v>8141</v>
      </c>
      <c r="DB9" s="614" t="s">
        <v>8142</v>
      </c>
      <c r="DC9" s="614" t="s">
        <v>8143</v>
      </c>
      <c r="DD9" s="614" t="s">
        <v>8144</v>
      </c>
      <c r="DE9" s="614" t="s">
        <v>8145</v>
      </c>
      <c r="DF9" s="614" t="s">
        <v>8146</v>
      </c>
      <c r="DG9" s="614" t="s">
        <v>8147</v>
      </c>
      <c r="DH9" s="614" t="s">
        <v>8148</v>
      </c>
      <c r="DI9" s="614" t="s">
        <v>8149</v>
      </c>
      <c r="DJ9" s="614" t="s">
        <v>8150</v>
      </c>
      <c r="DK9" s="614" t="s">
        <v>8151</v>
      </c>
      <c r="DL9" s="614" t="s">
        <v>8152</v>
      </c>
      <c r="DM9" s="614" t="s">
        <v>8153</v>
      </c>
      <c r="DN9" s="614" t="s">
        <v>8154</v>
      </c>
      <c r="DO9" s="614" t="s">
        <v>8155</v>
      </c>
      <c r="DP9" s="614" t="s">
        <v>8156</v>
      </c>
      <c r="DQ9" s="614" t="s">
        <v>8157</v>
      </c>
      <c r="DR9" s="614" t="s">
        <v>8158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5440</v>
      </c>
      <c r="F11" s="636" t="s">
        <v>175</v>
      </c>
      <c r="G11" s="902" t="s">
        <v>8159</v>
      </c>
      <c r="H11" s="239" t="s">
        <v>4664</v>
      </c>
      <c r="I11" s="239" t="s">
        <v>4145</v>
      </c>
      <c r="J11" s="240" t="s">
        <v>4002</v>
      </c>
      <c r="K11" s="658"/>
      <c r="L11" s="662">
        <v>7470403496</v>
      </c>
      <c r="M11" s="662"/>
      <c r="N11" s="662" t="s">
        <v>8160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8161</v>
      </c>
      <c r="F13" s="636" t="s">
        <v>175</v>
      </c>
      <c r="G13" s="858" t="s">
        <v>4150</v>
      </c>
      <c r="H13" s="239" t="s">
        <v>4664</v>
      </c>
      <c r="I13" s="239" t="s">
        <v>520</v>
      </c>
      <c r="J13" s="240" t="s">
        <v>521</v>
      </c>
      <c r="N13" s="656" t="s">
        <v>8160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8162</v>
      </c>
      <c r="F14" s="636" t="s">
        <v>8163</v>
      </c>
      <c r="G14" s="858" t="s">
        <v>8164</v>
      </c>
      <c r="H14" s="239" t="s">
        <v>4664</v>
      </c>
      <c r="I14" s="239" t="s">
        <v>532</v>
      </c>
      <c r="J14" s="240" t="s">
        <v>4468</v>
      </c>
      <c r="N14" s="656" t="s">
        <v>8165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8166</v>
      </c>
      <c r="F15" s="617" t="s">
        <v>175</v>
      </c>
      <c r="G15" s="730" t="s">
        <v>8167</v>
      </c>
      <c r="H15" s="91" t="s">
        <v>5045</v>
      </c>
      <c r="I15" s="91" t="s">
        <v>4443</v>
      </c>
      <c r="J15" s="93" t="s">
        <v>4444</v>
      </c>
      <c r="N15" s="656" t="s">
        <v>8165</v>
      </c>
      <c r="O15" s="645">
        <f t="shared" si="0"/>
        <v>4</v>
      </c>
      <c r="R15" s="726" t="s">
        <v>8168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8169</v>
      </c>
      <c r="F16" s="636" t="s">
        <v>175</v>
      </c>
      <c r="G16" s="858" t="s">
        <v>5873</v>
      </c>
      <c r="H16" s="239" t="s">
        <v>4664</v>
      </c>
      <c r="I16" s="239" t="s">
        <v>4472</v>
      </c>
      <c r="J16" s="240" t="s">
        <v>4473</v>
      </c>
      <c r="K16" s="859"/>
      <c r="L16" s="859"/>
      <c r="M16" s="859"/>
      <c r="N16" s="656" t="s">
        <v>8160</v>
      </c>
      <c r="O16" s="645">
        <f t="shared" si="0"/>
        <v>5</v>
      </c>
      <c r="R16" s="726" t="s">
        <v>8168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8170</v>
      </c>
      <c r="F17" s="636" t="s">
        <v>174</v>
      </c>
      <c r="G17" s="858" t="s">
        <v>8171</v>
      </c>
      <c r="H17" s="239" t="s">
        <v>5756</v>
      </c>
      <c r="I17" s="239" t="s">
        <v>4979</v>
      </c>
      <c r="J17" s="240" t="s">
        <v>4210</v>
      </c>
      <c r="M17" s="656" t="s">
        <v>8172</v>
      </c>
      <c r="N17" s="656" t="s">
        <v>8165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8173</v>
      </c>
      <c r="F18" s="617" t="s">
        <v>126</v>
      </c>
      <c r="G18" s="730" t="s">
        <v>8174</v>
      </c>
      <c r="H18" s="91" t="s">
        <v>4664</v>
      </c>
      <c r="I18" s="91" t="s">
        <v>8005</v>
      </c>
      <c r="J18" s="93" t="s">
        <v>8175</v>
      </c>
      <c r="M18" s="656" t="s">
        <v>8176</v>
      </c>
      <c r="N18" s="656" t="s">
        <v>8165</v>
      </c>
      <c r="O18" s="645">
        <f t="shared" si="0"/>
        <v>2</v>
      </c>
      <c r="R18" s="726" t="s">
        <v>8177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8178</v>
      </c>
      <c r="F19" s="617" t="s">
        <v>174</v>
      </c>
      <c r="G19" s="1043" t="s">
        <v>8179</v>
      </c>
      <c r="H19" s="91" t="s">
        <v>4664</v>
      </c>
      <c r="I19" s="91" t="s">
        <v>6713</v>
      </c>
      <c r="J19" s="91" t="s">
        <v>4449</v>
      </c>
      <c r="K19" s="616"/>
      <c r="L19" s="4"/>
      <c r="M19" s="1" t="s">
        <v>8180</v>
      </c>
      <c r="N19" s="656" t="s">
        <v>8165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8181</v>
      </c>
      <c r="F20" s="588" t="s">
        <v>174</v>
      </c>
      <c r="G20" s="1043" t="s">
        <v>4538</v>
      </c>
      <c r="H20" s="91" t="s">
        <v>4955</v>
      </c>
      <c r="I20" s="91" t="s">
        <v>4539</v>
      </c>
      <c r="J20" s="91" t="s">
        <v>4540</v>
      </c>
      <c r="M20" s="1042" t="s">
        <v>4541</v>
      </c>
      <c r="N20" s="656" t="s">
        <v>8165</v>
      </c>
      <c r="O20" s="645">
        <f t="shared" si="0"/>
        <v>1</v>
      </c>
      <c r="R20" s="726" t="s">
        <v>8182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8183</v>
      </c>
      <c r="F21" s="588" t="s">
        <v>174</v>
      </c>
      <c r="G21" s="1043" t="s">
        <v>8184</v>
      </c>
      <c r="H21" s="91" t="s">
        <v>4664</v>
      </c>
      <c r="I21" s="91" t="s">
        <v>4145</v>
      </c>
      <c r="J21" s="91" t="s">
        <v>8185</v>
      </c>
      <c r="M21" s="1042" t="s">
        <v>7116</v>
      </c>
      <c r="N21" s="656" t="s">
        <v>8165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8186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8187</v>
      </c>
      <c r="F31" s="617" t="s">
        <v>175</v>
      </c>
      <c r="G31" s="730" t="s">
        <v>8188</v>
      </c>
      <c r="H31" s="753" t="s">
        <v>4664</v>
      </c>
      <c r="I31" s="753" t="s">
        <v>8189</v>
      </c>
      <c r="J31" s="753" t="s">
        <v>5903</v>
      </c>
      <c r="K31" s="658">
        <v>45</v>
      </c>
      <c r="L31" s="659">
        <v>7910195549</v>
      </c>
      <c r="M31" s="659" t="s">
        <v>8160</v>
      </c>
      <c r="N31" s="659" t="s">
        <v>8160</v>
      </c>
      <c r="O31" s="645">
        <f>COUNTA(S31:EB31)</f>
        <v>5</v>
      </c>
      <c r="P31" s="645" t="s">
        <v>8190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8191</v>
      </c>
      <c r="F32" s="617" t="s">
        <v>174</v>
      </c>
      <c r="G32" s="730" t="s">
        <v>8192</v>
      </c>
      <c r="H32" s="753" t="s">
        <v>4664</v>
      </c>
      <c r="I32" s="753" t="s">
        <v>518</v>
      </c>
      <c r="J32" s="753" t="s">
        <v>8193</v>
      </c>
      <c r="K32" s="616"/>
      <c r="L32" s="4"/>
      <c r="M32" s="664" t="s">
        <v>8165</v>
      </c>
      <c r="N32" s="656" t="s">
        <v>8165</v>
      </c>
      <c r="O32" s="645">
        <f>COUNTA(S32:EB32)</f>
        <v>4</v>
      </c>
      <c r="R32" s="726" t="s">
        <v>8194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8195</v>
      </c>
      <c r="F33" s="588" t="s">
        <v>175</v>
      </c>
      <c r="G33" s="730" t="s">
        <v>8196</v>
      </c>
      <c r="H33" s="239" t="s">
        <v>4664</v>
      </c>
      <c r="I33" s="239" t="s">
        <v>6713</v>
      </c>
      <c r="J33" s="239" t="s">
        <v>8197</v>
      </c>
      <c r="K33" s="656" t="s">
        <v>6107</v>
      </c>
      <c r="L33" s="656" t="s">
        <v>8198</v>
      </c>
      <c r="M33" s="656" t="s">
        <v>8198</v>
      </c>
      <c r="N33" s="656" t="s">
        <v>8165</v>
      </c>
      <c r="O33" s="645">
        <f>COUNTA(S33:DE33)</f>
        <v>6</v>
      </c>
      <c r="R33" s="726" t="s">
        <v>8199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8200</v>
      </c>
      <c r="F34" s="617" t="s">
        <v>174</v>
      </c>
      <c r="G34" s="730" t="s">
        <v>8201</v>
      </c>
      <c r="H34" s="239" t="s">
        <v>4955</v>
      </c>
      <c r="I34" s="239" t="s">
        <v>5352</v>
      </c>
      <c r="J34" s="240" t="s">
        <v>8202</v>
      </c>
      <c r="M34" s="656" t="s">
        <v>8203</v>
      </c>
      <c r="N34" s="656" t="s">
        <v>8165</v>
      </c>
      <c r="O34" s="645">
        <f>COUNTA(S34:DE34)</f>
        <v>7</v>
      </c>
      <c r="R34" s="726" t="s">
        <v>8199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8204</v>
      </c>
      <c r="F35" s="617" t="s">
        <v>175</v>
      </c>
      <c r="G35" s="730" t="s">
        <v>8205</v>
      </c>
      <c r="H35" s="753" t="s">
        <v>5045</v>
      </c>
      <c r="I35" s="754" t="s">
        <v>4159</v>
      </c>
      <c r="J35" s="753" t="s">
        <v>4457</v>
      </c>
      <c r="K35" s="664"/>
      <c r="L35" s="664"/>
      <c r="M35" s="664" t="s">
        <v>8165</v>
      </c>
      <c r="N35" s="664" t="s">
        <v>8165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8206</v>
      </c>
      <c r="F36" s="617" t="s">
        <v>1031</v>
      </c>
      <c r="G36" s="5" t="s">
        <v>5864</v>
      </c>
      <c r="H36" s="753" t="s">
        <v>5394</v>
      </c>
      <c r="I36" s="753" t="s">
        <v>1032</v>
      </c>
      <c r="J36" s="754" t="s">
        <v>3992</v>
      </c>
      <c r="K36" s="658">
        <v>41</v>
      </c>
      <c r="L36" s="658">
        <v>7866614574</v>
      </c>
      <c r="M36" s="658" t="s">
        <v>8165</v>
      </c>
      <c r="N36" s="658" t="s">
        <v>8165</v>
      </c>
      <c r="O36" s="645">
        <f>COUNTA(S36:CZ36)</f>
        <v>8</v>
      </c>
      <c r="P36" s="645" t="s">
        <v>8190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8207</v>
      </c>
      <c r="E37" s="588" t="s">
        <v>8208</v>
      </c>
      <c r="F37" s="588" t="s">
        <v>174</v>
      </c>
      <c r="G37" s="730" t="s">
        <v>8209</v>
      </c>
      <c r="H37" s="753" t="s">
        <v>4664</v>
      </c>
      <c r="I37" s="753" t="s">
        <v>8210</v>
      </c>
      <c r="J37" s="753" t="s">
        <v>8211</v>
      </c>
      <c r="M37" s="656" t="s">
        <v>8165</v>
      </c>
      <c r="N37" s="656" t="s">
        <v>8165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8212</v>
      </c>
      <c r="F38" s="617" t="s">
        <v>174</v>
      </c>
      <c r="G38" s="730" t="s">
        <v>8213</v>
      </c>
      <c r="H38" s="753" t="s">
        <v>4664</v>
      </c>
      <c r="I38" s="753" t="s">
        <v>8214</v>
      </c>
      <c r="J38" s="753" t="s">
        <v>8215</v>
      </c>
      <c r="K38" s="588"/>
      <c r="L38" s="588"/>
      <c r="M38" s="660" t="s">
        <v>8160</v>
      </c>
      <c r="N38" s="664" t="s">
        <v>8160</v>
      </c>
      <c r="O38" s="645">
        <f>COUNTA(S38:BD38)</f>
        <v>6</v>
      </c>
      <c r="P38" s="588"/>
      <c r="Q38" s="645" t="s">
        <v>151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8216</v>
      </c>
      <c r="F39" s="617" t="s">
        <v>175</v>
      </c>
      <c r="G39" s="5" t="s">
        <v>4157</v>
      </c>
      <c r="H39" s="753" t="s">
        <v>5045</v>
      </c>
      <c r="I39" s="753" t="s">
        <v>3977</v>
      </c>
      <c r="J39" s="753" t="s">
        <v>3978</v>
      </c>
      <c r="K39" s="658"/>
      <c r="L39" s="660">
        <v>7790819935</v>
      </c>
      <c r="M39" s="660" t="s">
        <v>8160</v>
      </c>
      <c r="N39" s="660" t="s">
        <v>8160</v>
      </c>
      <c r="O39" s="645">
        <f>COUNTA(S39:BD39)</f>
        <v>9</v>
      </c>
      <c r="P39" s="645" t="s">
        <v>8190</v>
      </c>
      <c r="Q39" s="645" t="s">
        <v>8217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8218</v>
      </c>
      <c r="F40" s="617" t="s">
        <v>175</v>
      </c>
      <c r="G40" s="730" t="s">
        <v>5877</v>
      </c>
      <c r="H40" s="753" t="s">
        <v>4664</v>
      </c>
      <c r="I40" s="753" t="s">
        <v>4447</v>
      </c>
      <c r="J40" s="753" t="s">
        <v>4448</v>
      </c>
      <c r="K40" s="658"/>
      <c r="L40" s="664"/>
      <c r="M40" s="664" t="s">
        <v>8165</v>
      </c>
      <c r="N40" s="664" t="s">
        <v>8165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175</v>
      </c>
      <c r="G41" s="730" t="s">
        <v>4237</v>
      </c>
      <c r="H41" s="753" t="s">
        <v>4955</v>
      </c>
      <c r="I41" s="753" t="s">
        <v>4474</v>
      </c>
      <c r="J41" s="753" t="s">
        <v>4042</v>
      </c>
      <c r="M41" s="656" t="s">
        <v>8165</v>
      </c>
      <c r="N41" s="656" t="s">
        <v>8165</v>
      </c>
      <c r="O41" s="645">
        <f>COUNTA(S17:CZ17)</f>
        <v>2</v>
      </c>
      <c r="R41" s="726" t="s">
        <v>8219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8220</v>
      </c>
      <c r="F42" s="617" t="s">
        <v>175</v>
      </c>
      <c r="G42" s="730" t="s">
        <v>5687</v>
      </c>
      <c r="H42" s="753" t="s">
        <v>4664</v>
      </c>
      <c r="I42" s="753" t="s">
        <v>8221</v>
      </c>
      <c r="J42" s="753" t="s">
        <v>5365</v>
      </c>
      <c r="K42" s="658" t="s">
        <v>4749</v>
      </c>
      <c r="L42" s="663" t="s">
        <v>5688</v>
      </c>
      <c r="M42" s="663" t="s">
        <v>8165</v>
      </c>
      <c r="N42" s="663" t="s">
        <v>8165</v>
      </c>
      <c r="O42" s="645">
        <f>COUNTA(#REF!)</f>
        <v>1</v>
      </c>
      <c r="P42" s="645" t="s">
        <v>147</v>
      </c>
      <c r="Q42" s="645" t="s">
        <v>151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8222</v>
      </c>
      <c r="F43" s="617" t="s">
        <v>175</v>
      </c>
      <c r="G43" s="5" t="s">
        <v>5572</v>
      </c>
      <c r="H43" s="753" t="s">
        <v>5045</v>
      </c>
      <c r="I43" s="753" t="s">
        <v>4446</v>
      </c>
      <c r="J43" s="754" t="s">
        <v>4403</v>
      </c>
      <c r="K43" s="843">
        <v>61</v>
      </c>
      <c r="L43" s="844" t="s">
        <v>5573</v>
      </c>
      <c r="M43" s="663" t="s">
        <v>8165</v>
      </c>
      <c r="N43" s="660" t="s">
        <v>8165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8223</v>
      </c>
      <c r="F44" s="617" t="s">
        <v>175</v>
      </c>
      <c r="G44" s="729" t="s">
        <v>8224</v>
      </c>
      <c r="H44" s="753" t="s">
        <v>4664</v>
      </c>
      <c r="I44" s="753" t="s">
        <v>522</v>
      </c>
      <c r="J44" s="754" t="s">
        <v>4153</v>
      </c>
      <c r="K44" s="658">
        <v>64</v>
      </c>
      <c r="L44" s="660">
        <v>7469932296</v>
      </c>
      <c r="M44" s="660" t="s">
        <v>8165</v>
      </c>
      <c r="N44" s="768" t="s">
        <v>8165</v>
      </c>
      <c r="O44" s="645">
        <f>COUNTA(S44:BD44)</f>
        <v>6</v>
      </c>
      <c r="P44" s="645" t="s">
        <v>8225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8226</v>
      </c>
      <c r="F45" s="617" t="s">
        <v>175</v>
      </c>
      <c r="G45" s="729" t="s">
        <v>4218</v>
      </c>
      <c r="H45" s="753" t="s">
        <v>4955</v>
      </c>
      <c r="I45" s="753" t="s">
        <v>516</v>
      </c>
      <c r="J45" s="754" t="s">
        <v>517</v>
      </c>
      <c r="K45" s="658"/>
      <c r="L45" s="661"/>
      <c r="M45" s="661" t="s">
        <v>8165</v>
      </c>
      <c r="N45" s="769" t="s">
        <v>8165</v>
      </c>
      <c r="O45" s="645">
        <f>COUNTA(S45:BD45)</f>
        <v>10</v>
      </c>
      <c r="P45" s="645" t="s">
        <v>147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175</v>
      </c>
      <c r="G46" s="730" t="s">
        <v>4362</v>
      </c>
      <c r="H46" s="753" t="s">
        <v>5045</v>
      </c>
      <c r="I46" s="753" t="s">
        <v>512</v>
      </c>
      <c r="J46" s="754" t="s">
        <v>513</v>
      </c>
      <c r="K46" s="658">
        <v>55</v>
      </c>
      <c r="L46" s="663"/>
      <c r="M46" s="663" t="s">
        <v>8165</v>
      </c>
      <c r="N46" s="770" t="s">
        <v>8165</v>
      </c>
      <c r="O46" s="645">
        <f>COUNTA(S46:BD46)</f>
        <v>6</v>
      </c>
      <c r="P46" s="645" t="s">
        <v>145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8227</v>
      </c>
      <c r="F52" s="617" t="s">
        <v>176</v>
      </c>
      <c r="G52" s="730" t="s">
        <v>8188</v>
      </c>
      <c r="H52" s="239" t="s">
        <v>4664</v>
      </c>
      <c r="I52" s="239" t="s">
        <v>8189</v>
      </c>
      <c r="J52" s="240" t="s">
        <v>5903</v>
      </c>
      <c r="K52" s="658">
        <v>45</v>
      </c>
      <c r="L52" s="659">
        <v>7910195549</v>
      </c>
      <c r="M52" s="659"/>
      <c r="N52" s="659" t="s">
        <v>8165</v>
      </c>
      <c r="O52" s="645">
        <f>COUNTA(S52:CZ52)</f>
        <v>6</v>
      </c>
      <c r="P52" s="645" t="s">
        <v>8190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175</v>
      </c>
      <c r="G53" s="729" t="s">
        <v>4220</v>
      </c>
      <c r="H53" s="239" t="s">
        <v>5045</v>
      </c>
      <c r="I53" s="239" t="s">
        <v>2622</v>
      </c>
      <c r="J53" s="239" t="s">
        <v>4451</v>
      </c>
      <c r="K53" s="588"/>
      <c r="L53" s="588"/>
      <c r="M53" s="588"/>
      <c r="N53" s="664" t="s">
        <v>8165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175</v>
      </c>
      <c r="G54" s="858" t="s">
        <v>8228</v>
      </c>
      <c r="H54" s="239" t="s">
        <v>4955</v>
      </c>
      <c r="I54" s="239" t="s">
        <v>8229</v>
      </c>
      <c r="J54" s="239" t="s">
        <v>7310</v>
      </c>
      <c r="K54" s="859"/>
      <c r="L54" s="859"/>
      <c r="M54" s="859"/>
      <c r="N54" s="859" t="s">
        <v>8165</v>
      </c>
      <c r="O54" s="860">
        <f>COUNTA(S54:CZ54)</f>
        <v>1</v>
      </c>
      <c r="P54" s="861"/>
      <c r="Q54" s="861"/>
      <c r="R54" s="862" t="s">
        <v>8230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8231</v>
      </c>
      <c r="F55" s="636" t="s">
        <v>175</v>
      </c>
      <c r="G55" s="858" t="s">
        <v>8232</v>
      </c>
      <c r="H55" s="239" t="s">
        <v>4664</v>
      </c>
      <c r="I55" s="239" t="s">
        <v>8233</v>
      </c>
      <c r="J55" s="240" t="s">
        <v>4076</v>
      </c>
      <c r="K55" s="863"/>
      <c r="L55" s="863"/>
      <c r="M55" s="863"/>
      <c r="N55" s="863" t="s">
        <v>8165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8234</v>
      </c>
      <c r="F56" s="636" t="s">
        <v>174</v>
      </c>
      <c r="G56" s="865" t="s">
        <v>8235</v>
      </c>
      <c r="H56" s="239" t="s">
        <v>5045</v>
      </c>
      <c r="I56" s="239" t="s">
        <v>8236</v>
      </c>
      <c r="J56" s="240" t="s">
        <v>8237</v>
      </c>
      <c r="K56" s="727" t="s">
        <v>5485</v>
      </c>
      <c r="L56" s="866" t="s">
        <v>8238</v>
      </c>
      <c r="M56" s="866"/>
      <c r="N56" s="863" t="s">
        <v>8165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8239</v>
      </c>
      <c r="F57" s="636" t="s">
        <v>175</v>
      </c>
      <c r="G57" s="867" t="s">
        <v>8240</v>
      </c>
      <c r="H57" s="239" t="s">
        <v>4664</v>
      </c>
      <c r="I57" s="240" t="s">
        <v>8241</v>
      </c>
      <c r="J57" s="239" t="s">
        <v>8242</v>
      </c>
      <c r="K57" s="727">
        <v>69</v>
      </c>
      <c r="L57" s="727">
        <v>7961355075</v>
      </c>
      <c r="M57" s="727"/>
      <c r="N57" s="727" t="s">
        <v>8165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5440</v>
      </c>
      <c r="F58" s="636" t="s">
        <v>175</v>
      </c>
      <c r="G58" s="849" t="s">
        <v>4178</v>
      </c>
      <c r="H58" s="636" t="s">
        <v>5394</v>
      </c>
      <c r="I58" s="636" t="s">
        <v>4179</v>
      </c>
      <c r="J58" s="636" t="s">
        <v>4180</v>
      </c>
      <c r="K58" s="728">
        <v>23</v>
      </c>
      <c r="L58" s="728">
        <v>7557766387</v>
      </c>
      <c r="M58" s="728"/>
      <c r="N58" s="728" t="s">
        <v>8160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5440</v>
      </c>
      <c r="F59" s="857" t="s">
        <v>175</v>
      </c>
      <c r="G59" s="865" t="s">
        <v>4735</v>
      </c>
      <c r="H59" s="239" t="s">
        <v>4664</v>
      </c>
      <c r="I59" s="239" t="s">
        <v>8243</v>
      </c>
      <c r="J59" s="240" t="s">
        <v>8244</v>
      </c>
      <c r="K59" s="727"/>
      <c r="L59" s="869"/>
      <c r="M59" s="869"/>
      <c r="N59" s="869" t="s">
        <v>8160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8245</v>
      </c>
      <c r="C62" s="246" t="s">
        <v>3755</v>
      </c>
      <c r="D62" s="246" t="s">
        <v>8246</v>
      </c>
      <c r="E62" s="604" t="s">
        <v>1039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8247</v>
      </c>
      <c r="C69" s="1">
        <v>1.5</v>
      </c>
      <c r="D69" s="1">
        <f>C69*B63</f>
        <v>49.5</v>
      </c>
    </row>
    <row r="70" spans="2:31" x14ac:dyDescent="0.35">
      <c r="B70" s="588" t="s">
        <v>8248</v>
      </c>
      <c r="C70" s="1">
        <v>0</v>
      </c>
      <c r="D70" s="1">
        <f>C70*4</f>
        <v>0</v>
      </c>
    </row>
    <row r="71" spans="2:31" x14ac:dyDescent="0.35">
      <c r="B71" s="588" t="s">
        <v>8249</v>
      </c>
      <c r="C71" s="1">
        <v>50</v>
      </c>
      <c r="D71" s="1">
        <f>SUM(C71*3)*6</f>
        <v>900</v>
      </c>
    </row>
    <row r="72" spans="2:31" x14ac:dyDescent="0.35">
      <c r="B72" s="588" t="s">
        <v>538</v>
      </c>
      <c r="C72" s="1">
        <v>3</v>
      </c>
      <c r="D72" s="1">
        <f>SUM(C72*3)*6</f>
        <v>54</v>
      </c>
    </row>
    <row r="73" spans="2:31" x14ac:dyDescent="0.35">
      <c r="B73" s="588" t="s">
        <v>8250</v>
      </c>
      <c r="C73" s="1">
        <v>0</v>
      </c>
      <c r="D73" s="1">
        <f>C73*B63</f>
        <v>0</v>
      </c>
    </row>
    <row r="74" spans="2:31" x14ac:dyDescent="0.35">
      <c r="B74" s="588" t="s">
        <v>8251</v>
      </c>
      <c r="C74" s="1">
        <v>0</v>
      </c>
      <c r="D74" s="1">
        <f>C74*4</f>
        <v>0</v>
      </c>
    </row>
    <row r="75" spans="2:31" x14ac:dyDescent="0.35">
      <c r="B75" s="588" t="s">
        <v>3595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509</v>
      </c>
      <c r="D77" s="1">
        <f>SUM(D69:D76)</f>
        <v>1459.8629999999998</v>
      </c>
    </row>
    <row r="78" spans="2:31" x14ac:dyDescent="0.35">
      <c r="C78" s="1" t="s">
        <v>3914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2855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3534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2431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8252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8253</v>
      </c>
      <c r="F84" s="617" t="s">
        <v>175</v>
      </c>
      <c r="G84" s="287" t="s">
        <v>8254</v>
      </c>
      <c r="H84" s="617" t="s">
        <v>4664</v>
      </c>
      <c r="I84" s="617" t="s">
        <v>2996</v>
      </c>
      <c r="J84" s="611" t="s">
        <v>4245</v>
      </c>
      <c r="K84" s="665" t="s">
        <v>4889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3" width="9.1328125" style="45" customWidth="1"/>
    <col min="24" max="16384" width="9.1328125" style="45"/>
  </cols>
  <sheetData>
    <row r="1" spans="1:22" ht="29.25" customHeight="1" x14ac:dyDescent="0.35">
      <c r="A1" s="237" t="s">
        <v>4506</v>
      </c>
      <c r="B1" s="236" t="s">
        <v>8255</v>
      </c>
      <c r="C1" s="107" t="s">
        <v>4934</v>
      </c>
      <c r="D1" s="107" t="s">
        <v>4935</v>
      </c>
      <c r="E1" s="109" t="s">
        <v>4936</v>
      </c>
      <c r="F1" s="106" t="s">
        <v>4504</v>
      </c>
      <c r="G1" s="108" t="s">
        <v>129</v>
      </c>
      <c r="H1" s="107" t="s">
        <v>3880</v>
      </c>
      <c r="I1" s="106" t="s">
        <v>4502</v>
      </c>
      <c r="J1" s="106" t="s">
        <v>4938</v>
      </c>
      <c r="K1" s="106" t="s">
        <v>4939</v>
      </c>
      <c r="L1" s="106" t="s">
        <v>4940</v>
      </c>
      <c r="M1" s="235" t="s">
        <v>4941</v>
      </c>
      <c r="N1" s="110" t="s">
        <v>4942</v>
      </c>
      <c r="O1" s="106" t="s">
        <v>4943</v>
      </c>
      <c r="P1" s="110" t="s">
        <v>4944</v>
      </c>
      <c r="Q1" s="106" t="s">
        <v>4945</v>
      </c>
      <c r="R1" s="107" t="s">
        <v>4946</v>
      </c>
      <c r="S1" s="106" t="s">
        <v>4947</v>
      </c>
      <c r="T1" s="234" t="s">
        <v>4948</v>
      </c>
      <c r="U1" s="234" t="s">
        <v>4949</v>
      </c>
      <c r="V1" s="233" t="s">
        <v>4950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120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8256</v>
      </c>
      <c r="C6" s="84" t="s">
        <v>7580</v>
      </c>
      <c r="D6" s="84" t="s">
        <v>5520</v>
      </c>
      <c r="E6" s="84" t="s">
        <v>8257</v>
      </c>
      <c r="F6" s="86">
        <v>42949</v>
      </c>
      <c r="G6" s="4">
        <v>38.25</v>
      </c>
      <c r="H6" s="84">
        <v>0</v>
      </c>
      <c r="I6" s="81" t="s">
        <v>8258</v>
      </c>
      <c r="J6" s="91" t="s">
        <v>4664</v>
      </c>
      <c r="K6" s="93" t="s">
        <v>8259</v>
      </c>
      <c r="L6" s="91" t="s">
        <v>8260</v>
      </c>
      <c r="M6" s="94" t="s">
        <v>6045</v>
      </c>
      <c r="N6" s="76" t="s">
        <v>8261</v>
      </c>
      <c r="O6" s="93" t="s">
        <v>8262</v>
      </c>
      <c r="P6" s="88" t="s">
        <v>8263</v>
      </c>
      <c r="Q6" s="84" t="s">
        <v>8264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8256</v>
      </c>
      <c r="C7" s="84" t="s">
        <v>7580</v>
      </c>
      <c r="D7" s="84" t="s">
        <v>5520</v>
      </c>
      <c r="E7" s="84" t="s">
        <v>8265</v>
      </c>
      <c r="F7" s="86">
        <v>42673</v>
      </c>
      <c r="G7" s="4">
        <v>45</v>
      </c>
      <c r="H7" s="84">
        <v>0</v>
      </c>
      <c r="I7" s="95" t="s">
        <v>4964</v>
      </c>
      <c r="J7" s="91" t="s">
        <v>4664</v>
      </c>
      <c r="K7" s="93" t="s">
        <v>4145</v>
      </c>
      <c r="L7" s="91" t="s">
        <v>4965</v>
      </c>
      <c r="M7" s="94" t="s">
        <v>4966</v>
      </c>
      <c r="N7" s="76" t="s">
        <v>4967</v>
      </c>
      <c r="O7" s="93" t="s">
        <v>4968</v>
      </c>
      <c r="P7" s="91" t="s">
        <v>4969</v>
      </c>
      <c r="Q7" s="93" t="s">
        <v>4970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8256</v>
      </c>
      <c r="C8" s="84" t="s">
        <v>7580</v>
      </c>
      <c r="D8" s="84" t="s">
        <v>5520</v>
      </c>
      <c r="E8" s="84" t="s">
        <v>1031</v>
      </c>
      <c r="F8" s="86">
        <v>42709</v>
      </c>
      <c r="G8" s="4">
        <v>45</v>
      </c>
      <c r="H8" s="84">
        <v>0</v>
      </c>
      <c r="I8" s="95" t="s">
        <v>8266</v>
      </c>
      <c r="J8" s="91" t="s">
        <v>4955</v>
      </c>
      <c r="K8" s="93" t="s">
        <v>8267</v>
      </c>
      <c r="L8" s="91" t="s">
        <v>4036</v>
      </c>
      <c r="M8" s="94" t="s">
        <v>4716</v>
      </c>
      <c r="N8" s="76" t="s">
        <v>8268</v>
      </c>
      <c r="O8" s="93" t="s">
        <v>8269</v>
      </c>
      <c r="P8" s="91" t="s">
        <v>8270</v>
      </c>
      <c r="Q8" s="93" t="s">
        <v>4534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8271</v>
      </c>
      <c r="C11" s="96" t="s">
        <v>7580</v>
      </c>
      <c r="D11" s="96" t="s">
        <v>5520</v>
      </c>
      <c r="E11" s="96" t="s">
        <v>8265</v>
      </c>
      <c r="F11" s="97">
        <v>42673</v>
      </c>
      <c r="G11" s="6">
        <v>45</v>
      </c>
      <c r="H11" s="96">
        <v>0</v>
      </c>
      <c r="I11" s="95" t="s">
        <v>4964</v>
      </c>
      <c r="J11" s="91" t="s">
        <v>4664</v>
      </c>
      <c r="K11" s="93" t="s">
        <v>4145</v>
      </c>
      <c r="L11" s="91" t="s">
        <v>4965</v>
      </c>
      <c r="M11" s="94" t="s">
        <v>4966</v>
      </c>
      <c r="N11" s="76" t="s">
        <v>4967</v>
      </c>
      <c r="O11" s="93" t="s">
        <v>4968</v>
      </c>
      <c r="P11" s="91" t="s">
        <v>4969</v>
      </c>
      <c r="Q11" s="93" t="s">
        <v>4970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8271</v>
      </c>
      <c r="C12" s="96" t="s">
        <v>7580</v>
      </c>
      <c r="D12" s="96" t="s">
        <v>5520</v>
      </c>
      <c r="E12" s="96" t="s">
        <v>8272</v>
      </c>
      <c r="F12" s="243">
        <v>42508</v>
      </c>
      <c r="G12" s="6">
        <v>45</v>
      </c>
      <c r="H12" s="96">
        <v>0</v>
      </c>
      <c r="I12" s="241" t="s">
        <v>8273</v>
      </c>
      <c r="J12" s="239" t="s">
        <v>4955</v>
      </c>
      <c r="K12" s="240" t="s">
        <v>8274</v>
      </c>
      <c r="L12" s="239" t="s">
        <v>8275</v>
      </c>
      <c r="M12" s="242" t="s">
        <v>4689</v>
      </c>
      <c r="N12" s="76" t="s">
        <v>8276</v>
      </c>
      <c r="O12" s="93" t="s">
        <v>8277</v>
      </c>
      <c r="P12" s="88" t="s">
        <v>8278</v>
      </c>
      <c r="Q12" s="84" t="s">
        <v>4970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8271</v>
      </c>
      <c r="C13" s="96" t="s">
        <v>7580</v>
      </c>
      <c r="D13" s="96" t="s">
        <v>5520</v>
      </c>
      <c r="E13" s="96" t="s">
        <v>1031</v>
      </c>
      <c r="F13" s="97">
        <v>42709</v>
      </c>
      <c r="G13" s="6">
        <v>45</v>
      </c>
      <c r="H13" s="96">
        <v>0</v>
      </c>
      <c r="I13" s="95" t="s">
        <v>8266</v>
      </c>
      <c r="J13" s="91" t="s">
        <v>4955</v>
      </c>
      <c r="K13" s="93" t="s">
        <v>8267</v>
      </c>
      <c r="L13" s="91" t="s">
        <v>4036</v>
      </c>
      <c r="M13" s="94" t="s">
        <v>4716</v>
      </c>
      <c r="N13" s="76" t="s">
        <v>8268</v>
      </c>
      <c r="O13" s="93" t="s">
        <v>8269</v>
      </c>
      <c r="P13" s="91" t="s">
        <v>8270</v>
      </c>
      <c r="Q13" s="93" t="s">
        <v>4534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8271</v>
      </c>
      <c r="C14" s="96" t="s">
        <v>7580</v>
      </c>
      <c r="D14" s="96" t="s">
        <v>5520</v>
      </c>
      <c r="E14" s="96" t="s">
        <v>8279</v>
      </c>
      <c r="F14" s="97">
        <v>42705</v>
      </c>
      <c r="G14" s="6">
        <f>114.75/3</f>
        <v>38.25</v>
      </c>
      <c r="H14" s="96">
        <v>0</v>
      </c>
      <c r="I14" s="95" t="s">
        <v>8280</v>
      </c>
      <c r="J14" s="91" t="s">
        <v>4955</v>
      </c>
      <c r="K14" s="93" t="s">
        <v>4493</v>
      </c>
      <c r="L14" s="91" t="s">
        <v>8281</v>
      </c>
      <c r="M14" s="94" t="s">
        <v>5588</v>
      </c>
      <c r="N14" s="76" t="s">
        <v>8282</v>
      </c>
      <c r="O14" s="93" t="s">
        <v>8283</v>
      </c>
      <c r="P14" s="91" t="s">
        <v>8284</v>
      </c>
      <c r="Q14" s="93" t="s">
        <v>5886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8285</v>
      </c>
      <c r="C17" s="84" t="s">
        <v>7580</v>
      </c>
      <c r="D17" s="84" t="s">
        <v>8286</v>
      </c>
      <c r="E17" s="84" t="s">
        <v>8287</v>
      </c>
      <c r="F17" s="86">
        <v>42623</v>
      </c>
      <c r="G17" s="4">
        <v>45</v>
      </c>
      <c r="H17" s="84">
        <v>0</v>
      </c>
      <c r="I17" s="241" t="s">
        <v>6030</v>
      </c>
      <c r="J17" s="91" t="s">
        <v>4955</v>
      </c>
      <c r="K17" s="93" t="s">
        <v>5641</v>
      </c>
      <c r="L17" s="91" t="s">
        <v>8288</v>
      </c>
      <c r="M17" s="94" t="s">
        <v>5741</v>
      </c>
      <c r="N17" s="76" t="s">
        <v>5642</v>
      </c>
      <c r="O17" s="93" t="s">
        <v>4395</v>
      </c>
      <c r="P17" s="88" t="s">
        <v>8289</v>
      </c>
      <c r="Q17" s="84"/>
    </row>
    <row r="18" spans="1:17" ht="15.75" customHeight="1" x14ac:dyDescent="0.35">
      <c r="A18" s="91">
        <v>42758</v>
      </c>
      <c r="B18" s="93" t="s">
        <v>8285</v>
      </c>
      <c r="C18" s="84" t="s">
        <v>7580</v>
      </c>
      <c r="D18" s="84" t="s">
        <v>5520</v>
      </c>
      <c r="E18" s="84" t="s">
        <v>8279</v>
      </c>
      <c r="F18" s="86">
        <v>42705</v>
      </c>
      <c r="G18" s="4">
        <f>114.75/3</f>
        <v>38.25</v>
      </c>
      <c r="H18" s="84">
        <v>0</v>
      </c>
      <c r="I18" s="95" t="s">
        <v>8280</v>
      </c>
      <c r="J18" s="91" t="s">
        <v>4955</v>
      </c>
      <c r="K18" s="93" t="s">
        <v>4493</v>
      </c>
      <c r="L18" s="91" t="s">
        <v>8281</v>
      </c>
      <c r="M18" s="94" t="s">
        <v>5588</v>
      </c>
      <c r="N18" s="76" t="s">
        <v>8282</v>
      </c>
      <c r="O18" s="93" t="s">
        <v>8283</v>
      </c>
      <c r="P18" s="91" t="s">
        <v>8284</v>
      </c>
      <c r="Q18" s="93" t="s">
        <v>5886</v>
      </c>
    </row>
    <row r="19" spans="1:17" ht="15.75" customHeight="1" x14ac:dyDescent="0.35">
      <c r="A19" s="91">
        <v>42758</v>
      </c>
      <c r="B19" s="93" t="s">
        <v>8285</v>
      </c>
      <c r="C19" s="84" t="s">
        <v>7580</v>
      </c>
      <c r="D19" s="84" t="s">
        <v>5520</v>
      </c>
      <c r="E19" s="84" t="s">
        <v>8290</v>
      </c>
      <c r="F19" s="86">
        <v>42739</v>
      </c>
      <c r="G19" s="4">
        <f>135/3</f>
        <v>45</v>
      </c>
      <c r="H19" s="84">
        <v>0</v>
      </c>
      <c r="I19" s="95" t="s">
        <v>8291</v>
      </c>
      <c r="J19" s="91" t="s">
        <v>5045</v>
      </c>
      <c r="K19" s="93" t="s">
        <v>4168</v>
      </c>
      <c r="L19" s="91" t="s">
        <v>4057</v>
      </c>
      <c r="M19" s="94" t="s">
        <v>5014</v>
      </c>
      <c r="N19" s="76" t="s">
        <v>8292</v>
      </c>
      <c r="O19" s="93" t="s">
        <v>8293</v>
      </c>
      <c r="P19" s="91" t="s">
        <v>8294</v>
      </c>
      <c r="Q19" s="93" t="s">
        <v>4376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8295</v>
      </c>
      <c r="C23" s="84" t="s">
        <v>7580</v>
      </c>
      <c r="D23" s="84" t="s">
        <v>5520</v>
      </c>
      <c r="E23" s="84" t="s">
        <v>8265</v>
      </c>
      <c r="F23" s="86">
        <v>42673</v>
      </c>
      <c r="G23" s="4">
        <v>45</v>
      </c>
      <c r="H23" s="84">
        <v>0</v>
      </c>
      <c r="I23" s="92" t="s">
        <v>4964</v>
      </c>
      <c r="J23" s="91" t="s">
        <v>4664</v>
      </c>
      <c r="K23" s="93" t="s">
        <v>4145</v>
      </c>
      <c r="L23" s="91" t="s">
        <v>4965</v>
      </c>
      <c r="M23" s="94" t="s">
        <v>4966</v>
      </c>
      <c r="N23" s="76" t="s">
        <v>4967</v>
      </c>
      <c r="O23" s="93" t="s">
        <v>4968</v>
      </c>
      <c r="P23" s="91" t="s">
        <v>4969</v>
      </c>
      <c r="Q23" s="93" t="s">
        <v>4970</v>
      </c>
    </row>
    <row r="24" spans="1:17" ht="14.65" customHeight="1" x14ac:dyDescent="0.35">
      <c r="A24" s="91">
        <v>42800</v>
      </c>
      <c r="B24" s="93" t="s">
        <v>8295</v>
      </c>
      <c r="C24" s="84" t="s">
        <v>7580</v>
      </c>
      <c r="D24" s="84" t="s">
        <v>5520</v>
      </c>
      <c r="E24" s="84" t="s">
        <v>1031</v>
      </c>
      <c r="F24" s="86">
        <v>42738</v>
      </c>
      <c r="G24" s="4">
        <v>40</v>
      </c>
      <c r="H24" s="84">
        <v>0</v>
      </c>
      <c r="I24" s="92" t="s">
        <v>4150</v>
      </c>
      <c r="J24" s="91" t="s">
        <v>4664</v>
      </c>
      <c r="K24" s="93" t="s">
        <v>520</v>
      </c>
      <c r="L24" s="91" t="s">
        <v>521</v>
      </c>
      <c r="M24" s="94">
        <v>55</v>
      </c>
      <c r="N24" s="76" t="s">
        <v>5490</v>
      </c>
      <c r="O24" s="93" t="s">
        <v>5491</v>
      </c>
      <c r="P24" s="91" t="s">
        <v>5492</v>
      </c>
      <c r="Q24" s="93" t="s">
        <v>5493</v>
      </c>
    </row>
    <row r="25" spans="1:17" ht="14.65" customHeight="1" x14ac:dyDescent="0.35">
      <c r="A25" s="91">
        <v>42800</v>
      </c>
      <c r="B25" s="93" t="s">
        <v>8295</v>
      </c>
      <c r="C25" s="84" t="s">
        <v>7580</v>
      </c>
      <c r="D25" s="84" t="s">
        <v>174</v>
      </c>
      <c r="E25" s="87" t="s">
        <v>8296</v>
      </c>
      <c r="F25" s="86">
        <v>42766</v>
      </c>
      <c r="G25" s="4">
        <v>50</v>
      </c>
      <c r="H25" s="84">
        <v>0</v>
      </c>
      <c r="I25" s="3" t="s">
        <v>8297</v>
      </c>
      <c r="J25" s="91" t="s">
        <v>4664</v>
      </c>
      <c r="K25" s="84" t="s">
        <v>8298</v>
      </c>
      <c r="L25" s="84" t="s">
        <v>8026</v>
      </c>
      <c r="M25" s="146" t="s">
        <v>4777</v>
      </c>
      <c r="N25" s="146" t="s">
        <v>8299</v>
      </c>
      <c r="O25" s="84" t="s">
        <v>8300</v>
      </c>
      <c r="P25" s="84" t="s">
        <v>8301</v>
      </c>
      <c r="Q25" s="84" t="s">
        <v>4376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8302</v>
      </c>
      <c r="C27" s="84" t="s">
        <v>7580</v>
      </c>
      <c r="D27" s="84" t="s">
        <v>5520</v>
      </c>
      <c r="E27" s="87" t="s">
        <v>8303</v>
      </c>
      <c r="F27" s="86">
        <v>42699</v>
      </c>
      <c r="G27" s="4">
        <v>42.5</v>
      </c>
      <c r="H27" s="84">
        <v>0</v>
      </c>
      <c r="I27" s="3" t="s">
        <v>4199</v>
      </c>
      <c r="J27" s="84" t="s">
        <v>4664</v>
      </c>
      <c r="K27" s="84" t="s">
        <v>8304</v>
      </c>
      <c r="L27" s="84" t="s">
        <v>8305</v>
      </c>
      <c r="M27" s="84" t="s">
        <v>4872</v>
      </c>
      <c r="N27" s="84" t="s">
        <v>8306</v>
      </c>
      <c r="O27" s="84" t="s">
        <v>8307</v>
      </c>
      <c r="P27" s="84" t="s">
        <v>8308</v>
      </c>
      <c r="Q27" s="84" t="s">
        <v>4376</v>
      </c>
    </row>
    <row r="28" spans="1:17" ht="15.75" customHeight="1" x14ac:dyDescent="0.35">
      <c r="A28" s="91">
        <v>42802</v>
      </c>
      <c r="B28" s="93" t="s">
        <v>8302</v>
      </c>
      <c r="C28" s="84" t="s">
        <v>7580</v>
      </c>
      <c r="D28" s="84" t="s">
        <v>5520</v>
      </c>
      <c r="E28" s="87" t="s">
        <v>8309</v>
      </c>
      <c r="F28" s="86">
        <v>42773</v>
      </c>
      <c r="G28" s="4">
        <v>40</v>
      </c>
      <c r="H28" s="84">
        <v>0</v>
      </c>
      <c r="I28" s="3" t="s">
        <v>4194</v>
      </c>
      <c r="J28" s="91" t="s">
        <v>4664</v>
      </c>
      <c r="K28" s="84" t="s">
        <v>4145</v>
      </c>
      <c r="L28" s="84" t="s">
        <v>4195</v>
      </c>
      <c r="M28" s="197" t="s">
        <v>4862</v>
      </c>
      <c r="N28" s="238" t="s">
        <v>8310</v>
      </c>
      <c r="O28" s="84" t="s">
        <v>8311</v>
      </c>
      <c r="P28" s="88" t="s">
        <v>8312</v>
      </c>
      <c r="Q28" s="84" t="s">
        <v>8313</v>
      </c>
    </row>
    <row r="29" spans="1:17" ht="15.75" customHeight="1" x14ac:dyDescent="0.35">
      <c r="A29" s="91">
        <v>42802</v>
      </c>
      <c r="B29" s="93" t="s">
        <v>8302</v>
      </c>
      <c r="C29" s="84" t="s">
        <v>7580</v>
      </c>
      <c r="D29" s="84" t="s">
        <v>5520</v>
      </c>
      <c r="E29" s="87" t="s">
        <v>8309</v>
      </c>
      <c r="F29" s="86">
        <v>42773</v>
      </c>
      <c r="G29" s="4">
        <v>40</v>
      </c>
      <c r="H29" s="84">
        <v>0</v>
      </c>
      <c r="I29" s="81" t="s">
        <v>8314</v>
      </c>
      <c r="J29" s="91" t="s">
        <v>5045</v>
      </c>
      <c r="K29" s="84" t="s">
        <v>4007</v>
      </c>
      <c r="L29" s="84" t="s">
        <v>4195</v>
      </c>
      <c r="M29" s="197" t="s">
        <v>4862</v>
      </c>
      <c r="N29" s="238" t="s">
        <v>8310</v>
      </c>
      <c r="O29" s="84" t="s">
        <v>8311</v>
      </c>
      <c r="P29" s="88" t="s">
        <v>8312</v>
      </c>
      <c r="Q29" s="84" t="s">
        <v>8313</v>
      </c>
    </row>
    <row r="33" spans="1:18" ht="15.75" customHeight="1" x14ac:dyDescent="0.35">
      <c r="A33" s="91">
        <v>42831</v>
      </c>
      <c r="B33" s="93" t="s">
        <v>8315</v>
      </c>
      <c r="C33" s="84" t="s">
        <v>7580</v>
      </c>
      <c r="D33" s="84" t="s">
        <v>5520</v>
      </c>
      <c r="E33" s="84" t="s">
        <v>8265</v>
      </c>
      <c r="F33" s="86">
        <v>42673</v>
      </c>
      <c r="G33" s="4">
        <v>50</v>
      </c>
      <c r="H33" s="84">
        <v>0</v>
      </c>
      <c r="I33" s="95" t="s">
        <v>4964</v>
      </c>
      <c r="J33" s="91" t="s">
        <v>4664</v>
      </c>
      <c r="K33" s="93" t="s">
        <v>4145</v>
      </c>
      <c r="L33" s="91" t="s">
        <v>4965</v>
      </c>
      <c r="M33" s="94" t="s">
        <v>4966</v>
      </c>
      <c r="N33" s="76" t="s">
        <v>4967</v>
      </c>
      <c r="O33" s="93" t="s">
        <v>4968</v>
      </c>
      <c r="P33" s="91" t="s">
        <v>4969</v>
      </c>
      <c r="Q33" s="93" t="s">
        <v>4970</v>
      </c>
      <c r="R33" s="84"/>
    </row>
    <row r="34" spans="1:18" ht="14.65" customHeight="1" x14ac:dyDescent="0.35">
      <c r="A34" s="91">
        <v>42831</v>
      </c>
      <c r="B34" s="93" t="s">
        <v>8315</v>
      </c>
      <c r="C34" s="84" t="s">
        <v>7580</v>
      </c>
      <c r="D34" s="84" t="s">
        <v>5520</v>
      </c>
      <c r="E34" s="87" t="s">
        <v>8316</v>
      </c>
      <c r="F34" s="86">
        <v>42699</v>
      </c>
      <c r="G34" s="4">
        <v>42.5</v>
      </c>
      <c r="H34" s="84">
        <v>0</v>
      </c>
      <c r="I34" s="5" t="s">
        <v>4199</v>
      </c>
      <c r="J34" s="84" t="s">
        <v>4664</v>
      </c>
      <c r="K34" s="84" t="s">
        <v>8304</v>
      </c>
      <c r="L34" s="84" t="s">
        <v>8305</v>
      </c>
      <c r="M34" s="84" t="s">
        <v>4872</v>
      </c>
      <c r="N34" s="84" t="s">
        <v>8306</v>
      </c>
      <c r="O34" s="84" t="s">
        <v>8307</v>
      </c>
      <c r="P34" s="84" t="s">
        <v>8308</v>
      </c>
      <c r="Q34" s="84" t="s">
        <v>4376</v>
      </c>
      <c r="R34" s="84"/>
    </row>
    <row r="35" spans="1:18" ht="14.25" customHeight="1" x14ac:dyDescent="0.35">
      <c r="A35" s="91">
        <v>42831</v>
      </c>
      <c r="B35" s="93" t="s">
        <v>8315</v>
      </c>
      <c r="C35" s="84" t="s">
        <v>7580</v>
      </c>
      <c r="D35" s="84" t="s">
        <v>5520</v>
      </c>
      <c r="E35" s="84" t="s">
        <v>8279</v>
      </c>
      <c r="F35" s="86">
        <v>42705</v>
      </c>
      <c r="G35" s="4">
        <f>114.75/3</f>
        <v>38.25</v>
      </c>
      <c r="H35" s="84">
        <v>0</v>
      </c>
      <c r="I35" s="92" t="s">
        <v>8280</v>
      </c>
      <c r="J35" s="91" t="s">
        <v>4955</v>
      </c>
      <c r="K35" s="93" t="s">
        <v>4493</v>
      </c>
      <c r="L35" s="91" t="s">
        <v>8281</v>
      </c>
      <c r="M35" s="94" t="s">
        <v>5588</v>
      </c>
      <c r="N35" s="76" t="s">
        <v>8282</v>
      </c>
      <c r="O35" s="93" t="s">
        <v>8283</v>
      </c>
      <c r="P35" s="91" t="s">
        <v>8284</v>
      </c>
      <c r="Q35" s="93" t="s">
        <v>5886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2808</v>
      </c>
      <c r="C40" s="84" t="s">
        <v>7580</v>
      </c>
      <c r="D40" s="84" t="s">
        <v>5520</v>
      </c>
      <c r="E40" s="87" t="s">
        <v>5440</v>
      </c>
      <c r="F40" s="86">
        <v>42814</v>
      </c>
      <c r="G40" s="4">
        <v>50</v>
      </c>
      <c r="H40" s="84">
        <v>0</v>
      </c>
      <c r="I40" s="3" t="s">
        <v>5541</v>
      </c>
      <c r="J40" s="84" t="s">
        <v>4664</v>
      </c>
      <c r="K40" s="84" t="s">
        <v>5542</v>
      </c>
      <c r="L40" s="84" t="s">
        <v>5543</v>
      </c>
      <c r="M40" s="202" t="s">
        <v>4755</v>
      </c>
      <c r="N40" s="88" t="s">
        <v>5544</v>
      </c>
      <c r="O40" s="84" t="s">
        <v>5545</v>
      </c>
      <c r="P40" s="88" t="s">
        <v>5546</v>
      </c>
      <c r="Q40" s="84" t="s">
        <v>4376</v>
      </c>
      <c r="R40" s="84"/>
    </row>
    <row r="41" spans="1:18" ht="14.65" customHeight="1" x14ac:dyDescent="0.35">
      <c r="A41" s="91">
        <v>42914</v>
      </c>
      <c r="B41" s="93" t="s">
        <v>2808</v>
      </c>
      <c r="C41" s="84" t="s">
        <v>7580</v>
      </c>
      <c r="D41" s="84" t="s">
        <v>5520</v>
      </c>
      <c r="E41" s="87" t="s">
        <v>8309</v>
      </c>
      <c r="F41" s="86">
        <v>42831</v>
      </c>
      <c r="G41" s="4">
        <v>45</v>
      </c>
      <c r="H41" s="84">
        <v>0</v>
      </c>
      <c r="I41" s="3" t="s">
        <v>4203</v>
      </c>
      <c r="J41" s="84" t="s">
        <v>4664</v>
      </c>
      <c r="K41" s="84" t="s">
        <v>4145</v>
      </c>
      <c r="L41" s="84" t="s">
        <v>4204</v>
      </c>
      <c r="M41" s="202" t="s">
        <v>6512</v>
      </c>
      <c r="N41" s="88" t="s">
        <v>8317</v>
      </c>
      <c r="O41" s="84" t="s">
        <v>8318</v>
      </c>
      <c r="P41" s="88" t="s">
        <v>8319</v>
      </c>
      <c r="Q41" s="84" t="s">
        <v>4365</v>
      </c>
      <c r="R41" s="84" t="s">
        <v>8320</v>
      </c>
    </row>
    <row r="42" spans="1:18" ht="14.65" customHeight="1" x14ac:dyDescent="0.35">
      <c r="A42" s="91">
        <v>42914</v>
      </c>
      <c r="B42" s="93" t="s">
        <v>2808</v>
      </c>
      <c r="C42" s="84" t="s">
        <v>7580</v>
      </c>
      <c r="D42" s="84" t="s">
        <v>5520</v>
      </c>
      <c r="E42" s="87" t="s">
        <v>8309</v>
      </c>
      <c r="F42" s="86">
        <v>5</v>
      </c>
      <c r="G42" s="52">
        <v>45</v>
      </c>
      <c r="H42" s="84">
        <v>0</v>
      </c>
      <c r="I42" s="3" t="s">
        <v>8321</v>
      </c>
      <c r="J42" s="84" t="s">
        <v>4664</v>
      </c>
      <c r="K42" s="84" t="s">
        <v>3975</v>
      </c>
      <c r="L42" s="84" t="s">
        <v>8322</v>
      </c>
      <c r="M42" s="146" t="s">
        <v>4683</v>
      </c>
      <c r="N42" s="146" t="s">
        <v>8323</v>
      </c>
      <c r="O42" s="84" t="s">
        <v>8324</v>
      </c>
      <c r="P42" s="84" t="s">
        <v>8325</v>
      </c>
      <c r="Q42" s="84" t="s">
        <v>4407</v>
      </c>
    </row>
    <row r="43" spans="1:18" ht="14.65" customHeight="1" x14ac:dyDescent="0.35">
      <c r="A43" s="91">
        <v>42914</v>
      </c>
      <c r="B43" s="93" t="s">
        <v>2808</v>
      </c>
      <c r="C43" s="84" t="s">
        <v>7580</v>
      </c>
      <c r="D43" s="84" t="s">
        <v>5520</v>
      </c>
      <c r="E43" s="85" t="s">
        <v>5440</v>
      </c>
      <c r="F43" s="86">
        <v>42886</v>
      </c>
      <c r="G43" s="52">
        <v>37.5</v>
      </c>
      <c r="H43" s="84">
        <v>0</v>
      </c>
      <c r="I43" s="5" t="s">
        <v>8159</v>
      </c>
      <c r="J43" s="84" t="s">
        <v>4664</v>
      </c>
      <c r="K43" s="91" t="s">
        <v>4145</v>
      </c>
      <c r="L43" s="91" t="s">
        <v>4002</v>
      </c>
    </row>
    <row r="50" spans="1:17" ht="14.65" customHeight="1" x14ac:dyDescent="0.35">
      <c r="A50" s="91">
        <v>42998</v>
      </c>
      <c r="B50" s="93" t="s">
        <v>2800</v>
      </c>
      <c r="C50" s="84" t="s">
        <v>7580</v>
      </c>
      <c r="D50" s="84" t="s">
        <v>5520</v>
      </c>
      <c r="E50" s="85" t="s">
        <v>5440</v>
      </c>
      <c r="F50" s="86">
        <v>42973</v>
      </c>
      <c r="G50" s="52">
        <v>35</v>
      </c>
      <c r="H50" s="84">
        <v>0</v>
      </c>
      <c r="I50" s="287" t="s">
        <v>4734</v>
      </c>
      <c r="J50" s="84" t="s">
        <v>4664</v>
      </c>
      <c r="K50" s="91" t="s">
        <v>4145</v>
      </c>
      <c r="L50" s="91" t="s">
        <v>4002</v>
      </c>
      <c r="N50" s="94" t="s">
        <v>8326</v>
      </c>
    </row>
    <row r="51" spans="1:17" ht="14.65" customHeight="1" x14ac:dyDescent="0.35">
      <c r="A51" s="91">
        <v>42998</v>
      </c>
      <c r="B51" s="93" t="s">
        <v>2800</v>
      </c>
      <c r="C51" s="84" t="s">
        <v>7580</v>
      </c>
      <c r="D51" s="84" t="s">
        <v>5520</v>
      </c>
      <c r="E51" s="85" t="s">
        <v>8327</v>
      </c>
      <c r="F51" s="86">
        <v>42979</v>
      </c>
      <c r="G51" s="52">
        <v>39</v>
      </c>
      <c r="H51" s="84">
        <v>0</v>
      </c>
      <c r="I51" s="5" t="s">
        <v>4151</v>
      </c>
      <c r="J51" s="84" t="s">
        <v>4664</v>
      </c>
      <c r="K51" s="91" t="s">
        <v>4152</v>
      </c>
      <c r="L51" s="91" t="s">
        <v>4153</v>
      </c>
      <c r="M51" s="48" t="s">
        <v>5485</v>
      </c>
      <c r="N51" s="48" t="s">
        <v>5671</v>
      </c>
      <c r="O51" s="45" t="s">
        <v>8328</v>
      </c>
      <c r="P51" s="45" t="s">
        <v>5673</v>
      </c>
      <c r="Q51" s="45" t="s">
        <v>6152</v>
      </c>
    </row>
    <row r="52" spans="1:17" ht="14.65" customHeight="1" x14ac:dyDescent="0.35">
      <c r="A52" s="91">
        <v>42998</v>
      </c>
      <c r="B52" s="93" t="s">
        <v>2800</v>
      </c>
      <c r="C52" s="84" t="s">
        <v>7580</v>
      </c>
      <c r="D52" s="84" t="s">
        <v>5520</v>
      </c>
      <c r="E52" s="85" t="s">
        <v>8329</v>
      </c>
      <c r="F52" s="86">
        <v>42996</v>
      </c>
      <c r="G52" s="52">
        <v>50</v>
      </c>
      <c r="H52" s="84">
        <v>0</v>
      </c>
      <c r="I52" s="5" t="s">
        <v>8330</v>
      </c>
      <c r="J52" s="84" t="s">
        <v>4955</v>
      </c>
      <c r="K52" s="91" t="s">
        <v>4179</v>
      </c>
      <c r="L52" s="91" t="s">
        <v>4180</v>
      </c>
      <c r="M52" s="48" t="s">
        <v>5610</v>
      </c>
      <c r="N52" s="48" t="s">
        <v>5611</v>
      </c>
      <c r="O52" s="45" t="s">
        <v>8331</v>
      </c>
      <c r="P52" s="45" t="s">
        <v>8332</v>
      </c>
      <c r="Q52" s="45" t="s">
        <v>5032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8333</v>
      </c>
      <c r="C57" s="84" t="s">
        <v>5374</v>
      </c>
      <c r="D57" s="84" t="s">
        <v>5520</v>
      </c>
      <c r="E57" s="85" t="s">
        <v>8334</v>
      </c>
      <c r="F57" s="86">
        <v>42937</v>
      </c>
      <c r="G57" s="52">
        <v>35</v>
      </c>
      <c r="H57" s="84">
        <v>0</v>
      </c>
      <c r="I57" s="5" t="s">
        <v>4053</v>
      </c>
      <c r="J57" s="84" t="s">
        <v>4955</v>
      </c>
      <c r="K57" s="91" t="s">
        <v>3988</v>
      </c>
      <c r="L57" s="91" t="s">
        <v>3989</v>
      </c>
      <c r="M57" s="48" t="s">
        <v>8335</v>
      </c>
      <c r="N57" s="48" t="s">
        <v>4931</v>
      </c>
      <c r="O57" s="45" t="s">
        <v>8336</v>
      </c>
      <c r="P57" s="45" t="s">
        <v>8337</v>
      </c>
      <c r="Q57" s="84" t="s">
        <v>4407</v>
      </c>
    </row>
    <row r="58" spans="1:17" ht="14.65" customHeight="1" x14ac:dyDescent="0.35">
      <c r="A58" s="91">
        <v>43033</v>
      </c>
      <c r="B58" s="93" t="s">
        <v>8333</v>
      </c>
      <c r="C58" s="84" t="s">
        <v>5374</v>
      </c>
      <c r="D58" s="84" t="s">
        <v>5520</v>
      </c>
      <c r="E58" s="85" t="s">
        <v>8338</v>
      </c>
      <c r="F58" s="86">
        <v>42962</v>
      </c>
      <c r="G58" s="52">
        <v>45</v>
      </c>
      <c r="H58" s="84">
        <v>0</v>
      </c>
      <c r="I58" s="3" t="s">
        <v>5572</v>
      </c>
      <c r="J58" s="84" t="s">
        <v>5045</v>
      </c>
      <c r="K58" s="84" t="s">
        <v>4446</v>
      </c>
      <c r="L58" s="84" t="s">
        <v>4403</v>
      </c>
      <c r="M58" s="88" t="s">
        <v>4879</v>
      </c>
      <c r="N58" s="84" t="s">
        <v>5573</v>
      </c>
      <c r="O58" s="84" t="s">
        <v>5574</v>
      </c>
      <c r="P58" s="88" t="s">
        <v>5575</v>
      </c>
      <c r="Q58" s="84" t="s">
        <v>5576</v>
      </c>
    </row>
    <row r="59" spans="1:17" ht="14.65" customHeight="1" x14ac:dyDescent="0.35">
      <c r="A59" s="91">
        <v>43033</v>
      </c>
      <c r="B59" s="93" t="s">
        <v>8333</v>
      </c>
      <c r="C59" s="84" t="s">
        <v>5374</v>
      </c>
      <c r="D59" s="84" t="s">
        <v>174</v>
      </c>
      <c r="E59" s="85" t="s">
        <v>8339</v>
      </c>
      <c r="F59" s="86">
        <v>42994</v>
      </c>
      <c r="G59" s="52">
        <v>50</v>
      </c>
      <c r="H59" s="84">
        <v>0</v>
      </c>
      <c r="I59" s="5" t="s">
        <v>8340</v>
      </c>
      <c r="J59" s="84" t="s">
        <v>5756</v>
      </c>
      <c r="K59" s="91" t="s">
        <v>6897</v>
      </c>
      <c r="L59" s="91" t="s">
        <v>8341</v>
      </c>
      <c r="M59" s="48" t="s">
        <v>7558</v>
      </c>
      <c r="N59" s="48" t="s">
        <v>8342</v>
      </c>
      <c r="O59" s="45" t="s">
        <v>8343</v>
      </c>
      <c r="P59" s="45" t="s">
        <v>8344</v>
      </c>
      <c r="Q59" s="45" t="s">
        <v>4454</v>
      </c>
    </row>
    <row r="65" spans="1:17" ht="14.65" customHeight="1" x14ac:dyDescent="0.35">
      <c r="A65" s="91">
        <v>43081</v>
      </c>
      <c r="B65" s="93" t="s">
        <v>8333</v>
      </c>
      <c r="C65" s="84" t="s">
        <v>5374</v>
      </c>
      <c r="D65" s="84" t="s">
        <v>5520</v>
      </c>
      <c r="E65" s="85" t="s">
        <v>8345</v>
      </c>
      <c r="F65" s="86">
        <v>43008</v>
      </c>
      <c r="G65" s="52">
        <v>40</v>
      </c>
      <c r="H65" s="84"/>
      <c r="I65" s="5" t="s">
        <v>4150</v>
      </c>
      <c r="J65" s="84" t="s">
        <v>5756</v>
      </c>
      <c r="K65" s="91" t="s">
        <v>4114</v>
      </c>
      <c r="L65" s="91" t="s">
        <v>521</v>
      </c>
    </row>
    <row r="66" spans="1:17" ht="14.65" customHeight="1" x14ac:dyDescent="0.35">
      <c r="A66" s="91">
        <v>43081</v>
      </c>
      <c r="B66" s="93" t="s">
        <v>8333</v>
      </c>
      <c r="C66" s="84" t="s">
        <v>5374</v>
      </c>
      <c r="D66" s="84" t="s">
        <v>5520</v>
      </c>
      <c r="E66" s="85" t="s">
        <v>8338</v>
      </c>
      <c r="F66" s="86">
        <v>42962</v>
      </c>
      <c r="G66" s="52">
        <v>45</v>
      </c>
      <c r="H66" s="84">
        <v>0</v>
      </c>
      <c r="I66" s="287" t="s">
        <v>5572</v>
      </c>
      <c r="J66" s="84" t="s">
        <v>5045</v>
      </c>
      <c r="K66" s="84" t="s">
        <v>4446</v>
      </c>
      <c r="L66" s="84" t="s">
        <v>4403</v>
      </c>
      <c r="M66" s="88" t="s">
        <v>4879</v>
      </c>
      <c r="N66" s="84" t="s">
        <v>5573</v>
      </c>
      <c r="O66" s="84" t="s">
        <v>5574</v>
      </c>
      <c r="P66" s="88" t="s">
        <v>5575</v>
      </c>
      <c r="Q66" s="84" t="s">
        <v>5576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2800</v>
      </c>
      <c r="C68" s="84" t="s">
        <v>5374</v>
      </c>
      <c r="D68" s="84" t="s">
        <v>5520</v>
      </c>
      <c r="E68" s="85" t="s">
        <v>8345</v>
      </c>
      <c r="F68" s="86">
        <v>43008</v>
      </c>
      <c r="G68" s="52">
        <v>40</v>
      </c>
      <c r="H68" s="84"/>
      <c r="I68" s="5" t="s">
        <v>4150</v>
      </c>
      <c r="J68" s="84" t="s">
        <v>5756</v>
      </c>
      <c r="K68" s="91" t="s">
        <v>4114</v>
      </c>
      <c r="L68" s="91" t="s">
        <v>521</v>
      </c>
    </row>
    <row r="69" spans="1:17" ht="14.65" customHeight="1" x14ac:dyDescent="0.35">
      <c r="A69" s="91">
        <v>43108</v>
      </c>
      <c r="B69" s="93" t="s">
        <v>2800</v>
      </c>
      <c r="C69" s="84" t="s">
        <v>5374</v>
      </c>
      <c r="D69" s="84" t="s">
        <v>5520</v>
      </c>
      <c r="E69" s="85" t="s">
        <v>8346</v>
      </c>
      <c r="F69" s="86">
        <v>43048</v>
      </c>
      <c r="G69" s="52">
        <v>50</v>
      </c>
      <c r="H69" s="84">
        <v>0</v>
      </c>
      <c r="I69" s="287" t="s">
        <v>5572</v>
      </c>
      <c r="J69" s="84" t="s">
        <v>5045</v>
      </c>
      <c r="K69" s="84" t="s">
        <v>4446</v>
      </c>
      <c r="L69" s="84" t="s">
        <v>4403</v>
      </c>
      <c r="M69" s="88" t="s">
        <v>4879</v>
      </c>
      <c r="N69" s="84" t="s">
        <v>5573</v>
      </c>
      <c r="O69" s="84" t="s">
        <v>5574</v>
      </c>
      <c r="P69" s="88" t="s">
        <v>5575</v>
      </c>
      <c r="Q69" s="84" t="s">
        <v>5576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2808</v>
      </c>
      <c r="C71" s="84" t="s">
        <v>5374</v>
      </c>
      <c r="D71" s="84" t="s">
        <v>5520</v>
      </c>
      <c r="E71" s="85" t="s">
        <v>8346</v>
      </c>
      <c r="F71" s="86">
        <v>43048</v>
      </c>
      <c r="G71" s="52">
        <v>50</v>
      </c>
      <c r="H71" s="84">
        <v>0</v>
      </c>
      <c r="I71" s="287" t="s">
        <v>5572</v>
      </c>
      <c r="J71" s="84" t="s">
        <v>5045</v>
      </c>
      <c r="K71" s="84" t="s">
        <v>4446</v>
      </c>
      <c r="L71" s="84" t="s">
        <v>4403</v>
      </c>
      <c r="M71" s="88" t="s">
        <v>4879</v>
      </c>
      <c r="N71" s="84" t="s">
        <v>5573</v>
      </c>
      <c r="O71" s="84" t="s">
        <v>5574</v>
      </c>
      <c r="P71" s="88" t="s">
        <v>5575</v>
      </c>
      <c r="Q71" s="84" t="s">
        <v>5576</v>
      </c>
    </row>
    <row r="72" spans="1:17" ht="14.65" customHeight="1" x14ac:dyDescent="0.35">
      <c r="A72" s="91">
        <v>43143</v>
      </c>
      <c r="B72" s="93" t="s">
        <v>2808</v>
      </c>
      <c r="C72" s="84" t="s">
        <v>5374</v>
      </c>
      <c r="D72" s="84" t="s">
        <v>5520</v>
      </c>
      <c r="E72" s="85" t="s">
        <v>8347</v>
      </c>
      <c r="F72" s="86">
        <v>43103</v>
      </c>
      <c r="G72" s="52">
        <v>40</v>
      </c>
      <c r="H72" s="84">
        <v>0</v>
      </c>
      <c r="I72" s="5" t="s">
        <v>4150</v>
      </c>
      <c r="J72" s="84" t="s">
        <v>5756</v>
      </c>
      <c r="K72" s="91" t="s">
        <v>4114</v>
      </c>
      <c r="L72" s="91" t="s">
        <v>521</v>
      </c>
      <c r="M72" s="48"/>
      <c r="N72" s="48" t="s">
        <v>5490</v>
      </c>
    </row>
    <row r="73" spans="1:17" ht="14.65" customHeight="1" x14ac:dyDescent="0.35">
      <c r="A73" s="91">
        <v>43143</v>
      </c>
      <c r="B73" s="93" t="s">
        <v>2808</v>
      </c>
      <c r="C73" s="84" t="s">
        <v>5374</v>
      </c>
      <c r="D73" s="84" t="s">
        <v>5520</v>
      </c>
      <c r="E73" s="85" t="s">
        <v>209</v>
      </c>
      <c r="F73" s="86">
        <v>43106</v>
      </c>
      <c r="G73" s="52">
        <v>50</v>
      </c>
      <c r="H73" s="84">
        <v>0</v>
      </c>
      <c r="I73" s="547" t="s">
        <v>8205</v>
      </c>
      <c r="J73" s="91" t="s">
        <v>5045</v>
      </c>
      <c r="K73" s="91" t="s">
        <v>4159</v>
      </c>
      <c r="L73" s="91" t="s">
        <v>8348</v>
      </c>
      <c r="M73" s="94" t="s">
        <v>4900</v>
      </c>
      <c r="N73" s="76" t="s">
        <v>8349</v>
      </c>
      <c r="O73" s="484" t="s">
        <v>8350</v>
      </c>
      <c r="P73" s="484" t="s">
        <v>8351</v>
      </c>
      <c r="Q73" s="84" t="s">
        <v>8352</v>
      </c>
    </row>
    <row r="74" spans="1:17" ht="14.65" customHeight="1" x14ac:dyDescent="0.35">
      <c r="A74" s="91">
        <v>43143</v>
      </c>
      <c r="B74" s="93" t="s">
        <v>2808</v>
      </c>
      <c r="C74" s="84" t="s">
        <v>5374</v>
      </c>
      <c r="D74" s="84" t="s">
        <v>5520</v>
      </c>
      <c r="F74" s="86"/>
      <c r="H74" s="84"/>
      <c r="I74" s="5" t="s">
        <v>8353</v>
      </c>
      <c r="J74" s="84" t="s">
        <v>5045</v>
      </c>
      <c r="K74" s="91" t="s">
        <v>4431</v>
      </c>
      <c r="L74" s="91" t="s">
        <v>4432</v>
      </c>
      <c r="M74" s="48" t="s">
        <v>4872</v>
      </c>
      <c r="N74" s="48" t="s">
        <v>8354</v>
      </c>
      <c r="O74" s="45" t="s">
        <v>8355</v>
      </c>
      <c r="P74" s="45" t="s">
        <v>8356</v>
      </c>
      <c r="Q74" s="45" t="s">
        <v>4454</v>
      </c>
    </row>
    <row r="83" spans="1:17" ht="14.65" customHeight="1" x14ac:dyDescent="0.35">
      <c r="A83" s="239">
        <v>43164</v>
      </c>
      <c r="B83" s="240" t="s">
        <v>8047</v>
      </c>
      <c r="C83" s="84" t="s">
        <v>5374</v>
      </c>
      <c r="D83" s="84" t="s">
        <v>5520</v>
      </c>
      <c r="E83" s="85" t="s">
        <v>8357</v>
      </c>
      <c r="F83" s="86">
        <v>43127</v>
      </c>
      <c r="G83" s="52">
        <f>135/3</f>
        <v>45</v>
      </c>
      <c r="H83" s="84">
        <v>0</v>
      </c>
      <c r="I83" s="287" t="s">
        <v>8358</v>
      </c>
      <c r="J83" s="84" t="s">
        <v>5756</v>
      </c>
      <c r="K83" s="91" t="s">
        <v>7172</v>
      </c>
      <c r="L83" s="91" t="s">
        <v>8359</v>
      </c>
      <c r="M83" s="48" t="s">
        <v>6107</v>
      </c>
      <c r="N83" s="48" t="s">
        <v>8360</v>
      </c>
      <c r="O83" s="45" t="s">
        <v>8361</v>
      </c>
      <c r="P83" s="45" t="s">
        <v>8362</v>
      </c>
      <c r="Q83" s="45" t="s">
        <v>4370</v>
      </c>
    </row>
    <row r="84" spans="1:17" ht="14.65" customHeight="1" x14ac:dyDescent="0.35">
      <c r="A84" s="239">
        <v>43152</v>
      </c>
      <c r="B84" s="240" t="s">
        <v>8048</v>
      </c>
      <c r="C84" s="84" t="s">
        <v>5374</v>
      </c>
      <c r="D84" s="84" t="s">
        <v>5520</v>
      </c>
      <c r="E84" s="85" t="s">
        <v>8357</v>
      </c>
      <c r="F84" s="86">
        <v>43127</v>
      </c>
      <c r="G84" s="52">
        <f>135/3</f>
        <v>45</v>
      </c>
      <c r="H84" s="84">
        <v>0</v>
      </c>
      <c r="I84" s="5" t="s">
        <v>8358</v>
      </c>
      <c r="J84" s="84" t="s">
        <v>5756</v>
      </c>
      <c r="K84" s="91" t="s">
        <v>7172</v>
      </c>
      <c r="L84" s="91" t="s">
        <v>8359</v>
      </c>
      <c r="M84" s="48" t="s">
        <v>6107</v>
      </c>
      <c r="N84" s="48" t="s">
        <v>8360</v>
      </c>
      <c r="O84" s="45" t="s">
        <v>8361</v>
      </c>
      <c r="P84" s="45" t="s">
        <v>8362</v>
      </c>
      <c r="Q84" s="45" t="s">
        <v>4370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2800</v>
      </c>
      <c r="C86" s="84" t="s">
        <v>5374</v>
      </c>
      <c r="D86" s="84" t="s">
        <v>5520</v>
      </c>
      <c r="E86" s="85" t="s">
        <v>8363</v>
      </c>
      <c r="F86" s="86">
        <v>43112</v>
      </c>
      <c r="G86" s="52">
        <v>50</v>
      </c>
      <c r="H86" s="45">
        <v>0</v>
      </c>
      <c r="I86" s="5" t="s">
        <v>8364</v>
      </c>
      <c r="J86" s="84" t="s">
        <v>5045</v>
      </c>
      <c r="K86" s="91" t="s">
        <v>4393</v>
      </c>
      <c r="L86" s="91" t="s">
        <v>3978</v>
      </c>
      <c r="N86" s="48" t="s">
        <v>8365</v>
      </c>
      <c r="O86" s="45" t="s">
        <v>8366</v>
      </c>
      <c r="P86" s="45" t="s">
        <v>8367</v>
      </c>
      <c r="Q86" s="45" t="s">
        <v>4376</v>
      </c>
    </row>
    <row r="87" spans="1:17" ht="14.65" customHeight="1" x14ac:dyDescent="0.35">
      <c r="A87" s="91">
        <v>43180</v>
      </c>
      <c r="B87" s="93" t="s">
        <v>2800</v>
      </c>
      <c r="C87" s="84" t="s">
        <v>5374</v>
      </c>
      <c r="D87" s="84" t="s">
        <v>5520</v>
      </c>
      <c r="E87" s="85" t="s">
        <v>8368</v>
      </c>
      <c r="F87" s="86">
        <v>43112</v>
      </c>
      <c r="G87" s="52">
        <v>50</v>
      </c>
      <c r="H87" s="45">
        <v>0</v>
      </c>
      <c r="I87" s="287" t="s">
        <v>8369</v>
      </c>
      <c r="J87" s="45" t="s">
        <v>5045</v>
      </c>
      <c r="K87" s="45" t="s">
        <v>8370</v>
      </c>
      <c r="L87" s="45" t="s">
        <v>8371</v>
      </c>
      <c r="M87" s="48" t="s">
        <v>4749</v>
      </c>
      <c r="N87" s="48" t="s">
        <v>8372</v>
      </c>
      <c r="O87" s="45" t="s">
        <v>8373</v>
      </c>
      <c r="P87" s="45" t="s">
        <v>8374</v>
      </c>
      <c r="Q87" s="45" t="s">
        <v>4365</v>
      </c>
    </row>
    <row r="88" spans="1:17" ht="14.65" customHeight="1" x14ac:dyDescent="0.35">
      <c r="A88" s="91">
        <v>43180</v>
      </c>
      <c r="B88" s="93" t="s">
        <v>2800</v>
      </c>
      <c r="C88" s="84" t="s">
        <v>5374</v>
      </c>
      <c r="D88" s="84" t="s">
        <v>5520</v>
      </c>
      <c r="E88" s="85" t="s">
        <v>1031</v>
      </c>
      <c r="F88" s="86">
        <v>43167</v>
      </c>
      <c r="G88" s="52">
        <v>42.5</v>
      </c>
      <c r="H88" s="45">
        <v>0</v>
      </c>
      <c r="I88" s="547" t="s">
        <v>4161</v>
      </c>
      <c r="J88" s="91" t="s">
        <v>4664</v>
      </c>
      <c r="K88" s="91" t="s">
        <v>4386</v>
      </c>
      <c r="L88" s="91" t="s">
        <v>4163</v>
      </c>
      <c r="M88" s="94" t="s">
        <v>4849</v>
      </c>
      <c r="N88" s="76" t="s">
        <v>8375</v>
      </c>
    </row>
    <row r="89" spans="1:17" ht="14.65" customHeight="1" x14ac:dyDescent="0.35">
      <c r="A89" s="91">
        <v>43180</v>
      </c>
      <c r="B89" s="93" t="s">
        <v>2800</v>
      </c>
      <c r="C89" s="84" t="s">
        <v>5374</v>
      </c>
      <c r="D89" s="84" t="s">
        <v>5520</v>
      </c>
      <c r="F89" s="86">
        <v>43168</v>
      </c>
      <c r="G89" s="52">
        <v>50</v>
      </c>
      <c r="H89" s="45">
        <v>0</v>
      </c>
      <c r="I89" s="287" t="s">
        <v>8254</v>
      </c>
      <c r="J89" s="617" t="s">
        <v>4664</v>
      </c>
      <c r="K89" s="617" t="s">
        <v>2996</v>
      </c>
      <c r="L89" s="611" t="s">
        <v>4245</v>
      </c>
      <c r="M89" s="622" t="s">
        <v>4889</v>
      </c>
      <c r="N89" s="622" t="s">
        <v>5637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8376</v>
      </c>
      <c r="C93" s="84" t="s">
        <v>5374</v>
      </c>
      <c r="D93" s="84" t="s">
        <v>5520</v>
      </c>
      <c r="E93" s="85" t="s">
        <v>8377</v>
      </c>
      <c r="F93" s="86">
        <v>43090</v>
      </c>
      <c r="G93" s="52">
        <v>50</v>
      </c>
      <c r="H93" s="84">
        <v>0</v>
      </c>
      <c r="I93" s="287" t="s">
        <v>8378</v>
      </c>
      <c r="J93" s="84" t="s">
        <v>4664</v>
      </c>
      <c r="K93" s="91" t="s">
        <v>4979</v>
      </c>
      <c r="L93" s="91" t="s">
        <v>4980</v>
      </c>
      <c r="M93" s="48" t="s">
        <v>5431</v>
      </c>
      <c r="N93" s="48" t="s">
        <v>4981</v>
      </c>
      <c r="O93" s="45" t="s">
        <v>8379</v>
      </c>
      <c r="P93" s="45" t="s">
        <v>8380</v>
      </c>
      <c r="Q93" s="45" t="s">
        <v>4376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2808</v>
      </c>
      <c r="C96" s="84" t="s">
        <v>5374</v>
      </c>
      <c r="D96" s="84" t="s">
        <v>5520</v>
      </c>
      <c r="E96" s="85" t="s">
        <v>8381</v>
      </c>
      <c r="F96" s="86">
        <v>43110</v>
      </c>
      <c r="G96" s="52">
        <v>40</v>
      </c>
      <c r="H96" s="84">
        <v>0</v>
      </c>
      <c r="I96" s="5" t="s">
        <v>8382</v>
      </c>
      <c r="J96" s="84" t="s">
        <v>5045</v>
      </c>
      <c r="K96" s="91" t="s">
        <v>512</v>
      </c>
      <c r="L96" s="91" t="s">
        <v>513</v>
      </c>
      <c r="M96" s="48" t="s">
        <v>5014</v>
      </c>
      <c r="N96" s="48" t="s">
        <v>4901</v>
      </c>
      <c r="O96" s="45" t="s">
        <v>4366</v>
      </c>
      <c r="P96" s="45" t="s">
        <v>8383</v>
      </c>
      <c r="Q96" s="45" t="s">
        <v>8384</v>
      </c>
    </row>
    <row r="97" spans="1:17" ht="14.65" customHeight="1" x14ac:dyDescent="0.35">
      <c r="A97" s="91">
        <v>43194</v>
      </c>
      <c r="B97" s="93" t="s">
        <v>2808</v>
      </c>
      <c r="C97" s="84" t="s">
        <v>5374</v>
      </c>
      <c r="D97" s="84" t="s">
        <v>5520</v>
      </c>
      <c r="E97" s="85" t="s">
        <v>8357</v>
      </c>
      <c r="F97" s="86">
        <v>43127</v>
      </c>
      <c r="G97" s="52">
        <f>135/3</f>
        <v>45</v>
      </c>
      <c r="H97" s="84">
        <v>0</v>
      </c>
      <c r="I97" s="5" t="s">
        <v>8358</v>
      </c>
      <c r="J97" s="84" t="s">
        <v>5756</v>
      </c>
      <c r="K97" s="91" t="s">
        <v>7172</v>
      </c>
      <c r="L97" s="91" t="s">
        <v>8359</v>
      </c>
      <c r="M97" s="48" t="s">
        <v>6107</v>
      </c>
      <c r="N97" s="48" t="s">
        <v>8360</v>
      </c>
      <c r="O97" s="45" t="s">
        <v>8361</v>
      </c>
      <c r="P97" s="45" t="s">
        <v>8362</v>
      </c>
      <c r="Q97" s="45" t="s">
        <v>4370</v>
      </c>
    </row>
    <row r="98" spans="1:17" ht="14.65" customHeight="1" x14ac:dyDescent="0.35">
      <c r="A98" s="91">
        <v>43194</v>
      </c>
      <c r="B98" s="93" t="s">
        <v>2808</v>
      </c>
      <c r="C98" s="84" t="s">
        <v>5374</v>
      </c>
      <c r="D98" s="84" t="s">
        <v>5520</v>
      </c>
      <c r="E98" s="648" t="s">
        <v>8385</v>
      </c>
      <c r="F98" s="86">
        <v>43164</v>
      </c>
      <c r="G98" s="52">
        <v>50</v>
      </c>
      <c r="H98" s="84">
        <v>0</v>
      </c>
      <c r="I98" s="5" t="s">
        <v>4157</v>
      </c>
      <c r="J98" s="617" t="s">
        <v>5045</v>
      </c>
      <c r="K98" s="617" t="s">
        <v>3977</v>
      </c>
      <c r="L98" s="617" t="s">
        <v>3978</v>
      </c>
      <c r="M98" s="617"/>
      <c r="N98" s="622" t="s">
        <v>8365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8386</v>
      </c>
      <c r="C101" s="84" t="s">
        <v>5374</v>
      </c>
      <c r="D101" s="84" t="s">
        <v>179</v>
      </c>
      <c r="E101" s="299" t="s">
        <v>8387</v>
      </c>
      <c r="F101" s="86">
        <v>43390</v>
      </c>
      <c r="G101" s="52">
        <v>50</v>
      </c>
      <c r="H101" s="45">
        <v>0</v>
      </c>
      <c r="I101" s="623" t="s">
        <v>8388</v>
      </c>
      <c r="J101" s="612" t="s">
        <v>4664</v>
      </c>
      <c r="K101" s="299" t="s">
        <v>4065</v>
      </c>
      <c r="L101" s="299" t="s">
        <v>7473</v>
      </c>
      <c r="M101" s="646" t="s">
        <v>5485</v>
      </c>
      <c r="N101" s="300" t="s">
        <v>8389</v>
      </c>
      <c r="O101" s="612" t="s">
        <v>8390</v>
      </c>
      <c r="P101" s="612" t="s">
        <v>8391</v>
      </c>
      <c r="Q101" s="612" t="s">
        <v>4376</v>
      </c>
    </row>
    <row r="102" spans="1:17" ht="14.65" customHeight="1" x14ac:dyDescent="0.35">
      <c r="A102" s="91">
        <v>43416</v>
      </c>
      <c r="B102" s="93" t="s">
        <v>8386</v>
      </c>
      <c r="C102" s="84" t="s">
        <v>5374</v>
      </c>
      <c r="D102" s="84" t="s">
        <v>179</v>
      </c>
      <c r="E102" s="299" t="s">
        <v>8392</v>
      </c>
      <c r="F102" s="86">
        <v>43391</v>
      </c>
      <c r="G102" s="52">
        <v>50</v>
      </c>
      <c r="H102" s="45">
        <v>0</v>
      </c>
      <c r="I102" s="623" t="s">
        <v>8393</v>
      </c>
      <c r="J102" s="612" t="s">
        <v>5045</v>
      </c>
      <c r="K102" s="299" t="s">
        <v>8394</v>
      </c>
      <c r="L102" s="299" t="s">
        <v>6380</v>
      </c>
      <c r="M102" s="646" t="s">
        <v>7133</v>
      </c>
      <c r="N102" s="300" t="s">
        <v>8395</v>
      </c>
      <c r="O102" s="612" t="s">
        <v>8396</v>
      </c>
      <c r="P102" s="612" t="s">
        <v>8397</v>
      </c>
      <c r="Q102" s="612" t="s">
        <v>4376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3206</v>
      </c>
      <c r="C105" s="84" t="s">
        <v>5374</v>
      </c>
      <c r="D105" s="84" t="s">
        <v>5414</v>
      </c>
      <c r="E105" s="85" t="s">
        <v>8398</v>
      </c>
      <c r="F105" s="86">
        <v>43363</v>
      </c>
      <c r="G105" s="52">
        <v>37.5</v>
      </c>
      <c r="H105" s="84">
        <v>0</v>
      </c>
      <c r="I105" s="5" t="s">
        <v>5901</v>
      </c>
      <c r="J105" s="84" t="s">
        <v>4664</v>
      </c>
      <c r="K105" s="91" t="s">
        <v>5902</v>
      </c>
      <c r="L105" s="91" t="s">
        <v>5903</v>
      </c>
      <c r="M105" s="48" t="s">
        <v>4730</v>
      </c>
      <c r="N105" s="48" t="s">
        <v>5904</v>
      </c>
      <c r="O105" s="45" t="s">
        <v>5905</v>
      </c>
      <c r="P105" s="45" t="s">
        <v>5906</v>
      </c>
      <c r="Q105" s="45" t="s">
        <v>5032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8399</v>
      </c>
      <c r="C108" s="84"/>
      <c r="D108" s="84"/>
      <c r="E108" s="85" t="s">
        <v>8381</v>
      </c>
      <c r="F108" s="86">
        <v>43110</v>
      </c>
      <c r="G108" s="52">
        <f>135/3</f>
        <v>45</v>
      </c>
      <c r="H108" s="84">
        <v>0</v>
      </c>
      <c r="I108" s="5" t="s">
        <v>8382</v>
      </c>
      <c r="J108" s="84" t="s">
        <v>5045</v>
      </c>
      <c r="K108" s="91" t="s">
        <v>512</v>
      </c>
      <c r="L108" s="91" t="s">
        <v>513</v>
      </c>
      <c r="M108" s="48" t="s">
        <v>5014</v>
      </c>
      <c r="N108" s="48" t="s">
        <v>4901</v>
      </c>
      <c r="O108" s="45" t="s">
        <v>4366</v>
      </c>
      <c r="P108" s="45" t="s">
        <v>8383</v>
      </c>
      <c r="Q108" s="45" t="s">
        <v>8384</v>
      </c>
    </row>
    <row r="109" spans="1:17" ht="14.65" customHeight="1" x14ac:dyDescent="0.35">
      <c r="B109" s="240" t="s">
        <v>8399</v>
      </c>
      <c r="C109" s="84"/>
      <c r="D109" s="84"/>
      <c r="E109" s="85" t="s">
        <v>8381</v>
      </c>
      <c r="F109" s="86">
        <v>43110</v>
      </c>
      <c r="G109" s="52">
        <f>135/3</f>
        <v>45</v>
      </c>
      <c r="H109" s="84">
        <v>0</v>
      </c>
      <c r="I109" s="5" t="s">
        <v>8382</v>
      </c>
      <c r="J109" s="84" t="s">
        <v>5045</v>
      </c>
      <c r="K109" s="91" t="s">
        <v>512</v>
      </c>
      <c r="L109" s="91" t="s">
        <v>513</v>
      </c>
      <c r="M109" s="48" t="s">
        <v>5014</v>
      </c>
      <c r="N109" s="48" t="s">
        <v>4901</v>
      </c>
      <c r="O109" s="45" t="s">
        <v>4366</v>
      </c>
      <c r="P109" s="45" t="s">
        <v>8383</v>
      </c>
      <c r="Q109" s="45" t="s">
        <v>8384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8400</v>
      </c>
      <c r="C112" s="84" t="s">
        <v>7580</v>
      </c>
      <c r="D112" s="84" t="s">
        <v>5520</v>
      </c>
      <c r="E112" s="84" t="s">
        <v>1031</v>
      </c>
      <c r="F112" s="86">
        <v>42709</v>
      </c>
      <c r="G112" s="4">
        <v>45</v>
      </c>
      <c r="H112" s="84">
        <v>0</v>
      </c>
      <c r="I112" s="95" t="s">
        <v>8266</v>
      </c>
      <c r="J112" s="91" t="s">
        <v>4955</v>
      </c>
      <c r="K112" s="93" t="s">
        <v>8267</v>
      </c>
      <c r="L112" s="91" t="s">
        <v>4036</v>
      </c>
      <c r="M112" s="94" t="s">
        <v>4716</v>
      </c>
      <c r="N112" s="76" t="s">
        <v>8268</v>
      </c>
      <c r="O112" s="93" t="s">
        <v>8269</v>
      </c>
      <c r="P112" s="91" t="s">
        <v>8270</v>
      </c>
      <c r="Q112" s="93" t="s">
        <v>4534</v>
      </c>
    </row>
    <row r="113" spans="1:17" ht="14.65" customHeight="1" x14ac:dyDescent="0.35">
      <c r="A113" s="239">
        <v>42814</v>
      </c>
      <c r="B113" s="240" t="s">
        <v>8401</v>
      </c>
      <c r="C113" s="84" t="s">
        <v>7580</v>
      </c>
      <c r="D113" s="84" t="s">
        <v>5520</v>
      </c>
      <c r="E113" s="87" t="s">
        <v>8402</v>
      </c>
      <c r="F113" s="86">
        <v>42812</v>
      </c>
      <c r="G113" s="4">
        <v>50</v>
      </c>
      <c r="H113" s="84">
        <v>0</v>
      </c>
      <c r="I113" s="5" t="s">
        <v>8403</v>
      </c>
      <c r="J113" s="84" t="s">
        <v>5394</v>
      </c>
      <c r="K113" s="84" t="s">
        <v>4051</v>
      </c>
      <c r="L113" s="84" t="s">
        <v>4052</v>
      </c>
      <c r="M113" s="146" t="s">
        <v>5415</v>
      </c>
      <c r="N113" s="146" t="s">
        <v>8404</v>
      </c>
      <c r="O113" s="84" t="s">
        <v>8405</v>
      </c>
      <c r="P113" s="84" t="s">
        <v>8406</v>
      </c>
      <c r="Q113" s="84" t="s">
        <v>4370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8050</v>
      </c>
    </row>
    <row r="4" spans="1:20" x14ac:dyDescent="0.35">
      <c r="F4" s="380" t="s">
        <v>8051</v>
      </c>
    </row>
    <row r="5" spans="1:20" x14ac:dyDescent="0.35">
      <c r="F5" s="381" t="s">
        <v>8052</v>
      </c>
    </row>
    <row r="7" spans="1:20" s="392" customFormat="1" ht="38.25" customHeight="1" x14ac:dyDescent="0.35">
      <c r="A7" s="382" t="s">
        <v>4501</v>
      </c>
      <c r="B7" s="383" t="s">
        <v>4504</v>
      </c>
      <c r="C7" s="384" t="s">
        <v>8407</v>
      </c>
      <c r="D7" s="385" t="s">
        <v>129</v>
      </c>
      <c r="E7" s="386" t="s">
        <v>191</v>
      </c>
      <c r="F7" s="386" t="s">
        <v>8053</v>
      </c>
      <c r="G7" s="383" t="s">
        <v>4502</v>
      </c>
      <c r="H7" s="383" t="s">
        <v>4938</v>
      </c>
      <c r="I7" s="383" t="s">
        <v>4939</v>
      </c>
      <c r="J7" s="383" t="s">
        <v>4940</v>
      </c>
      <c r="K7" s="387" t="s">
        <v>4941</v>
      </c>
      <c r="L7" s="388" t="s">
        <v>4942</v>
      </c>
      <c r="M7" s="383" t="s">
        <v>4943</v>
      </c>
      <c r="N7" s="383" t="s">
        <v>4944</v>
      </c>
      <c r="O7" s="383" t="s">
        <v>4945</v>
      </c>
      <c r="P7" s="386" t="s">
        <v>4946</v>
      </c>
      <c r="Q7" s="383" t="s">
        <v>4947</v>
      </c>
      <c r="R7" s="389" t="s">
        <v>4948</v>
      </c>
      <c r="S7" s="390" t="s">
        <v>8408</v>
      </c>
      <c r="T7" s="391" t="s">
        <v>8409</v>
      </c>
    </row>
    <row r="8" spans="1:20" ht="14.65" customHeight="1" x14ac:dyDescent="0.35">
      <c r="A8" s="393" t="s">
        <v>4507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5414</v>
      </c>
      <c r="F9" s="300" t="s">
        <v>8410</v>
      </c>
      <c r="G9" s="530" t="s">
        <v>8411</v>
      </c>
      <c r="H9" s="299" t="s">
        <v>5394</v>
      </c>
      <c r="I9" s="299" t="s">
        <v>8412</v>
      </c>
      <c r="J9" s="528" t="s">
        <v>8413</v>
      </c>
      <c r="K9" s="300" t="s">
        <v>5485</v>
      </c>
      <c r="L9" s="300" t="s">
        <v>8414</v>
      </c>
      <c r="M9" s="528" t="s">
        <v>8415</v>
      </c>
      <c r="N9" s="528" t="s">
        <v>8416</v>
      </c>
      <c r="O9" s="299" t="s">
        <v>8417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5414</v>
      </c>
      <c r="F10" s="300" t="s">
        <v>2862</v>
      </c>
      <c r="G10" s="545" t="s">
        <v>8205</v>
      </c>
      <c r="H10" s="299" t="s">
        <v>5045</v>
      </c>
      <c r="I10" s="299" t="s">
        <v>4159</v>
      </c>
      <c r="J10" s="299" t="s">
        <v>8348</v>
      </c>
      <c r="K10" s="528" t="s">
        <v>4900</v>
      </c>
      <c r="L10" s="300" t="s">
        <v>8349</v>
      </c>
      <c r="M10" s="528" t="s">
        <v>8350</v>
      </c>
      <c r="N10" s="528" t="s">
        <v>8351</v>
      </c>
      <c r="O10" s="528" t="s">
        <v>8352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5414</v>
      </c>
      <c r="F11" s="300" t="s">
        <v>2862</v>
      </c>
      <c r="G11" s="532" t="s">
        <v>4150</v>
      </c>
      <c r="H11" s="552" t="s">
        <v>4664</v>
      </c>
      <c r="I11" s="552" t="s">
        <v>520</v>
      </c>
      <c r="J11" s="552" t="s">
        <v>521</v>
      </c>
      <c r="K11" s="553" t="s">
        <v>4900</v>
      </c>
      <c r="L11" s="553" t="s">
        <v>5490</v>
      </c>
      <c r="M11" s="299" t="s">
        <v>8418</v>
      </c>
      <c r="N11" s="528" t="s">
        <v>8419</v>
      </c>
      <c r="O11" s="528" t="s">
        <v>8420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8245</v>
      </c>
      <c r="C26" s="414" t="s">
        <v>3755</v>
      </c>
      <c r="D26" s="414" t="s">
        <v>8246</v>
      </c>
      <c r="E26" s="413" t="s">
        <v>1039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8247</v>
      </c>
      <c r="C33" s="375">
        <v>1.5</v>
      </c>
      <c r="D33" s="375">
        <f>C33*B27</f>
        <v>4.5</v>
      </c>
    </row>
    <row r="34" spans="2:4" x14ac:dyDescent="0.35">
      <c r="B34" s="374" t="s">
        <v>8248</v>
      </c>
      <c r="C34" s="375">
        <v>0</v>
      </c>
      <c r="D34" s="375">
        <f>C34*4</f>
        <v>0</v>
      </c>
    </row>
    <row r="35" spans="2:4" x14ac:dyDescent="0.35">
      <c r="B35" s="374" t="s">
        <v>8249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8250</v>
      </c>
      <c r="C37" s="375">
        <v>0</v>
      </c>
      <c r="D37" s="375">
        <f>C37*B27</f>
        <v>0</v>
      </c>
    </row>
    <row r="38" spans="2:4" x14ac:dyDescent="0.35">
      <c r="B38" s="374" t="s">
        <v>8251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0</v>
      </c>
    </row>
    <row r="41" spans="2:4" x14ac:dyDescent="0.35">
      <c r="C41" s="375" t="s">
        <v>509</v>
      </c>
      <c r="D41" s="375">
        <f>SUM(D33:D40)</f>
        <v>414.5</v>
      </c>
    </row>
    <row r="42" spans="2:4" x14ac:dyDescent="0.35">
      <c r="C42" s="375" t="s">
        <v>3914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8050</v>
      </c>
    </row>
    <row r="4" spans="1:20" x14ac:dyDescent="0.35">
      <c r="F4" s="380" t="s">
        <v>8051</v>
      </c>
    </row>
    <row r="5" spans="1:20" x14ac:dyDescent="0.35">
      <c r="F5" s="381" t="s">
        <v>8052</v>
      </c>
    </row>
    <row r="7" spans="1:20" s="392" customFormat="1" ht="38.25" customHeight="1" x14ac:dyDescent="0.35">
      <c r="A7" s="382" t="s">
        <v>4501</v>
      </c>
      <c r="B7" s="383" t="s">
        <v>4504</v>
      </c>
      <c r="C7" s="384" t="s">
        <v>8407</v>
      </c>
      <c r="D7" s="385" t="s">
        <v>129</v>
      </c>
      <c r="E7" s="386" t="s">
        <v>191</v>
      </c>
      <c r="F7" s="386" t="s">
        <v>8053</v>
      </c>
      <c r="G7" s="383" t="s">
        <v>4502</v>
      </c>
      <c r="H7" s="383" t="s">
        <v>4938</v>
      </c>
      <c r="I7" s="383" t="s">
        <v>4939</v>
      </c>
      <c r="J7" s="383" t="s">
        <v>4940</v>
      </c>
      <c r="K7" s="387" t="s">
        <v>4941</v>
      </c>
      <c r="L7" s="388" t="s">
        <v>4942</v>
      </c>
      <c r="M7" s="383" t="s">
        <v>4943</v>
      </c>
      <c r="N7" s="383" t="s">
        <v>4944</v>
      </c>
      <c r="O7" s="383" t="s">
        <v>4945</v>
      </c>
      <c r="P7" s="386" t="s">
        <v>4946</v>
      </c>
      <c r="Q7" s="383" t="s">
        <v>4947</v>
      </c>
      <c r="R7" s="389" t="s">
        <v>4948</v>
      </c>
      <c r="S7" s="390" t="s">
        <v>8408</v>
      </c>
      <c r="T7" s="391" t="s">
        <v>8409</v>
      </c>
    </row>
    <row r="8" spans="1:20" ht="14.65" customHeight="1" x14ac:dyDescent="0.35">
      <c r="A8" s="393" t="s">
        <v>4507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175</v>
      </c>
      <c r="F9" s="300" t="s">
        <v>1031</v>
      </c>
      <c r="G9" s="530" t="s">
        <v>4203</v>
      </c>
      <c r="H9" s="528" t="s">
        <v>4664</v>
      </c>
      <c r="I9" s="528" t="s">
        <v>4145</v>
      </c>
      <c r="J9" s="528" t="s">
        <v>4204</v>
      </c>
      <c r="K9" s="529" t="s">
        <v>6512</v>
      </c>
      <c r="L9" s="529" t="s">
        <v>8317</v>
      </c>
      <c r="M9" s="528" t="s">
        <v>8318</v>
      </c>
      <c r="N9" s="528" t="s">
        <v>8319</v>
      </c>
      <c r="O9" s="528" t="s">
        <v>4365</v>
      </c>
      <c r="P9" s="528" t="s">
        <v>8320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175</v>
      </c>
      <c r="F10" s="299" t="s">
        <v>8421</v>
      </c>
      <c r="G10" s="532" t="s">
        <v>4964</v>
      </c>
      <c r="H10" s="552" t="s">
        <v>4664</v>
      </c>
      <c r="I10" s="552" t="s">
        <v>4145</v>
      </c>
      <c r="J10" s="552" t="s">
        <v>4449</v>
      </c>
      <c r="K10" s="553" t="s">
        <v>4889</v>
      </c>
      <c r="L10" s="553" t="s">
        <v>5682</v>
      </c>
      <c r="M10" s="299" t="s">
        <v>5683</v>
      </c>
      <c r="N10" s="528" t="s">
        <v>5684</v>
      </c>
      <c r="O10" s="528" t="s">
        <v>4370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175</v>
      </c>
      <c r="F11" s="300" t="s">
        <v>8422</v>
      </c>
      <c r="G11" s="545" t="s">
        <v>5630</v>
      </c>
      <c r="H11" s="528" t="s">
        <v>4664</v>
      </c>
      <c r="I11" s="528" t="s">
        <v>4058</v>
      </c>
      <c r="J11" s="528" t="s">
        <v>4089</v>
      </c>
      <c r="K11" s="529" t="s">
        <v>5631</v>
      </c>
      <c r="L11" s="529" t="s">
        <v>4619</v>
      </c>
      <c r="M11" s="528" t="s">
        <v>5632</v>
      </c>
      <c r="N11" s="528" t="s">
        <v>5633</v>
      </c>
      <c r="O11" s="528" t="s">
        <v>5634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1311</v>
      </c>
      <c r="F15" s="300" t="s">
        <v>1311</v>
      </c>
      <c r="G15" s="545" t="s">
        <v>8423</v>
      </c>
      <c r="H15" s="299" t="s">
        <v>4664</v>
      </c>
      <c r="I15" s="299" t="s">
        <v>6232</v>
      </c>
      <c r="J15" s="299" t="s">
        <v>8424</v>
      </c>
      <c r="K15" s="528"/>
      <c r="L15" s="300" t="s">
        <v>8425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8245</v>
      </c>
      <c r="C26" s="414" t="s">
        <v>3755</v>
      </c>
      <c r="D26" s="414" t="s">
        <v>8246</v>
      </c>
      <c r="E26" s="413" t="s">
        <v>1039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8247</v>
      </c>
      <c r="C33" s="375">
        <v>1.5</v>
      </c>
      <c r="D33" s="375">
        <f>C33*B27</f>
        <v>6</v>
      </c>
    </row>
    <row r="34" spans="2:4" x14ac:dyDescent="0.35">
      <c r="B34" s="374" t="s">
        <v>8248</v>
      </c>
      <c r="C34" s="375">
        <v>0</v>
      </c>
      <c r="D34" s="375">
        <f>C34*4</f>
        <v>0</v>
      </c>
    </row>
    <row r="35" spans="2:4" x14ac:dyDescent="0.35">
      <c r="B35" s="374" t="s">
        <v>8249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8250</v>
      </c>
      <c r="C37" s="375">
        <v>0</v>
      </c>
      <c r="D37" s="375">
        <f>C37*B27</f>
        <v>0</v>
      </c>
    </row>
    <row r="38" spans="2:4" x14ac:dyDescent="0.35">
      <c r="B38" s="374" t="s">
        <v>8251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509</v>
      </c>
      <c r="D41" s="375">
        <f>SUM(D33:D40)</f>
        <v>423.2</v>
      </c>
    </row>
    <row r="42" spans="2:4" x14ac:dyDescent="0.35">
      <c r="C42" s="375" t="s">
        <v>3914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/>
  </sheetViews>
  <sheetFormatPr defaultRowHeight="12.75" x14ac:dyDescent="0.35"/>
  <sheetData>
    <row r="1" spans="1:3" x14ac:dyDescent="0.35">
      <c r="A1" t="s">
        <v>8426</v>
      </c>
      <c r="B1" t="s">
        <v>8427</v>
      </c>
      <c r="C1" t="s">
        <v>8428</v>
      </c>
    </row>
    <row r="2" spans="1:3" x14ac:dyDescent="0.35">
      <c r="A2" t="s">
        <v>941</v>
      </c>
      <c r="B2" t="s">
        <v>205</v>
      </c>
      <c r="C2" t="s">
        <v>206</v>
      </c>
    </row>
    <row r="3" spans="1:3" x14ac:dyDescent="0.35">
      <c r="A3" t="s">
        <v>257</v>
      </c>
      <c r="B3" t="s">
        <v>205</v>
      </c>
      <c r="C3" t="s">
        <v>206</v>
      </c>
    </row>
    <row r="4" spans="1:3" x14ac:dyDescent="0.35">
      <c r="A4" t="s">
        <v>1067</v>
      </c>
      <c r="B4" t="s">
        <v>205</v>
      </c>
      <c r="C4" t="s">
        <v>206</v>
      </c>
    </row>
    <row r="5" spans="1:3" x14ac:dyDescent="0.35">
      <c r="A5" t="s">
        <v>1123</v>
      </c>
      <c r="B5" t="s">
        <v>268</v>
      </c>
      <c r="C5" t="s">
        <v>269</v>
      </c>
    </row>
    <row r="6" spans="1:3" x14ac:dyDescent="0.35">
      <c r="A6" t="s">
        <v>864</v>
      </c>
      <c r="B6" t="s">
        <v>205</v>
      </c>
      <c r="C6" t="s">
        <v>206</v>
      </c>
    </row>
    <row r="7" spans="1:3" x14ac:dyDescent="0.35">
      <c r="A7" t="s">
        <v>857</v>
      </c>
      <c r="B7" t="s">
        <v>342</v>
      </c>
      <c r="C7" t="s">
        <v>269</v>
      </c>
    </row>
    <row r="8" spans="1:3" x14ac:dyDescent="0.35">
      <c r="A8" t="s">
        <v>204</v>
      </c>
      <c r="B8" t="s">
        <v>205</v>
      </c>
      <c r="C8" t="s">
        <v>206</v>
      </c>
    </row>
    <row r="9" spans="1:3" x14ac:dyDescent="0.35">
      <c r="A9" t="s">
        <v>652</v>
      </c>
      <c r="B9" t="s">
        <v>201</v>
      </c>
      <c r="C9" t="s">
        <v>202</v>
      </c>
    </row>
    <row r="10" spans="1:3" x14ac:dyDescent="0.35">
      <c r="A10" t="s">
        <v>976</v>
      </c>
      <c r="B10" t="s">
        <v>205</v>
      </c>
      <c r="C10" t="s">
        <v>206</v>
      </c>
    </row>
    <row r="11" spans="1:3" x14ac:dyDescent="0.35">
      <c r="A11" t="s">
        <v>621</v>
      </c>
      <c r="B11" t="s">
        <v>205</v>
      </c>
      <c r="C11" t="s">
        <v>206</v>
      </c>
    </row>
    <row r="12" spans="1:3" x14ac:dyDescent="0.35">
      <c r="A12" t="s">
        <v>1263</v>
      </c>
      <c r="B12" t="s">
        <v>205</v>
      </c>
      <c r="C12" t="s">
        <v>206</v>
      </c>
    </row>
    <row r="13" spans="1:3" x14ac:dyDescent="0.35">
      <c r="A13" t="s">
        <v>1147</v>
      </c>
      <c r="B13" t="s">
        <v>205</v>
      </c>
      <c r="C13" t="s">
        <v>206</v>
      </c>
    </row>
    <row r="14" spans="1:3" x14ac:dyDescent="0.35">
      <c r="A14" t="s">
        <v>1205</v>
      </c>
      <c r="B14" t="s">
        <v>205</v>
      </c>
      <c r="C14" t="s">
        <v>206</v>
      </c>
    </row>
    <row r="15" spans="1:3" x14ac:dyDescent="0.35">
      <c r="A15" t="s">
        <v>360</v>
      </c>
      <c r="B15" t="s">
        <v>268</v>
      </c>
      <c r="C15" t="s">
        <v>269</v>
      </c>
    </row>
    <row r="16" spans="1:3" x14ac:dyDescent="0.35">
      <c r="A16" t="s">
        <v>1177</v>
      </c>
      <c r="B16" t="s">
        <v>205</v>
      </c>
      <c r="C16" t="s">
        <v>206</v>
      </c>
    </row>
    <row r="17" spans="1:3" x14ac:dyDescent="0.35">
      <c r="A17" t="s">
        <v>1184</v>
      </c>
      <c r="B17" t="s">
        <v>605</v>
      </c>
      <c r="C17" t="s">
        <v>226</v>
      </c>
    </row>
    <row r="18" spans="1:3" x14ac:dyDescent="0.35">
      <c r="A18" t="s">
        <v>935</v>
      </c>
      <c r="B18" t="s">
        <v>380</v>
      </c>
      <c r="C18" t="s">
        <v>226</v>
      </c>
    </row>
    <row r="19" spans="1:3" x14ac:dyDescent="0.35">
      <c r="A19" t="s">
        <v>1166</v>
      </c>
      <c r="B19" t="s">
        <v>834</v>
      </c>
      <c r="C19" t="s">
        <v>226</v>
      </c>
    </row>
    <row r="20" spans="1:3" x14ac:dyDescent="0.35">
      <c r="A20" t="s">
        <v>1231</v>
      </c>
      <c r="B20" t="s">
        <v>265</v>
      </c>
      <c r="C20" t="s">
        <v>206</v>
      </c>
    </row>
    <row r="21" spans="1:3" x14ac:dyDescent="0.35">
      <c r="A21" t="s">
        <v>1146</v>
      </c>
      <c r="B21" t="s">
        <v>265</v>
      </c>
      <c r="C21" t="s">
        <v>206</v>
      </c>
    </row>
    <row r="22" spans="1:3" x14ac:dyDescent="0.35">
      <c r="A22" t="s">
        <v>1150</v>
      </c>
      <c r="B22" t="s">
        <v>265</v>
      </c>
      <c r="C22" t="s">
        <v>206</v>
      </c>
    </row>
    <row r="23" spans="1:3" x14ac:dyDescent="0.35">
      <c r="A23" t="s">
        <v>1060</v>
      </c>
      <c r="B23" t="s">
        <v>268</v>
      </c>
      <c r="C23" t="s">
        <v>269</v>
      </c>
    </row>
    <row r="24" spans="1:3" x14ac:dyDescent="0.35">
      <c r="A24" t="s">
        <v>301</v>
      </c>
      <c r="B24" t="s">
        <v>265</v>
      </c>
      <c r="C24" t="s">
        <v>206</v>
      </c>
    </row>
    <row r="25" spans="1:3" x14ac:dyDescent="0.35">
      <c r="A25" t="s">
        <v>1092</v>
      </c>
      <c r="B25" t="s">
        <v>265</v>
      </c>
      <c r="C25" t="s">
        <v>206</v>
      </c>
    </row>
    <row r="26" spans="1:3" x14ac:dyDescent="0.35">
      <c r="A26" t="s">
        <v>1021</v>
      </c>
      <c r="B26" t="s">
        <v>265</v>
      </c>
      <c r="C26" t="s">
        <v>206</v>
      </c>
    </row>
    <row r="27" spans="1:3" x14ac:dyDescent="0.35">
      <c r="A27" t="s">
        <v>1170</v>
      </c>
      <c r="B27" t="s">
        <v>265</v>
      </c>
      <c r="C27" t="s">
        <v>206</v>
      </c>
    </row>
    <row r="28" spans="1:3" x14ac:dyDescent="0.35">
      <c r="A28" t="s">
        <v>699</v>
      </c>
      <c r="B28" t="s">
        <v>201</v>
      </c>
      <c r="C28" t="s">
        <v>202</v>
      </c>
    </row>
    <row r="29" spans="1:3" x14ac:dyDescent="0.35">
      <c r="A29" t="s">
        <v>1054</v>
      </c>
      <c r="B29" t="s">
        <v>265</v>
      </c>
      <c r="C29" t="s">
        <v>206</v>
      </c>
    </row>
    <row r="30" spans="1:3" x14ac:dyDescent="0.35">
      <c r="A30" t="s">
        <v>855</v>
      </c>
      <c r="B30" t="s">
        <v>657</v>
      </c>
      <c r="C30" t="s">
        <v>197</v>
      </c>
    </row>
    <row r="31" spans="1:3" x14ac:dyDescent="0.35">
      <c r="A31" t="s">
        <v>1113</v>
      </c>
      <c r="B31" t="s">
        <v>314</v>
      </c>
      <c r="C31" t="s">
        <v>269</v>
      </c>
    </row>
    <row r="32" spans="1:3" x14ac:dyDescent="0.35">
      <c r="A32" t="s">
        <v>880</v>
      </c>
      <c r="B32" t="s">
        <v>314</v>
      </c>
      <c r="C32" t="s">
        <v>269</v>
      </c>
    </row>
    <row r="33" spans="1:3" x14ac:dyDescent="0.35">
      <c r="A33" t="s">
        <v>1169</v>
      </c>
      <c r="B33" t="s">
        <v>314</v>
      </c>
      <c r="C33" t="s">
        <v>269</v>
      </c>
    </row>
    <row r="34" spans="1:3" x14ac:dyDescent="0.35">
      <c r="A34" t="s">
        <v>1076</v>
      </c>
      <c r="B34" t="s">
        <v>314</v>
      </c>
      <c r="C34" t="s">
        <v>269</v>
      </c>
    </row>
    <row r="35" spans="1:3" x14ac:dyDescent="0.35">
      <c r="A35" t="s">
        <v>313</v>
      </c>
      <c r="B35" t="s">
        <v>314</v>
      </c>
      <c r="C35" t="s">
        <v>269</v>
      </c>
    </row>
    <row r="36" spans="1:3" x14ac:dyDescent="0.35">
      <c r="A36" t="s">
        <v>1161</v>
      </c>
      <c r="B36" t="s">
        <v>774</v>
      </c>
      <c r="C36" t="s">
        <v>206</v>
      </c>
    </row>
    <row r="37" spans="1:3" x14ac:dyDescent="0.35">
      <c r="A37" t="s">
        <v>995</v>
      </c>
      <c r="B37" t="s">
        <v>774</v>
      </c>
      <c r="C37" t="s">
        <v>206</v>
      </c>
    </row>
    <row r="38" spans="1:3" x14ac:dyDescent="0.35">
      <c r="A38" t="s">
        <v>1209</v>
      </c>
      <c r="B38" t="s">
        <v>774</v>
      </c>
      <c r="C38" t="s">
        <v>206</v>
      </c>
    </row>
    <row r="39" spans="1:3" x14ac:dyDescent="0.35">
      <c r="A39" t="s">
        <v>1062</v>
      </c>
      <c r="B39" t="s">
        <v>774</v>
      </c>
      <c r="C39" t="s">
        <v>206</v>
      </c>
    </row>
    <row r="40" spans="1:3" x14ac:dyDescent="0.35">
      <c r="A40" t="s">
        <v>1103</v>
      </c>
      <c r="B40" t="s">
        <v>774</v>
      </c>
      <c r="C40" t="s">
        <v>206</v>
      </c>
    </row>
    <row r="41" spans="1:3" x14ac:dyDescent="0.35">
      <c r="A41" t="s">
        <v>1023</v>
      </c>
      <c r="B41" t="s">
        <v>774</v>
      </c>
      <c r="C41" t="s">
        <v>206</v>
      </c>
    </row>
    <row r="42" spans="1:3" x14ac:dyDescent="0.35">
      <c r="A42" t="s">
        <v>773</v>
      </c>
      <c r="B42" t="s">
        <v>774</v>
      </c>
      <c r="C42" t="s">
        <v>206</v>
      </c>
    </row>
    <row r="43" spans="1:3" x14ac:dyDescent="0.35">
      <c r="A43" t="s">
        <v>328</v>
      </c>
      <c r="B43" t="s">
        <v>314</v>
      </c>
      <c r="C43" t="s">
        <v>269</v>
      </c>
    </row>
    <row r="44" spans="1:3" x14ac:dyDescent="0.35">
      <c r="A44" t="s">
        <v>1099</v>
      </c>
      <c r="B44" t="s">
        <v>774</v>
      </c>
      <c r="C44" t="s">
        <v>206</v>
      </c>
    </row>
    <row r="45" spans="1:3" x14ac:dyDescent="0.35">
      <c r="A45" t="s">
        <v>654</v>
      </c>
      <c r="B45" t="s">
        <v>342</v>
      </c>
      <c r="C45" t="s">
        <v>269</v>
      </c>
    </row>
    <row r="46" spans="1:3" x14ac:dyDescent="0.35">
      <c r="A46" t="s">
        <v>878</v>
      </c>
      <c r="B46" t="s">
        <v>320</v>
      </c>
      <c r="C46" t="s">
        <v>304</v>
      </c>
    </row>
    <row r="47" spans="1:3" x14ac:dyDescent="0.35">
      <c r="A47" t="s">
        <v>1168</v>
      </c>
      <c r="B47" t="s">
        <v>774</v>
      </c>
      <c r="C47" t="s">
        <v>206</v>
      </c>
    </row>
    <row r="48" spans="1:3" x14ac:dyDescent="0.35">
      <c r="A48" t="s">
        <v>1133</v>
      </c>
      <c r="B48" t="s">
        <v>774</v>
      </c>
      <c r="C48" t="s">
        <v>206</v>
      </c>
    </row>
    <row r="49" spans="1:3" x14ac:dyDescent="0.35">
      <c r="A49" t="s">
        <v>1071</v>
      </c>
      <c r="B49" t="s">
        <v>657</v>
      </c>
      <c r="C49" t="s">
        <v>197</v>
      </c>
    </row>
    <row r="50" spans="1:3" x14ac:dyDescent="0.35">
      <c r="A50" t="s">
        <v>1025</v>
      </c>
      <c r="B50" t="s">
        <v>657</v>
      </c>
      <c r="C50" t="s">
        <v>197</v>
      </c>
    </row>
    <row r="51" spans="1:3" x14ac:dyDescent="0.35">
      <c r="A51" t="s">
        <v>341</v>
      </c>
      <c r="B51" t="s">
        <v>342</v>
      </c>
      <c r="C51" t="s">
        <v>269</v>
      </c>
    </row>
    <row r="52" spans="1:3" x14ac:dyDescent="0.35">
      <c r="A52" t="s">
        <v>662</v>
      </c>
      <c r="B52" t="s">
        <v>314</v>
      </c>
      <c r="C52" t="s">
        <v>269</v>
      </c>
    </row>
    <row r="53" spans="1:3" x14ac:dyDescent="0.35">
      <c r="A53" t="s">
        <v>1002</v>
      </c>
      <c r="B53" t="s">
        <v>342</v>
      </c>
      <c r="C53" t="s">
        <v>269</v>
      </c>
    </row>
    <row r="54" spans="1:3" x14ac:dyDescent="0.35">
      <c r="A54" t="s">
        <v>1101</v>
      </c>
      <c r="B54" t="s">
        <v>605</v>
      </c>
      <c r="C54" t="s">
        <v>226</v>
      </c>
    </row>
    <row r="55" spans="1:3" x14ac:dyDescent="0.35">
      <c r="A55" t="s">
        <v>8429</v>
      </c>
      <c r="B55" t="s">
        <v>605</v>
      </c>
      <c r="C55" t="s">
        <v>226</v>
      </c>
    </row>
    <row r="56" spans="1:3" x14ac:dyDescent="0.35">
      <c r="A56" t="s">
        <v>604</v>
      </c>
      <c r="B56" t="s">
        <v>605</v>
      </c>
      <c r="C56" t="s">
        <v>226</v>
      </c>
    </row>
    <row r="57" spans="1:3" x14ac:dyDescent="0.35">
      <c r="A57" t="s">
        <v>777</v>
      </c>
      <c r="B57" t="s">
        <v>201</v>
      </c>
      <c r="C57" t="s">
        <v>202</v>
      </c>
    </row>
    <row r="58" spans="1:3" x14ac:dyDescent="0.35">
      <c r="A58" t="s">
        <v>779</v>
      </c>
      <c r="B58" t="s">
        <v>201</v>
      </c>
      <c r="C58" t="s">
        <v>202</v>
      </c>
    </row>
    <row r="59" spans="1:3" x14ac:dyDescent="0.35">
      <c r="A59" t="s">
        <v>200</v>
      </c>
      <c r="B59" t="s">
        <v>201</v>
      </c>
      <c r="C59" t="s">
        <v>202</v>
      </c>
    </row>
    <row r="60" spans="1:3" x14ac:dyDescent="0.35">
      <c r="A60" t="s">
        <v>749</v>
      </c>
      <c r="B60" t="s">
        <v>201</v>
      </c>
      <c r="C60" t="s">
        <v>202</v>
      </c>
    </row>
    <row r="61" spans="1:3" x14ac:dyDescent="0.35">
      <c r="A61" t="s">
        <v>308</v>
      </c>
      <c r="B61" t="s">
        <v>201</v>
      </c>
      <c r="C61" t="s">
        <v>202</v>
      </c>
    </row>
    <row r="62" spans="1:3" x14ac:dyDescent="0.35">
      <c r="A62" t="s">
        <v>624</v>
      </c>
      <c r="B62" t="s">
        <v>201</v>
      </c>
      <c r="C62" t="s">
        <v>202</v>
      </c>
    </row>
    <row r="63" spans="1:3" x14ac:dyDescent="0.35">
      <c r="A63" t="s">
        <v>939</v>
      </c>
      <c r="B63" t="s">
        <v>320</v>
      </c>
      <c r="C63" t="s">
        <v>304</v>
      </c>
    </row>
    <row r="64" spans="1:3" x14ac:dyDescent="0.35">
      <c r="A64" t="s">
        <v>372</v>
      </c>
      <c r="B64" t="s">
        <v>373</v>
      </c>
      <c r="C64" t="s">
        <v>222</v>
      </c>
    </row>
    <row r="65" spans="1:3" x14ac:dyDescent="0.35">
      <c r="A65" t="s">
        <v>297</v>
      </c>
      <c r="B65" t="s">
        <v>201</v>
      </c>
      <c r="C65" t="s">
        <v>202</v>
      </c>
    </row>
    <row r="66" spans="1:3" x14ac:dyDescent="0.35">
      <c r="A66" t="s">
        <v>1134</v>
      </c>
      <c r="B66" t="s">
        <v>294</v>
      </c>
      <c r="C66" t="s">
        <v>295</v>
      </c>
    </row>
    <row r="67" spans="1:3" x14ac:dyDescent="0.35">
      <c r="A67" t="s">
        <v>742</v>
      </c>
      <c r="B67" t="s">
        <v>353</v>
      </c>
      <c r="C67" t="s">
        <v>354</v>
      </c>
    </row>
    <row r="68" spans="1:3" x14ac:dyDescent="0.35">
      <c r="A68" t="s">
        <v>1217</v>
      </c>
      <c r="B68" t="s">
        <v>244</v>
      </c>
      <c r="C68" t="s">
        <v>226</v>
      </c>
    </row>
    <row r="69" spans="1:3" x14ac:dyDescent="0.35">
      <c r="A69" t="s">
        <v>89</v>
      </c>
      <c r="B69" t="s">
        <v>333</v>
      </c>
      <c r="C69" t="s">
        <v>286</v>
      </c>
    </row>
    <row r="70" spans="1:3" x14ac:dyDescent="0.35">
      <c r="A70" t="s">
        <v>791</v>
      </c>
      <c r="B70" t="s">
        <v>320</v>
      </c>
      <c r="C70" t="s">
        <v>304</v>
      </c>
    </row>
    <row r="71" spans="1:3" x14ac:dyDescent="0.35">
      <c r="A71" t="s">
        <v>337</v>
      </c>
      <c r="B71" t="s">
        <v>320</v>
      </c>
      <c r="C71" t="s">
        <v>304</v>
      </c>
    </row>
    <row r="72" spans="1:3" x14ac:dyDescent="0.35">
      <c r="A72" t="s">
        <v>1065</v>
      </c>
      <c r="B72" t="s">
        <v>320</v>
      </c>
      <c r="C72" t="s">
        <v>304</v>
      </c>
    </row>
    <row r="73" spans="1:3" x14ac:dyDescent="0.35">
      <c r="A73" t="s">
        <v>8430</v>
      </c>
      <c r="B73" t="s">
        <v>231</v>
      </c>
      <c r="C73" t="s">
        <v>232</v>
      </c>
    </row>
    <row r="74" spans="1:3" x14ac:dyDescent="0.35">
      <c r="A74" t="s">
        <v>8431</v>
      </c>
      <c r="B74" t="s">
        <v>378</v>
      </c>
      <c r="C74" t="s">
        <v>226</v>
      </c>
    </row>
    <row r="75" spans="1:3" x14ac:dyDescent="0.35">
      <c r="A75" t="s">
        <v>1219</v>
      </c>
      <c r="B75" t="s">
        <v>236</v>
      </c>
      <c r="C75" t="s">
        <v>232</v>
      </c>
    </row>
    <row r="76" spans="1:3" x14ac:dyDescent="0.35">
      <c r="A76" t="s">
        <v>177</v>
      </c>
      <c r="B76" t="s">
        <v>210</v>
      </c>
      <c r="C76" t="s">
        <v>211</v>
      </c>
    </row>
    <row r="77" spans="1:3" x14ac:dyDescent="0.35">
      <c r="A77" t="s">
        <v>955</v>
      </c>
      <c r="B77" t="s">
        <v>617</v>
      </c>
      <c r="C77" t="s">
        <v>232</v>
      </c>
    </row>
    <row r="78" spans="1:3" x14ac:dyDescent="0.35">
      <c r="A78" t="s">
        <v>719</v>
      </c>
      <c r="B78" t="s">
        <v>617</v>
      </c>
      <c r="C78" t="s">
        <v>232</v>
      </c>
    </row>
    <row r="79" spans="1:3" x14ac:dyDescent="0.35">
      <c r="A79" t="s">
        <v>717</v>
      </c>
      <c r="B79" t="s">
        <v>617</v>
      </c>
      <c r="C79" t="s">
        <v>232</v>
      </c>
    </row>
    <row r="80" spans="1:3" x14ac:dyDescent="0.35">
      <c r="A80" t="s">
        <v>8432</v>
      </c>
      <c r="B80" t="s">
        <v>617</v>
      </c>
      <c r="C80" t="s">
        <v>232</v>
      </c>
    </row>
    <row r="81" spans="1:3" x14ac:dyDescent="0.35">
      <c r="A81" t="s">
        <v>636</v>
      </c>
      <c r="B81" t="s">
        <v>617</v>
      </c>
      <c r="C81" t="s">
        <v>232</v>
      </c>
    </row>
    <row r="82" spans="1:3" x14ac:dyDescent="0.35">
      <c r="A82" t="s">
        <v>8433</v>
      </c>
      <c r="B82" t="s">
        <v>617</v>
      </c>
      <c r="C82" t="s">
        <v>232</v>
      </c>
    </row>
    <row r="83" spans="1:3" x14ac:dyDescent="0.35">
      <c r="A83" t="s">
        <v>616</v>
      </c>
      <c r="B83" t="s">
        <v>617</v>
      </c>
      <c r="C83" t="s">
        <v>232</v>
      </c>
    </row>
    <row r="84" spans="1:3" x14ac:dyDescent="0.35">
      <c r="A84" t="s">
        <v>656</v>
      </c>
      <c r="B84" t="s">
        <v>657</v>
      </c>
      <c r="C84" t="s">
        <v>197</v>
      </c>
    </row>
    <row r="85" spans="1:3" x14ac:dyDescent="0.35">
      <c r="A85" t="s">
        <v>1180</v>
      </c>
      <c r="B85" t="s">
        <v>657</v>
      </c>
      <c r="C85" t="s">
        <v>197</v>
      </c>
    </row>
    <row r="86" spans="1:3" x14ac:dyDescent="0.35">
      <c r="A86" t="s">
        <v>319</v>
      </c>
      <c r="B86" t="s">
        <v>320</v>
      </c>
      <c r="C86" t="s">
        <v>304</v>
      </c>
    </row>
    <row r="87" spans="1:3" x14ac:dyDescent="0.35">
      <c r="A87" t="s">
        <v>303</v>
      </c>
      <c r="B87" t="s">
        <v>254</v>
      </c>
    </row>
    <row r="88" spans="1:3" x14ac:dyDescent="0.35">
      <c r="A88" t="s">
        <v>1087</v>
      </c>
      <c r="B88" t="s">
        <v>231</v>
      </c>
      <c r="C88" t="s">
        <v>232</v>
      </c>
    </row>
    <row r="89" spans="1:3" x14ac:dyDescent="0.35">
      <c r="A89" t="s">
        <v>230</v>
      </c>
      <c r="B89" t="s">
        <v>231</v>
      </c>
      <c r="C89" t="s">
        <v>232</v>
      </c>
    </row>
    <row r="90" spans="1:3" x14ac:dyDescent="0.35">
      <c r="A90" t="s">
        <v>1228</v>
      </c>
      <c r="B90" t="s">
        <v>378</v>
      </c>
      <c r="C90" t="s">
        <v>226</v>
      </c>
    </row>
    <row r="91" spans="1:3" x14ac:dyDescent="0.35">
      <c r="A91" t="s">
        <v>8434</v>
      </c>
      <c r="B91" t="s">
        <v>380</v>
      </c>
      <c r="C91" t="s">
        <v>226</v>
      </c>
    </row>
    <row r="92" spans="1:3" x14ac:dyDescent="0.35">
      <c r="A92" t="s">
        <v>253</v>
      </c>
      <c r="B92" t="s">
        <v>299</v>
      </c>
      <c r="C92" t="s">
        <v>255</v>
      </c>
    </row>
    <row r="93" spans="1:3" x14ac:dyDescent="0.35">
      <c r="A93" t="s">
        <v>195</v>
      </c>
      <c r="B93" t="s">
        <v>196</v>
      </c>
      <c r="C93" t="s">
        <v>197</v>
      </c>
    </row>
    <row r="94" spans="1:3" x14ac:dyDescent="0.35">
      <c r="A94" t="s">
        <v>722</v>
      </c>
      <c r="B94" t="s">
        <v>657</v>
      </c>
      <c r="C94" t="s">
        <v>197</v>
      </c>
    </row>
    <row r="95" spans="1:3" x14ac:dyDescent="0.35">
      <c r="A95" t="s">
        <v>580</v>
      </c>
      <c r="B95" t="s">
        <v>196</v>
      </c>
      <c r="C95" t="s">
        <v>197</v>
      </c>
    </row>
    <row r="96" spans="1:3" x14ac:dyDescent="0.35">
      <c r="A96" t="s">
        <v>332</v>
      </c>
      <c r="B96" t="s">
        <v>333</v>
      </c>
      <c r="C96" t="s">
        <v>286</v>
      </c>
    </row>
    <row r="97" spans="1:3" x14ac:dyDescent="0.35">
      <c r="A97" t="s">
        <v>1234</v>
      </c>
      <c r="B97" t="s">
        <v>285</v>
      </c>
      <c r="C97" t="s">
        <v>286</v>
      </c>
    </row>
    <row r="98" spans="1:3" x14ac:dyDescent="0.35">
      <c r="A98" t="s">
        <v>472</v>
      </c>
      <c r="B98" t="s">
        <v>380</v>
      </c>
      <c r="C98" t="s">
        <v>226</v>
      </c>
    </row>
    <row r="99" spans="1:3" x14ac:dyDescent="0.35">
      <c r="A99" t="s">
        <v>1202</v>
      </c>
      <c r="B99" t="s">
        <v>1203</v>
      </c>
      <c r="C99" t="s">
        <v>226</v>
      </c>
    </row>
    <row r="100" spans="1:3" x14ac:dyDescent="0.35">
      <c r="A100" t="s">
        <v>1271</v>
      </c>
      <c r="B100" t="s">
        <v>1107</v>
      </c>
      <c r="C100" t="s">
        <v>226</v>
      </c>
    </row>
    <row r="101" spans="1:3" x14ac:dyDescent="0.35">
      <c r="A101" t="s">
        <v>993</v>
      </c>
      <c r="B101" t="s">
        <v>299</v>
      </c>
      <c r="C101" t="s">
        <v>255</v>
      </c>
    </row>
    <row r="102" spans="1:3" x14ac:dyDescent="0.35">
      <c r="A102" t="s">
        <v>1052</v>
      </c>
      <c r="B102" t="s">
        <v>299</v>
      </c>
      <c r="C102" t="s">
        <v>255</v>
      </c>
    </row>
    <row r="103" spans="1:3" x14ac:dyDescent="0.35">
      <c r="A103" t="s">
        <v>1270</v>
      </c>
      <c r="B103" t="s">
        <v>244</v>
      </c>
      <c r="C103" t="s">
        <v>226</v>
      </c>
    </row>
    <row r="104" spans="1:3" x14ac:dyDescent="0.35">
      <c r="A104" t="s">
        <v>271</v>
      </c>
      <c r="B104" t="s">
        <v>221</v>
      </c>
      <c r="C104" t="s">
        <v>222</v>
      </c>
    </row>
    <row r="105" spans="1:3" x14ac:dyDescent="0.35">
      <c r="A105" t="s">
        <v>228</v>
      </c>
      <c r="B105" t="s">
        <v>210</v>
      </c>
      <c r="C105" t="s">
        <v>211</v>
      </c>
    </row>
    <row r="106" spans="1:3" x14ac:dyDescent="0.35">
      <c r="A106" t="s">
        <v>734</v>
      </c>
      <c r="B106" t="s">
        <v>210</v>
      </c>
      <c r="C106" t="s">
        <v>211</v>
      </c>
    </row>
    <row r="107" spans="1:3" x14ac:dyDescent="0.35">
      <c r="A107" t="s">
        <v>344</v>
      </c>
      <c r="B107" t="s">
        <v>210</v>
      </c>
      <c r="C107" t="s">
        <v>211</v>
      </c>
    </row>
    <row r="108" spans="1:3" x14ac:dyDescent="0.35">
      <c r="A108" t="s">
        <v>609</v>
      </c>
      <c r="B108" t="s">
        <v>210</v>
      </c>
      <c r="C108" t="s">
        <v>211</v>
      </c>
    </row>
    <row r="109" spans="1:3" x14ac:dyDescent="0.35">
      <c r="A109" t="s">
        <v>862</v>
      </c>
      <c r="B109" t="s">
        <v>201</v>
      </c>
      <c r="C109" t="s">
        <v>202</v>
      </c>
    </row>
    <row r="110" spans="1:3" x14ac:dyDescent="0.35">
      <c r="A110" t="s">
        <v>495</v>
      </c>
      <c r="B110" t="s">
        <v>1226</v>
      </c>
      <c r="C110" t="s">
        <v>222</v>
      </c>
    </row>
    <row r="111" spans="1:3" x14ac:dyDescent="0.35">
      <c r="A111" t="s">
        <v>969</v>
      </c>
      <c r="B111" t="s">
        <v>201</v>
      </c>
      <c r="C111" t="s">
        <v>202</v>
      </c>
    </row>
    <row r="112" spans="1:3" x14ac:dyDescent="0.35">
      <c r="A112" t="s">
        <v>1004</v>
      </c>
      <c r="B112" t="s">
        <v>201</v>
      </c>
      <c r="C112" t="s">
        <v>202</v>
      </c>
    </row>
    <row r="113" spans="1:3" x14ac:dyDescent="0.35">
      <c r="A113" t="s">
        <v>866</v>
      </c>
      <c r="B113" t="s">
        <v>201</v>
      </c>
      <c r="C113" t="s">
        <v>202</v>
      </c>
    </row>
    <row r="114" spans="1:3" x14ac:dyDescent="0.35">
      <c r="A114" t="s">
        <v>697</v>
      </c>
      <c r="B114" t="s">
        <v>201</v>
      </c>
      <c r="C114" t="s">
        <v>202</v>
      </c>
    </row>
    <row r="115" spans="1:3" x14ac:dyDescent="0.35">
      <c r="A115" t="s">
        <v>8435</v>
      </c>
      <c r="B115" t="s">
        <v>244</v>
      </c>
      <c r="C115" t="s">
        <v>226</v>
      </c>
    </row>
    <row r="116" spans="1:3" x14ac:dyDescent="0.35">
      <c r="A116" t="s">
        <v>681</v>
      </c>
      <c r="B116" t="s">
        <v>244</v>
      </c>
      <c r="C116" t="s">
        <v>226</v>
      </c>
    </row>
    <row r="117" spans="1:3" x14ac:dyDescent="0.35">
      <c r="A117" t="s">
        <v>413</v>
      </c>
      <c r="B117" t="s">
        <v>201</v>
      </c>
      <c r="C117" t="s">
        <v>202</v>
      </c>
    </row>
    <row r="118" spans="1:3" x14ac:dyDescent="0.35">
      <c r="A118" t="s">
        <v>1111</v>
      </c>
      <c r="B118" t="s">
        <v>758</v>
      </c>
      <c r="C118" t="s">
        <v>222</v>
      </c>
    </row>
    <row r="119" spans="1:3" x14ac:dyDescent="0.35">
      <c r="A119" t="s">
        <v>1020</v>
      </c>
      <c r="B119" t="s">
        <v>758</v>
      </c>
      <c r="C119" t="s">
        <v>222</v>
      </c>
    </row>
    <row r="120" spans="1:3" x14ac:dyDescent="0.35">
      <c r="A120" t="s">
        <v>757</v>
      </c>
      <c r="B120" t="s">
        <v>758</v>
      </c>
      <c r="C120" t="s">
        <v>222</v>
      </c>
    </row>
    <row r="121" spans="1:3" x14ac:dyDescent="0.35">
      <c r="A121" t="s">
        <v>264</v>
      </c>
      <c r="B121" t="s">
        <v>265</v>
      </c>
      <c r="C121" t="s">
        <v>206</v>
      </c>
    </row>
    <row r="122" spans="1:3" x14ac:dyDescent="0.35">
      <c r="A122" t="s">
        <v>224</v>
      </c>
      <c r="B122" t="s">
        <v>225</v>
      </c>
      <c r="C122" t="s">
        <v>226</v>
      </c>
    </row>
    <row r="123" spans="1:3" x14ac:dyDescent="0.35">
      <c r="A123" t="s">
        <v>8436</v>
      </c>
      <c r="B123" t="s">
        <v>225</v>
      </c>
      <c r="C123" t="s">
        <v>226</v>
      </c>
    </row>
    <row r="124" spans="1:3" x14ac:dyDescent="0.35">
      <c r="A124" t="s">
        <v>886</v>
      </c>
      <c r="B124" t="s">
        <v>225</v>
      </c>
      <c r="C124" t="s">
        <v>226</v>
      </c>
    </row>
    <row r="125" spans="1:3" x14ac:dyDescent="0.35">
      <c r="A125" t="s">
        <v>1016</v>
      </c>
      <c r="B125" t="s">
        <v>280</v>
      </c>
      <c r="C125" t="s">
        <v>226</v>
      </c>
    </row>
    <row r="126" spans="1:3" x14ac:dyDescent="0.35">
      <c r="A126" t="s">
        <v>8437</v>
      </c>
      <c r="B126" t="s">
        <v>280</v>
      </c>
      <c r="C126" t="s">
        <v>226</v>
      </c>
    </row>
    <row r="127" spans="1:3" x14ac:dyDescent="0.35">
      <c r="A127" t="s">
        <v>801</v>
      </c>
      <c r="B127" t="s">
        <v>280</v>
      </c>
      <c r="C127" t="s">
        <v>226</v>
      </c>
    </row>
    <row r="128" spans="1:3" x14ac:dyDescent="0.35">
      <c r="A128" t="s">
        <v>279</v>
      </c>
      <c r="B128" t="s">
        <v>280</v>
      </c>
      <c r="C128" t="s">
        <v>226</v>
      </c>
    </row>
    <row r="129" spans="1:3" x14ac:dyDescent="0.35">
      <c r="A129" t="s">
        <v>1236</v>
      </c>
      <c r="B129" t="s">
        <v>1237</v>
      </c>
      <c r="C129" t="s">
        <v>197</v>
      </c>
    </row>
    <row r="130" spans="1:3" x14ac:dyDescent="0.35">
      <c r="A130" t="s">
        <v>209</v>
      </c>
      <c r="B130" t="s">
        <v>210</v>
      </c>
      <c r="C130" t="s">
        <v>211</v>
      </c>
    </row>
    <row r="131" spans="1:3" x14ac:dyDescent="0.35">
      <c r="A131" t="s">
        <v>1171</v>
      </c>
      <c r="B131" t="s">
        <v>1172</v>
      </c>
      <c r="C131" t="s">
        <v>222</v>
      </c>
    </row>
    <row r="132" spans="1:3" x14ac:dyDescent="0.35">
      <c r="A132" t="s">
        <v>339</v>
      </c>
      <c r="B132" t="s">
        <v>254</v>
      </c>
    </row>
    <row r="133" spans="1:3" x14ac:dyDescent="0.35">
      <c r="A133" t="s">
        <v>468</v>
      </c>
      <c r="B133" t="s">
        <v>221</v>
      </c>
      <c r="C133" t="s">
        <v>222</v>
      </c>
    </row>
    <row r="134" spans="1:3" x14ac:dyDescent="0.35">
      <c r="A134" t="s">
        <v>781</v>
      </c>
      <c r="B134" t="s">
        <v>758</v>
      </c>
      <c r="C134" t="s">
        <v>222</v>
      </c>
    </row>
    <row r="135" spans="1:3" x14ac:dyDescent="0.35">
      <c r="A135" t="s">
        <v>219</v>
      </c>
      <c r="B135" t="s">
        <v>221</v>
      </c>
      <c r="C135" t="s">
        <v>222</v>
      </c>
    </row>
    <row r="136" spans="1:3" x14ac:dyDescent="0.35">
      <c r="A136" t="s">
        <v>1260</v>
      </c>
      <c r="B136" t="s">
        <v>325</v>
      </c>
      <c r="C136" t="s">
        <v>226</v>
      </c>
    </row>
    <row r="137" spans="1:3" x14ac:dyDescent="0.35">
      <c r="A137" t="s">
        <v>785</v>
      </c>
      <c r="B137" t="s">
        <v>325</v>
      </c>
      <c r="C137" t="s">
        <v>226</v>
      </c>
    </row>
    <row r="138" spans="1:3" x14ac:dyDescent="0.35">
      <c r="A138" t="s">
        <v>809</v>
      </c>
      <c r="B138" t="s">
        <v>739</v>
      </c>
      <c r="C138" t="s">
        <v>226</v>
      </c>
    </row>
    <row r="139" spans="1:3" x14ac:dyDescent="0.35">
      <c r="A139" t="s">
        <v>998</v>
      </c>
      <c r="B139" t="s">
        <v>254</v>
      </c>
    </row>
    <row r="140" spans="1:3" x14ac:dyDescent="0.35">
      <c r="A140" t="s">
        <v>1132</v>
      </c>
      <c r="B140" t="s">
        <v>254</v>
      </c>
    </row>
    <row r="141" spans="1:3" x14ac:dyDescent="0.35">
      <c r="A141" t="s">
        <v>8438</v>
      </c>
      <c r="B141" t="s">
        <v>317</v>
      </c>
      <c r="C141" t="s">
        <v>226</v>
      </c>
    </row>
    <row r="142" spans="1:3" x14ac:dyDescent="0.35">
      <c r="A142" t="s">
        <v>1083</v>
      </c>
      <c r="B142" t="s">
        <v>333</v>
      </c>
      <c r="C142" t="s">
        <v>286</v>
      </c>
    </row>
    <row r="143" spans="1:3" x14ac:dyDescent="0.35">
      <c r="A143" t="s">
        <v>316</v>
      </c>
      <c r="B143" t="s">
        <v>317</v>
      </c>
      <c r="C143" t="s">
        <v>226</v>
      </c>
    </row>
    <row r="144" spans="1:3" x14ac:dyDescent="0.35">
      <c r="A144" t="s">
        <v>578</v>
      </c>
      <c r="B144" t="s">
        <v>317</v>
      </c>
      <c r="C144" t="s">
        <v>226</v>
      </c>
    </row>
    <row r="145" spans="1:3" x14ac:dyDescent="0.35">
      <c r="A145" t="s">
        <v>1212</v>
      </c>
      <c r="B145" t="s">
        <v>317</v>
      </c>
      <c r="C145" t="s">
        <v>226</v>
      </c>
    </row>
    <row r="146" spans="1:3" x14ac:dyDescent="0.35">
      <c r="A146" t="s">
        <v>1032</v>
      </c>
      <c r="B146" t="s">
        <v>353</v>
      </c>
      <c r="C146" t="s">
        <v>354</v>
      </c>
    </row>
    <row r="147" spans="1:3" x14ac:dyDescent="0.35">
      <c r="A147" t="s">
        <v>8439</v>
      </c>
      <c r="B147" t="s">
        <v>282</v>
      </c>
      <c r="C147" t="s">
        <v>226</v>
      </c>
    </row>
    <row r="148" spans="1:3" x14ac:dyDescent="0.35">
      <c r="A148" t="s">
        <v>783</v>
      </c>
      <c r="B148" t="s">
        <v>317</v>
      </c>
      <c r="C148" t="s">
        <v>226</v>
      </c>
    </row>
    <row r="149" spans="1:3" x14ac:dyDescent="0.35">
      <c r="A149" t="s">
        <v>1267</v>
      </c>
      <c r="B149" t="s">
        <v>215</v>
      </c>
      <c r="C149" t="s">
        <v>216</v>
      </c>
    </row>
    <row r="150" spans="1:3" x14ac:dyDescent="0.35">
      <c r="A150" t="s">
        <v>1201</v>
      </c>
      <c r="B150" t="s">
        <v>879</v>
      </c>
      <c r="C150" t="s">
        <v>222</v>
      </c>
    </row>
    <row r="151" spans="1:3" x14ac:dyDescent="0.35">
      <c r="A151" t="s">
        <v>463</v>
      </c>
      <c r="B151" t="s">
        <v>879</v>
      </c>
      <c r="C151" t="s">
        <v>222</v>
      </c>
    </row>
    <row r="152" spans="1:3" x14ac:dyDescent="0.35">
      <c r="A152" t="s">
        <v>249</v>
      </c>
      <c r="B152" t="s">
        <v>250</v>
      </c>
      <c r="C152" t="s">
        <v>222</v>
      </c>
    </row>
    <row r="153" spans="1:3" x14ac:dyDescent="0.35">
      <c r="A153" t="s">
        <v>281</v>
      </c>
      <c r="B153" t="s">
        <v>282</v>
      </c>
      <c r="C153" t="s">
        <v>226</v>
      </c>
    </row>
    <row r="154" spans="1:3" x14ac:dyDescent="0.35">
      <c r="A154" t="s">
        <v>695</v>
      </c>
      <c r="B154" t="s">
        <v>282</v>
      </c>
      <c r="C154" t="s">
        <v>226</v>
      </c>
    </row>
    <row r="155" spans="1:3" x14ac:dyDescent="0.35">
      <c r="A155" t="s">
        <v>8440</v>
      </c>
      <c r="B155" t="s">
        <v>282</v>
      </c>
      <c r="C155" t="s">
        <v>226</v>
      </c>
    </row>
    <row r="156" spans="1:3" x14ac:dyDescent="0.35">
      <c r="A156" t="s">
        <v>762</v>
      </c>
      <c r="B156" t="s">
        <v>282</v>
      </c>
      <c r="C156" t="s">
        <v>226</v>
      </c>
    </row>
    <row r="157" spans="1:3" x14ac:dyDescent="0.35">
      <c r="A157" t="s">
        <v>214</v>
      </c>
      <c r="B157" t="s">
        <v>215</v>
      </c>
      <c r="C157" t="s">
        <v>216</v>
      </c>
    </row>
    <row r="158" spans="1:3" x14ac:dyDescent="0.35">
      <c r="A158" t="s">
        <v>291</v>
      </c>
      <c r="B158" t="s">
        <v>215</v>
      </c>
      <c r="C158" t="s">
        <v>216</v>
      </c>
    </row>
    <row r="159" spans="1:3" x14ac:dyDescent="0.35">
      <c r="A159" t="s">
        <v>8441</v>
      </c>
      <c r="B159" t="s">
        <v>378</v>
      </c>
      <c r="C159" t="s">
        <v>226</v>
      </c>
    </row>
    <row r="160" spans="1:3" x14ac:dyDescent="0.35">
      <c r="A160" t="s">
        <v>788</v>
      </c>
      <c r="B160" t="s">
        <v>378</v>
      </c>
      <c r="C160" t="s">
        <v>226</v>
      </c>
    </row>
    <row r="161" spans="1:3" x14ac:dyDescent="0.35">
      <c r="A161" t="s">
        <v>8442</v>
      </c>
      <c r="B161" t="s">
        <v>317</v>
      </c>
      <c r="C161" t="s">
        <v>226</v>
      </c>
    </row>
    <row r="162" spans="1:3" x14ac:dyDescent="0.35">
      <c r="A162" t="s">
        <v>729</v>
      </c>
      <c r="B162" t="s">
        <v>317</v>
      </c>
      <c r="C162" t="s">
        <v>226</v>
      </c>
    </row>
    <row r="163" spans="1:3" x14ac:dyDescent="0.35">
      <c r="A163" t="s">
        <v>693</v>
      </c>
      <c r="B163" t="s">
        <v>605</v>
      </c>
      <c r="C163" t="s">
        <v>226</v>
      </c>
    </row>
    <row r="164" spans="1:3" x14ac:dyDescent="0.35">
      <c r="A164" t="s">
        <v>1114</v>
      </c>
      <c r="B164" t="s">
        <v>605</v>
      </c>
      <c r="C164" t="s">
        <v>226</v>
      </c>
    </row>
    <row r="165" spans="1:3" x14ac:dyDescent="0.35">
      <c r="A165" t="s">
        <v>923</v>
      </c>
      <c r="B165" t="s">
        <v>294</v>
      </c>
      <c r="C165" t="s">
        <v>295</v>
      </c>
    </row>
    <row r="166" spans="1:3" x14ac:dyDescent="0.35">
      <c r="A166" t="s">
        <v>957</v>
      </c>
      <c r="B166" t="s">
        <v>678</v>
      </c>
      <c r="C166" t="s">
        <v>679</v>
      </c>
    </row>
    <row r="167" spans="1:3" x14ac:dyDescent="0.35">
      <c r="A167" t="s">
        <v>292</v>
      </c>
      <c r="B167" t="s">
        <v>294</v>
      </c>
      <c r="C167" t="s">
        <v>295</v>
      </c>
    </row>
    <row r="168" spans="1:3" x14ac:dyDescent="0.35">
      <c r="A168" t="s">
        <v>293</v>
      </c>
      <c r="B168" t="s">
        <v>294</v>
      </c>
      <c r="C168" t="s">
        <v>295</v>
      </c>
    </row>
    <row r="169" spans="1:3" x14ac:dyDescent="0.35">
      <c r="A169" t="s">
        <v>504</v>
      </c>
      <c r="B169" t="s">
        <v>1164</v>
      </c>
      <c r="C169" t="s">
        <v>222</v>
      </c>
    </row>
    <row r="170" spans="1:3" x14ac:dyDescent="0.35">
      <c r="A170" t="s">
        <v>1127</v>
      </c>
      <c r="B170" t="s">
        <v>758</v>
      </c>
      <c r="C170" t="s">
        <v>222</v>
      </c>
    </row>
    <row r="171" spans="1:3" x14ac:dyDescent="0.35">
      <c r="A171" t="s">
        <v>1075</v>
      </c>
      <c r="B171" t="s">
        <v>320</v>
      </c>
      <c r="C171" t="s">
        <v>304</v>
      </c>
    </row>
    <row r="172" spans="1:3" x14ac:dyDescent="0.35">
      <c r="A172" t="s">
        <v>1010</v>
      </c>
      <c r="B172" t="s">
        <v>1001</v>
      </c>
      <c r="C172" t="s">
        <v>222</v>
      </c>
    </row>
    <row r="173" spans="1:3" x14ac:dyDescent="0.35">
      <c r="A173" t="s">
        <v>1000</v>
      </c>
      <c r="B173" t="s">
        <v>1001</v>
      </c>
      <c r="C173" t="s">
        <v>222</v>
      </c>
    </row>
    <row r="174" spans="1:3" x14ac:dyDescent="0.35">
      <c r="A174" t="s">
        <v>1028</v>
      </c>
      <c r="B174" t="s">
        <v>320</v>
      </c>
      <c r="C174" t="s">
        <v>304</v>
      </c>
    </row>
    <row r="175" spans="1:3" x14ac:dyDescent="0.35">
      <c r="A175" t="s">
        <v>409</v>
      </c>
      <c r="B175" t="s">
        <v>299</v>
      </c>
      <c r="C175" t="s">
        <v>255</v>
      </c>
    </row>
    <row r="176" spans="1:3" x14ac:dyDescent="0.35">
      <c r="A176" t="s">
        <v>981</v>
      </c>
      <c r="B176" t="s">
        <v>236</v>
      </c>
      <c r="C176" t="s">
        <v>232</v>
      </c>
    </row>
    <row r="177" spans="1:3" x14ac:dyDescent="0.35">
      <c r="A177" t="s">
        <v>235</v>
      </c>
      <c r="B177" t="s">
        <v>236</v>
      </c>
      <c r="C177" t="s">
        <v>232</v>
      </c>
    </row>
    <row r="178" spans="1:3" x14ac:dyDescent="0.35">
      <c r="A178" t="s">
        <v>1116</v>
      </c>
      <c r="B178" t="s">
        <v>236</v>
      </c>
      <c r="C178" t="s">
        <v>232</v>
      </c>
    </row>
    <row r="179" spans="1:3" x14ac:dyDescent="0.35">
      <c r="A179" t="s">
        <v>793</v>
      </c>
      <c r="B179" t="s">
        <v>236</v>
      </c>
      <c r="C179" t="s">
        <v>232</v>
      </c>
    </row>
    <row r="180" spans="1:3" x14ac:dyDescent="0.35">
      <c r="A180" t="s">
        <v>8443</v>
      </c>
      <c r="B180" t="s">
        <v>739</v>
      </c>
      <c r="C180" t="s">
        <v>226</v>
      </c>
    </row>
    <row r="181" spans="1:3" x14ac:dyDescent="0.35">
      <c r="A181" t="s">
        <v>738</v>
      </c>
      <c r="B181" t="s">
        <v>739</v>
      </c>
      <c r="C181" t="s">
        <v>226</v>
      </c>
    </row>
    <row r="182" spans="1:3" x14ac:dyDescent="0.35">
      <c r="A182" t="s">
        <v>8444</v>
      </c>
      <c r="B182" t="s">
        <v>236</v>
      </c>
      <c r="C182" t="s">
        <v>232</v>
      </c>
    </row>
    <row r="183" spans="1:3" x14ac:dyDescent="0.35">
      <c r="A183" t="s">
        <v>613</v>
      </c>
      <c r="B183" t="s">
        <v>236</v>
      </c>
      <c r="C183" t="s">
        <v>232</v>
      </c>
    </row>
    <row r="184" spans="1:3" x14ac:dyDescent="0.35">
      <c r="A184" t="s">
        <v>382</v>
      </c>
      <c r="B184" t="s">
        <v>254</v>
      </c>
    </row>
    <row r="185" spans="1:3" x14ac:dyDescent="0.35">
      <c r="A185" t="s">
        <v>666</v>
      </c>
      <c r="B185" t="s">
        <v>215</v>
      </c>
      <c r="C185" t="s">
        <v>216</v>
      </c>
    </row>
    <row r="186" spans="1:3" x14ac:dyDescent="0.35">
      <c r="A186" t="s">
        <v>349</v>
      </c>
      <c r="B186" t="s">
        <v>320</v>
      </c>
      <c r="C186" t="s">
        <v>304</v>
      </c>
    </row>
    <row r="187" spans="1:3" x14ac:dyDescent="0.35">
      <c r="A187" t="s">
        <v>820</v>
      </c>
      <c r="B187" t="s">
        <v>205</v>
      </c>
      <c r="C187" t="s">
        <v>206</v>
      </c>
    </row>
    <row r="188" spans="1:3" x14ac:dyDescent="0.35">
      <c r="A188" t="s">
        <v>817</v>
      </c>
      <c r="B188" t="s">
        <v>265</v>
      </c>
      <c r="C188" t="s">
        <v>206</v>
      </c>
    </row>
    <row r="189" spans="1:3" x14ac:dyDescent="0.35">
      <c r="A189" t="s">
        <v>677</v>
      </c>
      <c r="B189" t="s">
        <v>678</v>
      </c>
      <c r="C189" t="s">
        <v>679</v>
      </c>
    </row>
    <row r="190" spans="1:3" x14ac:dyDescent="0.35">
      <c r="A190" t="s">
        <v>1078</v>
      </c>
      <c r="B190" t="s">
        <v>353</v>
      </c>
      <c r="C190" t="s">
        <v>354</v>
      </c>
    </row>
    <row r="191" spans="1:3" x14ac:dyDescent="0.35">
      <c r="A191" t="s">
        <v>352</v>
      </c>
      <c r="B191" t="s">
        <v>353</v>
      </c>
      <c r="C191" t="s">
        <v>354</v>
      </c>
    </row>
    <row r="192" spans="1:3" x14ac:dyDescent="0.35">
      <c r="A192" t="s">
        <v>1254</v>
      </c>
      <c r="B192" t="s">
        <v>285</v>
      </c>
      <c r="C192" t="s">
        <v>286</v>
      </c>
    </row>
    <row r="193" spans="1:3" x14ac:dyDescent="0.35">
      <c r="A193" t="s">
        <v>501</v>
      </c>
      <c r="B193" t="s">
        <v>1269</v>
      </c>
      <c r="C193" t="s">
        <v>226</v>
      </c>
    </row>
    <row r="194" spans="1:3" x14ac:dyDescent="0.35">
      <c r="A194" t="s">
        <v>937</v>
      </c>
      <c r="B194" t="s">
        <v>320</v>
      </c>
      <c r="C194" t="s">
        <v>304</v>
      </c>
    </row>
    <row r="195" spans="1:3" x14ac:dyDescent="0.35">
      <c r="A195" t="s">
        <v>414</v>
      </c>
      <c r="B195" t="s">
        <v>285</v>
      </c>
      <c r="C195" t="s">
        <v>286</v>
      </c>
    </row>
    <row r="196" spans="1:3" x14ac:dyDescent="0.35">
      <c r="A196" t="s">
        <v>1026</v>
      </c>
      <c r="B196" t="s">
        <v>285</v>
      </c>
      <c r="C196" t="s">
        <v>286</v>
      </c>
    </row>
    <row r="197" spans="1:3" x14ac:dyDescent="0.35">
      <c r="A197" t="s">
        <v>873</v>
      </c>
      <c r="B197" t="s">
        <v>333</v>
      </c>
      <c r="C197" t="s">
        <v>286</v>
      </c>
    </row>
    <row r="198" spans="1:3" x14ac:dyDescent="0.35">
      <c r="A198" t="s">
        <v>572</v>
      </c>
      <c r="B198" t="s">
        <v>285</v>
      </c>
      <c r="C198" t="s">
        <v>286</v>
      </c>
    </row>
    <row r="199" spans="1:3" x14ac:dyDescent="0.35">
      <c r="A199" t="s">
        <v>284</v>
      </c>
      <c r="B199" t="s">
        <v>285</v>
      </c>
      <c r="C199" t="s">
        <v>286</v>
      </c>
    </row>
    <row r="200" spans="1:3" x14ac:dyDescent="0.35">
      <c r="A200" t="s">
        <v>875</v>
      </c>
      <c r="B200" t="s">
        <v>320</v>
      </c>
      <c r="C200" t="s">
        <v>304</v>
      </c>
    </row>
    <row r="201" spans="1:3" x14ac:dyDescent="0.35">
      <c r="A201" t="s">
        <v>747</v>
      </c>
      <c r="B201" t="s">
        <v>678</v>
      </c>
      <c r="C201" t="s">
        <v>679</v>
      </c>
    </row>
    <row r="202" spans="1:3" x14ac:dyDescent="0.35">
      <c r="A202" t="s">
        <v>1058</v>
      </c>
      <c r="B202" t="s">
        <v>678</v>
      </c>
      <c r="C202" t="s">
        <v>679</v>
      </c>
    </row>
    <row r="203" spans="1:3" x14ac:dyDescent="0.35">
      <c r="A203" t="s">
        <v>1012</v>
      </c>
      <c r="B203" t="s">
        <v>678</v>
      </c>
      <c r="C203" t="s">
        <v>679</v>
      </c>
    </row>
    <row r="204" spans="1:3" x14ac:dyDescent="0.35">
      <c r="A204" t="s">
        <v>1198</v>
      </c>
      <c r="B204" t="s">
        <v>333</v>
      </c>
      <c r="C204" t="s">
        <v>286</v>
      </c>
    </row>
    <row r="205" spans="1:3" x14ac:dyDescent="0.35">
      <c r="A205" t="s">
        <v>1151</v>
      </c>
      <c r="B205" t="s">
        <v>333</v>
      </c>
      <c r="C205" t="s">
        <v>286</v>
      </c>
    </row>
    <row r="206" spans="1:3" x14ac:dyDescent="0.35">
      <c r="A206" t="s">
        <v>1096</v>
      </c>
      <c r="B206" t="s">
        <v>320</v>
      </c>
      <c r="C206" t="s">
        <v>304</v>
      </c>
    </row>
    <row r="207" spans="1:3" x14ac:dyDescent="0.35">
      <c r="A207" t="s">
        <v>1125</v>
      </c>
      <c r="B207" t="s">
        <v>274</v>
      </c>
      <c r="C207" t="s">
        <v>232</v>
      </c>
    </row>
    <row r="208" spans="1:3" x14ac:dyDescent="0.35">
      <c r="A208" t="s">
        <v>753</v>
      </c>
      <c r="B208" t="s">
        <v>725</v>
      </c>
      <c r="C208" t="s">
        <v>726</v>
      </c>
    </row>
    <row r="209" spans="1:3" x14ac:dyDescent="0.35">
      <c r="A209" t="s">
        <v>1249</v>
      </c>
      <c r="B209" t="s">
        <v>725</v>
      </c>
      <c r="C209" t="s">
        <v>726</v>
      </c>
    </row>
    <row r="210" spans="1:3" x14ac:dyDescent="0.35">
      <c r="A210" t="s">
        <v>1008</v>
      </c>
      <c r="B210" t="s">
        <v>834</v>
      </c>
      <c r="C210" t="s">
        <v>226</v>
      </c>
    </row>
    <row r="211" spans="1:3" x14ac:dyDescent="0.35">
      <c r="A211" t="s">
        <v>8445</v>
      </c>
      <c r="B211" t="s">
        <v>834</v>
      </c>
      <c r="C211" t="s">
        <v>226</v>
      </c>
    </row>
    <row r="212" spans="1:3" x14ac:dyDescent="0.35">
      <c r="A212" t="s">
        <v>833</v>
      </c>
      <c r="B212" t="s">
        <v>834</v>
      </c>
      <c r="C212" t="s">
        <v>226</v>
      </c>
    </row>
    <row r="213" spans="1:3" x14ac:dyDescent="0.35">
      <c r="A213" t="s">
        <v>288</v>
      </c>
      <c r="B213" t="s">
        <v>289</v>
      </c>
      <c r="C213" t="s">
        <v>222</v>
      </c>
    </row>
    <row r="214" spans="1:3" x14ac:dyDescent="0.35">
      <c r="A214" t="s">
        <v>91</v>
      </c>
      <c r="B214" t="s">
        <v>299</v>
      </c>
      <c r="C214" t="s">
        <v>255</v>
      </c>
    </row>
    <row r="215" spans="1:3" x14ac:dyDescent="0.35">
      <c r="A215" t="s">
        <v>1106</v>
      </c>
      <c r="B215" t="s">
        <v>1107</v>
      </c>
      <c r="C215" t="s">
        <v>226</v>
      </c>
    </row>
    <row r="216" spans="1:3" x14ac:dyDescent="0.35">
      <c r="A216" t="s">
        <v>8446</v>
      </c>
      <c r="B216" t="s">
        <v>380</v>
      </c>
      <c r="C216" t="s">
        <v>226</v>
      </c>
    </row>
    <row r="217" spans="1:3" x14ac:dyDescent="0.35">
      <c r="A217" t="s">
        <v>674</v>
      </c>
      <c r="B217" t="s">
        <v>380</v>
      </c>
      <c r="C217" t="s">
        <v>226</v>
      </c>
    </row>
    <row r="218" spans="1:3" x14ac:dyDescent="0.35">
      <c r="A218" t="s">
        <v>8447</v>
      </c>
      <c r="B218" t="s">
        <v>274</v>
      </c>
      <c r="C218" t="s">
        <v>232</v>
      </c>
    </row>
    <row r="219" spans="1:3" x14ac:dyDescent="0.35">
      <c r="A219" t="s">
        <v>664</v>
      </c>
      <c r="B219" t="s">
        <v>274</v>
      </c>
      <c r="C219" t="s">
        <v>232</v>
      </c>
    </row>
    <row r="220" spans="1:3" x14ac:dyDescent="0.35">
      <c r="A220" t="s">
        <v>1069</v>
      </c>
      <c r="B220" t="s">
        <v>333</v>
      </c>
      <c r="C220" t="s">
        <v>286</v>
      </c>
    </row>
    <row r="221" spans="1:3" x14ac:dyDescent="0.35">
      <c r="A221" t="s">
        <v>1121</v>
      </c>
      <c r="B221" t="s">
        <v>285</v>
      </c>
      <c r="C221" t="s">
        <v>286</v>
      </c>
    </row>
    <row r="222" spans="1:3" x14ac:dyDescent="0.35">
      <c r="A222" t="s">
        <v>1229</v>
      </c>
      <c r="B222" t="s">
        <v>244</v>
      </c>
      <c r="C222" t="s">
        <v>226</v>
      </c>
    </row>
    <row r="223" spans="1:3" x14ac:dyDescent="0.35">
      <c r="A223" t="s">
        <v>997</v>
      </c>
      <c r="B223" t="s">
        <v>244</v>
      </c>
      <c r="C223" t="s">
        <v>226</v>
      </c>
    </row>
    <row r="224" spans="1:3" x14ac:dyDescent="0.35">
      <c r="A224" t="s">
        <v>243</v>
      </c>
      <c r="B224" t="s">
        <v>244</v>
      </c>
      <c r="C224" t="s">
        <v>226</v>
      </c>
    </row>
    <row r="225" spans="1:3" x14ac:dyDescent="0.35">
      <c r="A225" t="s">
        <v>963</v>
      </c>
      <c r="B225" t="s">
        <v>244</v>
      </c>
      <c r="C225" t="s">
        <v>226</v>
      </c>
    </row>
    <row r="226" spans="1:3" x14ac:dyDescent="0.35">
      <c r="A226" t="s">
        <v>744</v>
      </c>
      <c r="B226" t="s">
        <v>244</v>
      </c>
      <c r="C226" t="s">
        <v>226</v>
      </c>
    </row>
    <row r="227" spans="1:3" x14ac:dyDescent="0.35">
      <c r="A227" t="s">
        <v>161</v>
      </c>
      <c r="B227" t="s">
        <v>1107</v>
      </c>
      <c r="C227" t="s">
        <v>226</v>
      </c>
    </row>
    <row r="228" spans="1:3" x14ac:dyDescent="0.35">
      <c r="A228" t="s">
        <v>8448</v>
      </c>
      <c r="B228" t="s">
        <v>250</v>
      </c>
      <c r="C228" t="s">
        <v>222</v>
      </c>
    </row>
    <row r="229" spans="1:3" x14ac:dyDescent="0.35">
      <c r="A229" t="s">
        <v>979</v>
      </c>
      <c r="B229" t="s">
        <v>265</v>
      </c>
      <c r="C229" t="s">
        <v>206</v>
      </c>
    </row>
    <row r="230" spans="1:3" x14ac:dyDescent="0.35">
      <c r="A230" t="s">
        <v>273</v>
      </c>
      <c r="B230" t="s">
        <v>274</v>
      </c>
      <c r="C230" t="s">
        <v>232</v>
      </c>
    </row>
    <row r="231" spans="1:3" x14ac:dyDescent="0.35">
      <c r="A231" t="s">
        <v>362</v>
      </c>
      <c r="B231" t="s">
        <v>325</v>
      </c>
      <c r="C231" t="s">
        <v>226</v>
      </c>
    </row>
    <row r="232" spans="1:3" x14ac:dyDescent="0.35">
      <c r="A232" t="s">
        <v>324</v>
      </c>
      <c r="B232" t="s">
        <v>325</v>
      </c>
      <c r="C232" t="s">
        <v>226</v>
      </c>
    </row>
    <row r="233" spans="1:3" x14ac:dyDescent="0.35">
      <c r="A233" t="s">
        <v>1085</v>
      </c>
      <c r="B233" t="s">
        <v>325</v>
      </c>
      <c r="C233" t="s">
        <v>226</v>
      </c>
    </row>
    <row r="234" spans="1:3" x14ac:dyDescent="0.35">
      <c r="A234" t="s">
        <v>711</v>
      </c>
      <c r="B234" t="s">
        <v>274</v>
      </c>
      <c r="C234" t="s">
        <v>232</v>
      </c>
    </row>
    <row r="235" spans="1:3" x14ac:dyDescent="0.35">
      <c r="A235" t="s">
        <v>576</v>
      </c>
      <c r="B235" t="s">
        <v>274</v>
      </c>
      <c r="C235" t="s">
        <v>232</v>
      </c>
    </row>
    <row r="236" spans="1:3" x14ac:dyDescent="0.35">
      <c r="A236" t="s">
        <v>357</v>
      </c>
      <c r="B236" t="s">
        <v>358</v>
      </c>
      <c r="C236" t="s">
        <v>222</v>
      </c>
    </row>
    <row r="237" spans="1:3" x14ac:dyDescent="0.35">
      <c r="A237" t="s">
        <v>267</v>
      </c>
      <c r="B237" t="s">
        <v>268</v>
      </c>
      <c r="C237" t="s">
        <v>269</v>
      </c>
    </row>
    <row r="238" spans="1:3" x14ac:dyDescent="0.35">
      <c r="A238" t="s">
        <v>1265</v>
      </c>
      <c r="B238" t="s">
        <v>268</v>
      </c>
      <c r="C238" t="s">
        <v>269</v>
      </c>
    </row>
    <row r="239" spans="1:3" x14ac:dyDescent="0.35">
      <c r="A239" t="s">
        <v>1056</v>
      </c>
      <c r="B239" t="s">
        <v>314</v>
      </c>
      <c r="C239" t="s">
        <v>269</v>
      </c>
    </row>
    <row r="240" spans="1:3" x14ac:dyDescent="0.35">
      <c r="A240" t="s">
        <v>859</v>
      </c>
      <c r="B240" t="s">
        <v>268</v>
      </c>
      <c r="C240" t="s">
        <v>269</v>
      </c>
    </row>
    <row r="241" spans="1:3" x14ac:dyDescent="0.35">
      <c r="A241" t="s">
        <v>403</v>
      </c>
      <c r="B241" t="s">
        <v>342</v>
      </c>
      <c r="C241" t="s">
        <v>269</v>
      </c>
    </row>
    <row r="242" spans="1:3" x14ac:dyDescent="0.35">
      <c r="A242" t="s">
        <v>8449</v>
      </c>
      <c r="B242" t="s">
        <v>342</v>
      </c>
      <c r="C242" t="s">
        <v>269</v>
      </c>
    </row>
    <row r="243" spans="1:3" x14ac:dyDescent="0.35">
      <c r="A243" t="s">
        <v>795</v>
      </c>
      <c r="B243" t="s">
        <v>201</v>
      </c>
      <c r="C243" t="s">
        <v>202</v>
      </c>
    </row>
    <row r="244" spans="1:3" x14ac:dyDescent="0.35">
      <c r="A244" t="s">
        <v>574</v>
      </c>
      <c r="B244" t="s">
        <v>201</v>
      </c>
      <c r="C244" t="s">
        <v>202</v>
      </c>
    </row>
    <row r="245" spans="1:3" x14ac:dyDescent="0.35">
      <c r="A245" t="s">
        <v>724</v>
      </c>
      <c r="B245" t="s">
        <v>725</v>
      </c>
      <c r="C245" t="s">
        <v>726</v>
      </c>
    </row>
    <row r="246" spans="1:3" x14ac:dyDescent="0.35">
      <c r="A246" t="s">
        <v>659</v>
      </c>
      <c r="B246" t="s">
        <v>274</v>
      </c>
      <c r="C246" t="s">
        <v>232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/>
  </sheetViews>
  <sheetFormatPr defaultRowHeight="12.75" x14ac:dyDescent="0.35"/>
  <sheetData>
    <row r="1" spans="1:1" x14ac:dyDescent="0.35">
      <c r="A1" t="s">
        <v>8427</v>
      </c>
    </row>
    <row r="2" spans="1:1" x14ac:dyDescent="0.35">
      <c r="A2" t="s">
        <v>8450</v>
      </c>
    </row>
    <row r="3" spans="1:1" x14ac:dyDescent="0.35">
      <c r="A3" t="s">
        <v>8451</v>
      </c>
    </row>
    <row r="4" spans="1:1" x14ac:dyDescent="0.35">
      <c r="A4" t="s">
        <v>8452</v>
      </c>
    </row>
    <row r="5" spans="1:1" x14ac:dyDescent="0.35">
      <c r="A5" t="s">
        <v>8453</v>
      </c>
    </row>
    <row r="6" spans="1:1" x14ac:dyDescent="0.35">
      <c r="A6" t="s">
        <v>8454</v>
      </c>
    </row>
    <row r="7" spans="1:1" x14ac:dyDescent="0.35">
      <c r="A7" t="s">
        <v>314</v>
      </c>
    </row>
    <row r="8" spans="1:1" x14ac:dyDescent="0.35">
      <c r="A8" t="s">
        <v>774</v>
      </c>
    </row>
    <row r="9" spans="1:1" x14ac:dyDescent="0.35">
      <c r="A9" t="s">
        <v>342</v>
      </c>
    </row>
    <row r="10" spans="1:1" x14ac:dyDescent="0.35">
      <c r="A10" t="s">
        <v>205</v>
      </c>
    </row>
    <row r="11" spans="1:1" x14ac:dyDescent="0.35">
      <c r="A11" t="s">
        <v>268</v>
      </c>
    </row>
    <row r="12" spans="1:1" x14ac:dyDescent="0.35">
      <c r="A12" t="s">
        <v>265</v>
      </c>
    </row>
    <row r="13" spans="1:1" x14ac:dyDescent="0.35">
      <c r="A13" t="s">
        <v>8455</v>
      </c>
    </row>
    <row r="14" spans="1:1" x14ac:dyDescent="0.35">
      <c r="A14" t="s">
        <v>8456</v>
      </c>
    </row>
    <row r="15" spans="1:1" x14ac:dyDescent="0.35">
      <c r="A15" t="s">
        <v>8457</v>
      </c>
    </row>
    <row r="16" spans="1:1" x14ac:dyDescent="0.35">
      <c r="A16" t="s">
        <v>8458</v>
      </c>
    </row>
    <row r="17" spans="1:1" x14ac:dyDescent="0.35">
      <c r="A17" t="s">
        <v>8459</v>
      </c>
    </row>
    <row r="18" spans="1:1" x14ac:dyDescent="0.35">
      <c r="A18" t="s">
        <v>657</v>
      </c>
    </row>
    <row r="19" spans="1:1" x14ac:dyDescent="0.35">
      <c r="A19" t="s">
        <v>8460</v>
      </c>
    </row>
    <row r="20" spans="1:1" x14ac:dyDescent="0.35">
      <c r="A20" t="s">
        <v>373</v>
      </c>
    </row>
    <row r="21" spans="1:1" x14ac:dyDescent="0.35">
      <c r="A21" t="s">
        <v>201</v>
      </c>
    </row>
    <row r="22" spans="1:1" x14ac:dyDescent="0.35">
      <c r="A22" t="s">
        <v>8461</v>
      </c>
    </row>
    <row r="23" spans="1:1" x14ac:dyDescent="0.35">
      <c r="A23" t="s">
        <v>8462</v>
      </c>
    </row>
    <row r="24" spans="1:1" x14ac:dyDescent="0.35">
      <c r="A24" t="s">
        <v>617</v>
      </c>
    </row>
    <row r="25" spans="1:1" x14ac:dyDescent="0.35">
      <c r="A25" t="s">
        <v>231</v>
      </c>
    </row>
    <row r="26" spans="1:1" x14ac:dyDescent="0.35">
      <c r="A26" t="s">
        <v>378</v>
      </c>
    </row>
    <row r="27" spans="1:1" x14ac:dyDescent="0.35">
      <c r="A27" t="s">
        <v>8463</v>
      </c>
    </row>
    <row r="28" spans="1:1" x14ac:dyDescent="0.35">
      <c r="A28" t="s">
        <v>196</v>
      </c>
    </row>
    <row r="29" spans="1:1" x14ac:dyDescent="0.35">
      <c r="A29" t="s">
        <v>8464</v>
      </c>
    </row>
    <row r="30" spans="1:1" x14ac:dyDescent="0.35">
      <c r="A30" t="s">
        <v>8465</v>
      </c>
    </row>
    <row r="31" spans="1:1" x14ac:dyDescent="0.35">
      <c r="A31" t="s">
        <v>8466</v>
      </c>
    </row>
    <row r="32" spans="1:1" x14ac:dyDescent="0.35">
      <c r="A32" t="s">
        <v>1203</v>
      </c>
    </row>
    <row r="33" spans="1:1" x14ac:dyDescent="0.35">
      <c r="A33" t="s">
        <v>320</v>
      </c>
    </row>
    <row r="34" spans="1:1" x14ac:dyDescent="0.35">
      <c r="A34" t="s">
        <v>299</v>
      </c>
    </row>
    <row r="35" spans="1:1" x14ac:dyDescent="0.35">
      <c r="A35" t="s">
        <v>254</v>
      </c>
    </row>
    <row r="36" spans="1:1" x14ac:dyDescent="0.35">
      <c r="A36" t="s">
        <v>8467</v>
      </c>
    </row>
    <row r="37" spans="1:1" x14ac:dyDescent="0.35">
      <c r="A37" t="s">
        <v>1226</v>
      </c>
    </row>
    <row r="38" spans="1:1" x14ac:dyDescent="0.35">
      <c r="A38" t="s">
        <v>8468</v>
      </c>
    </row>
    <row r="39" spans="1:1" x14ac:dyDescent="0.35">
      <c r="A39" t="s">
        <v>225</v>
      </c>
    </row>
    <row r="40" spans="1:1" x14ac:dyDescent="0.35">
      <c r="A40" t="s">
        <v>8469</v>
      </c>
    </row>
    <row r="41" spans="1:1" x14ac:dyDescent="0.35">
      <c r="A41" t="s">
        <v>8470</v>
      </c>
    </row>
    <row r="42" spans="1:1" x14ac:dyDescent="0.35">
      <c r="A42" t="s">
        <v>8471</v>
      </c>
    </row>
    <row r="43" spans="1:1" x14ac:dyDescent="0.35">
      <c r="A43" t="s">
        <v>8472</v>
      </c>
    </row>
    <row r="44" spans="1:1" x14ac:dyDescent="0.35">
      <c r="A44" t="s">
        <v>8473</v>
      </c>
    </row>
    <row r="45" spans="1:1" x14ac:dyDescent="0.35">
      <c r="A45" t="s">
        <v>1172</v>
      </c>
    </row>
    <row r="46" spans="1:1" x14ac:dyDescent="0.35">
      <c r="A46" t="s">
        <v>1237</v>
      </c>
    </row>
    <row r="47" spans="1:1" x14ac:dyDescent="0.35">
      <c r="A47" t="s">
        <v>210</v>
      </c>
    </row>
    <row r="48" spans="1:1" x14ac:dyDescent="0.35">
      <c r="A48" t="s">
        <v>8474</v>
      </c>
    </row>
    <row r="49" spans="1:1" x14ac:dyDescent="0.35">
      <c r="A49" t="s">
        <v>8475</v>
      </c>
    </row>
    <row r="50" spans="1:1" x14ac:dyDescent="0.35">
      <c r="A50" t="s">
        <v>8476</v>
      </c>
    </row>
    <row r="51" spans="1:1" x14ac:dyDescent="0.35">
      <c r="A51" t="s">
        <v>879</v>
      </c>
    </row>
    <row r="52" spans="1:1" x14ac:dyDescent="0.35">
      <c r="A52" t="s">
        <v>282</v>
      </c>
    </row>
    <row r="53" spans="1:1" x14ac:dyDescent="0.35">
      <c r="A53" t="s">
        <v>221</v>
      </c>
    </row>
    <row r="54" spans="1:1" x14ac:dyDescent="0.35">
      <c r="A54" t="s">
        <v>289</v>
      </c>
    </row>
    <row r="55" spans="1:1" x14ac:dyDescent="0.35">
      <c r="A55" t="s">
        <v>8477</v>
      </c>
    </row>
    <row r="56" spans="1:1" x14ac:dyDescent="0.35">
      <c r="A56" t="s">
        <v>1164</v>
      </c>
    </row>
    <row r="57" spans="1:1" x14ac:dyDescent="0.35">
      <c r="A57" t="s">
        <v>358</v>
      </c>
    </row>
    <row r="58" spans="1:1" x14ac:dyDescent="0.35">
      <c r="A58" t="s">
        <v>215</v>
      </c>
    </row>
    <row r="59" spans="1:1" x14ac:dyDescent="0.35">
      <c r="A59" t="s">
        <v>317</v>
      </c>
    </row>
    <row r="60" spans="1:1" x14ac:dyDescent="0.35">
      <c r="A60" t="s">
        <v>605</v>
      </c>
    </row>
    <row r="61" spans="1:1" x14ac:dyDescent="0.35">
      <c r="A61" t="s">
        <v>294</v>
      </c>
    </row>
    <row r="62" spans="1:1" x14ac:dyDescent="0.35">
      <c r="A62" t="s">
        <v>8478</v>
      </c>
    </row>
    <row r="63" spans="1:1" x14ac:dyDescent="0.35">
      <c r="A63" t="s">
        <v>8479</v>
      </c>
    </row>
    <row r="64" spans="1:1" x14ac:dyDescent="0.35">
      <c r="A64" t="s">
        <v>8480</v>
      </c>
    </row>
    <row r="65" spans="1:1" x14ac:dyDescent="0.35">
      <c r="A65" t="s">
        <v>8481</v>
      </c>
    </row>
    <row r="66" spans="1:1" x14ac:dyDescent="0.35">
      <c r="A66" t="s">
        <v>8482</v>
      </c>
    </row>
    <row r="67" spans="1:1" x14ac:dyDescent="0.35">
      <c r="A67" t="s">
        <v>1001</v>
      </c>
    </row>
    <row r="68" spans="1:1" x14ac:dyDescent="0.35">
      <c r="A68" t="s">
        <v>1107</v>
      </c>
    </row>
    <row r="69" spans="1:1" x14ac:dyDescent="0.35">
      <c r="A69" t="s">
        <v>8483</v>
      </c>
    </row>
    <row r="70" spans="1:1" x14ac:dyDescent="0.35">
      <c r="A70" t="s">
        <v>8484</v>
      </c>
    </row>
    <row r="71" spans="1:1" x14ac:dyDescent="0.35">
      <c r="A71" t="s">
        <v>739</v>
      </c>
    </row>
    <row r="72" spans="1:1" x14ac:dyDescent="0.35">
      <c r="A72" t="s">
        <v>236</v>
      </c>
    </row>
    <row r="73" spans="1:1" x14ac:dyDescent="0.35">
      <c r="A73" t="s">
        <v>8485</v>
      </c>
    </row>
    <row r="74" spans="1:1" x14ac:dyDescent="0.35">
      <c r="A74" t="s">
        <v>8486</v>
      </c>
    </row>
    <row r="75" spans="1:1" x14ac:dyDescent="0.35">
      <c r="A75" t="s">
        <v>8487</v>
      </c>
    </row>
    <row r="76" spans="1:1" x14ac:dyDescent="0.35">
      <c r="A76" t="s">
        <v>8488</v>
      </c>
    </row>
    <row r="77" spans="1:1" x14ac:dyDescent="0.35">
      <c r="A77" t="s">
        <v>380</v>
      </c>
    </row>
    <row r="78" spans="1:1" x14ac:dyDescent="0.35">
      <c r="A78" t="s">
        <v>353</v>
      </c>
    </row>
    <row r="79" spans="1:1" x14ac:dyDescent="0.35">
      <c r="A79" t="s">
        <v>1269</v>
      </c>
    </row>
    <row r="80" spans="1:1" x14ac:dyDescent="0.35">
      <c r="A80" t="s">
        <v>285</v>
      </c>
    </row>
    <row r="81" spans="1:1" x14ac:dyDescent="0.35">
      <c r="A81" t="s">
        <v>8489</v>
      </c>
    </row>
    <row r="82" spans="1:1" x14ac:dyDescent="0.35">
      <c r="A82" t="s">
        <v>8490</v>
      </c>
    </row>
    <row r="83" spans="1:1" x14ac:dyDescent="0.35">
      <c r="A83" t="s">
        <v>8491</v>
      </c>
    </row>
    <row r="84" spans="1:1" x14ac:dyDescent="0.35">
      <c r="A84" t="s">
        <v>8492</v>
      </c>
    </row>
    <row r="85" spans="1:1" x14ac:dyDescent="0.35">
      <c r="A85" t="s">
        <v>678</v>
      </c>
    </row>
    <row r="86" spans="1:1" x14ac:dyDescent="0.35">
      <c r="A86" t="s">
        <v>758</v>
      </c>
    </row>
    <row r="87" spans="1:1" x14ac:dyDescent="0.35">
      <c r="A87" t="s">
        <v>333</v>
      </c>
    </row>
    <row r="88" spans="1:1" x14ac:dyDescent="0.35">
      <c r="A88" t="s">
        <v>834</v>
      </c>
    </row>
    <row r="89" spans="1:1" x14ac:dyDescent="0.35">
      <c r="A89" t="s">
        <v>8493</v>
      </c>
    </row>
    <row r="90" spans="1:1" x14ac:dyDescent="0.35">
      <c r="A90" t="s">
        <v>8494</v>
      </c>
    </row>
    <row r="91" spans="1:1" x14ac:dyDescent="0.35">
      <c r="A91" t="s">
        <v>725</v>
      </c>
    </row>
    <row r="92" spans="1:1" x14ac:dyDescent="0.35">
      <c r="A92" t="s">
        <v>8495</v>
      </c>
    </row>
    <row r="93" spans="1:1" x14ac:dyDescent="0.35">
      <c r="A93" t="s">
        <v>280</v>
      </c>
    </row>
    <row r="94" spans="1:1" x14ac:dyDescent="0.35">
      <c r="A94" t="s">
        <v>274</v>
      </c>
    </row>
    <row r="95" spans="1:1" x14ac:dyDescent="0.35">
      <c r="A95" t="s">
        <v>244</v>
      </c>
    </row>
    <row r="96" spans="1:1" x14ac:dyDescent="0.35">
      <c r="A96" t="s">
        <v>8496</v>
      </c>
    </row>
    <row r="97" spans="1:1" x14ac:dyDescent="0.35">
      <c r="A97" t="s">
        <v>220</v>
      </c>
    </row>
    <row r="98" spans="1:1" x14ac:dyDescent="0.35">
      <c r="A98" t="s">
        <v>250</v>
      </c>
    </row>
    <row r="99" spans="1:1" x14ac:dyDescent="0.35">
      <c r="A99" t="s">
        <v>8497</v>
      </c>
    </row>
    <row r="100" spans="1:1" x14ac:dyDescent="0.35">
      <c r="A100" t="s">
        <v>325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2026-05-14T14:48:49Z</cp:lastPrinted>
  <dcterms:created xsi:type="dcterms:W3CDTF">2013-05-23T16:58:39Z</dcterms:created>
  <dcterms:modified xsi:type="dcterms:W3CDTF">2026-06-26T15:54:16Z</dcterms:modified>
</cp:coreProperties>
</file>