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9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0">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5" applyAlignment="1" pivotButton="0" quotePrefix="0" xfId="2">
      <alignment horizontal="center" vertical="center"/>
    </xf>
    <xf numFmtId="10" fontId="0" fillId="0" borderId="39" pivotButton="0" quotePrefix="0" xfId="0"/>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2" fillId="26" borderId="39" applyAlignment="1" pivotButton="0" quotePrefix="0" xfId="2">
      <alignment horizontal="center" vertical="center"/>
    </xf>
    <xf numFmtId="2" fontId="0" fillId="0" borderId="39" pivotButton="0" quotePrefix="0" xfId="0"/>
    <xf numFmtId="2" fontId="22" fillId="15" borderId="41" applyAlignment="1" pivotButton="0" quotePrefix="0" xfId="2">
      <alignment horizontal="center" vertical="center"/>
    </xf>
    <xf numFmtId="2" fontId="0" fillId="0" borderId="41" pivotButton="0" quotePrefix="0" xfId="0"/>
    <xf numFmtId="2" fontId="22" fillId="26" borderId="41" applyAlignment="1" pivotButton="0" quotePrefix="0" xfId="2">
      <alignment horizontal="center" vertical="center"/>
    </xf>
    <xf numFmtId="2" fontId="26" fillId="25" borderId="17" applyAlignment="1" pivotButton="0" quotePrefix="0" xfId="2">
      <alignment horizontal="center"/>
    </xf>
    <xf numFmtId="2" fontId="0" fillId="0" borderId="17"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Z35" zoomScale="63" zoomScaleNormal="48" workbookViewId="0">
      <selection activeCell="AI47" sqref="AI47:AJ47"/>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287">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87"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287">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287">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287">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287"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287" thickTop="1">
      <c r="B12" s="84" t="n"/>
      <c r="C12" s="259" t="n"/>
      <c r="E12" s="260" t="n"/>
      <c r="F12" s="84" t="n"/>
      <c r="G12" s="89" t="n"/>
      <c r="H12" s="84" t="n"/>
      <c r="I12" s="274" t="n">
        <v>2022</v>
      </c>
      <c r="J12" s="275" t="n"/>
      <c r="K12" s="275" t="n"/>
      <c r="L12" s="275" t="n"/>
      <c r="M12" s="275" t="n"/>
      <c r="N12" s="275" t="n"/>
      <c r="O12" s="274" t="n"/>
      <c r="P12" s="150" t="n"/>
      <c r="Q12" s="98" t="n"/>
      <c r="R12" s="274" t="inlineStr">
        <is>
          <t>Tri City Health Partnership</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287">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287"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87">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87"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87" thickBot="1" thickTop="1">
      <c r="B24" s="84" t="n"/>
      <c r="C24" s="84" t="n"/>
      <c r="D24" s="84" t="n"/>
      <c r="E24" s="84" t="n"/>
      <c r="F24" s="84" t="n"/>
      <c r="G24" s="88" t="n"/>
      <c r="H24" s="84" t="n"/>
      <c r="I24" s="332">
        <f>'1. Reimbursement Value'!C63</f>
        <v/>
      </c>
      <c r="J24" s="232" t="n"/>
      <c r="K24" s="232" t="n"/>
      <c r="L24" s="232" t="n"/>
      <c r="M24" s="232" t="n"/>
      <c r="N24" s="233" t="n"/>
      <c r="O24" s="88" t="n"/>
      <c r="P24" s="151" t="n"/>
      <c r="Q24" s="86" t="n"/>
      <c r="R24" s="332">
        <f>'2. Improved Health'!K23</f>
        <v/>
      </c>
      <c r="S24" s="232" t="n"/>
      <c r="T24" s="232" t="n"/>
      <c r="U24" s="232" t="n"/>
      <c r="V24" s="233" t="n"/>
      <c r="W24" s="88" t="n"/>
      <c r="X24" s="151" t="n"/>
      <c r="Y24" s="84" t="n"/>
      <c r="Z24" s="332">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87"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87"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87">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87">
      <c r="B35" s="84" t="n"/>
      <c r="C35" s="84" t="n"/>
      <c r="D35" s="84" t="n"/>
      <c r="E35" s="84" t="n"/>
      <c r="F35" s="84" t="n"/>
      <c r="G35" s="84" t="n"/>
      <c r="H35" s="84" t="n"/>
      <c r="I35" s="333">
        <f>"Value of Volunteer Time: " &amp; TEXT('1. Reimbursement Value'!C67,"$#,##0")</f>
        <v/>
      </c>
      <c r="O35" s="95" t="n"/>
      <c r="P35" s="152" t="n"/>
      <c r="Q35" s="95" t="n"/>
      <c r="W35" s="84" t="n"/>
      <c r="Y35" s="84" t="n"/>
      <c r="Z35" s="333">
        <f>"Dental ED Cost Savings: " &amp; TEXT(AB46, "$#,##0")</f>
        <v/>
      </c>
      <c r="AE35" s="84" t="n"/>
      <c r="AG35" s="84" t="n"/>
      <c r="AH35" s="84" t="n"/>
      <c r="AI35" s="84" t="n"/>
      <c r="AJ35" s="84" t="n"/>
      <c r="AK35" s="84" t="n"/>
      <c r="AL35" s="84" t="n"/>
      <c r="AM35" s="84" t="n"/>
      <c r="AN35" s="84" t="n"/>
      <c r="AO35" s="84" t="n"/>
      <c r="AP35" s="84" t="n"/>
      <c r="AQ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287"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287">
      <c r="B38" s="84" t="n"/>
      <c r="C38" s="84" t="n"/>
      <c r="D38" s="84" t="n"/>
      <c r="E38" s="84" t="n"/>
      <c r="F38" s="84" t="n"/>
      <c r="G38" s="84" t="n"/>
      <c r="H38" s="84" t="n"/>
      <c r="I38" s="123">
        <f>'Dashboard Data'!B2</f>
        <v/>
      </c>
      <c r="J38" s="124" t="n"/>
      <c r="K38" s="124" t="n"/>
      <c r="L38" s="143">
        <f>'1. Reimbursement Value'!C10</f>
        <v/>
      </c>
      <c r="M38" s="334">
        <f>'Dashboard Data'!C2</f>
        <v/>
      </c>
      <c r="N38" s="220" t="n"/>
      <c r="O38" s="94" t="n"/>
      <c r="P38" s="153" t="n"/>
      <c r="Q38" s="94" t="n"/>
      <c r="R38" s="129" t="inlineStr">
        <is>
          <t>Obesity Screen</t>
        </is>
      </c>
      <c r="S38" s="219">
        <f>'Dashboard Data'!B16</f>
        <v/>
      </c>
      <c r="T38" s="220" t="n"/>
      <c r="U38" s="335">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318">
        <f t="array" ref="AI38">IF(AND(R12 = "ALL",I12 = "ALL"), SUM('Raw Model Inputs'!BH:BH)/SUM('Raw Model Inputs'!AF:AF),
IF(AND(R12 = "ALL", NOT(I12 = "ALL")), SUMPRODUCT(--('Raw Model Inputs'!B:B=I12),'Raw Model Inputs'!BE:BE,'Raw Model Inputs'!AF:AF)/SUM('Raw Model Inputs'!AF:AF),
IF(AND(I12 = "ALL", NOT(R12 = "ALL")), SUMPRODUCT(--('Raw Model Inputs'!A:A=R12),'Raw Model Inputs'!BE:BE,'Raw Model Inputs'!AF:AF)/SUM('Raw Model Inputs'!AF:AF),
SUMPRODUCT(--('Raw Model Inputs'!A:A=R12),--('Raw Model Inputs'!B:B=I12),'Raw Model Inputs'!BE:BE,'Raw Model Inputs'!AF:AF)/SUM('Raw Model Inputs'!AF:AF))))</f>
        <v/>
      </c>
      <c r="AJ38" s="220" t="n"/>
      <c r="AK38" s="325">
        <f t="array" ref="AK38">IF(AND(R12 = "ALL",I12 = "ALL"), SUM('Raw Model Inputs'!BH:BH),
IF(AND(R12 = "ALL", NOT(I12 = "ALL")), SUM(--('Raw Model Inputs'!B:B=I12),'Raw Model Inputs'!BH:BH),
IF(AND(I12 = "ALL", NOT(R12 = "ALL")), SUM(--('Raw Model Inputs'!A:A=R12),'Raw Model Inputs'!BH:BH),
SUM(--('Raw Model Inputs'!A:A=R12),--('Raw Model Inputs'!B:B=I12),'Raw Model Inputs'!BH:BH))))</f>
        <v/>
      </c>
      <c r="AL38" s="220" t="n"/>
      <c r="AM38" s="84" t="n"/>
      <c r="AN38" s="84" t="n"/>
      <c r="AO38" s="84" t="n"/>
      <c r="AP38" s="84" t="n"/>
      <c r="AQ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36">
        <f>'Dashboard Data'!C3</f>
        <v/>
      </c>
      <c r="N39" s="206" t="n"/>
      <c r="O39" s="94" t="n"/>
      <c r="P39" s="153" t="n"/>
      <c r="Q39" s="94" t="n"/>
      <c r="R39" s="134" t="inlineStr">
        <is>
          <t>Cholesterol Screen</t>
        </is>
      </c>
      <c r="S39" s="221">
        <f>'Dashboard Data'!B17</f>
        <v/>
      </c>
      <c r="T39" s="206" t="n"/>
      <c r="U39" s="337">
        <f>'Dashboard Data'!C17</f>
        <v/>
      </c>
      <c r="V39" s="206" t="n"/>
      <c r="W39" s="84" t="n"/>
      <c r="Y39" s="84" t="n"/>
      <c r="Z39" s="130" t="n"/>
      <c r="AA39" s="248" t="n"/>
      <c r="AC39" s="249" t="n"/>
      <c r="AD39" s="206" t="n"/>
      <c r="AE39" s="84" t="n"/>
      <c r="AG39" s="84" t="n"/>
      <c r="AH39" s="134" t="inlineStr">
        <is>
          <t>Between 100% and 200% of FPL</t>
        </is>
      </c>
      <c r="AI39" s="320">
        <f t="array" ref="AI39">IF(AND(R12 = "ALL",I12 = "ALL"), SUM('Raw Model Inputs'!BI:BI)/SUM('Raw Model Inputs'!AF:AF),
IF(AND(R12 = "ALL", NOT(I12 = "ALL")), SUMPRODUCT(--('Raw Model Inputs'!B:B=I12),'Raw Model Inputs'!BF:BF,'Raw Model Inputs'!AF:AF)/SUM('Raw Model Inputs'!AF:AF),
IF(AND(I12 = "ALL", NOT(R12 = "ALL")), SUMPRODUCT(--('Raw Model Inputs'!A:A=R12),'Raw Model Inputs'!BF:BF,'Raw Model Inputs'!AF:AF)/SUM('Raw Model Inputs'!AF:AF),
SUMPRODUCT(--('Raw Model Inputs'!A:A=R12),--('Raw Model Inputs'!B:B=I12),'Raw Model Inputs'!BF:BF,'Raw Model Inputs'!AF:AF)/SUM('Raw Model Inputs'!AF:AF))))</f>
        <v/>
      </c>
      <c r="AJ39" s="206" t="n"/>
      <c r="AK39" s="327">
        <f t="array" ref="AK39">IF(AND(R12 = "ALL",I12 = "ALL"), SUM('Raw Model Inputs'!BI:BI),
IF(AND(R12 = "ALL", NOT(I12 = "ALL")), SUM(--('Raw Model Inputs'!B:B=I12),'Raw Model Inputs'!BI:BI),
IF(AND(I12 = "ALL", NOT(R12 = "ALL")), SUM(--('Raw Model Inputs'!A:A=R12),'Raw Model Inputs'!BI:BI),
SUM(--('Raw Model Inputs'!A:A=R12),--('Raw Model Inputs'!B:B=I12),'Raw Model Inputs'!BI:BI))))</f>
        <v/>
      </c>
      <c r="AL39" s="206" t="n"/>
      <c r="AM39" s="84" t="n"/>
      <c r="AN39" s="84" t="n"/>
      <c r="AO39" s="84" t="n"/>
      <c r="AP39" s="84" t="n"/>
      <c r="AQ39" s="84" t="n"/>
    </row>
    <row r="40" ht="31" customHeight="1" s="287" thickBot="1">
      <c r="B40" s="84" t="n"/>
      <c r="C40" s="84" t="n"/>
      <c r="D40" s="84" t="n"/>
      <c r="E40" s="84" t="n"/>
      <c r="F40" s="84" t="n"/>
      <c r="G40" s="84" t="n"/>
      <c r="H40" s="84" t="n"/>
      <c r="I40" s="125">
        <f>'Dashboard Data'!B4</f>
        <v/>
      </c>
      <c r="J40" s="126" t="n"/>
      <c r="K40" s="126" t="n"/>
      <c r="L40" s="145">
        <f>'1. Reimbursement Value'!C22</f>
        <v/>
      </c>
      <c r="M40" s="338">
        <f>'Dashboard Data'!C4</f>
        <v/>
      </c>
      <c r="N40" s="206" t="n"/>
      <c r="O40" s="94" t="n"/>
      <c r="P40" s="153" t="n"/>
      <c r="Q40" s="94" t="n"/>
      <c r="R40" s="131" t="inlineStr">
        <is>
          <t>HTN Screen</t>
        </is>
      </c>
      <c r="S40" s="222">
        <f>'Dashboard Data'!B18</f>
        <v/>
      </c>
      <c r="T40" s="206" t="n"/>
      <c r="U40" s="339">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22">
        <f t="array" ref="AI40">IF(AND(R12 = "ALL",I12 = "ALL"), SUM('Raw Model Inputs'!BJ:BJ)/SUM('Raw Model Inputs'!AF:AF),
IF(AND(R12 = "ALL", NOT(I12 = "ALL")), SUMPRODUCT(--('Raw Model Inputs'!B:B=I12),'Raw Model Inputs'!BG:BG,'Raw Model Inputs'!AF:AF)/SUM('Raw Model Inputs'!AF:AF),
IF(AND(I12 = "ALL", NOT(R12 = "ALL")), SUMPRODUCT(--('Raw Model Inputs'!A:A=R12),'Raw Model Inputs'!BG:BG,'Raw Model Inputs'!AF:AF)/SUM('Raw Model Inputs'!AF:AF),
SUMPRODUCT(--('Raw Model Inputs'!A:A=R12),--('Raw Model Inputs'!B:B=I12),'Raw Model Inputs'!BG:BG,'Raw Model Inputs'!AF:AF)/SUM('Raw Model Inputs'!AF:AF))))</f>
        <v/>
      </c>
      <c r="AJ40" s="206" t="n"/>
      <c r="AK40" s="329">
        <f t="array" ref="AK40">IF(AND(R12 = "ALL",I12 = "ALL"), SUM('Raw Model Inputs'!BJ:BJ),
IF(AND(R12 = "ALL", NOT(I12 = "ALL")), SUM(--('Raw Model Inputs'!B:B=I12),'Raw Model Inputs'!BJ:BJ),
IF(AND(I12 = "ALL", NOT(R12 = "ALL")), SUM(--('Raw Model Inputs'!A:A=R12),'Raw Model Inputs'!BJ:BJ),
SUM(--('Raw Model Inputs'!A:A=R12),--('Raw Model Inputs'!B:B=I12),'Raw Model Inputs'!BJ:BJ))))</f>
        <v/>
      </c>
      <c r="AL40" s="206" t="n"/>
      <c r="AM40" s="84" t="n"/>
      <c r="AN40" s="84" t="n"/>
      <c r="AO40" s="84" t="n"/>
      <c r="AP40" s="84" t="n"/>
      <c r="AQ40" s="84" t="n"/>
    </row>
    <row r="41" ht="32" customHeight="1" s="287" thickBot="1">
      <c r="B41" s="84" t="n"/>
      <c r="C41" s="84" t="n"/>
      <c r="D41" s="84" t="n"/>
      <c r="E41" s="84" t="n"/>
      <c r="F41" s="84" t="n"/>
      <c r="G41" s="84" t="n"/>
      <c r="H41" s="84" t="n"/>
      <c r="I41" s="120">
        <f>'Dashboard Data'!B5</f>
        <v/>
      </c>
      <c r="J41" s="118" t="n"/>
      <c r="K41" s="118" t="n"/>
      <c r="L41" s="144">
        <f>'1. Reimbursement Value'!C20</f>
        <v/>
      </c>
      <c r="M41" s="340">
        <f>'Dashboard Data'!C5</f>
        <v/>
      </c>
      <c r="N41" s="206" t="n"/>
      <c r="O41" s="94" t="n"/>
      <c r="P41" s="153" t="n"/>
      <c r="Q41" s="94" t="n"/>
      <c r="R41" s="134" t="inlineStr">
        <is>
          <t>Influenza Vaccination</t>
        </is>
      </c>
      <c r="S41" s="221">
        <f>'Dashboard Data'!B19</f>
        <v/>
      </c>
      <c r="T41" s="206" t="n"/>
      <c r="U41" s="337">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323">
        <f>SUM(AI38:AJ40)</f>
        <v/>
      </c>
      <c r="AJ41" s="214" t="n"/>
      <c r="AK41" s="330">
        <f>SUM(AK38:AL40)</f>
        <v/>
      </c>
      <c r="AL41" s="214" t="n"/>
      <c r="AM41" s="84" t="n"/>
      <c r="AN41" s="84" t="n"/>
      <c r="AO41" s="84" t="n"/>
      <c r="AP41" s="84" t="n"/>
      <c r="AQ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41">
        <f>'Dashboard Data'!C6</f>
        <v/>
      </c>
      <c r="N42" s="206" t="n"/>
      <c r="O42" s="94" t="n"/>
      <c r="P42" s="153" t="n"/>
      <c r="Q42" s="94" t="n"/>
      <c r="R42" s="131" t="inlineStr">
        <is>
          <t>Cancer Screen</t>
        </is>
      </c>
      <c r="S42" s="222">
        <f>'Dashboard Data'!B20</f>
        <v/>
      </c>
      <c r="T42" s="206" t="n"/>
      <c r="U42" s="339">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287" thickBot="1">
      <c r="B43" s="84" t="n"/>
      <c r="C43" s="84" t="n"/>
      <c r="D43" s="84" t="n"/>
      <c r="E43" s="84" t="n"/>
      <c r="F43" s="84" t="n"/>
      <c r="G43" s="84" t="n"/>
      <c r="H43" s="84" t="n"/>
      <c r="I43" s="120">
        <f>'Dashboard Data'!B7</f>
        <v/>
      </c>
      <c r="J43" s="118" t="n"/>
      <c r="K43" s="118" t="n"/>
      <c r="L43" s="144">
        <f>'1. Reimbursement Value'!C14</f>
        <v/>
      </c>
      <c r="M43" s="340">
        <f>'Dashboard Data'!C7</f>
        <v/>
      </c>
      <c r="N43" s="206" t="n"/>
      <c r="O43" s="94" t="n"/>
      <c r="P43" s="153" t="n"/>
      <c r="Q43" s="94" t="n"/>
      <c r="R43" s="134" t="inlineStr">
        <is>
          <t>Mental Health Visit</t>
        </is>
      </c>
      <c r="S43" s="221">
        <f>'Dashboard Data'!B21</f>
        <v/>
      </c>
      <c r="T43" s="206" t="n"/>
      <c r="U43" s="337">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287" thickBot="1">
      <c r="B44" s="84" t="n"/>
      <c r="C44" s="84" t="n"/>
      <c r="D44" s="84" t="n"/>
      <c r="E44" s="84" t="n"/>
      <c r="F44" s="84" t="n"/>
      <c r="G44" s="84" t="n"/>
      <c r="H44" s="84" t="n"/>
      <c r="I44" s="127">
        <f>'Dashboard Data'!B8</f>
        <v/>
      </c>
      <c r="J44" s="128" t="n"/>
      <c r="K44" s="128" t="n"/>
      <c r="L44" s="146">
        <f>'1. Reimbursement Value'!C12</f>
        <v/>
      </c>
      <c r="M44" s="342">
        <f>'Dashboard Data'!C8</f>
        <v/>
      </c>
      <c r="N44" s="241" t="n"/>
      <c r="O44" s="94" t="n"/>
      <c r="P44" s="153" t="n"/>
      <c r="Q44" s="94" t="n"/>
      <c r="R44" s="131" t="inlineStr">
        <is>
          <t>Sexual Health Screening</t>
        </is>
      </c>
      <c r="S44" s="222">
        <f>'Dashboard Data'!B22</f>
        <v/>
      </c>
      <c r="T44" s="206" t="n"/>
      <c r="U44" s="339">
        <f>'Dashboard Data'!C22</f>
        <v/>
      </c>
      <c r="V44" s="206" t="n"/>
      <c r="W44" s="84" t="n"/>
      <c r="Y44" s="84" t="n"/>
      <c r="Z44" s="134" t="inlineStr">
        <is>
          <t>Total ED Cost Savings</t>
        </is>
      </c>
      <c r="AA44" s="135" t="n"/>
      <c r="AB44" s="343" t="n"/>
      <c r="AC44" s="344">
        <f>'3. Diverted ED Health'!D45</f>
        <v/>
      </c>
      <c r="AD44" s="206" t="n"/>
      <c r="AE44" s="84" t="n"/>
      <c r="AG44" s="84" t="n"/>
      <c r="AH44" s="129" t="inlineStr">
        <is>
          <t>0-17 years old</t>
        </is>
      </c>
      <c r="AI44" s="318">
        <f t="array" ref="AI44">IF(AND(R12 = "ALL",I12 = "ALL"), SUM('Raw Model Inputs'!BW:BW)/SUM('Raw Model Inputs'!AF:AF),
IF(AND(R12 = "ALL", NOT(I12 = "ALL")), SUMPRODUCT(--('Raw Model Inputs'!B:B=I12),'Raw Model Inputs'!BK:BK,'Raw Model Inputs'!AF:AF)/SUM('Raw Model Inputs'!AF:AF),
IF(AND(I12 = "ALL", NOT(R12 = "ALL")), SUMPRODUCT(--('Raw Model Inputs'!A:A=R12),'Raw Model Inputs'!BK:BK,'Raw Model Inputs'!AF:AF)/SUM('Raw Model Inputs'!AF:AF),
SUMPRODUCT(--('Raw Model Inputs'!A:A=R12),--('Raw Model Inputs'!B:B=I12),'Raw Model Inputs'!BK:BK,'Raw Model Inputs'!AF:AF)/SUM('Raw Model Inputs'!AF:AF))))</f>
        <v/>
      </c>
      <c r="AJ44" s="220" t="n"/>
      <c r="AK44" s="325">
        <f t="array" ref="AK44">IF(AND(R12 = "ALL",I12 = "ALL"), SUM('Raw Model Inputs'!BW:BW),
IF(AND(R12 = "ALL", NOT(I12 = "ALL")), SUM(--('Raw Model Inputs'!B:B=I12),'Raw Model Inputs'!BW:BW),
IF(AND(I12 = "ALL", NOT(R12 = "ALL")), SUM(--('Raw Model Inputs'!A:A=R12),'Raw Model Inputs'!BW:BW),
SUM(--('Raw Model Inputs'!A:A=R12),--('Raw Model Inputs'!B:B=I12),'Raw Model Inputs'!BW:BW))))</f>
        <v/>
      </c>
      <c r="AL44" s="220" t="n"/>
      <c r="AM44" s="84" t="n"/>
      <c r="AN44" s="84" t="n"/>
      <c r="AO44" s="84" t="n"/>
      <c r="AP44" s="84" t="n"/>
      <c r="AQ44" s="84" t="n"/>
    </row>
    <row r="45" ht="31" customHeight="1" s="287" thickBot="1">
      <c r="B45" s="84" t="n"/>
      <c r="C45" s="84" t="n"/>
      <c r="D45" s="84" t="n"/>
      <c r="E45" s="84" t="n"/>
      <c r="F45" s="84" t="n"/>
      <c r="G45" s="84" t="n"/>
      <c r="H45" s="84" t="n"/>
      <c r="I45" s="121" t="inlineStr">
        <is>
          <t>Total</t>
        </is>
      </c>
      <c r="J45" s="122" t="n"/>
      <c r="K45" s="122" t="n"/>
      <c r="L45" s="147">
        <f>SUM(L38:L44)</f>
        <v/>
      </c>
      <c r="M45" s="345">
        <f>ROUND(SUM(M38:N44),0)</f>
        <v/>
      </c>
      <c r="N45" s="214" t="n"/>
      <c r="O45" s="94" t="n"/>
      <c r="P45" s="153" t="n"/>
      <c r="Q45" s="94" t="n"/>
      <c r="R45" s="134" t="inlineStr">
        <is>
          <t>Non-Influenza Vaccination</t>
        </is>
      </c>
      <c r="S45" s="221">
        <f>'Dashboard Data'!B23</f>
        <v/>
      </c>
      <c r="T45" s="206" t="n"/>
      <c r="U45" s="337">
        <f>'Dashboard Data'!C23</f>
        <v/>
      </c>
      <c r="V45" s="206" t="n"/>
      <c r="W45" s="84" t="n"/>
      <c r="Y45" s="84" t="n"/>
      <c r="Z45" s="134" t="inlineStr">
        <is>
          <t xml:space="preserve">      ED Cost Savings (Medical)</t>
        </is>
      </c>
      <c r="AA45" s="135" t="n"/>
      <c r="AB45" s="346">
        <f>'3. Diverted ED Health'!D41</f>
        <v/>
      </c>
      <c r="AD45" s="206" t="n"/>
      <c r="AE45" s="84" t="n"/>
      <c r="AG45" s="84" t="n"/>
      <c r="AH45" s="134" t="inlineStr">
        <is>
          <t>18-65 years old</t>
        </is>
      </c>
      <c r="AI45" s="320">
        <f t="array" ref="AI45">IF(AND(R12 = "ALL",I12 = "ALL"), SUM('Raw Model Inputs'!BX:BX)/SUM('Raw Model Inputs'!AF:AF),
IF(AND(R12 = "ALL", NOT(I12= "ALL")), SUMPRODUCT(--('Raw Model Inputs'!B:B=I12),'Raw Model Inputs'!BL:BL,'Raw Model Inputs'!AF:AF)/SUM('Raw Model Inputs'!AF:AF),
IF(AND(I12 = "ALL", NOT(R12 = "ALL")), SUMPRODUCT(--('Raw Model Inputs'!A:A=R12),'Raw Model Inputs'!BL:BL,'Raw Model Inputs'!AF:AF)/SUM('Raw Model Inputs'!AF:AF),
SUMPRODUCT(--('Raw Model Inputs'!A:A=R12),--('Raw Model Inputs'!B:B=I12),'Raw Model Inputs'!BL:BL,'Raw Model Inputs'!AF:AF)/SUM('Raw Model Inputs'!AF:AF))))</f>
        <v/>
      </c>
      <c r="AJ45" s="206" t="n"/>
      <c r="AK45" s="327">
        <f t="array" ref="AK45">IF(AND(R12 = "ALL",I12 = "ALL"), SUM('Raw Model Inputs'!BX:BX),
IF(AND(R12 = "ALL", NOT(I12 = "ALL")), SUM(--('Raw Model Inputs'!B:B=I12),'Raw Model Inputs'!BX:BX),
IF(AND(I12 = "ALL", NOT(R12 = "ALL")), SUM(--('Raw Model Inputs'!A:A=R12),'Raw Model Inputs'!BX:BX),
SUM(--('Raw Model Inputs'!A:A=R12),--('Raw Model Inputs'!B:B=I12),'Raw Model Inputs'!BX:BX))))</f>
        <v/>
      </c>
      <c r="AL45" s="206" t="n"/>
      <c r="AM45" s="84" t="n"/>
      <c r="AN45" s="84" t="n"/>
      <c r="AO45" s="84" t="n"/>
      <c r="AP45" s="84" t="n"/>
      <c r="AQ45" s="84" t="n"/>
    </row>
    <row r="46" ht="32" customHeight="1" s="287"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47">
        <f>'Dashboard Data'!C24</f>
        <v/>
      </c>
      <c r="V46" s="206" t="n"/>
      <c r="W46" s="84" t="n"/>
      <c r="Y46" s="84" t="n"/>
      <c r="Z46" s="134" t="inlineStr">
        <is>
          <t xml:space="preserve">      ED Cost Savings (Dental)</t>
        </is>
      </c>
      <c r="AA46" s="135" t="n"/>
      <c r="AB46" s="346">
        <f>'3. Diverted ED Health'!D43</f>
        <v/>
      </c>
      <c r="AD46" s="206" t="n"/>
      <c r="AE46" s="84" t="n"/>
      <c r="AG46" s="84" t="n"/>
      <c r="AH46" s="131" t="inlineStr">
        <is>
          <t>65 + years old</t>
        </is>
      </c>
      <c r="AI46" s="322">
        <f t="array" ref="AI46">IF(AND(R12 = "ALL",I12 = "ALL"), SUM('Raw Model Inputs'!BY:BY)/SUM('Raw Model Inputs'!AF:AF),
IF(AND(R12 = "ALL", NOT(I12 = "ALL")), SUMPRODUCT(--('Raw Model Inputs'!B:B=I12),'Raw Model Inputs'!BM:BM,'Raw Model Inputs'!AF:AF)/SUM('Raw Model Inputs'!AF:AF),
IF(AND(I12 = "ALL", NOT(R12 = "ALL")), SUMPRODUCT(--('Raw Model Inputs'!A:A=R12),'Raw Model Inputs'!BM:BM,'Raw Model Inputs'!AF:AF)/SUM('Raw Model Inputs'!AF:AF),
SUMPRODUCT(--('Raw Model Inputs'!A:A=R12),--('Raw Model Inputs'!B:B=I12),'Raw Model Inputs'!BM:BM,'Raw Model Inputs'!AF:AF)/SUM('Raw Model Inputs'!AF:AF))))</f>
        <v/>
      </c>
      <c r="AJ46" s="206" t="n"/>
      <c r="AK46" s="329">
        <f t="array" ref="AK46">IF(AND(R12 = "ALL",I12 = "ALL"), SUM('Raw Model Inputs'!BY:BY),
IF(AND(R12 = "ALL", NOT(I12 = "ALL")), SUM(--('Raw Model Inputs'!B:B=I12),'Raw Model Inputs'!BY:BY),
IF(AND(I12 = "ALL", NOT(R12 = "ALL")), SUM(--('Raw Model Inputs'!A:A=R12),'Raw Model Inputs'!BY:BY),
SUM(--('Raw Model Inputs'!A:A=R12),--('Raw Model Inputs'!B:B=I12),'Raw Model Inputs'!BY:BY))))</f>
        <v/>
      </c>
      <c r="AL46" s="206" t="n"/>
      <c r="AM46" s="84" t="n"/>
      <c r="AN46" s="84" t="n"/>
      <c r="AO46" s="84" t="n"/>
      <c r="AP46" s="84" t="n"/>
      <c r="AQ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37">
        <f>'Dashboard Data'!C25</f>
        <v/>
      </c>
      <c r="V47" s="206" t="n"/>
      <c r="W47" s="84" t="n"/>
      <c r="Y47" s="84" t="n"/>
      <c r="Z47" s="132" t="n"/>
      <c r="AA47" s="248" t="n"/>
      <c r="AB47" s="248" t="n"/>
      <c r="AC47" s="248" t="n"/>
      <c r="AD47" s="249" t="n"/>
      <c r="AE47" s="84" t="n"/>
      <c r="AG47" s="84" t="n"/>
      <c r="AH47" s="133" t="inlineStr">
        <is>
          <t>Total</t>
        </is>
      </c>
      <c r="AI47" s="323">
        <f>SUM(AI44:AJ46)</f>
        <v/>
      </c>
      <c r="AJ47" s="214" t="n"/>
      <c r="AK47" s="330">
        <f>SUM(AK44:AL46)</f>
        <v/>
      </c>
      <c r="AL47" s="214" t="n"/>
      <c r="AM47" s="84" t="n"/>
      <c r="AN47" s="84" t="n"/>
      <c r="AO47" s="84" t="n"/>
      <c r="AP47" s="84" t="n"/>
      <c r="AQ47" s="84" t="n"/>
    </row>
    <row r="48" ht="33" customHeight="1" s="287"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48">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287">
      <c r="B49" s="84" t="n"/>
      <c r="C49" s="84" t="n"/>
      <c r="D49" s="84" t="n"/>
      <c r="E49" s="84" t="n"/>
      <c r="F49" s="84" t="n"/>
      <c r="G49" s="84" t="n"/>
      <c r="H49" s="84" t="n"/>
      <c r="I49" s="200" t="inlineStr">
        <is>
          <t>Total Cash-Operating Expenditure</t>
        </is>
      </c>
      <c r="J49" s="201" t="n"/>
      <c r="K49" s="201" t="n"/>
      <c r="L49" s="201" t="n"/>
      <c r="M49" s="349">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87" thickBot="1">
      <c r="B50" s="84" t="n"/>
      <c r="C50" s="84" t="n"/>
      <c r="D50" s="84" t="n"/>
      <c r="E50" s="84" t="n"/>
      <c r="F50" s="84" t="n"/>
      <c r="G50" s="84" t="n"/>
      <c r="H50" s="84" t="n"/>
      <c r="I50" s="192" t="inlineStr">
        <is>
          <t>Total Delivered Value</t>
        </is>
      </c>
      <c r="M50" s="350">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287"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49">
        <f>'1. Reimbursement Value'!C26</f>
        <v/>
      </c>
      <c r="AD51" s="191" t="n"/>
      <c r="AE51" s="84" t="n"/>
      <c r="AG51" s="84" t="n"/>
      <c r="AH51" s="84" t="n"/>
      <c r="AI51" s="84" t="n"/>
      <c r="AJ51" s="84" t="n"/>
      <c r="AK51" s="84" t="n"/>
      <c r="AL51" s="84" t="n"/>
      <c r="AM51" s="84" t="n"/>
      <c r="AN51" s="84" t="n"/>
      <c r="AO51" s="84" t="n"/>
      <c r="AP51" s="84" t="n"/>
      <c r="AQ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0">
        <f>Z24</f>
        <v/>
      </c>
      <c r="AD52" s="194" t="n"/>
      <c r="AE52" s="84" t="n"/>
      <c r="AG52" s="84" t="n"/>
      <c r="AH52" s="84" t="n"/>
      <c r="AI52" s="84" t="n"/>
      <c r="AJ52" s="84" t="n"/>
      <c r="AK52" s="84" t="n"/>
      <c r="AL52" s="84" t="n"/>
      <c r="AM52" s="84" t="n"/>
      <c r="AN52" s="84" t="n"/>
      <c r="AO52" s="84" t="n"/>
      <c r="AP52" s="84" t="n"/>
      <c r="AQ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87">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87">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87">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87">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287">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287"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87"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87">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49">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87">
      <c r="B72" s="84" t="n"/>
      <c r="C72" s="84" t="n"/>
      <c r="D72" s="84" t="n"/>
      <c r="E72" s="84" t="n"/>
      <c r="F72" s="84" t="n"/>
      <c r="G72" s="84" t="n"/>
      <c r="H72" s="84" t="n"/>
      <c r="I72" s="84" t="n"/>
      <c r="J72" s="84" t="n"/>
      <c r="K72" s="84" t="n"/>
      <c r="L72" s="84" t="n"/>
      <c r="M72" s="84" t="n"/>
      <c r="N72" s="84" t="n"/>
      <c r="O72" s="84" t="n"/>
      <c r="Q72" s="84" t="n"/>
      <c r="R72" s="192" t="inlineStr">
        <is>
          <t>Total Delivered Value</t>
        </is>
      </c>
      <c r="U72" s="350">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87"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87">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6">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51">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75" t="n"/>
    </row>
    <row r="40" ht="13" customHeight="1" s="287">
      <c r="B40" s="53" t="inlineStr">
        <is>
          <t>Value per 1st Covid-19 Vaccine</t>
        </is>
      </c>
      <c r="C40" s="57" t="n">
        <v>16.94</v>
      </c>
      <c r="D40" s="275" t="n"/>
      <c r="E40" s="275" t="n"/>
    </row>
    <row r="41" ht="13" customHeight="1" s="287">
      <c r="A41" s="283" t="n"/>
      <c r="B41" s="53" t="inlineStr">
        <is>
          <t>Value per 2nd Covid-19 Vaccine</t>
        </is>
      </c>
      <c r="C41" s="57" t="n">
        <v>28.39</v>
      </c>
      <c r="D41" s="275" t="n"/>
      <c r="E41" s="275"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52">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03" t="inlineStr">
        <is>
          <t>2. VALUE OF IMPROVED HEALTH</t>
        </is>
      </c>
      <c r="C1" s="303" t="n"/>
      <c r="D1" s="303" t="n"/>
      <c r="J1" s="18" t="n"/>
      <c r="K1" s="10" t="n"/>
      <c r="L1" s="10" t="n"/>
      <c r="M1" s="10" t="n"/>
    </row>
    <row r="2" ht="15.75" customHeight="1" s="287" thickBot="1">
      <c r="A2" s="11" t="inlineStr">
        <is>
          <t>Clinic Data Inputs highlighted in RED font</t>
        </is>
      </c>
      <c r="B2" s="299" t="n"/>
      <c r="C2" s="306" t="n"/>
      <c r="D2" s="306" t="n"/>
      <c r="J2" s="18" t="n"/>
      <c r="K2" s="10" t="n"/>
      <c r="L2" s="10" t="n"/>
      <c r="M2" s="10" t="n"/>
    </row>
    <row r="3" ht="15.75" customHeight="1" s="287" thickBot="1">
      <c r="A3" s="288" t="inlineStr">
        <is>
          <t>Clinic Data Input</t>
        </is>
      </c>
      <c r="B3" s="12" t="inlineStr">
        <is>
          <t>Clinic Name:</t>
        </is>
      </c>
      <c r="C3" s="290">
        <f>'0. Dashboard'!R12</f>
        <v/>
      </c>
      <c r="D3" s="291"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299" t="inlineStr">
        <is>
          <t>Reporting Period:</t>
        </is>
      </c>
      <c r="C4" s="294">
        <f>'0. Dashboard'!I12</f>
        <v/>
      </c>
      <c r="D4" s="214" t="n"/>
      <c r="H4" s="18" t="n"/>
      <c r="I4" s="10" t="n"/>
      <c r="J4" s="10" t="n"/>
      <c r="K4" s="10" t="n"/>
    </row>
    <row r="5" ht="15.75" customHeight="1" s="287" thickBot="1">
      <c r="B5" s="299" t="inlineStr">
        <is>
          <t>Total Patients Seen:</t>
        </is>
      </c>
      <c r="C5" s="295">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287">
      <c r="B6" s="306" t="n"/>
      <c r="C6" s="306" t="n"/>
      <c r="D6" s="76" t="n"/>
      <c r="F6" s="292" t="inlineStr">
        <is>
          <t>Conversion Rates for QALY estimation (literature)</t>
        </is>
      </c>
      <c r="J6" s="293"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6"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89"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7"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9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98" t="inlineStr">
        <is>
          <t>Estimation of CPB</t>
        </is>
      </c>
      <c r="K34" s="10" t="n"/>
      <c r="L34" s="10" t="n"/>
      <c r="M34" s="10" t="n"/>
    </row>
    <row r="35" ht="15.75" customHeight="1" s="287">
      <c r="B35" s="286" t="inlineStr">
        <is>
          <t>*******Diabetes Screening</t>
        </is>
      </c>
      <c r="J35" s="18" t="n"/>
      <c r="K35" s="10" t="n"/>
      <c r="L35" s="10" t="n"/>
      <c r="M35" s="10" t="n"/>
    </row>
    <row r="36" ht="15.75" customHeight="1" s="287">
      <c r="B36" s="29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03" t="inlineStr">
        <is>
          <t>3. DIVERTED EMERGENCY DEPARTMENT VISITS</t>
        </is>
      </c>
    </row>
    <row r="2" ht="17" customHeight="1" s="287" thickBot="1">
      <c r="A2" s="11" t="inlineStr">
        <is>
          <t>Clinic Data Inputs highlighted in RED font</t>
        </is>
      </c>
      <c r="D2" s="10" t="n"/>
    </row>
    <row r="3" ht="17" customHeight="1" s="287" thickBot="1">
      <c r="A3" s="312" t="inlineStr">
        <is>
          <t>Clinic Data Inputs</t>
        </is>
      </c>
      <c r="B3" s="12" t="inlineStr">
        <is>
          <t>Clinic Name:</t>
        </is>
      </c>
      <c r="C3" s="304">
        <f>'0. Dashboard'!R12</f>
        <v/>
      </c>
      <c r="D3" s="305" t="n"/>
      <c r="E3" s="306" t="n"/>
    </row>
    <row r="4" ht="17" customHeight="1" s="287" thickBot="1">
      <c r="B4" s="299" t="inlineStr">
        <is>
          <t>Reporting Period:</t>
        </is>
      </c>
      <c r="C4" s="294">
        <f>'0. Dashboard'!I12</f>
        <v/>
      </c>
      <c r="D4" s="214" t="n"/>
    </row>
    <row r="5">
      <c r="B5" s="306" t="n"/>
      <c r="C5" s="306" t="n"/>
    </row>
    <row r="6">
      <c r="B6" s="306" t="n"/>
      <c r="C6" s="306" t="n"/>
    </row>
    <row r="7"/>
    <row r="8" ht="17" customHeight="1" s="287" thickBot="1">
      <c r="D8" s="10" t="n"/>
    </row>
    <row r="9" ht="17" customHeight="1" s="287" thickBot="1">
      <c r="B9" s="299" t="inlineStr">
        <is>
          <t>Total number of clinic encounters:</t>
        </is>
      </c>
      <c r="D9" s="162">
        <f>D11+D13</f>
        <v/>
      </c>
    </row>
    <row r="10" ht="17" customHeight="1" s="287" thickBot="1">
      <c r="B10" s="300" t="inlineStr">
        <is>
          <t>visits where patient met with a physician *</t>
        </is>
      </c>
      <c r="D10" s="163" t="n"/>
    </row>
    <row r="11" ht="17" customHeight="1" s="287" thickBot="1">
      <c r="B11" s="299"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0" t="inlineStr">
        <is>
          <t>visits where patient met with a physician</t>
        </is>
      </c>
      <c r="D12" s="163" t="n"/>
    </row>
    <row r="13" ht="17" customHeight="1" s="287" thickBot="1">
      <c r="B13" s="299"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87" thickBot="1">
      <c r="D15" s="10" t="n"/>
    </row>
    <row r="16" ht="17" customHeight="1" s="287" thickBot="1">
      <c r="B16" s="301"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299" t="inlineStr">
        <is>
          <t>Avoided, unnecessary ED visits (medical)*:</t>
        </is>
      </c>
      <c r="D18" s="10" t="n"/>
    </row>
    <row r="19" ht="17" customHeight="1" s="287" thickBot="1">
      <c r="B19" s="302"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299" t="inlineStr">
        <is>
          <t>Avoided, unnecessary ED visits (dental)*:</t>
        </is>
      </c>
      <c r="D20" s="10" t="n"/>
    </row>
    <row r="21" ht="17" customHeight="1" s="287" thickBot="1">
      <c r="B21" s="310" t="inlineStr">
        <is>
          <t xml:space="preserve">       Surveyed (%):</t>
        </is>
      </c>
      <c r="C21" s="311"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2" t="inlineStr">
        <is>
          <t xml:space="preserve">           OR</t>
        </is>
      </c>
      <c r="C22" s="302" t="n"/>
      <c r="D22" s="10" t="n"/>
    </row>
    <row r="23" ht="16" customHeight="1" s="287">
      <c r="A23" s="314" t="inlineStr">
        <is>
          <t>Literature Estimates</t>
        </is>
      </c>
      <c r="B23" s="302" t="inlineStr">
        <is>
          <t xml:space="preserve">      State/Local estimate (%): **</t>
        </is>
      </c>
      <c r="D23" s="40" t="n">
        <v>0.33</v>
      </c>
    </row>
    <row r="24">
      <c r="B24" s="309"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299" t="inlineStr">
        <is>
          <t>Average ED cost per avoidable visit (medical) ($):</t>
        </is>
      </c>
      <c r="D28" s="41" t="n">
        <v>1233</v>
      </c>
    </row>
    <row r="29" ht="15.75" customHeight="1" s="287">
      <c r="B29" s="300" t="inlineStr">
        <is>
          <t>State or national estimate</t>
        </is>
      </c>
      <c r="D29" s="10" t="n"/>
    </row>
    <row r="30" ht="15.75" customHeight="1" s="287">
      <c r="B30" s="299" t="inlineStr">
        <is>
          <t>Average ED cost per avoidable visit (dental) ($):</t>
        </is>
      </c>
      <c r="D30" s="41" t="n">
        <v>402</v>
      </c>
    </row>
    <row r="31" ht="15.75" customHeight="1" s="287">
      <c r="B31" s="300" t="inlineStr">
        <is>
          <t>State or national estimate</t>
        </is>
      </c>
      <c r="D31" s="10" t="n"/>
    </row>
    <row r="32">
      <c r="B32" s="299" t="n"/>
      <c r="C32" s="299" t="n"/>
      <c r="D32" s="10" t="n"/>
    </row>
    <row r="33">
      <c r="A33" s="315" t="inlineStr">
        <is>
          <t>Calculated Values</t>
        </is>
      </c>
      <c r="B33" s="299" t="inlineStr">
        <is>
          <t>Average Cost per Clinic Patient ($):</t>
        </is>
      </c>
      <c r="D33" s="42">
        <f>D16/D9</f>
        <v/>
      </c>
    </row>
    <row r="34">
      <c r="D34" s="10" t="n"/>
    </row>
    <row r="35">
      <c r="B35" s="299" t="inlineStr">
        <is>
          <t>Number of Diverted ED Visits Medical (#):</t>
        </is>
      </c>
      <c r="D35" s="158">
        <f>IF(D19=0,D23*D11,D23*D11)</f>
        <v/>
      </c>
    </row>
    <row r="36">
      <c r="D36" s="159" t="n"/>
    </row>
    <row r="37">
      <c r="B37" s="299" t="inlineStr">
        <is>
          <t>Number of Diverted ED Visits for Dental (#)</t>
        </is>
      </c>
      <c r="D37" s="160">
        <f>IF(D21=0,D23*D13,D23*D13)</f>
        <v/>
      </c>
    </row>
    <row r="38">
      <c r="B38" s="299" t="n"/>
      <c r="D38" s="159" t="n"/>
    </row>
    <row r="39">
      <c r="B39" s="299" t="inlineStr">
        <is>
          <t>Total Diverted ED Visits (#)</t>
        </is>
      </c>
      <c r="D39" s="161">
        <f>D35+D37</f>
        <v/>
      </c>
    </row>
    <row r="40" ht="17" customHeight="1" s="287" thickBot="1">
      <c r="D40" s="108" t="n"/>
    </row>
    <row r="41">
      <c r="B41" s="316" t="inlineStr">
        <is>
          <t>Total ED Cost Savings (medical):</t>
        </is>
      </c>
      <c r="C41" s="317" t="n"/>
      <c r="D41" s="102">
        <f>(D35*D28)</f>
        <v/>
      </c>
    </row>
    <row r="42">
      <c r="B42" s="103" t="n"/>
      <c r="C42" s="76" t="n"/>
      <c r="D42" s="106" t="n"/>
    </row>
    <row r="43">
      <c r="B43" s="313" t="inlineStr">
        <is>
          <t>Total ED Cost Savings (dental):</t>
        </is>
      </c>
      <c r="D43" s="107">
        <f>D37*D30</f>
        <v/>
      </c>
    </row>
    <row r="44">
      <c r="B44" s="103" t="n"/>
      <c r="C44" s="76" t="n"/>
      <c r="D44" s="104" t="n"/>
    </row>
    <row r="45">
      <c r="B45" s="313" t="inlineStr">
        <is>
          <t>Total ED Cost Savings (total):</t>
        </is>
      </c>
      <c r="D45" s="107">
        <f>D41+D43</f>
        <v/>
      </c>
    </row>
    <row r="46" ht="17" customHeight="1" s="287" thickBot="1">
      <c r="B46" s="307" t="inlineStr">
        <is>
          <t>ED Cost Savings per dollar ($) invested</t>
        </is>
      </c>
      <c r="C46" s="308"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8"/>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 width="31.5" customWidth="1" style="287" min="57" max="62"/>
    <col width="15.5" customWidth="1" style="287"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c r="BE18">
        <f>VLOOKUP($A18&amp;$B18,'Cleaned Responses'!$1:$82,MATCH(BE$1,'Cleaned Responses'!$1:$1,0),FALSE)/100</f>
        <v/>
      </c>
      <c r="BF18">
        <f>VLOOKUP($A18&amp;$B18,'Cleaned Responses'!$1:$82,MATCH(BF$1,'Cleaned Responses'!$1:$1,0),FALSE)/100</f>
        <v/>
      </c>
      <c r="BG18">
        <f>VLOOKUP($A18&amp;$B18,'Cleaned Responses'!$1:$82,MATCH(BG$1,'Cleaned Responses'!$1:$1,0),FALSE)/100</f>
        <v/>
      </c>
      <c r="BH18">
        <f>BE18*AF18</f>
        <v/>
      </c>
      <c r="BI18">
        <f>BF18*AF18</f>
        <v/>
      </c>
      <c r="BJ18">
        <f>BG18*AF18</f>
        <v/>
      </c>
      <c r="BK18">
        <f>VLOOKUP($A18&amp;$B18,'Cleaned Responses'!$1:$82,MATCH(BK$1,'Cleaned Responses'!$1:$1,0),FALSE)/100</f>
        <v/>
      </c>
      <c r="BL18">
        <f>VLOOKUP($A18&amp;$B18,'Cleaned Responses'!$1:$82,MATCH(BL$1,'Cleaned Responses'!$1:$1,0),FALSE)/100</f>
        <v/>
      </c>
      <c r="BM18">
        <f>VLOOKUP($A18&amp;$B18,'Cleaned Responses'!$1:$82,MATCH(BM$1,'Cleaned Responses'!$1:$1,0),FALSE)/100</f>
        <v/>
      </c>
      <c r="BN18">
        <f>VLOOKUP($A18&amp;$B18,'Cleaned Responses'!$1:$82,MATCH(BN$1,'Cleaned Responses'!$1:$1,0),FALSE)/100</f>
        <v/>
      </c>
      <c r="BO18">
        <f>VLOOKUP($A18&amp;$B18,'Cleaned Responses'!$1:$82,MATCH(BO$1,'Cleaned Responses'!$1:$1,0),FALSE)/100</f>
        <v/>
      </c>
      <c r="BP18">
        <f>VLOOKUP($A18&amp;$B18,'Cleaned Responses'!$1:$82,MATCH(BP$1,'Cleaned Responses'!$1:$1,0),FALSE)/100</f>
        <v/>
      </c>
      <c r="BQ18">
        <f>VLOOKUP($A18&amp;$B18,'Cleaned Responses'!$1:$82,MATCH(BQ$1,'Cleaned Responses'!$1:$1,0),FALSE)/100</f>
        <v/>
      </c>
      <c r="BR18">
        <f>VLOOKUP($A18&amp;$B18,'Cleaned Responses'!$1:$82,MATCH(BR$1,'Cleaned Responses'!$1:$1,0),FALSE)/100</f>
        <v/>
      </c>
      <c r="BS18">
        <f>VLOOKUP($A18&amp;$B18,'Cleaned Responses'!$1:$82,MATCH(BS$1,'Cleaned Responses'!$1:$1,0),FALSE)/100</f>
        <v/>
      </c>
      <c r="BT18">
        <f>VLOOKUP($A18&amp;$B18,'Cleaned Responses'!$1:$82,MATCH(BT$1,'Cleaned Responses'!$1:$1,0),FALSE)/100</f>
        <v/>
      </c>
      <c r="BU18">
        <f>VLOOKUP($A18&amp;$B18,'Cleaned Responses'!$1:$82,MATCH(BU$1,'Cleaned Responses'!$1:$1,0),FALSE)/100</f>
        <v/>
      </c>
      <c r="BV18">
        <f>VLOOKUP($A18&amp;$B18,'Cleaned Responses'!$1:$82,MATCH(BV$1,'Cleaned Responses'!$1:$1,0),FALSE)/100</f>
        <v/>
      </c>
      <c r="BW18">
        <f>BK18*AF18</f>
        <v/>
      </c>
      <c r="BX18">
        <f>BL18*AF18</f>
        <v/>
      </c>
      <c r="BY18">
        <f>BM18*AF18</f>
        <v/>
      </c>
      <c r="BZ18">
        <f>BN18*AF18</f>
        <v/>
      </c>
      <c r="CA18">
        <f>BO18*AF18</f>
        <v/>
      </c>
      <c r="CB18">
        <f>BP18*AF18</f>
        <v/>
      </c>
      <c r="CC18">
        <f>BQ18*AF18</f>
        <v/>
      </c>
      <c r="CD18">
        <f>BR18*AF18</f>
        <v/>
      </c>
      <c r="CE18">
        <f>BS18*AF18</f>
        <v/>
      </c>
      <c r="CF18">
        <f>BT18*AF18</f>
        <v/>
      </c>
      <c r="CG18">
        <f>BU18*AF18</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53" min="4" max="4"/>
  </cols>
  <sheetData>
    <row r="1">
      <c r="A1" t="inlineStr">
        <is>
          <t>Service Type</t>
        </is>
      </c>
      <c r="B1" t="inlineStr">
        <is>
          <t>Short Service Name</t>
        </is>
      </c>
      <c r="C1" s="353" t="inlineStr">
        <is>
          <t>Value</t>
        </is>
      </c>
    </row>
    <row r="2">
      <c r="A2">
        <f>'1. Reimbursement Value'!B51</f>
        <v/>
      </c>
      <c r="B2">
        <f>RIGHT(A2,LEN(A2)-9)</f>
        <v/>
      </c>
      <c r="C2" s="353">
        <f>'1. Reimbursement Value'!C51</f>
        <v/>
      </c>
    </row>
    <row r="3">
      <c r="A3">
        <f>'1. Reimbursement Value'!B49</f>
        <v/>
      </c>
      <c r="B3">
        <f>RIGHT(A3,LEN(A3)-9)</f>
        <v/>
      </c>
      <c r="C3" s="353">
        <f>'1. Reimbursement Value'!C49</f>
        <v/>
      </c>
    </row>
    <row r="4">
      <c r="A4">
        <f>'1. Reimbursement Value'!B61</f>
        <v/>
      </c>
      <c r="B4">
        <f>RIGHT(A4,LEN(A4)-9)</f>
        <v/>
      </c>
      <c r="C4" s="353">
        <f>'1. Reimbursement Value'!C61</f>
        <v/>
      </c>
    </row>
    <row r="5">
      <c r="A5">
        <f>'1. Reimbursement Value'!B59</f>
        <v/>
      </c>
      <c r="B5">
        <f>RIGHT(A5,LEN(A5)-9)</f>
        <v/>
      </c>
      <c r="C5" s="353">
        <f>'1. Reimbursement Value'!C59</f>
        <v/>
      </c>
    </row>
    <row r="6">
      <c r="A6">
        <f>'1. Reimbursement Value'!B57</f>
        <v/>
      </c>
      <c r="B6">
        <f>RIGHT(A6,LEN(A6)-9)</f>
        <v/>
      </c>
      <c r="C6" s="353">
        <f>'1. Reimbursement Value'!C57</f>
        <v/>
      </c>
    </row>
    <row r="7">
      <c r="A7">
        <f>'1. Reimbursement Value'!B53</f>
        <v/>
      </c>
      <c r="B7">
        <f>RIGHT(A7,LEN(A7)-9)</f>
        <v/>
      </c>
      <c r="C7" s="353">
        <f>'1. Reimbursement Value'!C53</f>
        <v/>
      </c>
    </row>
    <row r="8">
      <c r="A8">
        <f>'1. Reimbursement Value'!B55</f>
        <v/>
      </c>
      <c r="B8">
        <f>RIGHT(A8,LEN(A8)-9)</f>
        <v/>
      </c>
      <c r="C8" s="353">
        <f>'1. Reimbursement Value'!C55</f>
        <v/>
      </c>
    </row>
    <row r="15" ht="42" customHeight="1" s="287">
      <c r="A15" s="299" t="inlineStr">
        <is>
          <t>Primary Care Management</t>
        </is>
      </c>
      <c r="B15" s="21" t="inlineStr">
        <is>
          <t>Total QALYs Saved</t>
        </is>
      </c>
      <c r="C15" s="19" t="inlineStr">
        <is>
          <t>QALY-related Value</t>
        </is>
      </c>
    </row>
    <row r="16" ht="29" customHeight="1" s="287">
      <c r="A16" s="22" t="inlineStr">
        <is>
          <t>Obesity Screening</t>
        </is>
      </c>
      <c r="B16" s="92">
        <f>'2. Improved Health'!J11</f>
        <v/>
      </c>
      <c r="C16" s="354">
        <f>'2. Improved Health'!K11</f>
        <v/>
      </c>
    </row>
    <row r="17" ht="29" customHeight="1" s="287">
      <c r="A17" s="22" t="inlineStr">
        <is>
          <t>Cholesterol Screening</t>
        </is>
      </c>
      <c r="B17" s="92">
        <f>'2. Improved Health'!J12</f>
        <v/>
      </c>
      <c r="C17" s="354">
        <f>'2. Improved Health'!K12</f>
        <v/>
      </c>
    </row>
    <row r="18" ht="29" customHeight="1" s="287">
      <c r="A18" s="22" t="inlineStr">
        <is>
          <t>Hypertension Screening</t>
        </is>
      </c>
      <c r="B18" s="92">
        <f>'2. Improved Health'!J13</f>
        <v/>
      </c>
      <c r="C18" s="354">
        <f>'2. Improved Health'!K13</f>
        <v/>
      </c>
    </row>
    <row r="19" ht="43" customHeight="1" s="287">
      <c r="A19" s="22" t="inlineStr">
        <is>
          <t>Influenza Immunization</t>
        </is>
      </c>
      <c r="B19" s="92">
        <f>'2. Improved Health'!J14</f>
        <v/>
      </c>
      <c r="C19" s="354">
        <f>'2. Improved Health'!K14</f>
        <v/>
      </c>
    </row>
    <row r="20" ht="29" customHeight="1" s="287">
      <c r="A20" s="22" t="inlineStr">
        <is>
          <t>Cancer Screening*</t>
        </is>
      </c>
      <c r="B20" s="92">
        <f>'2. Improved Health'!J15</f>
        <v/>
      </c>
      <c r="C20" s="354">
        <f>'2. Improved Health'!K15</f>
        <v/>
      </c>
    </row>
    <row r="21" ht="43" customHeight="1" s="287">
      <c r="A21" s="22" t="inlineStr">
        <is>
          <t>Mental Health Visits***</t>
        </is>
      </c>
      <c r="B21" s="92">
        <f>'2. Improved Health'!J16</f>
        <v/>
      </c>
      <c r="C21" s="354">
        <f>'2. Improved Health'!K16</f>
        <v/>
      </c>
    </row>
    <row r="22" ht="57" customHeight="1" s="287">
      <c r="A22" s="22" t="inlineStr">
        <is>
          <t>Sexual Health Screening****</t>
        </is>
      </c>
      <c r="B22" s="92">
        <f>'2. Improved Health'!J17</f>
        <v/>
      </c>
      <c r="C22" s="354">
        <f>'2. Improved Health'!K17</f>
        <v/>
      </c>
    </row>
    <row r="23" ht="57" customHeight="1" s="287">
      <c r="A23" s="22" t="inlineStr">
        <is>
          <t>Non-Influenza Immunizations*****</t>
        </is>
      </c>
      <c r="B23" s="92">
        <f>'2. Improved Health'!J19</f>
        <v/>
      </c>
      <c r="C23" s="354">
        <f>'2. Improved Health'!K19</f>
        <v/>
      </c>
    </row>
    <row r="24" ht="29" customHeight="1" s="287">
      <c r="A24" s="22" t="inlineStr">
        <is>
          <t>Oral Health Visits******</t>
        </is>
      </c>
      <c r="B24" s="92">
        <f>'2. Improved Health'!J20</f>
        <v/>
      </c>
      <c r="C24" s="354">
        <f>'2. Improved Health'!K20</f>
        <v/>
      </c>
    </row>
    <row r="25" ht="44" customHeight="1" s="287" thickBot="1">
      <c r="A25" s="29" t="inlineStr">
        <is>
          <t>Diabetes Screening*******</t>
        </is>
      </c>
      <c r="B25" s="92">
        <f>'2. Improved Health'!J21</f>
        <v/>
      </c>
      <c r="C25" s="354">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topLeftCell="BO1" zoomScale="125" workbookViewId="0">
      <selection activeCell="BM1" sqref="BM1"/>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55"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55"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55"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55"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55"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55"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55"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55"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55"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55"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55"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55"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55"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55"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55"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55"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55"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56"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56"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56"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56"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56"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56"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56"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57"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56"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56"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57"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56"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57"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56"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56"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56"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56"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56"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56"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56"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56"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56"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57" t="n">
        <v>996399</v>
      </c>
      <c r="W20" s="357"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56"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56"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57"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58"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58"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58"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59"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58"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2023-09-19T15:11:20Z</dcterms:modified>
  <cp:lastModifiedBy>Alan Soetikno</cp:lastModifiedBy>
</cp:coreProperties>
</file>