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Port Ministries</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Port Ministries</t>
        </is>
      </c>
      <c r="B2" s="6" t="n">
        <v>2023</v>
      </c>
      <c r="C2" s="6">
        <f>VLOOKUP($A8&amp;$B8,'Cleaned Responses'!$1:$82,MATCH($C$1,'Cleaned Responses'!$1:$1,0),FALSE)</f>
        <v/>
      </c>
      <c r="D2" s="6">
        <f>VLOOKUP($A8&amp;$B8,'Cleaned Responses'!$1:$82,MATCH(D$1,'Cleaned Responses'!$1:$1,0),FALSE)</f>
        <v/>
      </c>
      <c r="E2" s="6">
        <f>VLOOKUP($A8&amp;$B8,'Cleaned Responses'!$1:$82,MATCH(E$1,'Cleaned Responses'!$1:$1,0),FALSE)</f>
        <v/>
      </c>
      <c r="F2" s="6">
        <f>VLOOKUP($A8&amp;$B8,'Cleaned Responses'!$1:$82,MATCH(F$1,'Cleaned Responses'!$1:$1,0),FALSE)</f>
        <v/>
      </c>
      <c r="G2" s="6">
        <f>AE8</f>
        <v/>
      </c>
      <c r="H2" s="6">
        <f>VLOOKUP($A8&amp;$B8,'Cleaned Responses'!$1:$82,MATCH(H$1,'Cleaned Responses'!$1:$1,0),FALSE)</f>
        <v/>
      </c>
      <c r="I2" s="6">
        <f>VLOOKUP($A8&amp;$B8,'Cleaned Responses'!$1:$82,MATCH(I$1,'Cleaned Responses'!$1:$1,0),FALSE)</f>
        <v/>
      </c>
      <c r="J2" s="6">
        <f>VLOOKUP($A8&amp;$B8,'Cleaned Responses'!$1:$82,MATCH(J$1,'Cleaned Responses'!$1:$1,0),FALSE)</f>
        <v/>
      </c>
      <c r="K2" s="6">
        <f>VLOOKUP($A8&amp;$B8,'Cleaned Responses'!$1:$82,MATCH(K$1,'Cleaned Responses'!$1:$1,0),FALSE)</f>
        <v/>
      </c>
      <c r="L2" s="6">
        <f>VLOOKUP($A8&amp;$B8,'Cleaned Responses'!$1:$82,MATCH(L$1,'Cleaned Responses'!$1:$1,0),FALSE)</f>
        <v/>
      </c>
      <c r="M2" s="6">
        <f>VLOOKUP($A8&amp;$B8,'Cleaned Responses'!$1:$82,MATCH(M$1,'Cleaned Responses'!$1:$1,0),FALSE)</f>
        <v/>
      </c>
      <c r="N2" s="8">
        <f>V8/AE8</f>
        <v/>
      </c>
      <c r="O2" s="8">
        <f>W8/AE8</f>
        <v/>
      </c>
      <c r="P2" s="8">
        <f>Z8/AE8</f>
        <v/>
      </c>
      <c r="Q2" s="6" t="n"/>
      <c r="R2" s="6" t="n"/>
      <c r="S2" s="6" t="n"/>
      <c r="T2" s="6" t="n"/>
      <c r="U2" s="8">
        <f>SUM(N8:T8)</f>
        <v/>
      </c>
      <c r="V2" s="6">
        <f>VLOOKUP($A8&amp;$B8,'Cleaned Responses'!$1:$82,MATCH(V$1,'Cleaned Responses'!$1:$1,0),FALSE)</f>
        <v/>
      </c>
      <c r="W2" s="6">
        <f>VLOOKUP($A8&amp;$B8,'Cleaned Responses'!$1:$82,MATCH(W$1,'Cleaned Responses'!$1:$1,0),FALSE)</f>
        <v/>
      </c>
      <c r="X2" s="9">
        <f>W8-Y8</f>
        <v/>
      </c>
      <c r="Y2" s="9">
        <f>MIN(AG8,W8)</f>
        <v/>
      </c>
      <c r="Z2" s="6">
        <f>VLOOKUP($A8&amp;$B8,'Cleaned Responses'!$1:$82,MATCH(Z$1,'Cleaned Responses'!$1:$1,0),FALSE)</f>
        <v/>
      </c>
      <c r="AA2" s="6">
        <f>VLOOKUP($A8&amp;$B8,'Cleaned Responses'!$1:$82,MATCH(AA$1,'Cleaned Responses'!$1:$1,0),FALSE)</f>
        <v/>
      </c>
      <c r="AB2" s="6">
        <f>VLOOKUP($A8&amp;$B8,'Cleaned Responses'!$1:$82,MATCH(AB$1,'Cleaned Responses'!$1:$1,0),FALSE)</f>
        <v/>
      </c>
      <c r="AC2" s="6">
        <f>VLOOKUP($A8&amp;$B8,'Cleaned Responses'!$1:$82,MATCH(AC$1,'Cleaned Responses'!$1:$1,0),FALSE)</f>
        <v/>
      </c>
      <c r="AD2" s="6">
        <f>VLOOKUP($A8&amp;$B8,'Cleaned Responses'!$1:$82,MATCH(AD$1,'Cleaned Responses'!$1:$1,0),FALSE)</f>
        <v/>
      </c>
      <c r="AE2" s="6">
        <f>VLOOKUP($A8&amp;$B8,'Cleaned Responses'!$1:$82,MATCH(AE$1,'Cleaned Responses'!$1:$1,0),FALSE)</f>
        <v/>
      </c>
      <c r="AF2" s="6">
        <f>VLOOKUP($A8&amp;$B8,'Cleaned Responses'!$1:$82,MATCH(AF$1,'Cleaned Responses'!$1:$1,0),FALSE)</f>
        <v/>
      </c>
      <c r="AG2" s="6">
        <f>VLOOKUP($A8&amp;$B8,'Cleaned Responses'!$1:$82,MATCH(AG$1,'Cleaned Responses'!$1:$1,0),FALSE)</f>
        <v/>
      </c>
      <c r="AH2" s="6">
        <f>AF8-AG8</f>
        <v/>
      </c>
      <c r="AI2" s="7">
        <f>VLOOKUP($A8&amp;$B8,'Cleaned Responses'!$1:$82,MATCH(AI$1,'Cleaned Responses'!$1:$1,0),FALSE)/100</f>
        <v/>
      </c>
      <c r="AJ2" s="7">
        <f>VLOOKUP($A8&amp;$B8,'Cleaned Responses'!$1:$82,MATCH(AJ$1,'Cleaned Responses'!$1:$1,0),FALSE)/100</f>
        <v/>
      </c>
      <c r="AK2" s="7">
        <f>VLOOKUP($A8&amp;$B8,'Cleaned Responses'!$1:$82,MATCH(AK$1,'Cleaned Responses'!$1:$1,0),FALSE)/100</f>
        <v/>
      </c>
      <c r="AL2" s="7">
        <f>VLOOKUP($A8&amp;$B8,'Cleaned Responses'!$1:$82,MATCH(AL$1,'Cleaned Responses'!$1:$1,0),FALSE)/100</f>
        <v/>
      </c>
      <c r="AM2" s="7">
        <f>VLOOKUP($A8&amp;$B8,'Cleaned Responses'!$1:$82,MATCH(AM$1,'Cleaned Responses'!$1:$1,0),FALSE)/100</f>
        <v/>
      </c>
      <c r="AN2" s="7">
        <f>VLOOKUP($A8&amp;$B8,'Cleaned Responses'!$1:$82,MATCH(AN$1,'Cleaned Responses'!$1:$1,0),FALSE)/100</f>
        <v/>
      </c>
      <c r="AO2" s="7">
        <f>VLOOKUP($A8&amp;$B8,'Cleaned Responses'!$1:$82,MATCH(AO$1,'Cleaned Responses'!$1:$1,0),FALSE)/100</f>
        <v/>
      </c>
      <c r="AP2" s="7">
        <f>VLOOKUP($A8&amp;$B8,'Cleaned Responses'!$1:$82,MATCH(AP$1,'Cleaned Responses'!$1:$1,0),FALSE)/100</f>
        <v/>
      </c>
      <c r="AQ2" s="7">
        <f>VLOOKUP($A8&amp;$B8,'Cleaned Responses'!$1:$82,MATCH(AQ$1,'Cleaned Responses'!$1:$1,0),FALSE)/100</f>
        <v/>
      </c>
      <c r="AR2" s="7">
        <f>VLOOKUP($A8&amp;$B8,'Cleaned Responses'!$1:$82,MATCH(AR$1,'Cleaned Responses'!$1:$1,0),FALSE)/100</f>
        <v/>
      </c>
      <c r="AS2" s="7">
        <f>VLOOKUP($A8&amp;$B8,'Cleaned Responses'!$1:$82,MATCH(AS$1,'Cleaned Responses'!$1:$1,0),FALSE)/100</f>
        <v/>
      </c>
      <c r="AT2" s="7">
        <f>VLOOKUP($A8&amp;$B8,'Cleaned Responses'!$1:$82,MATCH(AT$1,'Cleaned Responses'!$1:$1,0),FALSE)/100</f>
        <v/>
      </c>
      <c r="AU2" s="7">
        <f>VLOOKUP($A8&amp;$B8,'Cleaned Responses'!$1:$82,MATCH(AU$1,'Cleaned Responses'!$1:$1,0),FALSE)/100</f>
        <v/>
      </c>
      <c r="AV2" s="7">
        <f>VLOOKUP($A8&amp;$B8,'Cleaned Responses'!$1:$82,MATCH(AV$1,'Cleaned Responses'!$1:$1,0),FALSE)/100</f>
        <v/>
      </c>
      <c r="AW2" s="7">
        <f>VLOOKUP($A8&amp;$B8,'Cleaned Responses'!$1:$82,MATCH(AW$1,'Cleaned Responses'!$1:$1,0),FALSE)/100</f>
        <v/>
      </c>
      <c r="AX2" s="7">
        <f>VLOOKUP($A8&amp;$B8,'Cleaned Responses'!$1:$82,MATCH(AX$1,'Cleaned Responses'!$1:$1,0),FALSE)/100</f>
        <v/>
      </c>
      <c r="AY2" s="7">
        <f>VLOOKUP($A8&amp;$B8,'Cleaned Responses'!$1:$82,MATCH(AY$1,'Cleaned Responses'!$1:$1,0),FALSE)/100</f>
        <v/>
      </c>
      <c r="AZ2" s="7">
        <f>VLOOKUP($A8&amp;$B8,'Cleaned Responses'!$1:$82,MATCH(AZ$1,'Cleaned Responses'!$1:$1,0),FALSE)/100</f>
        <v/>
      </c>
      <c r="BA2" s="7">
        <f>VLOOKUP($A8&amp;$B8,'Cleaned Responses'!$1:$82,MATCH(BA$1,'Cleaned Responses'!$1:$1,0),FALSE)/100</f>
        <v/>
      </c>
      <c r="BB2" s="7">
        <f>BB7+RAND()*0.04-0.02</f>
        <v/>
      </c>
      <c r="BC2" s="6">
        <f>VLOOKUP($A8&amp;$B8,'Cleaned Responses'!$1:$82,MATCH(BC$1,'Cleaned Responses'!$1:$1,0),FALSE)</f>
        <v/>
      </c>
      <c r="BD2" s="6">
        <f>VLOOKUP($A8&amp;$B8,'Cleaned Responses'!$1:$82,MATCH(BD$1,'Cleaned Responses'!$1:$1,0),FALSE)</f>
        <v/>
      </c>
      <c r="BE2">
        <f>VLOOKUP($A8&amp;$B8,'Cleaned Responses'!$1:$82,MATCH(BE$1,'Cleaned Responses'!$1:$1,0),FALSE)/100</f>
        <v/>
      </c>
      <c r="BF2">
        <f>VLOOKUP($A8&amp;$B8,'Cleaned Responses'!$1:$82,MATCH(BF$1,'Cleaned Responses'!$1:$1,0),FALSE)/100</f>
        <v/>
      </c>
      <c r="BG2">
        <f>VLOOKUP($A8&amp;$B8,'Cleaned Responses'!$1:$82,MATCH(BG$1,'Cleaned Responses'!$1:$1,0),FALSE)/100</f>
        <v/>
      </c>
      <c r="BH2">
        <f>BE8*AF8</f>
        <v/>
      </c>
      <c r="BI2">
        <f>BF8*AF8</f>
        <v/>
      </c>
      <c r="BJ2">
        <f>BG8*AF8</f>
        <v/>
      </c>
      <c r="BK2">
        <f>VLOOKUP($A8&amp;$B8,'Cleaned Responses'!$1:$82,MATCH(BK$1,'Cleaned Responses'!$1:$1,0),FALSE)/100</f>
        <v/>
      </c>
      <c r="BL2">
        <f>VLOOKUP($A8&amp;$B8,'Cleaned Responses'!$1:$82,MATCH(BL$1,'Cleaned Responses'!$1:$1,0),FALSE)/100</f>
        <v/>
      </c>
      <c r="BM2">
        <f>VLOOKUP($A8&amp;$B8,'Cleaned Responses'!$1:$82,MATCH(BM$1,'Cleaned Responses'!$1:$1,0),FALSE)/100</f>
        <v/>
      </c>
      <c r="BN2">
        <f>VLOOKUP($A8&amp;$B8,'Cleaned Responses'!$1:$82,MATCH(BN$1,'Cleaned Responses'!$1:$1,0),FALSE)/100</f>
        <v/>
      </c>
      <c r="BO2">
        <f>VLOOKUP($A8&amp;$B8,'Cleaned Responses'!$1:$82,MATCH(BO$1,'Cleaned Responses'!$1:$1,0),FALSE)/100</f>
        <v/>
      </c>
      <c r="BP2">
        <f>VLOOKUP($A8&amp;$B8,'Cleaned Responses'!$1:$82,MATCH(BP$1,'Cleaned Responses'!$1:$1,0),FALSE)/100</f>
        <v/>
      </c>
      <c r="BQ2">
        <f>VLOOKUP($A8&amp;$B8,'Cleaned Responses'!$1:$82,MATCH(BQ$1,'Cleaned Responses'!$1:$1,0),FALSE)/100</f>
        <v/>
      </c>
      <c r="BR2">
        <f>VLOOKUP($A8&amp;$B8,'Cleaned Responses'!$1:$82,MATCH(BR$1,'Cleaned Responses'!$1:$1,0),FALSE)/100</f>
        <v/>
      </c>
      <c r="BS2">
        <f>VLOOKUP($A8&amp;$B8,'Cleaned Responses'!$1:$82,MATCH(BS$1,'Cleaned Responses'!$1:$1,0),FALSE)/100</f>
        <v/>
      </c>
      <c r="BT2">
        <f>VLOOKUP($A8&amp;$B8,'Cleaned Responses'!$1:$82,MATCH(BT$1,'Cleaned Responses'!$1:$1,0),FALSE)/100</f>
        <v/>
      </c>
      <c r="BU2">
        <f>VLOOKUP($A8&amp;$B8,'Cleaned Responses'!$1:$82,MATCH(BU$1,'Cleaned Responses'!$1:$1,0),FALSE)/100</f>
        <v/>
      </c>
      <c r="BV2">
        <f>VLOOKUP($A8&amp;$B8,'Cleaned Responses'!$1:$82,MATCH(BV$1,'Cleaned Responses'!$1:$1,0),FALSE)/100</f>
        <v/>
      </c>
      <c r="BW2">
        <f>BK8*AF8</f>
        <v/>
      </c>
      <c r="BX2">
        <f>BL8*AF8</f>
        <v/>
      </c>
      <c r="BY2">
        <f>BM8*AF8</f>
        <v/>
      </c>
      <c r="BZ2">
        <f>BN8*AF8</f>
        <v/>
      </c>
      <c r="CA2">
        <f>BO8*AF8</f>
        <v/>
      </c>
      <c r="CB2">
        <f>BP8*AF8</f>
        <v/>
      </c>
      <c r="CC2">
        <f>BQ8*AF8</f>
        <v/>
      </c>
      <c r="CD2">
        <f>BR8*AF8</f>
        <v/>
      </c>
      <c r="CE2">
        <f>BS8*AF8</f>
        <v/>
      </c>
      <c r="CF2">
        <f>BT8*AF8</f>
        <v/>
      </c>
      <c r="CG2">
        <f>BU8*AF8</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G8&amp;B8</f>
        <v/>
      </c>
      <c r="B2" t="n">
        <v>2023</v>
      </c>
      <c r="C2" s="337" t="n">
        <v>45026.53083818287</v>
      </c>
      <c r="D2" t="inlineStr">
        <is>
          <t>phoebe@theportministries.org</t>
        </is>
      </c>
      <c r="E2" t="inlineStr">
        <is>
          <t>Phoebe Kaufman</t>
        </is>
      </c>
      <c r="F2" t="n">
        <v>9174436620</v>
      </c>
      <c r="G2" t="inlineStr">
        <is>
          <t>Port Ministries</t>
        </is>
      </c>
      <c r="H2" t="n">
        <v>8722607053</v>
      </c>
      <c r="I2" t="inlineStr">
        <is>
          <t>5013 S Hermitage Ave</t>
        </is>
      </c>
      <c r="J2" t="inlineStr">
        <is>
          <t>Chiago</t>
        </is>
      </c>
      <c r="K2" t="inlineStr">
        <is>
          <t>IL</t>
        </is>
      </c>
      <c r="L2" t="n">
        <v>60609</v>
      </c>
      <c r="M2" t="inlineStr">
        <is>
          <t>-</t>
        </is>
      </c>
      <c r="N2" t="inlineStr">
        <is>
          <t>Phoebe Kaufman</t>
        </is>
      </c>
      <c r="O2" t="inlineStr">
        <is>
          <t>Grant Writer</t>
        </is>
      </c>
      <c r="P2" t="inlineStr">
        <is>
          <t>phoebe@theportminstries.org</t>
        </is>
      </c>
      <c r="Q2" t="inlineStr">
        <is>
          <t>David Hommy Gonzalez</t>
        </is>
      </c>
      <c r="R2" t="inlineStr">
        <is>
          <t>Executive Director</t>
        </is>
      </c>
      <c r="S2" t="inlineStr">
        <is>
          <t>dhgonzalez@theportministries.org</t>
        </is>
      </c>
      <c r="T2" t="inlineStr">
        <is>
          <t>theportministries.org</t>
        </is>
      </c>
      <c r="U2" t="inlineStr">
        <is>
          <t>Yes</t>
        </is>
      </c>
      <c r="V2" t="inlineStr">
        <is>
          <t>36-3384385</t>
        </is>
      </c>
      <c r="W2" t="n">
        <v>877118.5699999999</v>
      </c>
      <c r="X2" t="n">
        <v>0</v>
      </c>
      <c r="Y2" t="n">
        <v>1040</v>
      </c>
      <c r="Z2" t="n">
        <v>1206</v>
      </c>
      <c r="AA2" t="n">
        <v>850</v>
      </c>
      <c r="AB2" t="n">
        <v>0</v>
      </c>
      <c r="AC2" t="n">
        <v>2880</v>
      </c>
      <c r="AD2" t="n">
        <v>1414</v>
      </c>
      <c r="AE2" t="n">
        <v>4294</v>
      </c>
      <c r="AF2" t="n">
        <v>300</v>
      </c>
      <c r="AG2" t="n">
        <v>0</v>
      </c>
      <c r="AH2" t="n">
        <v>0</v>
      </c>
      <c r="AI2" t="n">
        <v>0</v>
      </c>
      <c r="AJ2" t="n">
        <v>1200</v>
      </c>
      <c r="AK2" t="n">
        <v>0</v>
      </c>
      <c r="AL2" t="n">
        <v>0</v>
      </c>
      <c r="AM2" t="n">
        <v>0</v>
      </c>
      <c r="AN2" t="n">
        <v>3720</v>
      </c>
      <c r="AO2" t="n">
        <v>75</v>
      </c>
      <c r="AP2" t="n">
        <v>72</v>
      </c>
      <c r="AQ2" t="n">
        <v>8</v>
      </c>
      <c r="AR2" t="n">
        <v>65</v>
      </c>
      <c r="AS2" t="n">
        <v>0</v>
      </c>
      <c r="AT2" t="n">
        <v>27</v>
      </c>
      <c r="AU2" t="n">
        <v>68</v>
      </c>
      <c r="AV2" t="n">
        <v>65</v>
      </c>
      <c r="AW2" t="n">
        <v>20</v>
      </c>
      <c r="AX2" t="n">
        <v>15</v>
      </c>
      <c r="AY2" t="n">
        <v>38</v>
      </c>
      <c r="AZ2" t="n">
        <v>5</v>
      </c>
      <c r="BA2" t="n">
        <v>88</v>
      </c>
      <c r="BB2" t="n">
        <v>8</v>
      </c>
      <c r="BC2" t="n">
        <v>60</v>
      </c>
      <c r="BD2" t="n">
        <v>35</v>
      </c>
      <c r="BE2" t="n">
        <v>15</v>
      </c>
      <c r="BF2" t="n">
        <v>5</v>
      </c>
      <c r="BG2" t="inlineStr">
        <is>
          <t>Complex trauma, acute/recent victimization (ex: shooting/homocide/traumatic loss)</t>
        </is>
      </c>
      <c r="BH2" t="n">
        <v>46</v>
      </c>
      <c r="BI2" t="n">
        <v>46</v>
      </c>
      <c r="BJ2" t="n">
        <v>1</v>
      </c>
      <c r="BK2" t="n">
        <v>1</v>
      </c>
      <c r="BL2" t="n">
        <v>6</v>
      </c>
      <c r="BM2" t="n">
        <v>15</v>
      </c>
      <c r="BN2" t="n">
        <v>60</v>
      </c>
      <c r="BO2" t="n">
        <v>25</v>
      </c>
      <c r="BP2" t="n">
        <v>85</v>
      </c>
      <c r="BQ2" t="n">
        <v>5</v>
      </c>
      <c r="BR2" t="n">
        <v>10</v>
      </c>
      <c r="BS2" t="n">
        <v>1</v>
      </c>
      <c r="BT2" t="n">
        <v>1</v>
      </c>
      <c r="BU2" t="n">
        <v>1</v>
      </c>
      <c r="BV2" t="n">
        <v>0</v>
      </c>
      <c r="BW2" t="n">
        <v>1</v>
      </c>
      <c r="BX2" t="n">
        <v>1</v>
      </c>
      <c r="BY2" t="n">
        <v>15</v>
      </c>
      <c r="BZ2" t="n">
        <v>65</v>
      </c>
      <c r="CA2" t="n">
        <v>20</v>
      </c>
      <c r="CB2" t="n">
        <v>50</v>
      </c>
      <c r="CC2" t="inlineStr">
        <is>
          <t>Spanish</t>
        </is>
      </c>
      <c r="CD2" t="inlineStr">
        <is>
          <t>Spanish</t>
        </is>
      </c>
      <c r="CE2" t="inlineStr">
        <is>
          <t>Immigrants, Primary Language other than English, Uninsured, Underinsured, Children, Adults, Seniors (65+)</t>
        </is>
      </c>
      <c r="CF2" t="inlineStr">
        <is>
          <t>None</t>
        </is>
      </c>
      <c r="CG2" t="inlineStr">
        <is>
          <t>-</t>
        </is>
      </c>
      <c r="CH2" t="n">
        <v>1</v>
      </c>
      <c r="CI2" t="n">
        <v>1</v>
      </c>
      <c r="CJ2" t="n">
        <v>28</v>
      </c>
      <c r="CK2" t="n">
        <v>8</v>
      </c>
      <c r="CL2" t="n">
        <v>21</v>
      </c>
      <c r="CM2" t="n">
        <v>1050</v>
      </c>
      <c r="CN2" t="inlineStr">
        <is>
          <t>Yes</t>
        </is>
      </c>
      <c r="CO2" t="inlineStr">
        <is>
          <t>Practice Fusion</t>
        </is>
      </c>
      <c r="CP2" t="inlineStr">
        <is>
          <t>Yes</t>
        </is>
      </c>
      <c r="CQ2" t="inlineStr">
        <is>
          <t>Text Messages</t>
        </is>
      </c>
      <c r="CR2" t="inlineStr">
        <is>
          <t>No</t>
        </is>
      </c>
      <c r="CS2" t="inlineStr">
        <is>
          <t>-</t>
        </is>
      </c>
      <c r="CT2" t="inlineStr">
        <is>
          <t>Refer Out</t>
        </is>
      </c>
      <c r="CU2" t="inlineStr">
        <is>
          <t>On-site</t>
        </is>
      </c>
      <c r="CV2" t="inlineStr">
        <is>
          <t>Refer Out</t>
        </is>
      </c>
      <c r="CW2" t="inlineStr">
        <is>
          <t>Refer Out</t>
        </is>
      </c>
      <c r="CX2" t="inlineStr">
        <is>
          <t>On-site</t>
        </is>
      </c>
      <c r="CY2" t="inlineStr">
        <is>
          <t>Refer Out</t>
        </is>
      </c>
      <c r="CZ2" t="inlineStr">
        <is>
          <t>Refer Out</t>
        </is>
      </c>
      <c r="DA2" t="inlineStr">
        <is>
          <t>On-site</t>
        </is>
      </c>
      <c r="DB2" t="inlineStr">
        <is>
          <t>Refer Out</t>
        </is>
      </c>
      <c r="DC2" t="inlineStr">
        <is>
          <t>On-site</t>
        </is>
      </c>
      <c r="DD2" t="inlineStr">
        <is>
          <t>Refer Out</t>
        </is>
      </c>
      <c r="DE2" t="inlineStr">
        <is>
          <t>Refer Out</t>
        </is>
      </c>
      <c r="DF2" t="inlineStr">
        <is>
          <t>Refer Out</t>
        </is>
      </c>
      <c r="DG2" t="inlineStr">
        <is>
          <t>Refer Out</t>
        </is>
      </c>
      <c r="DH2" t="inlineStr">
        <is>
          <t>Refer Out</t>
        </is>
      </c>
      <c r="DI2" t="inlineStr">
        <is>
          <t>Refer Out</t>
        </is>
      </c>
      <c r="DJ2" t="inlineStr">
        <is>
          <t>Refer Out</t>
        </is>
      </c>
      <c r="DK2" t="inlineStr">
        <is>
          <t>On-site</t>
        </is>
      </c>
      <c r="DL2" t="inlineStr">
        <is>
          <t>Refer Out</t>
        </is>
      </c>
      <c r="DM2" t="inlineStr">
        <is>
          <t>Refer Out</t>
        </is>
      </c>
      <c r="DN2" t="inlineStr">
        <is>
          <t>On-site</t>
        </is>
      </c>
      <c r="DO2" t="inlineStr">
        <is>
          <t>On-site</t>
        </is>
      </c>
      <c r="DP2" t="inlineStr">
        <is>
          <t>On-site</t>
        </is>
      </c>
      <c r="DQ2" t="inlineStr">
        <is>
          <t>On-site</t>
        </is>
      </c>
      <c r="DR2" t="inlineStr">
        <is>
          <t>Yes</t>
        </is>
      </c>
      <c r="DS2" t="inlineStr">
        <is>
          <t>Ob/gyn, occupational therapy, internal medicine</t>
        </is>
      </c>
      <c r="DT2" t="inlineStr">
        <is>
          <t>-</t>
        </is>
      </c>
      <c r="DU2" t="n">
        <v>136</v>
      </c>
      <c r="DV2" t="n">
        <v>870</v>
      </c>
      <c r="DW2" t="inlineStr">
        <is>
          <t>Physician Precription, Physician Samples, Drug Company bulk donation/replacement, Charitable Distributor Donation (i.e. AmeriCares, Stock bottles, Generics through $4 Walmart Plan</t>
        </is>
      </c>
      <c r="DX2" t="inlineStr">
        <is>
          <t>Free and charitable clinic</t>
        </is>
      </c>
      <c r="DY2" t="n">
        <v>2</v>
      </c>
      <c r="DZ2" t="inlineStr">
        <is>
          <t>No</t>
        </is>
      </c>
      <c r="EA2" t="inlineStr">
        <is>
          <t>We distribute hygiene kits to community members via the Bread Truck, which drives to ten locations per day around the neighborhood to provide meals and other basic needs supplies, six days per week</t>
        </is>
      </c>
      <c r="EB2" t="inlineStr">
        <is>
          <t>No</t>
        </is>
      </c>
      <c r="EC2" t="inlineStr">
        <is>
          <t>No, we do not accept payment of any kind</t>
        </is>
      </c>
      <c r="EE2" t="inlineStr">
        <is>
          <t>No</t>
        </is>
      </c>
      <c r="EG2" t="inlineStr">
        <is>
          <t>No</t>
        </is>
      </c>
      <c r="EH2" t="inlineStr">
        <is>
          <t>1) individuals 2) foundations</t>
        </is>
      </c>
      <c r="EI2" t="inlineStr">
        <is>
          <t>Medications, Diagnostic Tests, Patient Lifestyle Modifications, Patient Education</t>
        </is>
      </c>
      <c r="EJ2" t="inlineStr">
        <is>
          <t>Too expensive/lack of staff &amp; volunteer expertise</t>
        </is>
      </c>
      <c r="EL2" t="inlineStr">
        <is>
          <t>Understaffing</t>
        </is>
      </c>
      <c r="EM2" t="inlineStr">
        <is>
          <t>Any assistance with staffing and/or funding</t>
        </is>
      </c>
      <c r="EU2" t="inlineStr">
        <is>
          <t>Phoebe Kaufman</t>
        </is>
      </c>
      <c r="FG2" t="inlineStr">
        <is>
          <t>Yes</t>
        </is>
      </c>
      <c r="FH2" t="inlineStr">
        <is>
          <t>Yes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