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60" yWindow="1100" windowWidth="30240" windowHeight="1806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65">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30" fillId="28" borderId="0" applyAlignment="1" pivotButton="0" quotePrefix="0" xfId="0">
      <alignment horizontal="center" vertical="center" wrapText="1"/>
    </xf>
    <xf numFmtId="0" fontId="0" fillId="16" borderId="0" pivotButton="0" quotePrefix="0" xfId="0"/>
    <xf numFmtId="171" fontId="23" fillId="26" borderId="70" applyAlignment="1" pivotButton="0" quotePrefix="0" xfId="4">
      <alignment horizontal="right"/>
    </xf>
    <xf numFmtId="0" fontId="0" fillId="0" borderId="61" pivotButton="0" quotePrefix="0" xfId="0"/>
    <xf numFmtId="0" fontId="26" fillId="15" borderId="62" applyAlignment="1" pivotButton="0" quotePrefix="0" xfId="4">
      <alignment horizontal="left"/>
    </xf>
    <xf numFmtId="171" fontId="23" fillId="22" borderId="71" applyAlignment="1" pivotButton="0" quotePrefix="0" xfId="4">
      <alignment horizontal="right"/>
    </xf>
    <xf numFmtId="0" fontId="0" fillId="0" borderId="63" pivotButton="0" quotePrefix="0" xfId="0"/>
    <xf numFmtId="0" fontId="26" fillId="23" borderId="64" applyAlignment="1" pivotButton="0" quotePrefix="0" xfId="4">
      <alignment horizontal="left"/>
    </xf>
    <xf numFmtId="0" fontId="0" fillId="0" borderId="65" pivotButton="0" quotePrefix="0" xfId="0"/>
    <xf numFmtId="2" fontId="26" fillId="24" borderId="72" applyAlignment="1" pivotButton="0" quotePrefix="0" xfId="4">
      <alignment horizontal="right"/>
    </xf>
    <xf numFmtId="0" fontId="0" fillId="0" borderId="66" pivotButton="0" quotePrefix="0" xfId="0"/>
    <xf numFmtId="0" fontId="28" fillId="17" borderId="0" pivotButton="0" quotePrefix="0" xfId="0"/>
    <xf numFmtId="0" fontId="26" fillId="25" borderId="59" applyAlignment="1" pivotButton="0" quotePrefix="0" xfId="4">
      <alignment horizontal="left"/>
    </xf>
    <xf numFmtId="0" fontId="0" fillId="0" borderId="6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9" fontId="22" fillId="15" borderId="46" applyAlignment="1" pivotButton="0" quotePrefix="0" xfId="3">
      <alignment horizontal="center" vertical="center"/>
    </xf>
    <xf numFmtId="0" fontId="0" fillId="0" borderId="41" pivotButton="0" quotePrefix="0" xfId="0"/>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6" borderId="63" applyAlignment="1" pivotButton="0" quotePrefix="0" xfId="2">
      <alignment horizontal="center" vertical="center"/>
    </xf>
    <xf numFmtId="164" fontId="29" fillId="15" borderId="0" applyAlignment="1" pivotButton="0" quotePrefix="0" xfId="1">
      <alignment horizontal="center"/>
    </xf>
    <xf numFmtId="3" fontId="22" fillId="25"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0" fontId="0" fillId="0" borderId="17" pivotButton="0" quotePrefix="0" xfId="0"/>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0" fillId="0" borderId="39" pivotButton="0" quotePrefix="0" xfId="0"/>
    <xf numFmtId="3" fontId="22" fillId="15" borderId="46" applyAlignment="1" pivotButton="0" quotePrefix="0" xfId="4">
      <alignment horizontal="center" vertical="center"/>
    </xf>
    <xf numFmtId="3" fontId="22" fillId="25" borderId="46" applyAlignment="1" pivotButton="0" quotePrefix="0" xfId="4">
      <alignment horizontal="center" vertical="center"/>
    </xf>
    <xf numFmtId="0" fontId="25" fillId="17" borderId="0" applyAlignment="1" pivotButton="0" quotePrefix="0" xfId="0">
      <alignment horizont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41" applyAlignment="1" pivotButton="0" quotePrefix="0" xfId="4">
      <alignment horizontal="right"/>
    </xf>
    <xf numFmtId="171" fontId="23" fillId="22" borderId="41" applyAlignment="1" pivotButton="0" quotePrefix="0" xfId="4">
      <alignment horizontal="right"/>
    </xf>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171" fontId="20" fillId="17" borderId="76" applyAlignment="1" pivotButton="0" quotePrefix="0" xfId="2">
      <alignment horizontal="center" vertical="center"/>
    </xf>
    <xf numFmtId="0" fontId="0" fillId="0" borderId="57" pivotButton="0" quotePrefix="0" xfId="0"/>
    <xf numFmtId="0" fontId="0" fillId="0" borderId="58" pivotButton="0" quotePrefix="0" xfId="0"/>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171" fontId="29" fillId="22" borderId="0" applyAlignment="1" pivotButton="0" quotePrefix="0" xfId="2">
      <alignment horizontal="center"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19" pivotButton="0" quotePrefix="0" xfId="0"/>
    <xf numFmtId="0" fontId="0" fillId="0" borderId="43" pivotButton="0" quotePrefix="0" xfId="0"/>
    <xf numFmtId="171" fontId="26" fillId="22" borderId="17" applyAlignment="1" pivotButton="0" quotePrefix="0" xfId="2">
      <alignment horizontal="right"/>
    </xf>
    <xf numFmtId="171" fontId="23" fillId="26" borderId="43" applyAlignment="1" pivotButton="0" quotePrefix="0" xfId="4">
      <alignment horizontal="right"/>
    </xf>
    <xf numFmtId="164" fontId="22" fillId="15" borderId="41" applyAlignment="1" pivotButton="0" quotePrefix="0" xfId="1">
      <alignment horizontal="right" vertical="center"/>
    </xf>
    <xf numFmtId="169" fontId="22" fillId="15" borderId="41" applyAlignment="1" pivotButton="0" quotePrefix="0" xfId="2">
      <alignment horizontal="center" vertical="center"/>
    </xf>
    <xf numFmtId="169" fontId="22" fillId="25" borderId="41" applyAlignment="1" pivotButton="0" quotePrefix="0" xfId="2">
      <alignment horizontal="center" vertical="center"/>
    </xf>
    <xf numFmtId="169" fontId="22" fillId="26"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71" fontId="21" fillId="15" borderId="41" applyAlignment="1" pivotButton="0" quotePrefix="0" xfId="4">
      <alignment horizontal="right" vertical="center"/>
    </xf>
    <xf numFmtId="165" fontId="22" fillId="15" borderId="39" applyAlignment="1" pivotButton="0" quotePrefix="0" xfId="2">
      <alignment horizontal="right" vertical="center"/>
    </xf>
    <xf numFmtId="0" fontId="0" fillId="0" borderId="38" pivotButton="0" quotePrefix="0" xfId="0"/>
    <xf numFmtId="0" fontId="28" fillId="17" borderId="0" applyAlignment="1" pivotButton="0" quotePrefix="0" xfId="0">
      <alignment horizontal="center" wrapText="1"/>
    </xf>
    <xf numFmtId="169" fontId="22" fillId="26" borderId="39" applyAlignment="1" pivotButton="0" quotePrefix="0" xfId="2">
      <alignment horizontal="center" vertical="center"/>
    </xf>
    <xf numFmtId="164" fontId="21" fillId="15" borderId="41" applyAlignment="1" pivotButton="0" quotePrefix="0" xfId="1">
      <alignment horizontal="right" vertical="center"/>
    </xf>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3" fontId="20" fillId="17" borderId="76" applyAlignment="1" pivotButton="0" quotePrefix="0" xfId="2">
      <alignment horizontal="center" vertical="center"/>
    </xf>
    <xf numFmtId="0" fontId="28" fillId="17" borderId="19" applyAlignment="1" pivotButton="0" quotePrefix="0" xfId="0">
      <alignment horizontal="left"/>
    </xf>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0" fontId="22" fillId="26" borderId="46" applyAlignment="1" pivotButton="0" quotePrefix="0" xfId="2">
      <alignment horizontal="center" vertical="center"/>
    </xf>
    <xf numFmtId="10" fontId="0" fillId="0" borderId="41" pivotButton="0" quotePrefix="0" xfId="0"/>
    <xf numFmtId="2" fontId="22" fillId="26" borderId="41" applyAlignment="1" pivotButton="0" quotePrefix="0" xfId="2">
      <alignment horizontal="center" vertical="center"/>
    </xf>
    <xf numFmtId="2" fontId="0" fillId="0" borderId="41" pivotButton="0" quotePrefix="0" xfId="0"/>
    <xf numFmtId="10" fontId="22" fillId="26" borderId="45" applyAlignment="1" pivotButton="0" quotePrefix="0" xfId="2">
      <alignment horizontal="center" vertical="center"/>
    </xf>
    <xf numFmtId="10" fontId="0" fillId="0" borderId="39" pivotButton="0" quotePrefix="0" xfId="0"/>
    <xf numFmtId="2" fontId="22" fillId="26" borderId="39" applyAlignment="1" pivotButton="0" quotePrefix="0" xfId="2">
      <alignment horizontal="center" vertical="center"/>
    </xf>
    <xf numFmtId="2" fontId="0" fillId="0" borderId="39" pivotButton="0" quotePrefix="0" xfId="0"/>
    <xf numFmtId="10" fontId="22" fillId="15" borderId="46" applyAlignment="1" pivotButton="0" quotePrefix="0" xfId="2">
      <alignment horizontal="center" vertical="center"/>
    </xf>
    <xf numFmtId="2" fontId="22" fillId="15" borderId="41" applyAlignment="1" pivotButton="0" quotePrefix="0" xfId="2">
      <alignment horizontal="center" vertical="center"/>
    </xf>
    <xf numFmtId="10" fontId="26" fillId="25" borderId="15" applyAlignment="1" pivotButton="0" quotePrefix="0" xfId="2">
      <alignment horizontal="center"/>
    </xf>
    <xf numFmtId="10" fontId="0" fillId="0" borderId="17" pivotButton="0" quotePrefix="0" xfId="0"/>
    <xf numFmtId="2" fontId="26" fillId="25" borderId="17" applyAlignment="1" pivotButton="0" quotePrefix="0" xfId="2">
      <alignment horizontal="center"/>
    </xf>
    <xf numFmtId="2" fontId="0" fillId="0" borderId="17" pivotButton="0" quotePrefix="0" xfId="0"/>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15" fillId="0" borderId="0" applyAlignment="1" pivotButton="0" quotePrefix="0" xfId="0">
      <alignment wrapText="1"/>
    </xf>
    <xf numFmtId="0" fontId="8" fillId="0" borderId="0" pivotButton="0" quotePrefix="0" xfId="0"/>
    <xf numFmtId="0" fontId="11" fillId="0" borderId="0" applyAlignment="1" pivotButton="0" quotePrefix="0" xfId="0">
      <alignment horizontal="center"/>
    </xf>
    <xf numFmtId="0" fontId="8" fillId="0" borderId="0" applyAlignment="1" pivotButton="0" quotePrefix="0" xfId="0">
      <alignment horizontal="left"/>
    </xf>
    <xf numFmtId="0" fontId="8" fillId="0" borderId="0" applyAlignment="1" pivotButton="0" quotePrefix="0" xfId="0">
      <alignment vertical="center" wrapText="1"/>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0" fontId="8" fillId="11" borderId="33" pivotButton="0" quotePrefix="0" xfId="0"/>
    <xf numFmtId="0" fontId="0" fillId="0" borderId="34" pivotButton="0" quotePrefix="0" xfId="0"/>
    <xf numFmtId="0" fontId="11" fillId="0" borderId="0" applyAlignment="1" pivotButton="0" quotePrefix="0" xfId="0">
      <alignment vertical="center" wrapText="1"/>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10" fontId="22" fillId="26" borderId="42" applyAlignment="1" pivotButton="0" quotePrefix="0" xfId="2">
      <alignment horizontal="center" vertical="center"/>
    </xf>
    <xf numFmtId="10" fontId="22" fillId="26" borderId="43" applyAlignment="1" pivotButton="0" quotePrefix="0" xfId="2">
      <alignment horizontal="center" vertical="center"/>
    </xf>
    <xf numFmtId="10" fontId="22" fillId="15" borderId="40" applyAlignment="1" pivotButton="0" quotePrefix="0" xfId="2">
      <alignment horizontal="center" vertical="center"/>
    </xf>
    <xf numFmtId="10" fontId="22" fillId="15" borderId="41" applyAlignment="1" pivotButton="0" quotePrefix="0" xfId="2">
      <alignment horizontal="center" vertical="center"/>
    </xf>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0" fontId="22" fillId="26" borderId="47"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None</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None</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Q225"/>
  <sheetViews>
    <sheetView showGridLines="0" tabSelected="1" topLeftCell="V15" zoomScale="43" zoomScaleNormal="48" workbookViewId="0">
      <selection activeCell="AK46" sqref="AK46:AL46"/>
    </sheetView>
  </sheetViews>
  <sheetFormatPr baseColWidth="10" defaultColWidth="10.83203125" defaultRowHeight="16"/>
  <cols>
    <col width="10.83203125" customWidth="1" style="189" min="1" max="6"/>
    <col width="1.6640625" customWidth="1" style="189" min="7" max="7"/>
    <col width="10.83203125" customWidth="1" style="189" min="8" max="8"/>
    <col width="29.83203125" customWidth="1" style="189" min="9" max="9"/>
    <col width="11.1640625" bestFit="1" customWidth="1" style="189" min="10" max="10"/>
    <col width="10.83203125" customWidth="1" style="189" min="11" max="11"/>
    <col width="34.83203125" customWidth="1" style="189" min="12" max="12"/>
    <col width="20.6640625" customWidth="1" style="189" min="13" max="14"/>
    <col width="10.83203125" customWidth="1" style="189" min="15" max="15"/>
    <col width="1.6640625" customWidth="1" style="148" min="16" max="16"/>
    <col width="10.83203125" customWidth="1" style="189" min="17" max="17"/>
    <col width="54.1640625" customWidth="1" style="189" min="18" max="18"/>
    <col width="17.33203125" customWidth="1" style="189" min="19" max="19"/>
    <col width="17.1640625" customWidth="1" style="189" min="20" max="22"/>
    <col width="10.83203125" customWidth="1" style="189" min="23" max="23"/>
    <col width="1.6640625" customWidth="1" style="148" min="24" max="24"/>
    <col width="10.83203125" customWidth="1" style="189" min="25" max="25"/>
    <col width="77.83203125" customWidth="1" style="189" min="26" max="26"/>
    <col width="10.83203125" customWidth="1" style="189" min="27" max="29"/>
    <col width="21.6640625" customWidth="1" style="189" min="30" max="30"/>
    <col width="10.83203125" customWidth="1" style="189" min="31" max="31"/>
    <col width="1.6640625" customWidth="1" style="148" min="32" max="32"/>
    <col width="10.83203125" customWidth="1" style="189" min="33" max="33"/>
    <col width="64.83203125" customWidth="1" style="189" min="34" max="34"/>
    <col width="25.5" customWidth="1" style="189" min="35" max="38"/>
    <col width="10.83203125" customWidth="1" style="189" min="39" max="16384"/>
  </cols>
  <sheetData>
    <row r="1" ht="16" customHeight="1" s="301"/>
    <row r="2" ht="16" customHeight="1" s="301"/>
    <row r="3" ht="16" customHeight="1" s="301"/>
    <row r="4" ht="16" customHeight="1" s="301">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117" t="n"/>
      <c r="AG4" s="84" t="n"/>
      <c r="AH4" s="84" t="n"/>
      <c r="AI4" s="84" t="n"/>
      <c r="AJ4" s="84" t="n"/>
      <c r="AK4" s="84" t="n"/>
      <c r="AL4" s="84" t="n"/>
      <c r="AM4" s="84" t="n"/>
      <c r="AN4" s="84" t="n"/>
      <c r="AO4" s="84" t="n"/>
      <c r="AP4" s="84" t="n"/>
      <c r="AQ4" s="84" t="n"/>
    </row>
    <row r="5" ht="10" customHeight="1" s="301">
      <c r="B5" s="84" t="n"/>
      <c r="C5" s="84" t="n"/>
      <c r="D5" s="84" t="n"/>
      <c r="E5" s="84" t="n"/>
      <c r="F5" s="84" t="n"/>
      <c r="Y5" s="84" t="n"/>
      <c r="Z5" s="84" t="n"/>
      <c r="AA5" s="84" t="n"/>
      <c r="AB5" s="84" t="n"/>
      <c r="AC5" s="84" t="n"/>
      <c r="AD5" s="84" t="n"/>
      <c r="AE5" s="84" t="n"/>
      <c r="AG5" s="84" t="n"/>
      <c r="AH5" s="84" t="n"/>
      <c r="AI5" s="84" t="n"/>
      <c r="AJ5" s="84" t="n"/>
      <c r="AK5" s="84" t="n"/>
      <c r="AL5" s="84" t="n"/>
      <c r="AM5" s="84" t="n"/>
      <c r="AN5" s="84" t="n"/>
      <c r="AO5" s="84" t="n"/>
      <c r="AP5" s="84" t="n"/>
      <c r="AQ5" s="84" t="n"/>
    </row>
    <row r="6" ht="16" customHeight="1" s="301"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G6" s="84" t="n"/>
      <c r="AH6" s="84" t="n"/>
      <c r="AI6" s="84" t="n"/>
      <c r="AJ6" s="84" t="n"/>
      <c r="AK6" s="84" t="n"/>
      <c r="AL6" s="84" t="n"/>
      <c r="AM6" s="84" t="n"/>
      <c r="AN6" s="84" t="n"/>
      <c r="AO6" s="84" t="n"/>
      <c r="AP6" s="84" t="n"/>
      <c r="AQ6" s="84" t="n"/>
    </row>
    <row r="7" ht="16" customHeight="1" s="301" thickTop="1">
      <c r="B7" s="84" t="n"/>
      <c r="C7" s="256" t="inlineStr">
        <is>
          <t>Filters</t>
        </is>
      </c>
      <c r="D7" s="257" t="n"/>
      <c r="E7" s="258" t="n"/>
      <c r="F7" s="84" t="n"/>
      <c r="G7" s="89" t="n"/>
      <c r="H7" s="84" t="n"/>
      <c r="I7" s="228" t="inlineStr">
        <is>
          <t>Year</t>
        </is>
      </c>
      <c r="J7" s="267" t="n"/>
      <c r="K7" s="267" t="n"/>
      <c r="L7" s="267" t="n"/>
      <c r="M7" s="267" t="n"/>
      <c r="N7" s="268" t="n"/>
      <c r="O7" s="87" t="n"/>
      <c r="P7" s="149" t="n"/>
      <c r="Q7" s="84" t="n"/>
      <c r="R7" s="228" t="inlineStr">
        <is>
          <t>Organization</t>
        </is>
      </c>
      <c r="S7" s="267" t="n"/>
      <c r="T7" s="267" t="n"/>
      <c r="U7" s="267" t="n"/>
      <c r="V7" s="268" t="n"/>
      <c r="W7" s="87" t="n"/>
      <c r="X7" s="149" t="n"/>
      <c r="Y7" s="84" t="n"/>
      <c r="Z7" s="84" t="n"/>
      <c r="AA7" s="84" t="n"/>
      <c r="AB7" s="84" t="n"/>
      <c r="AC7" s="84" t="n"/>
      <c r="AD7" s="84" t="n"/>
      <c r="AE7" s="84" t="n"/>
      <c r="AF7" s="149" t="n"/>
      <c r="AG7" s="84" t="n"/>
      <c r="AH7" s="84" t="n"/>
      <c r="AI7" s="84" t="n"/>
      <c r="AJ7" s="84" t="n"/>
      <c r="AK7" s="84" t="n"/>
      <c r="AL7" s="84" t="n"/>
      <c r="AM7" s="84" t="n"/>
      <c r="AN7" s="84" t="n"/>
      <c r="AO7" s="84" t="n"/>
      <c r="AP7" s="84" t="n"/>
      <c r="AQ7" s="84" t="n"/>
    </row>
    <row r="8" ht="16" customHeight="1" s="301">
      <c r="B8" s="84" t="n"/>
      <c r="C8" s="259" t="n"/>
      <c r="E8" s="260" t="n"/>
      <c r="F8" s="84" t="n"/>
      <c r="G8" s="89" t="n"/>
      <c r="H8" s="84" t="n"/>
      <c r="I8" s="269" t="n"/>
      <c r="N8" s="270" t="n"/>
      <c r="O8" s="87" t="n"/>
      <c r="P8" s="149" t="n"/>
      <c r="Q8" s="84" t="n"/>
      <c r="R8" s="269" t="n"/>
      <c r="V8" s="270" t="n"/>
      <c r="W8" s="87" t="n"/>
      <c r="X8" s="149" t="n"/>
      <c r="Y8" s="84" t="n"/>
      <c r="Z8" s="84" t="n"/>
      <c r="AA8" s="84" t="n"/>
      <c r="AB8" s="84" t="n"/>
      <c r="AC8" s="84" t="n"/>
      <c r="AD8" s="84" t="n"/>
      <c r="AE8" s="84" t="n"/>
      <c r="AF8" s="149" t="n"/>
      <c r="AG8" s="84" t="n"/>
      <c r="AH8" s="84" t="n"/>
      <c r="AI8" s="84" t="n"/>
      <c r="AJ8" s="84" t="n"/>
      <c r="AK8" s="84" t="n"/>
      <c r="AL8" s="84" t="n"/>
      <c r="AM8" s="84" t="n"/>
      <c r="AN8" s="84" t="n"/>
      <c r="AO8" s="84" t="n"/>
      <c r="AP8" s="84" t="n"/>
      <c r="AQ8" s="84" t="n"/>
    </row>
    <row r="9" ht="16" customHeight="1" s="301">
      <c r="B9" s="84" t="n"/>
      <c r="C9" s="259" t="n"/>
      <c r="E9" s="260" t="n"/>
      <c r="F9" s="84" t="n"/>
      <c r="G9" s="89" t="n"/>
      <c r="H9" s="84" t="n"/>
      <c r="I9" s="269" t="n"/>
      <c r="N9" s="270" t="n"/>
      <c r="O9" s="87" t="n"/>
      <c r="P9" s="149" t="n"/>
      <c r="Q9" s="84" t="n"/>
      <c r="R9" s="269" t="n"/>
      <c r="V9" s="270" t="n"/>
      <c r="W9" s="87" t="n"/>
      <c r="X9" s="149" t="n"/>
      <c r="Y9" s="84" t="n"/>
      <c r="Z9" s="84" t="n"/>
      <c r="AA9" s="84" t="n"/>
      <c r="AB9" s="84" t="n"/>
      <c r="AC9" s="84" t="n"/>
      <c r="AD9" s="84" t="n"/>
      <c r="AE9" s="84" t="n"/>
      <c r="AF9" s="149" t="n"/>
      <c r="AG9" s="84" t="n"/>
      <c r="AH9" s="84" t="n"/>
      <c r="AI9" s="84" t="n"/>
      <c r="AJ9" s="84" t="n"/>
      <c r="AK9" s="84" t="n"/>
      <c r="AL9" s="84" t="n"/>
      <c r="AM9" s="84" t="n"/>
      <c r="AN9" s="84" t="n"/>
      <c r="AO9" s="84" t="n"/>
      <c r="AP9" s="84" t="n"/>
      <c r="AQ9" s="84" t="n"/>
    </row>
    <row r="10" ht="16" customHeight="1" s="301">
      <c r="B10" s="84" t="n"/>
      <c r="C10" s="259" t="n"/>
      <c r="E10" s="260" t="n"/>
      <c r="F10" s="84" t="n"/>
      <c r="G10" s="89" t="n"/>
      <c r="H10" s="84" t="n"/>
      <c r="I10" s="269" t="n"/>
      <c r="N10" s="270" t="n"/>
      <c r="O10" s="87" t="n"/>
      <c r="P10" s="149" t="n"/>
      <c r="Q10" s="84" t="n"/>
      <c r="R10" s="269" t="n"/>
      <c r="V10" s="270" t="n"/>
      <c r="W10" s="87" t="n"/>
      <c r="X10" s="149" t="n"/>
      <c r="Y10" s="84" t="n"/>
      <c r="Z10" s="84" t="n"/>
      <c r="AA10" s="84" t="n"/>
      <c r="AB10" s="84" t="n"/>
      <c r="AC10" s="84" t="n"/>
      <c r="AD10" s="84" t="n"/>
      <c r="AE10" s="84" t="n"/>
      <c r="AF10" s="149" t="n"/>
      <c r="AG10" s="84" t="n"/>
      <c r="AH10" s="84" t="n"/>
      <c r="AI10" s="84" t="n"/>
      <c r="AJ10" s="84" t="n"/>
      <c r="AK10" s="84" t="n"/>
      <c r="AL10" s="84" t="n"/>
      <c r="AM10" s="84" t="n"/>
      <c r="AN10" s="84" t="n"/>
      <c r="AO10" s="84" t="n"/>
      <c r="AP10" s="84" t="n"/>
      <c r="AQ10" s="84" t="n"/>
    </row>
    <row r="11" ht="16" customHeight="1" s="301" thickBot="1">
      <c r="B11" s="84" t="n"/>
      <c r="C11" s="259" t="n"/>
      <c r="E11" s="260" t="n"/>
      <c r="F11" s="84" t="n"/>
      <c r="G11" s="89" t="n"/>
      <c r="H11" s="84" t="n"/>
      <c r="I11" s="271" t="n"/>
      <c r="J11" s="272" t="n"/>
      <c r="K11" s="272" t="n"/>
      <c r="L11" s="272" t="n"/>
      <c r="M11" s="272" t="n"/>
      <c r="N11" s="273" t="n"/>
      <c r="O11" s="87" t="n"/>
      <c r="P11" s="149" t="n"/>
      <c r="Q11" s="84" t="n"/>
      <c r="R11" s="271" t="n"/>
      <c r="S11" s="272" t="n"/>
      <c r="T11" s="272" t="n"/>
      <c r="U11" s="272" t="n"/>
      <c r="V11" s="273" t="n"/>
      <c r="W11" s="87" t="n"/>
      <c r="X11" s="149" t="n"/>
      <c r="Y11" s="84" t="n"/>
      <c r="Z11" s="84" t="n"/>
      <c r="AA11" s="84" t="n"/>
      <c r="AB11" s="84" t="n"/>
      <c r="AC11" s="84" t="n"/>
      <c r="AD11" s="84" t="n"/>
      <c r="AE11" s="84" t="n"/>
      <c r="AF11" s="149" t="n"/>
      <c r="AG11" s="84" t="n"/>
      <c r="AH11" s="84" t="n"/>
      <c r="AI11" s="84" t="n"/>
      <c r="AJ11" s="84" t="n"/>
      <c r="AK11" s="84" t="n"/>
      <c r="AL11" s="84" t="n"/>
      <c r="AM11" s="84" t="n"/>
      <c r="AN11" s="84" t="n"/>
      <c r="AO11" s="84" t="n"/>
      <c r="AP11" s="84" t="n"/>
      <c r="AQ11" s="84" t="n"/>
    </row>
    <row r="12" ht="16" customHeight="1" s="301" thickTop="1">
      <c r="B12" s="84" t="n"/>
      <c r="C12" s="259" t="n"/>
      <c r="E12" s="260" t="n"/>
      <c r="F12" s="84" t="n"/>
      <c r="G12" s="89" t="n"/>
      <c r="H12" s="84" t="n"/>
      <c r="I12" s="274" t="n">
        <v>2022</v>
      </c>
      <c r="J12" s="275" t="n"/>
      <c r="K12" s="275" t="n"/>
      <c r="L12" s="275" t="n"/>
      <c r="M12" s="275" t="n"/>
      <c r="N12" s="275" t="n"/>
      <c r="O12" s="274" t="n"/>
      <c r="P12" s="150" t="n"/>
      <c r="Q12" s="98" t="n"/>
      <c r="R12" s="274" t="inlineStr">
        <is>
          <t>Will-Grundy Medical Clinic, LTD</t>
        </is>
      </c>
      <c r="S12" s="275" t="n"/>
      <c r="T12" s="275" t="n"/>
      <c r="U12" s="275" t="n"/>
      <c r="V12" s="275" t="n"/>
      <c r="W12" s="87" t="n"/>
      <c r="X12" s="149" t="n"/>
      <c r="Y12" s="84" t="n"/>
      <c r="Z12" s="84" t="n"/>
      <c r="AA12" s="84" t="n"/>
      <c r="AB12" s="84" t="n"/>
      <c r="AC12" s="84" t="n"/>
      <c r="AD12" s="84" t="n"/>
      <c r="AE12" s="84" t="n"/>
      <c r="AF12" s="149" t="n"/>
      <c r="AG12" s="84" t="n"/>
      <c r="AH12" s="84" t="n"/>
      <c r="AI12" s="84" t="n"/>
      <c r="AJ12" s="84" t="n"/>
      <c r="AK12" s="84" t="n"/>
      <c r="AL12" s="84" t="n"/>
      <c r="AM12" s="84" t="n"/>
      <c r="AN12" s="84" t="n"/>
      <c r="AO12" s="84" t="n"/>
      <c r="AP12" s="84" t="n"/>
      <c r="AQ12" s="84" t="n"/>
    </row>
    <row r="13" ht="16" customHeight="1" s="301">
      <c r="B13" s="84" t="n"/>
      <c r="C13" s="259" t="n"/>
      <c r="E13" s="260" t="n"/>
      <c r="F13" s="84" t="n"/>
      <c r="G13" s="89" t="n"/>
      <c r="H13" s="84" t="n"/>
      <c r="I13" s="275" t="n"/>
      <c r="J13" s="275" t="n"/>
      <c r="K13" s="275" t="n"/>
      <c r="L13" s="275" t="n"/>
      <c r="M13" s="275" t="n"/>
      <c r="N13" s="275" t="n"/>
      <c r="O13" s="274" t="n"/>
      <c r="P13" s="150" t="n"/>
      <c r="Q13" s="98" t="n"/>
      <c r="R13" s="275" t="n"/>
      <c r="S13" s="275" t="n"/>
      <c r="T13" s="275" t="n"/>
      <c r="U13" s="275" t="n"/>
      <c r="V13" s="275" t="n"/>
      <c r="W13" s="87" t="n"/>
      <c r="X13" s="149" t="n"/>
      <c r="Y13" s="84" t="n"/>
      <c r="Z13" s="84" t="n"/>
      <c r="AA13" s="84" t="n"/>
      <c r="AB13" s="84" t="n"/>
      <c r="AC13" s="84" t="n"/>
      <c r="AD13" s="84" t="n"/>
      <c r="AE13" s="84" t="n"/>
      <c r="AF13" s="149" t="n"/>
      <c r="AG13" s="84" t="n"/>
      <c r="AH13" s="84" t="n"/>
      <c r="AI13" s="84" t="n"/>
      <c r="AJ13" s="84" t="n"/>
      <c r="AK13" s="84" t="n"/>
      <c r="AL13" s="84" t="n"/>
      <c r="AM13" s="84" t="n"/>
      <c r="AN13" s="84" t="n"/>
      <c r="AO13" s="84" t="n"/>
      <c r="AP13" s="84" t="n"/>
      <c r="AQ13" s="84" t="n"/>
    </row>
    <row r="14" ht="16" customHeight="1" s="301" thickBot="1">
      <c r="B14" s="84" t="n"/>
      <c r="C14" s="261" t="n"/>
      <c r="D14" s="262" t="n"/>
      <c r="E14" s="263" t="n"/>
      <c r="F14" s="84" t="n"/>
      <c r="G14" s="89" t="n"/>
      <c r="H14" s="84" t="n"/>
      <c r="I14" s="275" t="n"/>
      <c r="J14" s="275" t="n"/>
      <c r="K14" s="275" t="n"/>
      <c r="L14" s="275" t="n"/>
      <c r="M14" s="275" t="n"/>
      <c r="N14" s="275" t="n"/>
      <c r="O14" s="274" t="n"/>
      <c r="P14" s="150" t="n"/>
      <c r="Q14" s="98" t="n"/>
      <c r="R14" s="275" t="n"/>
      <c r="S14" s="275" t="n"/>
      <c r="T14" s="275" t="n"/>
      <c r="U14" s="275" t="n"/>
      <c r="V14" s="275" t="n"/>
      <c r="W14" s="87" t="n"/>
      <c r="X14" s="149" t="n"/>
      <c r="Y14" s="84" t="n"/>
      <c r="Z14" s="84" t="n"/>
      <c r="AA14" s="84" t="n"/>
      <c r="AB14" s="84" t="n"/>
      <c r="AC14" s="84" t="n"/>
      <c r="AD14" s="84" t="n"/>
      <c r="AE14" s="84" t="n"/>
      <c r="AF14" s="149" t="n"/>
      <c r="AG14" s="84" t="n"/>
      <c r="AH14" s="84" t="n"/>
      <c r="AI14" s="84" t="n"/>
      <c r="AJ14" s="84" t="n"/>
      <c r="AK14" s="84" t="n"/>
      <c r="AL14" s="84" t="n"/>
      <c r="AM14" s="84" t="n"/>
      <c r="AN14" s="84" t="n"/>
      <c r="AO14" s="84" t="n"/>
      <c r="AP14" s="84" t="n"/>
      <c r="AQ14" s="84" t="n"/>
    </row>
    <row r="15" ht="16" customHeight="1" s="301"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G15" s="84" t="n"/>
      <c r="AH15" s="84" t="n"/>
      <c r="AI15" s="84" t="n"/>
      <c r="AJ15" s="84" t="n"/>
      <c r="AK15" s="84" t="n"/>
      <c r="AL15" s="84" t="n"/>
      <c r="AM15" s="84" t="n"/>
      <c r="AN15" s="84" t="n"/>
      <c r="AO15" s="84" t="n"/>
      <c r="AP15" s="84" t="n"/>
      <c r="AQ15" s="84" t="n"/>
    </row>
    <row r="16" ht="10" customHeight="1" s="301">
      <c r="B16" s="84" t="n"/>
      <c r="C16" s="84" t="n"/>
      <c r="D16" s="84" t="n"/>
      <c r="E16" s="84" t="n"/>
      <c r="F16" s="84" t="n"/>
      <c r="Y16" s="84" t="n"/>
      <c r="Z16" s="84" t="n"/>
      <c r="AA16" s="84" t="n"/>
      <c r="AB16" s="84" t="n"/>
      <c r="AC16" s="84" t="n"/>
      <c r="AD16" s="84" t="n"/>
      <c r="AE16" s="84" t="n"/>
      <c r="AG16" s="84" t="n"/>
      <c r="AH16" s="84" t="n"/>
      <c r="AI16" s="84" t="n"/>
      <c r="AJ16" s="84" t="n"/>
      <c r="AK16" s="84" t="n"/>
      <c r="AL16" s="84" t="n"/>
      <c r="AM16" s="84" t="n"/>
      <c r="AN16" s="84" t="n"/>
      <c r="AO16" s="84" t="n"/>
      <c r="AP16" s="84" t="n"/>
      <c r="AQ16" s="84" t="n"/>
    </row>
    <row r="17" ht="16" customHeight="1" s="301">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G17" s="84" t="n"/>
      <c r="AH17" s="84" t="n"/>
      <c r="AI17" s="84" t="n"/>
      <c r="AJ17" s="84" t="n"/>
      <c r="AK17" s="84" t="n"/>
      <c r="AL17" s="84" t="n"/>
      <c r="AM17" s="84" t="n"/>
      <c r="AN17" s="84" t="n"/>
      <c r="AO17" s="84" t="n"/>
      <c r="AP17" s="84" t="n"/>
      <c r="AQ17" s="84" t="n"/>
    </row>
    <row r="18" ht="16" customHeight="1" s="301">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G18" s="84" t="n"/>
      <c r="AH18" s="84" t="n"/>
      <c r="AI18" s="84" t="n"/>
      <c r="AJ18" s="84" t="n"/>
      <c r="AK18" s="84" t="n"/>
      <c r="AL18" s="84" t="n"/>
      <c r="AM18" s="84" t="n"/>
      <c r="AN18" s="84" t="n"/>
      <c r="AO18" s="84" t="n"/>
      <c r="AP18" s="84" t="n"/>
      <c r="AQ18" s="84" t="n"/>
    </row>
    <row r="19" ht="16" customHeight="1" s="301">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G19" s="84" t="n"/>
      <c r="AH19" s="84" t="n"/>
      <c r="AI19" s="84" t="n"/>
      <c r="AJ19" s="84" t="n"/>
      <c r="AK19" s="84" t="n"/>
      <c r="AL19" s="84" t="n"/>
      <c r="AM19" s="84" t="n"/>
      <c r="AN19" s="84" t="n"/>
      <c r="AO19" s="84" t="n"/>
      <c r="AP19" s="84" t="n"/>
      <c r="AQ19" s="84" t="n"/>
    </row>
    <row r="20" ht="16" customHeight="1" s="301">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G20" s="84" t="n"/>
      <c r="AH20" s="84" t="n"/>
      <c r="AI20" s="84" t="n"/>
      <c r="AJ20" s="84" t="n"/>
      <c r="AK20" s="84" t="n"/>
      <c r="AL20" s="84" t="n"/>
      <c r="AM20" s="84" t="n"/>
      <c r="AN20" s="84" t="n"/>
      <c r="AO20" s="84" t="n"/>
      <c r="AP20" s="84" t="n"/>
      <c r="AQ20" s="84" t="n"/>
    </row>
    <row r="21" ht="16" customHeight="1" s="301"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G21" s="84" t="n"/>
      <c r="AH21" s="84" t="n"/>
      <c r="AI21" s="84" t="n"/>
      <c r="AJ21" s="84" t="n"/>
      <c r="AK21" s="84" t="n"/>
      <c r="AL21" s="84" t="n"/>
      <c r="AM21" s="84" t="n"/>
      <c r="AN21" s="84" t="n"/>
      <c r="AO21" s="84" t="n"/>
      <c r="AP21" s="84" t="n"/>
      <c r="AQ21" s="84" t="n"/>
    </row>
    <row r="22" ht="50" customHeight="1" s="301" thickBot="1" thickTop="1">
      <c r="B22" s="84" t="n"/>
      <c r="C22" s="84" t="n"/>
      <c r="D22" s="84" t="n"/>
      <c r="E22" s="84" t="n"/>
      <c r="F22" s="84" t="n"/>
      <c r="G22" s="87" t="n"/>
      <c r="H22" s="84" t="n"/>
      <c r="I22" s="228" t="inlineStr">
        <is>
          <t>Value of Service Delivered</t>
        </is>
      </c>
      <c r="J22" s="229" t="n"/>
      <c r="K22" s="229" t="n"/>
      <c r="L22" s="229" t="n"/>
      <c r="M22" s="229" t="n"/>
      <c r="N22" s="230" t="n"/>
      <c r="O22" s="87" t="n"/>
      <c r="P22" s="149" t="n"/>
      <c r="Q22" s="84" t="n"/>
      <c r="R22" s="228" t="inlineStr">
        <is>
          <t>Value of QALYs Gained</t>
        </is>
      </c>
      <c r="S22" s="229" t="n"/>
      <c r="T22" s="229" t="n"/>
      <c r="U22" s="229" t="n"/>
      <c r="V22" s="230" t="n"/>
      <c r="W22" s="87" t="n"/>
      <c r="X22" s="149" t="n"/>
      <c r="Y22" s="84" t="n"/>
      <c r="Z22" s="228" t="inlineStr">
        <is>
          <t>Value of ED Visits Diverted</t>
        </is>
      </c>
      <c r="AA22" s="229" t="n"/>
      <c r="AB22" s="229" t="n"/>
      <c r="AC22" s="229" t="n"/>
      <c r="AD22" s="230" t="n"/>
      <c r="AE22" s="84" t="n"/>
      <c r="AF22" s="149" t="n"/>
      <c r="AG22" s="84" t="n"/>
      <c r="AH22" s="84" t="n"/>
      <c r="AI22" s="84" t="n"/>
      <c r="AJ22" s="84" t="n"/>
      <c r="AK22" s="84" t="n"/>
      <c r="AL22" s="84" t="n"/>
      <c r="AM22" s="84" t="n"/>
      <c r="AN22" s="84" t="n"/>
      <c r="AO22" s="84" t="n"/>
      <c r="AP22" s="84" t="n"/>
      <c r="AQ22" s="84" t="n"/>
    </row>
    <row r="23" ht="21" customHeight="1" s="301"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G23" s="84" t="n"/>
      <c r="AH23" s="84" t="n"/>
      <c r="AI23" s="84" t="n"/>
      <c r="AJ23" s="84" t="n"/>
      <c r="AK23" s="84" t="n"/>
      <c r="AL23" s="84" t="n"/>
      <c r="AM23" s="84" t="n"/>
      <c r="AN23" s="84" t="n"/>
      <c r="AO23" s="84" t="n"/>
      <c r="AP23" s="84" t="n"/>
      <c r="AQ23" s="84" t="n"/>
    </row>
    <row r="24" ht="50" customHeight="1" s="301" thickBot="1" thickTop="1">
      <c r="B24" s="84" t="n"/>
      <c r="C24" s="84" t="n"/>
      <c r="D24" s="84" t="n"/>
      <c r="E24" s="84" t="n"/>
      <c r="F24" s="84" t="n"/>
      <c r="G24" s="88" t="n"/>
      <c r="H24" s="84" t="n"/>
      <c r="I24" s="336">
        <f>'1. Reimbursement Value'!C63</f>
        <v/>
      </c>
      <c r="J24" s="232" t="n"/>
      <c r="K24" s="232" t="n"/>
      <c r="L24" s="232" t="n"/>
      <c r="M24" s="232" t="n"/>
      <c r="N24" s="233" t="n"/>
      <c r="O24" s="88" t="n"/>
      <c r="P24" s="151" t="n"/>
      <c r="Q24" s="86" t="n"/>
      <c r="R24" s="336">
        <f>'2. Improved Health'!K23</f>
        <v/>
      </c>
      <c r="S24" s="232" t="n"/>
      <c r="T24" s="232" t="n"/>
      <c r="U24" s="232" t="n"/>
      <c r="V24" s="233" t="n"/>
      <c r="W24" s="88" t="n"/>
      <c r="X24" s="151" t="n"/>
      <c r="Y24" s="84" t="n"/>
      <c r="Z24" s="336">
        <f>AC44</f>
        <v/>
      </c>
      <c r="AA24" s="232" t="n"/>
      <c r="AB24" s="232" t="n"/>
      <c r="AC24" s="232" t="n"/>
      <c r="AD24" s="233" t="n"/>
      <c r="AE24" s="84" t="n"/>
      <c r="AF24" s="151" t="n"/>
      <c r="AG24" s="84" t="n"/>
      <c r="AH24" s="84" t="n"/>
      <c r="AI24" s="84" t="n"/>
      <c r="AJ24" s="84" t="n"/>
      <c r="AK24" s="84" t="n"/>
      <c r="AL24" s="84" t="n"/>
      <c r="AM24" s="84" t="n"/>
      <c r="AN24" s="84" t="n"/>
      <c r="AO24" s="84" t="n"/>
      <c r="AP24" s="84" t="n"/>
      <c r="AQ24" s="84" t="n"/>
    </row>
    <row r="25" ht="16" customHeight="1" s="301"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151" t="n"/>
      <c r="AG25" s="84" t="n"/>
      <c r="AH25" s="84" t="n"/>
      <c r="AI25" s="84" t="n"/>
      <c r="AJ25" s="84" t="n"/>
      <c r="AK25" s="84" t="n"/>
      <c r="AL25" s="84" t="n"/>
      <c r="AM25" s="84" t="n"/>
      <c r="AN25" s="84" t="n"/>
      <c r="AO25" s="84" t="n"/>
      <c r="AP25" s="84" t="n"/>
      <c r="AQ25" s="84" t="n"/>
    </row>
    <row r="26" ht="16" customHeight="1" s="301">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151" t="n"/>
      <c r="AG26" s="84" t="n"/>
      <c r="AH26" s="84" t="n"/>
      <c r="AI26" s="84" t="n"/>
      <c r="AJ26" s="84" t="n"/>
      <c r="AK26" s="84" t="n"/>
      <c r="AL26" s="84" t="n"/>
      <c r="AM26" s="84" t="n"/>
      <c r="AN26" s="84" t="n"/>
      <c r="AO26" s="84" t="n"/>
      <c r="AP26" s="84" t="n"/>
      <c r="AQ26" s="84" t="n"/>
    </row>
    <row r="27" ht="17" customHeight="1" s="301"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G27" s="84" t="n"/>
      <c r="AH27" s="84" t="n"/>
      <c r="AI27" s="84" t="n"/>
      <c r="AJ27" s="84" t="n"/>
      <c r="AK27" s="84" t="n"/>
      <c r="AL27" s="84" t="n"/>
      <c r="AM27" s="84" t="n"/>
      <c r="AN27" s="84" t="n"/>
      <c r="AO27" s="84" t="n"/>
      <c r="AP27" s="84" t="n"/>
      <c r="AQ27" s="84" t="n"/>
    </row>
    <row r="28" ht="49" customHeight="1" s="301" thickBot="1" thickTop="1">
      <c r="B28" s="84" t="n"/>
      <c r="C28" s="84" t="n"/>
      <c r="D28" s="84" t="n"/>
      <c r="E28" s="84" t="n"/>
      <c r="F28" s="84" t="n"/>
      <c r="G28" s="84" t="n"/>
      <c r="H28" s="84" t="n"/>
      <c r="I28" s="228" t="inlineStr">
        <is>
          <t>Total # of Services Delivered</t>
        </is>
      </c>
      <c r="J28" s="229" t="n"/>
      <c r="K28" s="229" t="n"/>
      <c r="L28" s="229" t="n"/>
      <c r="M28" s="229" t="n"/>
      <c r="N28" s="230" t="n"/>
      <c r="O28" s="84" t="n"/>
      <c r="Q28" s="84" t="n"/>
      <c r="R28" s="228" t="inlineStr">
        <is>
          <t>Total QALYs Gained</t>
        </is>
      </c>
      <c r="S28" s="229" t="n"/>
      <c r="T28" s="229" t="n"/>
      <c r="U28" s="229" t="n"/>
      <c r="V28" s="230" t="n"/>
      <c r="W28" s="84" t="n"/>
      <c r="Y28" s="84" t="n"/>
      <c r="Z28" s="228" t="inlineStr">
        <is>
          <t>Total ED Visits Diverted</t>
        </is>
      </c>
      <c r="AA28" s="229" t="n"/>
      <c r="AB28" s="229" t="n"/>
      <c r="AC28" s="229" t="n"/>
      <c r="AD28" s="230" t="n"/>
      <c r="AE28" s="84" t="n"/>
      <c r="AG28" s="84" t="n"/>
      <c r="AH28" s="84" t="n"/>
      <c r="AI28" s="84" t="n"/>
      <c r="AJ28" s="84" t="n"/>
      <c r="AK28" s="84" t="n"/>
      <c r="AL28" s="84" t="n"/>
      <c r="AM28" s="84" t="n"/>
      <c r="AN28" s="84" t="n"/>
      <c r="AO28" s="84" t="n"/>
      <c r="AP28" s="84" t="n"/>
      <c r="AQ28" s="84" t="n"/>
    </row>
    <row r="29" ht="21" customHeight="1" s="301"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G29" s="84" t="n"/>
      <c r="AH29" s="84" t="n"/>
      <c r="AI29" s="84" t="n"/>
      <c r="AJ29" s="84" t="n"/>
      <c r="AK29" s="84" t="n"/>
      <c r="AL29" s="84" t="n"/>
      <c r="AM29" s="84" t="n"/>
      <c r="AN29" s="84" t="n"/>
      <c r="AO29" s="84" t="n"/>
      <c r="AP29" s="84" t="n"/>
      <c r="AQ29" s="84" t="n"/>
    </row>
    <row r="30" ht="49" customHeight="1" s="301" thickBot="1" thickTop="1">
      <c r="B30" s="84" t="n"/>
      <c r="C30" s="84" t="n"/>
      <c r="D30" s="84" t="n"/>
      <c r="E30" s="84" t="n"/>
      <c r="F30" s="84" t="n"/>
      <c r="G30" s="84" t="n"/>
      <c r="H30" s="84" t="n"/>
      <c r="I30" s="264">
        <f>TEXT(L45, "#,##0") &amp; " Services Delivered"</f>
        <v/>
      </c>
      <c r="J30" s="232" t="n"/>
      <c r="K30" s="232" t="n"/>
      <c r="L30" s="232" t="n"/>
      <c r="M30" s="232" t="n"/>
      <c r="N30" s="233" t="n"/>
      <c r="O30" s="84" t="n"/>
      <c r="Q30" s="84" t="n"/>
      <c r="R30" s="276">
        <f>TEXT(S48,"#,##0") &amp; " QALYs Gained"</f>
        <v/>
      </c>
      <c r="S30" s="232" t="n"/>
      <c r="T30" s="232" t="n"/>
      <c r="U30" s="232" t="n"/>
      <c r="V30" s="233" t="n"/>
      <c r="W30" s="84" t="n"/>
      <c r="Y30" s="84" t="n"/>
      <c r="Z30" s="264">
        <f>TEXT(AC40, "#,##0") &amp; " ED Visits Diverted"</f>
        <v/>
      </c>
      <c r="AA30" s="232" t="n"/>
      <c r="AB30" s="232" t="n"/>
      <c r="AC30" s="232" t="n"/>
      <c r="AD30" s="233" t="n"/>
      <c r="AE30" s="84" t="n"/>
      <c r="AG30" s="84" t="n"/>
      <c r="AH30" s="84" t="n"/>
      <c r="AI30" s="84" t="n"/>
      <c r="AJ30" s="84" t="n"/>
      <c r="AK30" s="84" t="n"/>
      <c r="AL30" s="84" t="n"/>
      <c r="AM30" s="84" t="n"/>
      <c r="AN30" s="84" t="n"/>
      <c r="AO30" s="84" t="n"/>
      <c r="AP30" s="84" t="n"/>
      <c r="AQ30" s="84" t="n"/>
    </row>
    <row r="31" ht="17" customHeight="1" s="301"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G31" s="84" t="n"/>
      <c r="AH31" s="84" t="n"/>
      <c r="AI31" s="84" t="n"/>
      <c r="AJ31" s="84" t="n"/>
      <c r="AK31" s="84" t="n"/>
      <c r="AL31" s="84" t="n"/>
      <c r="AM31" s="84" t="n"/>
      <c r="AN31" s="84" t="n"/>
      <c r="AO31" s="84" t="n"/>
      <c r="AP31" s="84" t="n"/>
      <c r="AQ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G32" s="84" t="n"/>
      <c r="AH32" s="84" t="n"/>
      <c r="AI32" s="84" t="n"/>
      <c r="AJ32" s="84" t="n"/>
      <c r="AK32" s="84" t="n"/>
      <c r="AL32" s="84" t="n"/>
      <c r="AM32" s="84" t="n"/>
      <c r="AN32" s="84" t="n"/>
      <c r="AO32" s="84" t="n"/>
      <c r="AP32" s="84" t="n"/>
      <c r="AQ32" s="84" t="n"/>
    </row>
    <row r="33" ht="47" customHeight="1" s="301">
      <c r="B33" s="84" t="n"/>
      <c r="C33" s="84" t="n"/>
      <c r="D33" s="84" t="n"/>
      <c r="E33" s="84" t="n"/>
      <c r="F33" s="84" t="n"/>
      <c r="G33" s="84" t="n"/>
      <c r="H33" s="84" t="n"/>
      <c r="I33" s="210">
        <f>"Volunteer Time Served: " &amp; TEXT('1. Reimbursement Value'!C24,"#,##0") &amp; " Hours"</f>
        <v/>
      </c>
      <c r="O33" s="95" t="n"/>
      <c r="P33" s="152" t="n"/>
      <c r="Q33" s="95" t="n"/>
      <c r="R33" s="210">
        <f>"Total Patients Served: "&amp; TEXT('2. Improved Health'!C5,"#,##0") &amp; " Patients"</f>
        <v/>
      </c>
      <c r="W33" s="84" t="n"/>
      <c r="Y33" s="84" t="n"/>
      <c r="Z33" s="210">
        <f>"Medical ED Cost Savings: " &amp;  TEXT(AB45,"$#,##0")</f>
        <v/>
      </c>
      <c r="AE33" s="84" t="n"/>
      <c r="AG33" s="84" t="n"/>
      <c r="AH33" s="84" t="n"/>
      <c r="AI33" s="84" t="n"/>
      <c r="AJ33" s="84" t="n"/>
      <c r="AK33" s="84" t="n"/>
      <c r="AL33" s="84" t="n"/>
      <c r="AM33" s="84" t="n"/>
      <c r="AN33" s="84" t="n"/>
      <c r="AO33" s="84" t="n"/>
      <c r="AP33" s="84" t="n"/>
      <c r="AQ33" s="84" t="n"/>
    </row>
    <row r="34" ht="30" customHeight="1" s="301">
      <c r="B34" s="84" t="n"/>
      <c r="C34" s="84" t="n"/>
      <c r="D34" s="84" t="n"/>
      <c r="E34" s="84" t="n"/>
      <c r="F34" s="84" t="n"/>
      <c r="G34" s="84" t="n"/>
      <c r="H34" s="84" t="n"/>
      <c r="I34" s="84" t="n"/>
      <c r="J34" s="84" t="n"/>
      <c r="K34" s="84" t="n"/>
      <c r="L34" s="84" t="n"/>
      <c r="M34" s="84" t="n"/>
      <c r="N34" s="84" t="n"/>
      <c r="O34" s="95" t="n"/>
      <c r="P34" s="152" t="n"/>
      <c r="Q34" s="95" t="n"/>
      <c r="R34" s="223" t="n"/>
      <c r="W34" s="84" t="n"/>
      <c r="Y34" s="84" t="n"/>
      <c r="Z34" s="84" t="n"/>
      <c r="AA34" s="84" t="n"/>
      <c r="AB34" s="84" t="n"/>
      <c r="AC34" s="84" t="n"/>
      <c r="AD34" s="84" t="n"/>
      <c r="AE34" s="84" t="n"/>
      <c r="AG34" s="84" t="n"/>
      <c r="AH34" s="84" t="n"/>
      <c r="AI34" s="84" t="n"/>
      <c r="AJ34" s="84" t="n"/>
      <c r="AK34" s="84" t="n"/>
      <c r="AL34" s="84" t="n"/>
      <c r="AM34" s="84" t="n"/>
      <c r="AN34" s="84" t="n"/>
      <c r="AO34" s="84" t="n"/>
      <c r="AP34" s="84" t="n"/>
      <c r="AQ34" s="84" t="n"/>
    </row>
    <row r="35" ht="47" customHeight="1" s="301">
      <c r="B35" s="84" t="n"/>
      <c r="C35" s="84" t="n"/>
      <c r="D35" s="84" t="n"/>
      <c r="E35" s="84" t="n"/>
      <c r="F35" s="84" t="n"/>
      <c r="G35" s="84" t="n"/>
      <c r="H35" s="84" t="n"/>
      <c r="I35" s="337">
        <f>"Value of Volunteer Time: " &amp; TEXT('1. Reimbursement Value'!C67,"$#,##0")</f>
        <v/>
      </c>
      <c r="O35" s="95" t="n"/>
      <c r="P35" s="152" t="n"/>
      <c r="Q35" s="95" t="n"/>
      <c r="W35" s="84" t="n"/>
      <c r="Y35" s="84" t="n"/>
      <c r="Z35" s="337">
        <f>"Dental ED Cost Savings: " &amp; TEXT(AB46, "$#,##0")</f>
        <v/>
      </c>
      <c r="AE35" s="84" t="n"/>
      <c r="AG35" s="84" t="n"/>
      <c r="AH35" s="337" t="inlineStr">
        <is>
          <t>Demographic Information</t>
        </is>
      </c>
      <c r="AM35" s="84" t="n"/>
      <c r="AN35" s="84" t="n"/>
      <c r="AO35" s="84" t="n"/>
      <c r="AP35" s="84" t="n"/>
      <c r="AQ35" s="84" t="n"/>
    </row>
    <row r="36" ht="39" customHeight="1" s="301">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G36" s="84" t="n"/>
      <c r="AH36" s="84" t="n"/>
      <c r="AI36" s="84" t="n"/>
      <c r="AJ36" s="84" t="n"/>
      <c r="AK36" s="84" t="n"/>
      <c r="AL36" s="84" t="n"/>
      <c r="AM36" s="84" t="n"/>
      <c r="AN36" s="84" t="n"/>
      <c r="AO36" s="84" t="n"/>
      <c r="AP36" s="84" t="n"/>
      <c r="AQ36" s="84" t="n"/>
    </row>
    <row r="37" ht="32" customHeight="1" s="301" thickBot="1">
      <c r="B37" s="84" t="n"/>
      <c r="C37" s="84" t="n"/>
      <c r="D37" s="84" t="n"/>
      <c r="E37" s="84" t="n"/>
      <c r="F37" s="84" t="n"/>
      <c r="G37" s="84" t="n"/>
      <c r="H37" s="84" t="n"/>
      <c r="I37" s="265" t="inlineStr">
        <is>
          <t>Service Type</t>
        </is>
      </c>
      <c r="J37" s="240" t="n"/>
      <c r="K37" s="240" t="n"/>
      <c r="L37" s="225" t="inlineStr">
        <is>
          <t># of Services</t>
        </is>
      </c>
      <c r="M37" s="266" t="inlineStr">
        <is>
          <t>Value Delivered</t>
        </is>
      </c>
      <c r="N37" s="240" t="n"/>
      <c r="O37" s="94" t="n"/>
      <c r="P37" s="153" t="n"/>
      <c r="Q37" s="94" t="n"/>
      <c r="R37" s="199" t="inlineStr">
        <is>
          <t>Service Type</t>
        </is>
      </c>
      <c r="S37" s="253" t="inlineStr">
        <is>
          <t>QALYs Gained</t>
        </is>
      </c>
      <c r="U37" s="253" t="inlineStr">
        <is>
          <t>QALY Value</t>
        </is>
      </c>
      <c r="W37" s="84" t="n"/>
      <c r="Y37" s="84" t="n"/>
      <c r="Z37" s="84" t="n"/>
      <c r="AA37" s="84" t="n"/>
      <c r="AB37" s="84" t="n"/>
      <c r="AC37" s="84" t="n"/>
      <c r="AD37" s="84" t="n"/>
      <c r="AE37" s="84" t="n"/>
      <c r="AG37" s="84" t="n"/>
      <c r="AH37" s="199" t="inlineStr">
        <is>
          <t>Income Demographics</t>
        </is>
      </c>
      <c r="AI37" s="253" t="inlineStr">
        <is>
          <t>% of Patients</t>
        </is>
      </c>
      <c r="AK37" s="253" t="inlineStr">
        <is>
          <t># of Patients</t>
        </is>
      </c>
      <c r="AM37" s="84" t="n"/>
      <c r="AN37" s="84" t="n"/>
      <c r="AO37" s="84" t="n"/>
      <c r="AP37" s="84" t="n"/>
      <c r="AQ37" s="84" t="n"/>
    </row>
    <row r="38" ht="31" customHeight="1" s="301">
      <c r="B38" s="84" t="n"/>
      <c r="C38" s="84" t="n"/>
      <c r="D38" s="84" t="n"/>
      <c r="E38" s="84" t="n"/>
      <c r="F38" s="84" t="n"/>
      <c r="G38" s="84" t="n"/>
      <c r="H38" s="84" t="n"/>
      <c r="I38" s="123">
        <f>'Dashboard Data'!B2</f>
        <v/>
      </c>
      <c r="J38" s="124" t="n"/>
      <c r="K38" s="124" t="n"/>
      <c r="L38" s="143">
        <f>'1. Reimbursement Value'!C10</f>
        <v/>
      </c>
      <c r="M38" s="338">
        <f>'Dashboard Data'!C2</f>
        <v/>
      </c>
      <c r="N38" s="220" t="n"/>
      <c r="O38" s="94" t="n"/>
      <c r="P38" s="153" t="n"/>
      <c r="Q38" s="94" t="n"/>
      <c r="R38" s="129" t="inlineStr">
        <is>
          <t>Obesity Screen</t>
        </is>
      </c>
      <c r="S38" s="219">
        <f>'Dashboard Data'!B16</f>
        <v/>
      </c>
      <c r="T38" s="220" t="n"/>
      <c r="U38" s="339">
        <f>'Dashboard Data'!C16</f>
        <v/>
      </c>
      <c r="V38" s="220" t="n"/>
      <c r="W38" s="84" t="n"/>
      <c r="Y38" s="84" t="n"/>
      <c r="Z38" s="138" t="inlineStr">
        <is>
          <t xml:space="preserve">Average Cost per Clinic Patient ($):	</t>
        </is>
      </c>
      <c r="AA38" s="139" t="n"/>
      <c r="AB38" s="251">
        <f>'3. Diverted ED Health'!D33</f>
        <v/>
      </c>
      <c r="AC38" s="252" t="n"/>
      <c r="AD38" s="220" t="n"/>
      <c r="AE38" s="84" t="n"/>
      <c r="AG38" s="84" t="n"/>
      <c r="AH38" s="129" t="inlineStr">
        <is>
          <t>Below 100% of FPL</t>
        </is>
      </c>
      <c r="AI38" s="281">
        <f>AK38/'2. Improved Health'!$C$5</f>
        <v/>
      </c>
      <c r="AJ38" s="220" t="n"/>
      <c r="AK38" s="283">
        <f t="array" ref="AK38">IF(AND(R12 = "ALL",I12 = "ALL"), SUMPRODUCT('Raw Model Inputs'!BH:BH),
IF(AND(R12 = "ALL", NOT(I12 = "ALL")), SUMPRODUCT(--('Raw Model Inputs'!B:B=I12),'Raw Model Inputs'!BH:BH),
IF(AND(I12 = "ALL", NOT(R12 = "ALL")), SUMPRODUCT(--('Raw Model Inputs'!A:A=R12),'Raw Model Inputs'!BH:BH),
SUMPRODUCT(--('Raw Model Inputs'!A:A=R12),--('Raw Model Inputs'!B:B=I12),'Raw Model Inputs'!BH:BH))))</f>
        <v/>
      </c>
      <c r="AL38" s="220" t="n"/>
      <c r="AM38" s="84" t="n"/>
      <c r="AN38" s="84" t="n"/>
      <c r="AO38" s="84" t="n"/>
      <c r="AP38" s="84" t="n"/>
      <c r="AQ38" s="84" t="n"/>
    </row>
    <row r="39" ht="31" customHeight="1" s="301">
      <c r="B39" s="84" t="n"/>
      <c r="C39" s="84" t="n"/>
      <c r="D39" s="84" t="n"/>
      <c r="E39" s="84" t="n"/>
      <c r="F39" s="84" t="n"/>
      <c r="G39" s="84" t="n"/>
      <c r="H39" s="84" t="n"/>
      <c r="I39" s="120">
        <f>'Dashboard Data'!B3</f>
        <v/>
      </c>
      <c r="J39" s="118" t="n"/>
      <c r="K39" s="118" t="n"/>
      <c r="L39" s="144">
        <f>'1. Reimbursement Value'!C7+'1. Reimbursement Value'!C8</f>
        <v/>
      </c>
      <c r="M39" s="340">
        <f>'Dashboard Data'!C3</f>
        <v/>
      </c>
      <c r="N39" s="206" t="n"/>
      <c r="O39" s="94" t="n"/>
      <c r="P39" s="153" t="n"/>
      <c r="Q39" s="94" t="n"/>
      <c r="R39" s="134" t="inlineStr">
        <is>
          <t>Cholesterol Screen</t>
        </is>
      </c>
      <c r="S39" s="221">
        <f>'Dashboard Data'!B17</f>
        <v/>
      </c>
      <c r="T39" s="206" t="n"/>
      <c r="U39" s="341">
        <f>'Dashboard Data'!C17</f>
        <v/>
      </c>
      <c r="V39" s="206" t="n"/>
      <c r="W39" s="84" t="n"/>
      <c r="Y39" s="84" t="n"/>
      <c r="Z39" s="130" t="n"/>
      <c r="AA39" s="248" t="n"/>
      <c r="AC39" s="249" t="n"/>
      <c r="AD39" s="206" t="n"/>
      <c r="AE39" s="84" t="n"/>
      <c r="AG39" s="84" t="n"/>
      <c r="AH39" s="134" t="inlineStr">
        <is>
          <t>Between 100% and 200% of FPL</t>
        </is>
      </c>
      <c r="AI39" s="285">
        <f>AK39/'2. Improved Health'!$C$5</f>
        <v/>
      </c>
      <c r="AJ39" s="206" t="n"/>
      <c r="AK39" s="286">
        <f t="array" ref="AK39">IF(AND(R12 = "ALL",I12 = "ALL"), SUMPRODUCT('Raw Model Inputs'!BI:BI),
IF(AND(R12 = "ALL", NOT(I12 = "ALL")), SUMPRODUCT(--('Raw Model Inputs'!B:B=I12),'Raw Model Inputs'!BI:BI),
IF(AND(I12 = "ALL", NOT(R12 = "ALL")), SUMPRODUCT(--('Raw Model Inputs'!A:A=R12),'Raw Model Inputs'!BI:BI),
SUMPRODUCT(--('Raw Model Inputs'!A:A=R12),--('Raw Model Inputs'!B:B=I12),'Raw Model Inputs'!BI:BI))))</f>
        <v/>
      </c>
      <c r="AL39" s="206" t="n"/>
      <c r="AM39" s="84" t="n"/>
      <c r="AN39" s="84" t="n"/>
      <c r="AO39" s="84" t="n"/>
      <c r="AP39" s="84" t="n"/>
      <c r="AQ39" s="84" t="n"/>
    </row>
    <row r="40" ht="31" customHeight="1" s="301" thickBot="1">
      <c r="B40" s="84" t="n"/>
      <c r="C40" s="84" t="n"/>
      <c r="D40" s="84" t="n"/>
      <c r="E40" s="84" t="n"/>
      <c r="F40" s="84" t="n"/>
      <c r="G40" s="84" t="n"/>
      <c r="H40" s="84" t="n"/>
      <c r="I40" s="125">
        <f>'Dashboard Data'!B4</f>
        <v/>
      </c>
      <c r="J40" s="126" t="n"/>
      <c r="K40" s="126" t="n"/>
      <c r="L40" s="145">
        <f>'1. Reimbursement Value'!C22</f>
        <v/>
      </c>
      <c r="M40" s="342">
        <f>'Dashboard Data'!C4</f>
        <v/>
      </c>
      <c r="N40" s="206" t="n"/>
      <c r="O40" s="94" t="n"/>
      <c r="P40" s="153" t="n"/>
      <c r="Q40" s="94" t="n"/>
      <c r="R40" s="131" t="inlineStr">
        <is>
          <t>HTN Screen</t>
        </is>
      </c>
      <c r="S40" s="222">
        <f>'Dashboard Data'!B18</f>
        <v/>
      </c>
      <c r="T40" s="206" t="n"/>
      <c r="U40" s="343">
        <f>'Dashboard Data'!C18</f>
        <v/>
      </c>
      <c r="V40" s="206" t="n"/>
      <c r="W40" s="84" t="n"/>
      <c r="Y40" s="84" t="n"/>
      <c r="Z40" s="134" t="inlineStr">
        <is>
          <t>Number of Diverted ED Visits (#):</t>
        </is>
      </c>
      <c r="AA40" s="135" t="n"/>
      <c r="AB40" s="136" t="n"/>
      <c r="AC40" s="255">
        <f>'3. Diverted ED Health'!D39</f>
        <v/>
      </c>
      <c r="AD40" s="206" t="n"/>
      <c r="AE40" s="84" t="n"/>
      <c r="AG40" s="84" t="n"/>
      <c r="AH40" s="131" t="inlineStr">
        <is>
          <t>Above 200% of FPL</t>
        </is>
      </c>
      <c r="AI40" s="344">
        <f>AK40/'2. Improved Health'!$C$5</f>
        <v/>
      </c>
      <c r="AJ40" s="241" t="n"/>
      <c r="AK40" s="279">
        <f t="array" ref="AK40">IF(AND(R12 = "ALL",I12 = "ALL"), SUMPRODUCT('Raw Model Inputs'!BJ:BJ),
IF(AND(R12 = "ALL", NOT(I12 = "ALL")), SUMPRODUCT(--('Raw Model Inputs'!B:B=I12),'Raw Model Inputs'!BJ:BJ),
IF(AND(I12 = "ALL", NOT(R12 = "ALL")), SUMPRODUCT(--('Raw Model Inputs'!A:A=R12),'Raw Model Inputs'!BJ:BJ),
SUMPRODUCT(--('Raw Model Inputs'!A:A=R12),--('Raw Model Inputs'!B:B=I12),'Raw Model Inputs'!BJ:BJ))))</f>
        <v/>
      </c>
      <c r="AL40" s="206" t="n"/>
      <c r="AM40" s="84" t="n"/>
      <c r="AN40" s="84" t="n"/>
      <c r="AO40" s="84" t="n"/>
      <c r="AP40" s="84" t="n"/>
      <c r="AQ40" s="84" t="n"/>
    </row>
    <row r="41" ht="32" customHeight="1" s="301" thickBot="1">
      <c r="B41" s="84" t="n"/>
      <c r="C41" s="84" t="n"/>
      <c r="D41" s="84" t="n"/>
      <c r="E41" s="84" t="n"/>
      <c r="F41" s="84" t="n"/>
      <c r="G41" s="84" t="n"/>
      <c r="H41" s="84" t="n"/>
      <c r="I41" s="120">
        <f>'Dashboard Data'!B5</f>
        <v/>
      </c>
      <c r="J41" s="118" t="n"/>
      <c r="K41" s="118" t="n"/>
      <c r="L41" s="144">
        <f>'1. Reimbursement Value'!C20</f>
        <v/>
      </c>
      <c r="M41" s="345">
        <f>'Dashboard Data'!C5</f>
        <v/>
      </c>
      <c r="N41" s="206" t="n"/>
      <c r="O41" s="94" t="n"/>
      <c r="P41" s="153" t="n"/>
      <c r="Q41" s="94" t="n"/>
      <c r="R41" s="134" t="inlineStr">
        <is>
          <t>Influenza Vaccination</t>
        </is>
      </c>
      <c r="S41" s="221">
        <f>'Dashboard Data'!B19</f>
        <v/>
      </c>
      <c r="T41" s="206" t="n"/>
      <c r="U41" s="341">
        <f>'Dashboard Data'!C19</f>
        <v/>
      </c>
      <c r="V41" s="206" t="n"/>
      <c r="W41" s="84" t="n"/>
      <c r="Y41" s="84" t="n"/>
      <c r="Z41" s="134" t="inlineStr">
        <is>
          <t xml:space="preserve">      Number of ED Visits Diverted (Medical)</t>
        </is>
      </c>
      <c r="AA41" s="135" t="n"/>
      <c r="AB41" s="244">
        <f>'3. Diverted ED Health'!D35</f>
        <v/>
      </c>
      <c r="AD41" s="206" t="n"/>
      <c r="AE41" s="84" t="n"/>
      <c r="AG41" s="84" t="n"/>
      <c r="AH41" s="133" t="inlineStr">
        <is>
          <t>Total</t>
        </is>
      </c>
      <c r="AI41" s="287">
        <f>SUM(AI38:AJ40)</f>
        <v/>
      </c>
      <c r="AJ41" s="214" t="n"/>
      <c r="AK41" s="289">
        <f>SUM(AK38:AL40)</f>
        <v/>
      </c>
      <c r="AL41" s="214" t="n"/>
      <c r="AM41" s="84" t="n"/>
      <c r="AN41" s="84" t="n"/>
      <c r="AO41" s="84" t="n"/>
      <c r="AP41" s="84" t="n"/>
      <c r="AQ41" s="84" t="n"/>
    </row>
    <row r="42" ht="31" customHeight="1" s="301">
      <c r="B42" s="84" t="n"/>
      <c r="C42" s="84" t="n"/>
      <c r="D42" s="84" t="n"/>
      <c r="E42" s="84" t="n"/>
      <c r="F42" s="84" t="n"/>
      <c r="G42" s="84" t="n"/>
      <c r="H42" s="84" t="n"/>
      <c r="I42" s="125">
        <f>'Dashboard Data'!B6</f>
        <v/>
      </c>
      <c r="J42" s="126" t="n"/>
      <c r="K42" s="126" t="n"/>
      <c r="L42" s="145">
        <f>'1. Reimbursement Value'!C18+'1. Reimbursement Value'!C16</f>
        <v/>
      </c>
      <c r="M42" s="346">
        <f>'Dashboard Data'!C6</f>
        <v/>
      </c>
      <c r="N42" s="206" t="n"/>
      <c r="O42" s="94" t="n"/>
      <c r="P42" s="153" t="n"/>
      <c r="Q42" s="94" t="n"/>
      <c r="R42" s="131" t="inlineStr">
        <is>
          <t>Cancer Screen</t>
        </is>
      </c>
      <c r="S42" s="222">
        <f>'Dashboard Data'!B20</f>
        <v/>
      </c>
      <c r="T42" s="206" t="n"/>
      <c r="U42" s="343">
        <f>'Dashboard Data'!C20</f>
        <v/>
      </c>
      <c r="V42" s="206" t="n"/>
      <c r="W42" s="84" t="n"/>
      <c r="Y42" s="84" t="n"/>
      <c r="Z42" s="134" t="inlineStr">
        <is>
          <t xml:space="preserve">      Number of ED Visits Diverted (Dental)</t>
        </is>
      </c>
      <c r="AA42" s="135" t="n"/>
      <c r="AB42" s="244">
        <f>'3. Diverted ED Health'!D37</f>
        <v/>
      </c>
      <c r="AD42" s="206" t="n"/>
      <c r="AE42" s="84" t="n"/>
      <c r="AG42" s="84" t="n"/>
      <c r="AH42" s="84" t="n"/>
      <c r="AI42" s="84" t="n"/>
      <c r="AJ42" s="84" t="n"/>
      <c r="AK42" s="84" t="n"/>
      <c r="AL42" s="84" t="n"/>
      <c r="AM42" s="84" t="n"/>
      <c r="AN42" s="84" t="n"/>
      <c r="AO42" s="84" t="n"/>
      <c r="AP42" s="84" t="n"/>
      <c r="AQ42" s="84" t="n"/>
    </row>
    <row r="43" ht="32" customHeight="1" s="301" thickBot="1">
      <c r="B43" s="84" t="n"/>
      <c r="C43" s="84" t="n"/>
      <c r="D43" s="84" t="n"/>
      <c r="E43" s="84" t="n"/>
      <c r="F43" s="84" t="n"/>
      <c r="G43" s="84" t="n"/>
      <c r="H43" s="84" t="n"/>
      <c r="I43" s="120">
        <f>'Dashboard Data'!B7</f>
        <v/>
      </c>
      <c r="J43" s="118" t="n"/>
      <c r="K43" s="118" t="n"/>
      <c r="L43" s="144">
        <f>'1. Reimbursement Value'!C14</f>
        <v/>
      </c>
      <c r="M43" s="345">
        <f>'Dashboard Data'!C7</f>
        <v/>
      </c>
      <c r="N43" s="206" t="n"/>
      <c r="O43" s="94" t="n"/>
      <c r="P43" s="153" t="n"/>
      <c r="Q43" s="94" t="n"/>
      <c r="R43" s="134" t="inlineStr">
        <is>
          <t>Mental Health Visit</t>
        </is>
      </c>
      <c r="S43" s="221">
        <f>'Dashboard Data'!B21</f>
        <v/>
      </c>
      <c r="T43" s="206" t="n"/>
      <c r="U43" s="341">
        <f>'Dashboard Data'!C21</f>
        <v/>
      </c>
      <c r="V43" s="206" t="n"/>
      <c r="W43" s="84" t="n"/>
      <c r="Y43" s="84" t="n"/>
      <c r="Z43" s="132" t="n"/>
      <c r="AA43" s="248" t="n"/>
      <c r="AC43" s="249" t="n"/>
      <c r="AD43" s="206" t="n"/>
      <c r="AE43" s="84" t="n"/>
      <c r="AG43" s="84" t="n"/>
      <c r="AH43" s="199" t="inlineStr">
        <is>
          <t>Age Demographics</t>
        </is>
      </c>
      <c r="AI43" s="253" t="inlineStr">
        <is>
          <t>% of Patients</t>
        </is>
      </c>
      <c r="AK43" s="253" t="inlineStr">
        <is>
          <t># of Patients</t>
        </is>
      </c>
      <c r="AM43" s="84" t="n"/>
      <c r="AN43" s="84" t="n"/>
      <c r="AO43" s="84" t="n"/>
      <c r="AP43" s="84" t="n"/>
      <c r="AQ43" s="84" t="n"/>
    </row>
    <row r="44" ht="31" customHeight="1" s="301" thickBot="1">
      <c r="B44" s="84" t="n"/>
      <c r="C44" s="84" t="n"/>
      <c r="D44" s="84" t="n"/>
      <c r="E44" s="84" t="n"/>
      <c r="F44" s="84" t="n"/>
      <c r="G44" s="84" t="n"/>
      <c r="H44" s="84" t="n"/>
      <c r="I44" s="127">
        <f>'Dashboard Data'!B8</f>
        <v/>
      </c>
      <c r="J44" s="128" t="n"/>
      <c r="K44" s="128" t="n"/>
      <c r="L44" s="146">
        <f>'1. Reimbursement Value'!C12</f>
        <v/>
      </c>
      <c r="M44" s="347">
        <f>'Dashboard Data'!C8</f>
        <v/>
      </c>
      <c r="N44" s="241" t="n"/>
      <c r="O44" s="94" t="n"/>
      <c r="P44" s="153" t="n"/>
      <c r="Q44" s="94" t="n"/>
      <c r="R44" s="131" t="inlineStr">
        <is>
          <t>Sexual Health Screening</t>
        </is>
      </c>
      <c r="S44" s="222">
        <f>'Dashboard Data'!B22</f>
        <v/>
      </c>
      <c r="T44" s="206" t="n"/>
      <c r="U44" s="343">
        <f>'Dashboard Data'!C22</f>
        <v/>
      </c>
      <c r="V44" s="206" t="n"/>
      <c r="W44" s="84" t="n"/>
      <c r="Y44" s="84" t="n"/>
      <c r="Z44" s="134" t="inlineStr">
        <is>
          <t>Total ED Cost Savings</t>
        </is>
      </c>
      <c r="AA44" s="135" t="n"/>
      <c r="AB44" s="348" t="n"/>
      <c r="AC44" s="349">
        <f>'3. Diverted ED Health'!D45</f>
        <v/>
      </c>
      <c r="AD44" s="206" t="n"/>
      <c r="AE44" s="84" t="n"/>
      <c r="AG44" s="84" t="n"/>
      <c r="AH44" s="129" t="inlineStr">
        <is>
          <t>0-17 years old</t>
        </is>
      </c>
      <c r="AI44" s="281">
        <f>AK44/'2. Improved Health'!$C$5</f>
        <v/>
      </c>
      <c r="AJ44" s="220" t="n"/>
      <c r="AK44" s="283">
        <f t="array" ref="AK44">IF(AND(R12 = "ALL",I12 = "ALL"), SUMPRODUCT('Raw Model Inputs'!BW:BW),
IF(AND(R12 = "ALL", NOT(I12 = "ALL")), SUMPRODUCT(--('Raw Model Inputs'!B:B=I12),'Raw Model Inputs'!BW:BW),
IF(AND(I12 = "ALL", NOT(R12 = "ALL")), SUMPRODUCT(--('Raw Model Inputs'!A:A=R12),'Raw Model Inputs'!BW:BW),
SUMPRODUCT(--('Raw Model Inputs'!A:A=R12),--('Raw Model Inputs'!B:B=I12),'Raw Model Inputs'!BW:BW))))</f>
        <v/>
      </c>
      <c r="AL44" s="220" t="n"/>
      <c r="AM44" s="84" t="n"/>
      <c r="AN44" s="84" t="n"/>
      <c r="AO44" s="84" t="n"/>
      <c r="AP44" s="84" t="n"/>
      <c r="AQ44" s="84" t="n"/>
    </row>
    <row r="45" ht="31" customHeight="1" s="301" thickBot="1">
      <c r="B45" s="84" t="n"/>
      <c r="C45" s="84" t="n"/>
      <c r="D45" s="84" t="n"/>
      <c r="E45" s="84" t="n"/>
      <c r="F45" s="84" t="n"/>
      <c r="G45" s="84" t="n"/>
      <c r="H45" s="84" t="n"/>
      <c r="I45" s="121" t="inlineStr">
        <is>
          <t>Total</t>
        </is>
      </c>
      <c r="J45" s="122" t="n"/>
      <c r="K45" s="122" t="n"/>
      <c r="L45" s="147">
        <f>SUM(L38:L44)</f>
        <v/>
      </c>
      <c r="M45" s="350">
        <f>ROUND(SUM(M38:N44),0)</f>
        <v/>
      </c>
      <c r="N45" s="214" t="n"/>
      <c r="O45" s="94" t="n"/>
      <c r="P45" s="153" t="n"/>
      <c r="Q45" s="94" t="n"/>
      <c r="R45" s="134" t="inlineStr">
        <is>
          <t>Non-Influenza Vaccination</t>
        </is>
      </c>
      <c r="S45" s="221">
        <f>'Dashboard Data'!B23</f>
        <v/>
      </c>
      <c r="T45" s="206" t="n"/>
      <c r="U45" s="341">
        <f>'Dashboard Data'!C23</f>
        <v/>
      </c>
      <c r="V45" s="206" t="n"/>
      <c r="W45" s="84" t="n"/>
      <c r="Y45" s="84" t="n"/>
      <c r="Z45" s="134" t="inlineStr">
        <is>
          <t xml:space="preserve">      ED Cost Savings (Medical)</t>
        </is>
      </c>
      <c r="AA45" s="135" t="n"/>
      <c r="AB45" s="351">
        <f>'3. Diverted ED Health'!D41</f>
        <v/>
      </c>
      <c r="AD45" s="206" t="n"/>
      <c r="AE45" s="84" t="n"/>
      <c r="AG45" s="84" t="n"/>
      <c r="AH45" s="134" t="inlineStr">
        <is>
          <t>18-65 years old</t>
        </is>
      </c>
      <c r="AI45" s="285">
        <f>AK45/'2. Improved Health'!$C$5</f>
        <v/>
      </c>
      <c r="AJ45" s="206" t="n"/>
      <c r="AK45" s="286">
        <f t="array" ref="AK45">IF(AND(R12 = "ALL",I12 = "ALL"), SUMPRODUCT('Raw Model Inputs'!BX:BX),
IF(AND(R12 = "ALL", NOT(I12 = "ALL")), SUMPRODUCT(--('Raw Model Inputs'!B:B=I12),'Raw Model Inputs'!BX:BX),
IF(AND(I12 = "ALL", NOT(R12 = "ALL")), SUMPRODUCT(--('Raw Model Inputs'!A:A=R12),'Raw Model Inputs'!BX:BX),
SUMPRODUCT(--('Raw Model Inputs'!A:A=R12),--('Raw Model Inputs'!B:B=I12),'Raw Model Inputs'!BX:BX))))</f>
        <v/>
      </c>
      <c r="AL45" s="206" t="n"/>
      <c r="AM45" s="84" t="n"/>
      <c r="AN45" s="84" t="n"/>
      <c r="AO45" s="84" t="n"/>
      <c r="AP45" s="84" t="n"/>
      <c r="AQ45" s="84" t="n"/>
    </row>
    <row r="46" ht="32" customHeight="1" s="301" thickBot="1">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22">
        <f>'Dashboard Data'!B24</f>
        <v/>
      </c>
      <c r="T46" s="206" t="n"/>
      <c r="U46" s="352">
        <f>'Dashboard Data'!C24</f>
        <v/>
      </c>
      <c r="V46" s="206" t="n"/>
      <c r="W46" s="84" t="n"/>
      <c r="Y46" s="84" t="n"/>
      <c r="Z46" s="134" t="inlineStr">
        <is>
          <t xml:space="preserve">      ED Cost Savings (Dental)</t>
        </is>
      </c>
      <c r="AA46" s="135" t="n"/>
      <c r="AB46" s="351">
        <f>'3. Diverted ED Health'!D43</f>
        <v/>
      </c>
      <c r="AD46" s="206" t="n"/>
      <c r="AE46" s="84" t="n"/>
      <c r="AG46" s="84" t="n"/>
      <c r="AH46" s="131" t="inlineStr">
        <is>
          <t>65 + years old</t>
        </is>
      </c>
      <c r="AI46" s="277">
        <f>AK46/'2. Improved Health'!$C$5</f>
        <v/>
      </c>
      <c r="AJ46" s="206" t="n"/>
      <c r="AK46" s="279">
        <f t="array" ref="AK46">IF(AND(R12 = "ALL",I12 = "ALL"), SUMPRODUCT('Raw Model Inputs'!BY:BY),
IF(AND(R12 = "ALL", NOT(I12 = "ALL")), SUMPRODUCT(--('Raw Model Inputs'!B:B=I12),'Raw Model Inputs'!BY:BY),
IF(AND(I12 = "ALL", NOT(R12 = "ALL")), SUMPRODUCT(--('Raw Model Inputs'!A:A=R12),'Raw Model Inputs'!BY:BY),
SUMPRODUCT(--('Raw Model Inputs'!A:A=R12),--('Raw Model Inputs'!B:B=I12),'Raw Model Inputs'!BY:BY))))</f>
        <v/>
      </c>
      <c r="AL46" s="206" t="n"/>
      <c r="AM46" s="84" t="n"/>
      <c r="AN46" s="84" t="n"/>
      <c r="AO46" s="84" t="n"/>
      <c r="AP46" s="84" t="n"/>
      <c r="AQ46" s="84" t="n"/>
    </row>
    <row r="47" ht="33" customHeight="1" s="301"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21">
        <f>'Dashboard Data'!B25</f>
        <v/>
      </c>
      <c r="T47" s="206" t="n"/>
      <c r="U47" s="341">
        <f>'Dashboard Data'!C25</f>
        <v/>
      </c>
      <c r="V47" s="206" t="n"/>
      <c r="W47" s="84" t="n"/>
      <c r="Y47" s="84" t="n"/>
      <c r="Z47" s="132" t="n"/>
      <c r="AA47" s="248" t="n"/>
      <c r="AB47" s="248" t="n"/>
      <c r="AC47" s="248" t="n"/>
      <c r="AD47" s="249" t="n"/>
      <c r="AE47" s="84" t="n"/>
      <c r="AG47" s="84" t="n"/>
      <c r="AH47" s="133" t="inlineStr">
        <is>
          <t>Total</t>
        </is>
      </c>
      <c r="AI47" s="287">
        <f>SUM(AI44:AJ46)</f>
        <v/>
      </c>
      <c r="AJ47" s="214" t="n"/>
      <c r="AK47" s="289">
        <f>SUM(AK44:AL46)</f>
        <v/>
      </c>
      <c r="AL47" s="214" t="n"/>
      <c r="AM47" s="84" t="n"/>
      <c r="AN47" s="84" t="n"/>
      <c r="AO47" s="84" t="n"/>
      <c r="AP47" s="84" t="n"/>
      <c r="AQ47" s="84" t="n"/>
    </row>
    <row r="48" ht="33" customHeight="1" s="301" thickBot="1">
      <c r="B48" s="84" t="n"/>
      <c r="C48" s="84" t="n"/>
      <c r="D48" s="84" t="n"/>
      <c r="E48" s="84" t="n"/>
      <c r="F48" s="84" t="n"/>
      <c r="G48" s="84" t="n"/>
      <c r="H48" s="84" t="n"/>
      <c r="I48" s="224" t="inlineStr">
        <is>
          <t>Return Value Analysis</t>
        </is>
      </c>
      <c r="L48" s="225" t="n"/>
      <c r="M48" s="225" t="n"/>
      <c r="O48" s="94" t="n"/>
      <c r="P48" s="153" t="n"/>
      <c r="Q48" s="94" t="n"/>
      <c r="R48" s="133" t="inlineStr">
        <is>
          <t>Total</t>
        </is>
      </c>
      <c r="S48" s="213">
        <f>'2. Improved Health'!J23</f>
        <v/>
      </c>
      <c r="T48" s="214" t="n"/>
      <c r="U48" s="353">
        <f>'2. Improved Health'!K23</f>
        <v/>
      </c>
      <c r="V48" s="214" t="n"/>
      <c r="W48" s="84" t="n"/>
      <c r="Y48" s="84" t="n"/>
      <c r="Z48" s="141" t="inlineStr">
        <is>
          <t>ED Cost Savings per dollar ($) invested</t>
        </is>
      </c>
      <c r="AA48" s="142" t="n"/>
      <c r="AB48" s="239">
        <f>'3. Diverted ED Health'!D46</f>
        <v/>
      </c>
      <c r="AC48" s="240" t="n"/>
      <c r="AD48" s="241" t="n"/>
      <c r="AE48" s="84" t="n"/>
      <c r="AG48" s="84" t="n"/>
      <c r="AH48" s="84" t="n"/>
      <c r="AI48" s="84" t="n"/>
      <c r="AJ48" s="84" t="n"/>
      <c r="AK48" s="84" t="n"/>
      <c r="AL48" s="84" t="n"/>
      <c r="AM48" s="84" t="n"/>
      <c r="AN48" s="84" t="n"/>
      <c r="AO48" s="84" t="n"/>
      <c r="AP48" s="84" t="n"/>
      <c r="AQ48" s="84" t="n"/>
    </row>
    <row r="49" ht="30" customHeight="1" s="301">
      <c r="B49" s="84" t="n"/>
      <c r="C49" s="84" t="n"/>
      <c r="D49" s="84" t="n"/>
      <c r="E49" s="84" t="n"/>
      <c r="F49" s="84" t="n"/>
      <c r="G49" s="84" t="n"/>
      <c r="H49" s="84" t="n"/>
      <c r="I49" s="200" t="inlineStr">
        <is>
          <t>Total Cash-Operating Expenditure</t>
        </is>
      </c>
      <c r="J49" s="201" t="n"/>
      <c r="K49" s="201" t="n"/>
      <c r="L49" s="201" t="n"/>
      <c r="M49" s="354">
        <f>'1. Reimbursement Value'!C26</f>
        <v/>
      </c>
      <c r="N49" s="191" t="n"/>
      <c r="O49" s="94" t="n"/>
      <c r="P49" s="153" t="n"/>
      <c r="Q49" s="94" t="n"/>
      <c r="R49" s="117" t="n"/>
      <c r="S49" s="117" t="n"/>
      <c r="T49" s="117" t="n"/>
      <c r="U49" s="117" t="n"/>
      <c r="V49" s="117" t="n"/>
      <c r="W49" s="84" t="n"/>
      <c r="Y49" s="84" t="n"/>
      <c r="Z49" s="84" t="n"/>
      <c r="AA49" s="84" t="n"/>
      <c r="AB49" s="84" t="n"/>
      <c r="AC49" s="84" t="n"/>
      <c r="AD49" s="84" t="n"/>
      <c r="AE49" s="84" t="n"/>
      <c r="AG49" s="84" t="n"/>
      <c r="AH49" s="84" t="n"/>
      <c r="AI49" s="84" t="n"/>
      <c r="AJ49" s="84" t="n"/>
      <c r="AK49" s="84" t="n"/>
      <c r="AL49" s="84" t="n"/>
      <c r="AM49" s="84" t="n"/>
      <c r="AN49" s="84" t="n"/>
      <c r="AO49" s="84" t="n"/>
      <c r="AP49" s="84" t="n"/>
      <c r="AQ49" s="84" t="n"/>
    </row>
    <row r="50" ht="30" customHeight="1" s="301" thickBot="1">
      <c r="B50" s="84" t="n"/>
      <c r="C50" s="84" t="n"/>
      <c r="D50" s="84" t="n"/>
      <c r="E50" s="84" t="n"/>
      <c r="F50" s="84" t="n"/>
      <c r="G50" s="84" t="n"/>
      <c r="H50" s="84" t="n"/>
      <c r="I50" s="192" t="inlineStr">
        <is>
          <t>Total Delivered Value</t>
        </is>
      </c>
      <c r="M50" s="355">
        <f>M45</f>
        <v/>
      </c>
      <c r="N50" s="194" t="n"/>
      <c r="O50" s="94" t="n"/>
      <c r="P50" s="153" t="n"/>
      <c r="Q50" s="94" t="n"/>
      <c r="R50" s="84" t="n"/>
      <c r="S50" s="212" t="inlineStr">
        <is>
          <t>% of Patients With Condition</t>
        </is>
      </c>
      <c r="U50" s="212" t="inlineStr">
        <is>
          <t>Est. Patients Using Service</t>
        </is>
      </c>
      <c r="W50" s="84" t="n"/>
      <c r="Y50" s="84" t="n"/>
      <c r="Z50" s="199" t="inlineStr">
        <is>
          <t>Return Value Analysis</t>
        </is>
      </c>
      <c r="AC50" s="117" t="n"/>
      <c r="AD50" s="117" t="n"/>
      <c r="AE50" s="84" t="n"/>
      <c r="AG50" s="84" t="n"/>
      <c r="AH50" s="84" t="n"/>
      <c r="AI50" s="84" t="n"/>
      <c r="AJ50" s="84" t="n"/>
      <c r="AK50" s="84" t="n"/>
      <c r="AL50" s="84" t="n"/>
      <c r="AM50" s="84" t="n"/>
      <c r="AN50" s="84" t="n"/>
      <c r="AO50" s="84" t="n"/>
      <c r="AP50" s="84" t="n"/>
      <c r="AQ50" s="84" t="n"/>
    </row>
    <row r="51" ht="30" customHeight="1" s="301" thickBot="1">
      <c r="B51" s="84" t="n"/>
      <c r="C51" s="84" t="n"/>
      <c r="D51" s="84" t="n"/>
      <c r="E51" s="84" t="n"/>
      <c r="F51" s="84" t="n"/>
      <c r="G51" s="84" t="n"/>
      <c r="H51" s="84" t="n"/>
      <c r="I51" s="195" t="inlineStr">
        <is>
          <t>Return Value = Delivered Value/CAPEX</t>
        </is>
      </c>
      <c r="J51" s="196" t="n"/>
      <c r="K51" s="196" t="n"/>
      <c r="L51" s="196" t="n"/>
      <c r="M51" s="197">
        <f>M50/M49</f>
        <v/>
      </c>
      <c r="N51" s="198" t="n"/>
      <c r="O51" s="94" t="n"/>
      <c r="P51" s="153" t="n"/>
      <c r="Q51" s="94" t="n"/>
      <c r="R51" s="199" t="inlineStr">
        <is>
          <t>Service Type</t>
        </is>
      </c>
      <c r="W51" s="84" t="n"/>
      <c r="Y51" s="84" t="n"/>
      <c r="Z51" s="200" t="inlineStr">
        <is>
          <t>Total Cash-Operating Expenditure</t>
        </is>
      </c>
      <c r="AA51" s="201" t="n"/>
      <c r="AB51" s="201" t="n"/>
      <c r="AC51" s="354">
        <f>'1. Reimbursement Value'!C26</f>
        <v/>
      </c>
      <c r="AD51" s="191" t="n"/>
      <c r="AE51" s="84" t="n"/>
      <c r="AG51" s="84" t="n"/>
      <c r="AH51" s="84" t="n"/>
      <c r="AI51" s="84" t="n"/>
      <c r="AJ51" s="84" t="n"/>
      <c r="AK51" s="84" t="n"/>
      <c r="AL51" s="84" t="n"/>
      <c r="AM51" s="84" t="n"/>
      <c r="AN51" s="84" t="n"/>
      <c r="AO51" s="84" t="n"/>
      <c r="AP51" s="84" t="n"/>
      <c r="AQ51" s="84" t="n"/>
    </row>
    <row r="52" ht="30" customHeight="1" s="301">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16">
        <f>'2. Improved Health'!C11</f>
        <v/>
      </c>
      <c r="T52" s="217" t="n"/>
      <c r="U52" s="218">
        <f>'2. Improved Health'!D11</f>
        <v/>
      </c>
      <c r="V52" s="191" t="n"/>
      <c r="W52" s="84" t="n"/>
      <c r="Y52" s="84" t="n"/>
      <c r="Z52" s="192" t="inlineStr">
        <is>
          <t>Total Delivered Value</t>
        </is>
      </c>
      <c r="AC52" s="355">
        <f>Z24</f>
        <v/>
      </c>
      <c r="AD52" s="194" t="n"/>
      <c r="AE52" s="84" t="n"/>
      <c r="AG52" s="84" t="n"/>
      <c r="AH52" s="84" t="n"/>
      <c r="AI52" s="84" t="n"/>
      <c r="AJ52" s="84" t="n"/>
      <c r="AK52" s="84" t="n"/>
      <c r="AL52" s="84" t="n"/>
      <c r="AM52" s="84" t="n"/>
      <c r="AN52" s="84" t="n"/>
      <c r="AO52" s="84" t="n"/>
      <c r="AP52" s="84" t="n"/>
      <c r="AQ52" s="84" t="n"/>
    </row>
    <row r="53" ht="30" customHeight="1" s="301"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05">
        <f>'2. Improved Health'!C12</f>
        <v/>
      </c>
      <c r="T53" s="206" t="n"/>
      <c r="U53" s="207">
        <f>'2. Improved Health'!D12</f>
        <v/>
      </c>
      <c r="V53" s="194" t="n"/>
      <c r="W53" s="84" t="n"/>
      <c r="Y53" s="84" t="n"/>
      <c r="Z53" s="195" t="inlineStr">
        <is>
          <t>Return Value = Delivered Value/CAPEX</t>
        </is>
      </c>
      <c r="AA53" s="196" t="n"/>
      <c r="AB53" s="196" t="n"/>
      <c r="AC53" s="197">
        <f>AC52/AC51</f>
        <v/>
      </c>
      <c r="AD53" s="198" t="n"/>
      <c r="AE53" s="84" t="n"/>
      <c r="AG53" s="84" t="n"/>
      <c r="AH53" s="84" t="n"/>
      <c r="AI53" s="84" t="n"/>
      <c r="AJ53" s="84" t="n"/>
      <c r="AK53" s="84" t="n"/>
      <c r="AL53" s="84" t="n"/>
      <c r="AM53" s="84" t="n"/>
      <c r="AN53" s="84" t="n"/>
      <c r="AO53" s="84" t="n"/>
      <c r="AP53" s="84" t="n"/>
      <c r="AQ53" s="84" t="n"/>
    </row>
    <row r="54" ht="30" customHeight="1" s="301">
      <c r="B54" s="84" t="n"/>
      <c r="C54" s="84" t="n"/>
      <c r="D54" s="84" t="n"/>
      <c r="E54" s="84" t="n"/>
      <c r="F54" s="84" t="n"/>
      <c r="G54" s="84" t="n"/>
      <c r="H54" s="84" t="n"/>
      <c r="I54" s="84" t="n"/>
      <c r="J54" s="84" t="n"/>
      <c r="K54" s="84" t="n"/>
      <c r="L54" s="84" t="n"/>
      <c r="M54" s="84" t="n"/>
      <c r="N54" s="84" t="n"/>
      <c r="O54" s="94" t="n"/>
      <c r="P54" s="153" t="n"/>
      <c r="Q54" s="94" t="n"/>
      <c r="R54" s="156" t="inlineStr">
        <is>
          <t>HTN Screen</t>
        </is>
      </c>
      <c r="S54" s="208">
        <f>'2. Improved Health'!C13</f>
        <v/>
      </c>
      <c r="T54" s="206" t="n"/>
      <c r="U54" s="209">
        <f>'2. Improved Health'!D13</f>
        <v/>
      </c>
      <c r="V54" s="194" t="n"/>
      <c r="W54" s="84" t="n"/>
      <c r="Y54" s="84" t="n"/>
      <c r="Z54" s="84" t="n"/>
      <c r="AA54" s="84" t="n"/>
      <c r="AB54" s="84" t="n"/>
      <c r="AC54" s="84" t="n"/>
      <c r="AD54" s="84" t="n"/>
      <c r="AE54" s="84" t="n"/>
      <c r="AG54" s="84" t="n"/>
      <c r="AH54" s="84" t="n"/>
      <c r="AI54" s="84" t="n"/>
      <c r="AJ54" s="84" t="n"/>
      <c r="AK54" s="84" t="n"/>
      <c r="AL54" s="84" t="n"/>
      <c r="AM54" s="84" t="n"/>
      <c r="AN54" s="84" t="n"/>
      <c r="AO54" s="84" t="n"/>
      <c r="AP54" s="84" t="n"/>
      <c r="AQ54" s="84" t="n"/>
    </row>
    <row r="55" ht="30" customHeight="1" s="301">
      <c r="B55" s="84" t="n"/>
      <c r="C55" s="84" t="n"/>
      <c r="D55" s="84" t="n"/>
      <c r="E55" s="84" t="n"/>
      <c r="F55" s="84" t="n"/>
      <c r="G55" s="84" t="n"/>
      <c r="H55" s="84" t="n"/>
      <c r="I55" s="84" t="n"/>
      <c r="J55" s="84" t="n"/>
      <c r="K55" s="84" t="n"/>
      <c r="L55" s="84" t="n"/>
      <c r="M55" s="84" t="n"/>
      <c r="N55" s="84" t="n"/>
      <c r="O55" s="84" t="n"/>
      <c r="Q55" s="84" t="n"/>
      <c r="R55" s="155" t="inlineStr">
        <is>
          <t>Influenza Vaccination</t>
        </is>
      </c>
      <c r="S55" s="205">
        <f>'2. Improved Health'!C14</f>
        <v/>
      </c>
      <c r="T55" s="206" t="n"/>
      <c r="U55" s="207">
        <f>'2. Improved Health'!D14</f>
        <v/>
      </c>
      <c r="V55" s="194" t="n"/>
      <c r="W55" s="84" t="n"/>
      <c r="Y55" s="84" t="n"/>
      <c r="Z55" s="84" t="n"/>
      <c r="AA55" s="84" t="n"/>
      <c r="AB55" s="84" t="n"/>
      <c r="AC55" s="84" t="n"/>
      <c r="AD55" s="84" t="n"/>
      <c r="AE55" s="84" t="n"/>
      <c r="AG55" s="84" t="n"/>
      <c r="AH55" s="84" t="n"/>
      <c r="AI55" s="84" t="n"/>
      <c r="AJ55" s="84" t="n"/>
      <c r="AK55" s="84" t="n"/>
      <c r="AL55" s="84" t="n"/>
      <c r="AM55" s="84" t="n"/>
      <c r="AN55" s="84" t="n"/>
      <c r="AO55" s="84" t="n"/>
      <c r="AP55" s="84" t="n"/>
      <c r="AQ55" s="84" t="n"/>
    </row>
    <row r="56" ht="30" customHeight="1" s="301">
      <c r="B56" s="84" t="n"/>
      <c r="C56" s="84" t="n"/>
      <c r="D56" s="84" t="n"/>
      <c r="E56" s="84" t="n"/>
      <c r="F56" s="84" t="n"/>
      <c r="G56" s="84" t="n"/>
      <c r="H56" s="84" t="n"/>
      <c r="I56" s="188">
        <f>"This means that for every dollar invested, your organization(s) was able to provide $" &amp;TEXT(M51,"#,##0.00") &amp; " of FQHC equivalent care to patients."</f>
        <v/>
      </c>
      <c r="O56" s="84" t="n"/>
      <c r="Q56" s="84" t="n"/>
      <c r="R56" s="156" t="inlineStr">
        <is>
          <t>Cancer Screen</t>
        </is>
      </c>
      <c r="S56" s="208">
        <f>'2. Improved Health'!C15</f>
        <v/>
      </c>
      <c r="T56" s="206" t="n"/>
      <c r="U56" s="209">
        <f>'2. Improved Health'!D15</f>
        <v/>
      </c>
      <c r="V56" s="194" t="n"/>
      <c r="W56" s="84" t="n"/>
      <c r="Y56" s="84" t="n"/>
      <c r="Z56" s="84" t="n"/>
      <c r="AA56" s="84" t="n"/>
      <c r="AB56" s="84" t="n"/>
      <c r="AC56" s="84" t="n"/>
      <c r="AD56" s="84" t="n"/>
      <c r="AE56" s="84" t="n"/>
      <c r="AG56" s="84" t="n"/>
      <c r="AH56" s="84" t="n"/>
      <c r="AI56" s="84" t="n"/>
      <c r="AJ56" s="84" t="n"/>
      <c r="AK56" s="84" t="n"/>
      <c r="AL56" s="84" t="n"/>
      <c r="AM56" s="84" t="n"/>
      <c r="AN56" s="84" t="n"/>
      <c r="AO56" s="84" t="n"/>
      <c r="AP56" s="84" t="n"/>
      <c r="AQ56" s="84" t="n"/>
    </row>
    <row r="57" ht="30" customHeight="1" s="301">
      <c r="B57" s="84" t="n"/>
      <c r="C57" s="84" t="n"/>
      <c r="D57" s="84" t="n"/>
      <c r="E57" s="84" t="n"/>
      <c r="F57" s="84" t="n"/>
      <c r="G57" s="84" t="n"/>
      <c r="H57" s="84" t="n"/>
      <c r="O57" s="84" t="n"/>
      <c r="Q57" s="84" t="n"/>
      <c r="R57" s="155" t="inlineStr">
        <is>
          <t>Mental Health Visit</t>
        </is>
      </c>
      <c r="S57" s="205">
        <f>'2. Improved Health'!C16</f>
        <v/>
      </c>
      <c r="T57" s="206" t="n"/>
      <c r="U57" s="207">
        <f>'2. Improved Health'!D16</f>
        <v/>
      </c>
      <c r="V57" s="194" t="n"/>
      <c r="W57" s="84" t="n"/>
      <c r="Y57" s="84" t="n"/>
      <c r="Z57" s="84" t="n"/>
      <c r="AA57" s="84" t="n"/>
      <c r="AB57" s="84" t="n"/>
      <c r="AC57" s="84" t="n"/>
      <c r="AD57" s="84" t="n"/>
      <c r="AE57" s="84" t="n"/>
      <c r="AG57" s="84" t="n"/>
      <c r="AH57" s="84" t="n"/>
      <c r="AI57" s="84" t="n"/>
      <c r="AJ57" s="84" t="n"/>
      <c r="AK57" s="84" t="n"/>
      <c r="AL57" s="84" t="n"/>
      <c r="AM57" s="84" t="n"/>
      <c r="AN57" s="84" t="n"/>
      <c r="AO57" s="84" t="n"/>
      <c r="AP57" s="84" t="n"/>
      <c r="AQ57" s="84" t="n"/>
    </row>
    <row r="58" ht="30" customHeight="1" s="301">
      <c r="B58" s="84" t="n"/>
      <c r="C58" s="84" t="n"/>
      <c r="D58" s="84" t="n"/>
      <c r="E58" s="84" t="n"/>
      <c r="F58" s="84" t="n"/>
      <c r="G58" s="84" t="n"/>
      <c r="H58" s="84" t="n"/>
      <c r="O58" s="84" t="n"/>
      <c r="Q58" s="84" t="n"/>
      <c r="R58" s="156" t="inlineStr">
        <is>
          <t>Sexual Health Screening</t>
        </is>
      </c>
      <c r="S58" s="208">
        <f>'2. Improved Health'!C17</f>
        <v/>
      </c>
      <c r="T58" s="206" t="n"/>
      <c r="U58" s="209">
        <f>'2. Improved Health'!D17</f>
        <v/>
      </c>
      <c r="V58" s="194" t="n"/>
      <c r="W58" s="84" t="n"/>
      <c r="Y58" s="84" t="n"/>
      <c r="Z58" s="188">
        <f>"This means that for every dollar invested, your organization(s) was able to provide $" &amp;TEXT(AC53,"#,##0.00") &amp; " of cost savings."</f>
        <v/>
      </c>
      <c r="AE58" s="84" t="n"/>
      <c r="AG58" s="84" t="n"/>
      <c r="AH58" s="84" t="n"/>
      <c r="AI58" s="84" t="n"/>
      <c r="AJ58" s="84" t="n"/>
      <c r="AK58" s="84" t="n"/>
      <c r="AL58" s="84" t="n"/>
      <c r="AM58" s="84" t="n"/>
      <c r="AN58" s="84" t="n"/>
      <c r="AO58" s="84" t="n"/>
      <c r="AP58" s="84" t="n"/>
      <c r="AQ58" s="84" t="n"/>
    </row>
    <row r="59" ht="30" customHeight="1" s="301">
      <c r="B59" s="84" t="n"/>
      <c r="C59" s="84" t="n"/>
      <c r="D59" s="84" t="n"/>
      <c r="E59" s="84" t="n"/>
      <c r="F59" s="84" t="n"/>
      <c r="G59" s="84" t="n"/>
      <c r="H59" s="84" t="n"/>
      <c r="O59" s="84" t="n"/>
      <c r="Q59" s="84" t="n"/>
      <c r="R59" s="155" t="inlineStr">
        <is>
          <t>Non-Influenza Vaccination</t>
        </is>
      </c>
      <c r="S59" s="205">
        <f>'2. Improved Health'!C19</f>
        <v/>
      </c>
      <c r="T59" s="206" t="n"/>
      <c r="U59" s="207">
        <f>'2. Improved Health'!D19</f>
        <v/>
      </c>
      <c r="V59" s="194" t="n"/>
      <c r="W59" s="84" t="n"/>
      <c r="Y59" s="84" t="n"/>
      <c r="AE59" s="84" t="n"/>
      <c r="AG59" s="84" t="n"/>
      <c r="AH59" s="84" t="n"/>
      <c r="AI59" s="84" t="n"/>
      <c r="AJ59" s="84" t="n"/>
      <c r="AK59" s="84" t="n"/>
      <c r="AL59" s="84" t="n"/>
      <c r="AM59" s="84" t="n"/>
      <c r="AN59" s="84" t="n"/>
      <c r="AO59" s="84" t="n"/>
      <c r="AP59" s="84" t="n"/>
      <c r="AQ59" s="84" t="n"/>
    </row>
    <row r="60" ht="30" customHeight="1" s="301">
      <c r="B60" s="84" t="n"/>
      <c r="C60" s="84" t="n"/>
      <c r="D60" s="84" t="n"/>
      <c r="E60" s="84" t="n"/>
      <c r="F60" s="84" t="n"/>
      <c r="G60" s="84" t="n"/>
      <c r="H60" s="84" t="n"/>
      <c r="O60" s="84" t="n"/>
      <c r="Q60" s="84" t="n"/>
      <c r="R60" s="156" t="inlineStr">
        <is>
          <t>Oral Health Visit</t>
        </is>
      </c>
      <c r="S60" s="208">
        <f>'2. Improved Health'!C20</f>
        <v/>
      </c>
      <c r="T60" s="206" t="n"/>
      <c r="U60" s="211">
        <f>'2. Improved Health'!D20</f>
        <v/>
      </c>
      <c r="V60" s="194" t="n"/>
      <c r="W60" s="84" t="n"/>
      <c r="Y60" s="84" t="n"/>
      <c r="AE60" s="84" t="n"/>
      <c r="AG60" s="84" t="n"/>
      <c r="AH60" s="84" t="n"/>
      <c r="AI60" s="84" t="n"/>
      <c r="AJ60" s="84" t="n"/>
      <c r="AK60" s="84" t="n"/>
      <c r="AL60" s="84" t="n"/>
      <c r="AM60" s="84" t="n"/>
      <c r="AN60" s="84" t="n"/>
      <c r="AO60" s="84" t="n"/>
      <c r="AP60" s="84" t="n"/>
      <c r="AQ60" s="84" t="n"/>
    </row>
    <row r="61" ht="30" customHeight="1" s="301" thickBot="1">
      <c r="B61" s="84" t="n"/>
      <c r="C61" s="84" t="n"/>
      <c r="D61" s="84" t="n"/>
      <c r="E61" s="84" t="n"/>
      <c r="F61" s="84" t="n"/>
      <c r="G61" s="84" t="n"/>
      <c r="H61" s="84" t="n"/>
      <c r="O61" s="84" t="n"/>
      <c r="Q61" s="84" t="n"/>
      <c r="R61" s="157" t="inlineStr">
        <is>
          <t>Diabetes Screening</t>
        </is>
      </c>
      <c r="S61" s="202">
        <f>'2. Improved Health'!C21</f>
        <v/>
      </c>
      <c r="T61" s="203" t="n"/>
      <c r="U61" s="204">
        <f>'2. Improved Health'!D21</f>
        <v/>
      </c>
      <c r="V61" s="198" t="n"/>
      <c r="W61" s="84" t="n"/>
      <c r="Y61" s="84" t="n"/>
      <c r="AE61" s="84" t="n"/>
      <c r="AG61" s="84" t="n"/>
      <c r="AH61" s="84" t="n"/>
      <c r="AI61" s="84" t="n"/>
      <c r="AJ61" s="84" t="n"/>
      <c r="AK61" s="84" t="n"/>
      <c r="AL61" s="84" t="n"/>
      <c r="AM61" s="84" t="n"/>
      <c r="AN61" s="84" t="n"/>
      <c r="AO61" s="84" t="n"/>
      <c r="AP61" s="84" t="n"/>
      <c r="AQ61" s="84" t="n"/>
    </row>
    <row r="62" ht="30" customHeight="1" s="301">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G62" s="84" t="n"/>
      <c r="AH62" s="84" t="n"/>
      <c r="AI62" s="84" t="n"/>
      <c r="AJ62" s="84" t="n"/>
      <c r="AK62" s="84" t="n"/>
      <c r="AL62" s="84" t="n"/>
      <c r="AM62" s="84" t="n"/>
      <c r="AN62" s="84" t="n"/>
      <c r="AO62" s="84" t="n"/>
      <c r="AP62" s="84" t="n"/>
      <c r="AQ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G63" s="84" t="n"/>
      <c r="AH63" s="84" t="n"/>
      <c r="AI63" s="84" t="n"/>
      <c r="AJ63" s="84" t="n"/>
      <c r="AK63" s="84" t="n"/>
      <c r="AL63" s="84" t="n"/>
      <c r="AM63" s="84" t="n"/>
      <c r="AN63" s="84" t="n"/>
      <c r="AO63" s="84" t="n"/>
      <c r="AP63" s="84" t="n"/>
      <c r="AQ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G64" s="84" t="n"/>
      <c r="AH64" s="84" t="n"/>
      <c r="AI64" s="84" t="n"/>
      <c r="AJ64" s="84" t="n"/>
      <c r="AK64" s="84" t="n"/>
      <c r="AL64" s="84" t="n"/>
      <c r="AM64" s="84" t="n"/>
      <c r="AN64" s="84" t="n"/>
      <c r="AO64" s="84" t="n"/>
      <c r="AP64" s="84" t="n"/>
      <c r="AQ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G65" s="84" t="n"/>
      <c r="AH65" s="84" t="n"/>
      <c r="AI65" s="84" t="n"/>
      <c r="AJ65" s="84" t="n"/>
      <c r="AK65" s="84" t="n"/>
      <c r="AL65" s="84" t="n"/>
      <c r="AM65" s="84" t="n"/>
      <c r="AN65" s="84" t="n"/>
      <c r="AO65" s="84" t="n"/>
      <c r="AP65" s="84" t="n"/>
      <c r="AQ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G66" s="84" t="n"/>
      <c r="AH66" s="84" t="n"/>
      <c r="AI66" s="84" t="n"/>
      <c r="AJ66" s="84" t="n"/>
      <c r="AK66" s="84" t="n"/>
      <c r="AL66" s="84" t="n"/>
      <c r="AM66" s="84" t="n"/>
      <c r="AN66" s="84" t="n"/>
      <c r="AO66" s="84" t="n"/>
      <c r="AP66" s="84" t="n"/>
      <c r="AQ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G67" s="84" t="n"/>
      <c r="AH67" s="84" t="n"/>
      <c r="AI67" s="84" t="n"/>
      <c r="AJ67" s="84" t="n"/>
      <c r="AK67" s="84" t="n"/>
      <c r="AL67" s="84" t="n"/>
      <c r="AM67" s="84" t="n"/>
      <c r="AN67" s="84" t="n"/>
      <c r="AO67" s="84" t="n"/>
      <c r="AP67" s="84" t="n"/>
      <c r="AQ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G68" s="84" t="n"/>
      <c r="AH68" s="84" t="n"/>
      <c r="AI68" s="84" t="n"/>
      <c r="AJ68" s="84" t="n"/>
      <c r="AK68" s="84" t="n"/>
      <c r="AL68" s="84" t="n"/>
      <c r="AM68" s="84" t="n"/>
      <c r="AN68" s="84" t="n"/>
      <c r="AO68" s="84" t="n"/>
      <c r="AP68" s="84" t="n"/>
      <c r="AQ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G69" s="84" t="n"/>
      <c r="AH69" s="84" t="n"/>
      <c r="AI69" s="84" t="n"/>
      <c r="AJ69" s="84" t="n"/>
      <c r="AK69" s="84" t="n"/>
      <c r="AL69" s="84" t="n"/>
      <c r="AM69" s="84" t="n"/>
      <c r="AN69" s="84" t="n"/>
      <c r="AO69" s="84" t="n"/>
      <c r="AP69" s="84" t="n"/>
      <c r="AQ69" s="84" t="n"/>
    </row>
    <row r="70" ht="40" customHeight="1" s="301" thickBot="1">
      <c r="B70" s="84" t="n"/>
      <c r="C70" s="84" t="n"/>
      <c r="D70" s="84" t="n"/>
      <c r="E70" s="84" t="n"/>
      <c r="F70" s="84" t="n"/>
      <c r="G70" s="84" t="n"/>
      <c r="H70" s="84" t="n"/>
      <c r="I70" s="84" t="n"/>
      <c r="J70" s="84" t="n"/>
      <c r="K70" s="84" t="n"/>
      <c r="L70" s="84" t="n"/>
      <c r="M70" s="84" t="n"/>
      <c r="N70" s="84" t="n"/>
      <c r="O70" s="84" t="n"/>
      <c r="Q70" s="84" t="n"/>
      <c r="R70" s="199" t="inlineStr">
        <is>
          <t>Return Value Analysis</t>
        </is>
      </c>
      <c r="U70" s="117" t="n"/>
      <c r="V70" s="117" t="n"/>
      <c r="W70" s="84" t="n"/>
      <c r="Y70" s="84" t="n"/>
      <c r="Z70" s="84" t="n"/>
      <c r="AA70" s="84" t="n"/>
      <c r="AB70" s="84" t="n"/>
      <c r="AC70" s="84" t="n"/>
      <c r="AD70" s="84" t="n"/>
      <c r="AE70" s="84" t="n"/>
      <c r="AG70" s="84" t="n"/>
      <c r="AH70" s="84" t="n"/>
      <c r="AI70" s="84" t="n"/>
      <c r="AJ70" s="84" t="n"/>
      <c r="AK70" s="84" t="n"/>
      <c r="AL70" s="84" t="n"/>
      <c r="AM70" s="84" t="n"/>
      <c r="AN70" s="84" t="n"/>
      <c r="AO70" s="84" t="n"/>
      <c r="AP70" s="84" t="n"/>
      <c r="AQ70" s="84" t="n"/>
    </row>
    <row r="71" ht="29" customHeight="1" s="301">
      <c r="B71" s="84" t="n"/>
      <c r="C71" s="84" t="n"/>
      <c r="D71" s="84" t="n"/>
      <c r="E71" s="84" t="n"/>
      <c r="F71" s="84" t="n"/>
      <c r="G71" s="84" t="n"/>
      <c r="H71" s="84" t="n"/>
      <c r="I71" s="84" t="n"/>
      <c r="J71" s="84" t="n"/>
      <c r="K71" s="84" t="n"/>
      <c r="L71" s="84" t="n"/>
      <c r="M71" s="84" t="n"/>
      <c r="N71" s="84" t="n"/>
      <c r="O71" s="84" t="n"/>
      <c r="Q71" s="84" t="n"/>
      <c r="R71" s="200" t="inlineStr">
        <is>
          <t>Total Cash-Operating Expenditure</t>
        </is>
      </c>
      <c r="S71" s="201" t="n"/>
      <c r="T71" s="201" t="n"/>
      <c r="U71" s="354">
        <f>'1. Reimbursement Value'!C26</f>
        <v/>
      </c>
      <c r="V71" s="191" t="n"/>
      <c r="W71" s="84" t="n"/>
      <c r="Y71" s="84" t="n"/>
      <c r="Z71" s="84" t="n"/>
      <c r="AA71" s="84" t="n"/>
      <c r="AB71" s="84" t="n"/>
      <c r="AC71" s="84" t="n"/>
      <c r="AD71" s="84" t="n"/>
      <c r="AE71" s="84" t="n"/>
      <c r="AG71" s="84" t="n"/>
      <c r="AH71" s="84" t="n"/>
      <c r="AI71" s="84" t="n"/>
      <c r="AJ71" s="84" t="n"/>
      <c r="AK71" s="84" t="n"/>
      <c r="AL71" s="84" t="n"/>
      <c r="AM71" s="84" t="n"/>
      <c r="AN71" s="84" t="n"/>
      <c r="AO71" s="84" t="n"/>
      <c r="AP71" s="84" t="n"/>
      <c r="AQ71" s="84" t="n"/>
    </row>
    <row r="72" ht="29" customHeight="1" s="301">
      <c r="B72" s="84" t="n"/>
      <c r="C72" s="84" t="n"/>
      <c r="D72" s="84" t="n"/>
      <c r="E72" s="84" t="n"/>
      <c r="F72" s="84" t="n"/>
      <c r="G72" s="84" t="n"/>
      <c r="H72" s="84" t="n"/>
      <c r="I72" s="84" t="n"/>
      <c r="J72" s="84" t="n"/>
      <c r="K72" s="84" t="n"/>
      <c r="L72" s="84" t="n"/>
      <c r="M72" s="84" t="n"/>
      <c r="N72" s="84" t="n"/>
      <c r="O72" s="84" t="n"/>
      <c r="Q72" s="84" t="n"/>
      <c r="R72" s="192" t="inlineStr">
        <is>
          <t>Total Delivered Value</t>
        </is>
      </c>
      <c r="U72" s="355">
        <f>R24</f>
        <v/>
      </c>
      <c r="V72" s="194" t="n"/>
      <c r="W72" s="84" t="n"/>
      <c r="Y72" s="84" t="n"/>
      <c r="Z72" s="84" t="n"/>
      <c r="AA72" s="84" t="n"/>
      <c r="AB72" s="84" t="n"/>
      <c r="AC72" s="84" t="n"/>
      <c r="AD72" s="84" t="n"/>
      <c r="AE72" s="84" t="n"/>
      <c r="AG72" s="84" t="n"/>
      <c r="AH72" s="84" t="n"/>
      <c r="AI72" s="84" t="n"/>
      <c r="AJ72" s="84" t="n"/>
      <c r="AK72" s="84" t="n"/>
      <c r="AL72" s="84" t="n"/>
      <c r="AM72" s="84" t="n"/>
      <c r="AN72" s="84" t="n"/>
      <c r="AO72" s="84" t="n"/>
      <c r="AP72" s="84" t="n"/>
      <c r="AQ72" s="84" t="n"/>
    </row>
    <row r="73" ht="29" customHeight="1" s="301" thickBot="1">
      <c r="B73" s="84" t="n"/>
      <c r="C73" s="84" t="n"/>
      <c r="D73" s="84" t="n"/>
      <c r="E73" s="84" t="n"/>
      <c r="F73" s="84" t="n"/>
      <c r="G73" s="84" t="n"/>
      <c r="H73" s="84" t="n"/>
      <c r="I73" s="84" t="n"/>
      <c r="J73" s="84" t="n"/>
      <c r="K73" s="84" t="n"/>
      <c r="L73" s="84" t="n"/>
      <c r="M73" s="84" t="n"/>
      <c r="N73" s="84" t="n"/>
      <c r="O73" s="84" t="n"/>
      <c r="Q73" s="84" t="n"/>
      <c r="R73" s="195" t="inlineStr">
        <is>
          <t>Return Value = Delivered Value/CAPEX</t>
        </is>
      </c>
      <c r="S73" s="196" t="n"/>
      <c r="T73" s="196" t="n"/>
      <c r="U73" s="197">
        <f>U72/U71</f>
        <v/>
      </c>
      <c r="V73" s="198" t="n"/>
      <c r="W73" s="84" t="n"/>
      <c r="Y73" s="84" t="n"/>
      <c r="Z73" s="84" t="n"/>
      <c r="AA73" s="84" t="n"/>
      <c r="AB73" s="84" t="n"/>
      <c r="AC73" s="84" t="n"/>
      <c r="AD73" s="84" t="n"/>
      <c r="AE73" s="84" t="n"/>
      <c r="AG73" s="84" t="n"/>
      <c r="AH73" s="84" t="n"/>
      <c r="AI73" s="84" t="n"/>
      <c r="AJ73" s="84" t="n"/>
      <c r="AK73" s="84" t="n"/>
      <c r="AL73" s="84" t="n"/>
      <c r="AM73" s="84" t="n"/>
      <c r="AN73" s="84" t="n"/>
      <c r="AO73" s="84" t="n"/>
      <c r="AP73" s="84" t="n"/>
      <c r="AQ73" s="84" t="n"/>
    </row>
    <row r="74" ht="29" customHeight="1" s="301">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G74" s="84" t="n"/>
      <c r="AH74" s="84" t="n"/>
      <c r="AI74" s="84" t="n"/>
      <c r="AJ74" s="84" t="n"/>
      <c r="AK74" s="84" t="n"/>
      <c r="AL74" s="84" t="n"/>
      <c r="AM74" s="84" t="n"/>
      <c r="AN74" s="84" t="n"/>
      <c r="AO74" s="84" t="n"/>
      <c r="AP74" s="84" t="n"/>
      <c r="AQ74" s="84" t="n"/>
    </row>
    <row r="75" ht="16" customHeight="1" s="301">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G75" s="84" t="n"/>
      <c r="AH75" s="84" t="n"/>
      <c r="AI75" s="84" t="n"/>
      <c r="AJ75" s="84" t="n"/>
      <c r="AK75" s="84" t="n"/>
      <c r="AL75" s="84" t="n"/>
      <c r="AM75" s="84" t="n"/>
      <c r="AN75" s="84" t="n"/>
      <c r="AO75" s="84" t="n"/>
      <c r="AP75" s="84" t="n"/>
      <c r="AQ75" s="84" t="n"/>
    </row>
    <row r="76" ht="16" customHeight="1" s="301">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G76" s="84" t="n"/>
      <c r="AH76" s="84" t="n"/>
      <c r="AI76" s="84" t="n"/>
      <c r="AJ76" s="84" t="n"/>
      <c r="AK76" s="84" t="n"/>
      <c r="AL76" s="84" t="n"/>
      <c r="AM76" s="84" t="n"/>
      <c r="AN76" s="84" t="n"/>
      <c r="AO76" s="84" t="n"/>
      <c r="AP76" s="84" t="n"/>
      <c r="AQ76" s="84" t="n"/>
    </row>
    <row r="77" ht="16" customHeight="1" s="301">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G77" s="84" t="n"/>
      <c r="AH77" s="84" t="n"/>
      <c r="AI77" s="84" t="n"/>
      <c r="AJ77" s="84" t="n"/>
      <c r="AK77" s="84" t="n"/>
      <c r="AL77" s="84" t="n"/>
      <c r="AM77" s="84" t="n"/>
      <c r="AN77" s="84" t="n"/>
      <c r="AO77" s="84" t="n"/>
      <c r="AP77" s="84" t="n"/>
      <c r="AQ77" s="84" t="n"/>
    </row>
    <row r="78" ht="29" customHeight="1" s="301">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G78" s="84" t="n"/>
      <c r="AH78" s="84" t="n"/>
      <c r="AI78" s="84" t="n"/>
      <c r="AJ78" s="84" t="n"/>
      <c r="AK78" s="84" t="n"/>
      <c r="AL78" s="84" t="n"/>
      <c r="AM78" s="84" t="n"/>
      <c r="AN78" s="84" t="n"/>
      <c r="AO78" s="84" t="n"/>
      <c r="AP78" s="84" t="n"/>
      <c r="AQ78" s="84" t="n"/>
    </row>
    <row r="79" ht="29" customHeight="1" s="301">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G79" s="84" t="n"/>
      <c r="AH79" s="84" t="n"/>
      <c r="AI79" s="84" t="n"/>
      <c r="AJ79" s="84" t="n"/>
      <c r="AK79" s="84" t="n"/>
      <c r="AL79" s="84" t="n"/>
      <c r="AM79" s="84" t="n"/>
      <c r="AN79" s="84" t="n"/>
      <c r="AO79" s="84" t="n"/>
      <c r="AP79" s="84" t="n"/>
      <c r="AQ79" s="84" t="n"/>
    </row>
    <row r="80" ht="29" customHeight="1" s="301">
      <c r="B80" s="84" t="n"/>
      <c r="C80" s="84" t="n"/>
      <c r="D80" s="84" t="n"/>
      <c r="E80" s="84" t="n"/>
      <c r="F80" s="84" t="n"/>
      <c r="G80" s="84" t="n"/>
      <c r="H80" s="84" t="n"/>
      <c r="I80" s="84" t="n"/>
      <c r="J80" s="84" t="n"/>
      <c r="K80" s="84" t="n"/>
      <c r="L80" s="84" t="n"/>
      <c r="M80" s="84" t="n"/>
      <c r="N80" s="84" t="n"/>
      <c r="O80" s="84" t="n"/>
      <c r="Q80" s="84" t="n"/>
      <c r="R80" s="188">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G80" s="84" t="n"/>
      <c r="AH80" s="84" t="n"/>
      <c r="AI80" s="84" t="n"/>
      <c r="AJ80" s="84" t="n"/>
      <c r="AK80" s="84" t="n"/>
      <c r="AL80" s="84" t="n"/>
      <c r="AM80" s="84" t="n"/>
      <c r="AN80" s="84" t="n"/>
      <c r="AO80" s="84" t="n"/>
      <c r="AP80" s="84" t="n"/>
      <c r="AQ80" s="84" t="n"/>
    </row>
    <row r="81" ht="29" customHeight="1" s="301">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G81" s="84" t="n"/>
      <c r="AH81" s="84" t="n"/>
      <c r="AI81" s="84" t="n"/>
      <c r="AJ81" s="84" t="n"/>
      <c r="AK81" s="84" t="n"/>
      <c r="AL81" s="84" t="n"/>
      <c r="AM81" s="84" t="n"/>
      <c r="AN81" s="84" t="n"/>
      <c r="AO81" s="84" t="n"/>
      <c r="AP81" s="84" t="n"/>
      <c r="AQ81" s="84" t="n"/>
    </row>
    <row r="82" ht="29" customHeight="1" s="301">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G82" s="84" t="n"/>
      <c r="AH82" s="84" t="n"/>
      <c r="AI82" s="84" t="n"/>
      <c r="AJ82" s="84" t="n"/>
      <c r="AK82" s="84" t="n"/>
      <c r="AL82" s="84" t="n"/>
      <c r="AM82" s="84" t="n"/>
      <c r="AN82" s="84" t="n"/>
      <c r="AO82" s="84" t="n"/>
      <c r="AP82" s="84" t="n"/>
      <c r="AQ82" s="84" t="n"/>
    </row>
    <row r="83" ht="29" customHeight="1" s="301">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G83" s="84" t="n"/>
      <c r="AH83" s="84" t="n"/>
      <c r="AI83" s="84" t="n"/>
      <c r="AJ83" s="84" t="n"/>
      <c r="AK83" s="84" t="n"/>
      <c r="AL83" s="84" t="n"/>
      <c r="AM83" s="84" t="n"/>
      <c r="AN83" s="84" t="n"/>
      <c r="AO83" s="84" t="n"/>
      <c r="AP83" s="84" t="n"/>
      <c r="AQ83" s="84" t="n"/>
    </row>
    <row r="84" ht="16" customHeight="1" s="301">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G84" s="84" t="n"/>
      <c r="AH84" s="84" t="n"/>
      <c r="AI84" s="84" t="n"/>
      <c r="AJ84" s="84" t="n"/>
      <c r="AK84" s="84" t="n"/>
      <c r="AL84" s="84" t="n"/>
      <c r="AM84" s="84" t="n"/>
      <c r="AN84" s="84" t="n"/>
      <c r="AO84" s="84" t="n"/>
      <c r="AP84" s="84" t="n"/>
      <c r="AQ84" s="84" t="n"/>
    </row>
    <row r="85" ht="16" customHeight="1" s="301">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G85" s="84" t="n"/>
      <c r="AH85" s="84" t="n"/>
      <c r="AI85" s="84" t="n"/>
      <c r="AJ85" s="84" t="n"/>
      <c r="AK85" s="84" t="n"/>
      <c r="AL85" s="84" t="n"/>
      <c r="AM85" s="84" t="n"/>
      <c r="AN85" s="84" t="n"/>
      <c r="AO85" s="84" t="n"/>
      <c r="AP85" s="84" t="n"/>
      <c r="AQ85" s="84" t="n"/>
    </row>
    <row r="86" ht="16" customHeight="1" s="301">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G86" s="84" t="n"/>
      <c r="AH86" s="84" t="n"/>
      <c r="AI86" s="84" t="n"/>
      <c r="AJ86" s="84" t="n"/>
      <c r="AK86" s="84" t="n"/>
      <c r="AL86" s="84" t="n"/>
      <c r="AM86" s="84" t="n"/>
      <c r="AN86" s="84" t="n"/>
      <c r="AO86" s="84" t="n"/>
      <c r="AP86" s="84" t="n"/>
      <c r="AQ86" s="84" t="n"/>
    </row>
    <row r="87" ht="16" customHeight="1" s="301">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G87" s="84" t="n"/>
      <c r="AH87" s="84" t="n"/>
      <c r="AI87" s="84" t="n"/>
      <c r="AJ87" s="84" t="n"/>
      <c r="AK87" s="84" t="n"/>
      <c r="AL87" s="84" t="n"/>
      <c r="AM87" s="84" t="n"/>
      <c r="AN87" s="84" t="n"/>
      <c r="AO87" s="84" t="n"/>
      <c r="AP87" s="84" t="n"/>
      <c r="AQ87" s="84" t="n"/>
    </row>
    <row r="88" ht="16" customHeight="1" s="301">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G88" s="84" t="n"/>
      <c r="AH88" s="84" t="n"/>
      <c r="AI88" s="84" t="n"/>
      <c r="AJ88" s="84" t="n"/>
      <c r="AK88" s="84" t="n"/>
      <c r="AL88" s="84" t="n"/>
      <c r="AM88" s="84" t="n"/>
      <c r="AN88" s="84" t="n"/>
      <c r="AO88" s="84" t="n"/>
      <c r="AP88" s="84" t="n"/>
      <c r="AQ88" s="84" t="n"/>
    </row>
    <row r="89" ht="16" customHeight="1" s="301">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G89" s="84" t="n"/>
      <c r="AH89" s="84" t="n"/>
      <c r="AI89" s="84" t="n"/>
      <c r="AJ89" s="84" t="n"/>
      <c r="AK89" s="84" t="n"/>
      <c r="AL89" s="84" t="n"/>
      <c r="AM89" s="84" t="n"/>
      <c r="AN89" s="84" t="n"/>
      <c r="AO89" s="84" t="n"/>
      <c r="AP89" s="84" t="n"/>
      <c r="AQ89" s="84" t="n"/>
    </row>
    <row r="90" ht="16" customHeight="1" s="301">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G90" s="84" t="n"/>
      <c r="AH90" s="84" t="n"/>
      <c r="AI90" s="84" t="n"/>
      <c r="AJ90" s="84" t="n"/>
      <c r="AK90" s="84" t="n"/>
      <c r="AL90" s="84" t="n"/>
      <c r="AM90" s="84" t="n"/>
      <c r="AN90" s="84" t="n"/>
      <c r="AO90" s="84" t="n"/>
      <c r="AP90" s="84" t="n"/>
      <c r="AQ90" s="84" t="n"/>
    </row>
    <row r="91" ht="16" customHeight="1" s="301">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G91" s="84" t="n"/>
      <c r="AH91" s="84" t="n"/>
      <c r="AI91" s="84" t="n"/>
      <c r="AJ91" s="84" t="n"/>
      <c r="AK91" s="84" t="n"/>
      <c r="AL91" s="84" t="n"/>
      <c r="AM91" s="84" t="n"/>
      <c r="AN91" s="84" t="n"/>
      <c r="AO91" s="84" t="n"/>
      <c r="AP91" s="84" t="n"/>
      <c r="AQ91" s="84" t="n"/>
    </row>
    <row r="92" ht="16" customHeight="1" s="301">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G92" s="84" t="n"/>
      <c r="AH92" s="84" t="n"/>
      <c r="AI92" s="84" t="n"/>
      <c r="AJ92" s="84" t="n"/>
      <c r="AK92" s="84" t="n"/>
      <c r="AL92" s="84" t="n"/>
      <c r="AM92" s="84" t="n"/>
      <c r="AN92" s="84" t="n"/>
      <c r="AO92" s="84" t="n"/>
      <c r="AP92" s="84" t="n"/>
      <c r="AQ92" s="84" t="n"/>
    </row>
    <row r="93" ht="16" customHeight="1" s="301">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G93" s="84" t="n"/>
      <c r="AH93" s="84" t="n"/>
      <c r="AI93" s="84" t="n"/>
      <c r="AJ93" s="84" t="n"/>
      <c r="AK93" s="84" t="n"/>
      <c r="AL93" s="84" t="n"/>
      <c r="AM93" s="84" t="n"/>
      <c r="AN93" s="84" t="n"/>
      <c r="AO93" s="84" t="n"/>
      <c r="AP93" s="84" t="n"/>
      <c r="AQ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G94" s="84" t="n"/>
      <c r="AH94" s="84" t="n"/>
      <c r="AI94" s="84" t="n"/>
      <c r="AJ94" s="84" t="n"/>
      <c r="AK94" s="84" t="n"/>
      <c r="AL94" s="84" t="n"/>
      <c r="AM94" s="84" t="n"/>
      <c r="AN94" s="84" t="n"/>
      <c r="AO94" s="84" t="n"/>
      <c r="AP94" s="84" t="n"/>
      <c r="AQ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G95" s="84" t="n"/>
      <c r="AH95" s="84" t="n"/>
      <c r="AI95" s="84" t="n"/>
      <c r="AJ95" s="84" t="n"/>
      <c r="AK95" s="84" t="n"/>
      <c r="AL95" s="84" t="n"/>
      <c r="AM95" s="84" t="n"/>
      <c r="AN95" s="84" t="n"/>
      <c r="AO95" s="84" t="n"/>
      <c r="AP95" s="84" t="n"/>
      <c r="AQ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G96" s="84" t="n"/>
      <c r="AH96" s="84" t="n"/>
      <c r="AI96" s="84" t="n"/>
      <c r="AJ96" s="84" t="n"/>
      <c r="AK96" s="84" t="n"/>
      <c r="AL96" s="84" t="n"/>
      <c r="AM96" s="84" t="n"/>
      <c r="AN96" s="84" t="n"/>
      <c r="AO96" s="84" t="n"/>
      <c r="AP96" s="84" t="n"/>
      <c r="AQ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G97" s="84" t="n"/>
      <c r="AH97" s="84" t="n"/>
      <c r="AI97" s="84" t="n"/>
      <c r="AJ97" s="84" t="n"/>
      <c r="AK97" s="84" t="n"/>
      <c r="AL97" s="84" t="n"/>
      <c r="AM97" s="84" t="n"/>
      <c r="AN97" s="84" t="n"/>
      <c r="AO97" s="84" t="n"/>
      <c r="AP97" s="84" t="n"/>
      <c r="AQ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G98" s="84" t="n"/>
      <c r="AH98" s="84" t="n"/>
      <c r="AI98" s="84" t="n"/>
      <c r="AJ98" s="84" t="n"/>
      <c r="AK98" s="84" t="n"/>
      <c r="AL98" s="84" t="n"/>
      <c r="AM98" s="84" t="n"/>
      <c r="AN98" s="84" t="n"/>
      <c r="AO98" s="84" t="n"/>
      <c r="AP98" s="84" t="n"/>
      <c r="AQ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G99" s="84" t="n"/>
      <c r="AH99" s="84" t="n"/>
      <c r="AI99" s="84" t="n"/>
      <c r="AJ99" s="84" t="n"/>
      <c r="AK99" s="84" t="n"/>
      <c r="AL99" s="84" t="n"/>
      <c r="AM99" s="84" t="n"/>
      <c r="AN99" s="84" t="n"/>
      <c r="AO99" s="84" t="n"/>
      <c r="AP99" s="84" t="n"/>
      <c r="AQ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G100" s="84" t="n"/>
      <c r="AH100" s="84" t="n"/>
      <c r="AI100" s="84" t="n"/>
      <c r="AJ100" s="84" t="n"/>
      <c r="AK100" s="84" t="n"/>
      <c r="AL100" s="84" t="n"/>
      <c r="AM100" s="84" t="n"/>
      <c r="AN100" s="84" t="n"/>
      <c r="AO100" s="84" t="n"/>
      <c r="AP100" s="84" t="n"/>
      <c r="AQ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G101" s="84" t="n"/>
      <c r="AH101" s="84" t="n"/>
      <c r="AI101" s="84" t="n"/>
      <c r="AJ101" s="84" t="n"/>
      <c r="AK101" s="84" t="n"/>
      <c r="AL101" s="84" t="n"/>
      <c r="AM101" s="84" t="n"/>
      <c r="AN101" s="84" t="n"/>
      <c r="AO101" s="84" t="n"/>
      <c r="AP101" s="84" t="n"/>
      <c r="AQ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G102" s="84" t="n"/>
      <c r="AH102" s="84" t="n"/>
      <c r="AI102" s="84" t="n"/>
      <c r="AJ102" s="84" t="n"/>
      <c r="AK102" s="84" t="n"/>
      <c r="AL102" s="84" t="n"/>
      <c r="AM102" s="84" t="n"/>
      <c r="AN102" s="84" t="n"/>
      <c r="AO102" s="84" t="n"/>
      <c r="AP102" s="84" t="n"/>
      <c r="AQ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G103" s="84" t="n"/>
      <c r="AH103" s="84" t="n"/>
      <c r="AI103" s="84" t="n"/>
      <c r="AJ103" s="84" t="n"/>
      <c r="AK103" s="84" t="n"/>
      <c r="AL103" s="84" t="n"/>
      <c r="AM103" s="84" t="n"/>
      <c r="AN103" s="84" t="n"/>
      <c r="AO103" s="84" t="n"/>
      <c r="AP103" s="84" t="n"/>
      <c r="AQ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G104" s="84" t="n"/>
      <c r="AH104" s="84" t="n"/>
      <c r="AI104" s="84" t="n"/>
      <c r="AJ104" s="84" t="n"/>
      <c r="AK104" s="84" t="n"/>
      <c r="AL104" s="84" t="n"/>
      <c r="AM104" s="84" t="n"/>
      <c r="AN104" s="84" t="n"/>
      <c r="AO104" s="84" t="n"/>
      <c r="AP104" s="84" t="n"/>
      <c r="AQ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G105" s="84" t="n"/>
      <c r="AH105" s="84" t="n"/>
      <c r="AI105" s="84" t="n"/>
      <c r="AJ105" s="84" t="n"/>
      <c r="AK105" s="84" t="n"/>
      <c r="AL105" s="84" t="n"/>
      <c r="AM105" s="84" t="n"/>
      <c r="AN105" s="84" t="n"/>
      <c r="AO105" s="84" t="n"/>
      <c r="AP105" s="84" t="n"/>
      <c r="AQ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G106" s="84" t="n"/>
      <c r="AH106" s="84" t="n"/>
      <c r="AI106" s="84" t="n"/>
      <c r="AJ106" s="84" t="n"/>
      <c r="AK106" s="84" t="n"/>
      <c r="AL106" s="84" t="n"/>
      <c r="AM106" s="84" t="n"/>
      <c r="AN106" s="84" t="n"/>
      <c r="AO106" s="84" t="n"/>
      <c r="AP106" s="84" t="n"/>
      <c r="AQ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G107" s="84" t="n"/>
      <c r="AH107" s="84" t="n"/>
      <c r="AI107" s="84" t="n"/>
      <c r="AJ107" s="84" t="n"/>
      <c r="AK107" s="84" t="n"/>
      <c r="AL107" s="84" t="n"/>
      <c r="AM107" s="84" t="n"/>
      <c r="AN107" s="84" t="n"/>
      <c r="AO107" s="84" t="n"/>
      <c r="AP107" s="84" t="n"/>
      <c r="AQ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G108" s="84" t="n"/>
      <c r="AH108" s="84" t="n"/>
      <c r="AI108" s="84" t="n"/>
      <c r="AJ108" s="84" t="n"/>
      <c r="AK108" s="84" t="n"/>
      <c r="AL108" s="84" t="n"/>
      <c r="AM108" s="84" t="n"/>
      <c r="AN108" s="84" t="n"/>
      <c r="AO108" s="84" t="n"/>
      <c r="AP108" s="84" t="n"/>
      <c r="AQ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G109" s="84" t="n"/>
      <c r="AH109" s="84" t="n"/>
      <c r="AI109" s="84" t="n"/>
      <c r="AJ109" s="84" t="n"/>
      <c r="AK109" s="84" t="n"/>
      <c r="AL109" s="84" t="n"/>
      <c r="AM109" s="84" t="n"/>
      <c r="AN109" s="84" t="n"/>
      <c r="AO109" s="84" t="n"/>
      <c r="AP109" s="84" t="n"/>
      <c r="AQ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G110" s="84" t="n"/>
      <c r="AH110" s="84" t="n"/>
      <c r="AI110" s="84" t="n"/>
      <c r="AJ110" s="84" t="n"/>
      <c r="AK110" s="84" t="n"/>
      <c r="AL110" s="84" t="n"/>
      <c r="AM110" s="84" t="n"/>
      <c r="AN110" s="84" t="n"/>
      <c r="AO110" s="84" t="n"/>
      <c r="AP110" s="84" t="n"/>
      <c r="AQ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G111" s="84" t="n"/>
      <c r="AH111" s="84" t="n"/>
      <c r="AI111" s="84" t="n"/>
      <c r="AJ111" s="84" t="n"/>
      <c r="AK111" s="84" t="n"/>
      <c r="AL111" s="84" t="n"/>
      <c r="AM111" s="84" t="n"/>
      <c r="AN111" s="84" t="n"/>
      <c r="AO111" s="84" t="n"/>
      <c r="AP111" s="84" t="n"/>
      <c r="AQ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G112" s="84" t="n"/>
      <c r="AH112" s="84" t="n"/>
      <c r="AI112" s="84" t="n"/>
      <c r="AJ112" s="84" t="n"/>
      <c r="AK112" s="84" t="n"/>
      <c r="AL112" s="84" t="n"/>
      <c r="AM112" s="84" t="n"/>
      <c r="AN112" s="84" t="n"/>
      <c r="AO112" s="84" t="n"/>
      <c r="AP112" s="84" t="n"/>
      <c r="AQ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G113" s="84" t="n"/>
      <c r="AH113" s="84" t="n"/>
      <c r="AI113" s="84" t="n"/>
      <c r="AJ113" s="84" t="n"/>
      <c r="AK113" s="84" t="n"/>
      <c r="AL113" s="84" t="n"/>
      <c r="AM113" s="84" t="n"/>
      <c r="AN113" s="84" t="n"/>
      <c r="AO113" s="84" t="n"/>
      <c r="AP113" s="84" t="n"/>
      <c r="AQ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G114" s="84" t="n"/>
      <c r="AH114" s="84" t="n"/>
      <c r="AI114" s="84" t="n"/>
      <c r="AJ114" s="84" t="n"/>
      <c r="AK114" s="84" t="n"/>
      <c r="AL114" s="84" t="n"/>
      <c r="AM114" s="84" t="n"/>
      <c r="AN114" s="84" t="n"/>
      <c r="AO114" s="84" t="n"/>
      <c r="AP114" s="84" t="n"/>
      <c r="AQ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G115" s="84" t="n"/>
      <c r="AH115" s="84" t="n"/>
      <c r="AI115" s="84" t="n"/>
      <c r="AJ115" s="84" t="n"/>
      <c r="AK115" s="84" t="n"/>
      <c r="AL115" s="84" t="n"/>
      <c r="AM115" s="84" t="n"/>
      <c r="AN115" s="84" t="n"/>
      <c r="AO115" s="84" t="n"/>
      <c r="AP115" s="84" t="n"/>
      <c r="AQ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G116" s="84" t="n"/>
      <c r="AH116" s="84" t="n"/>
      <c r="AI116" s="84" t="n"/>
      <c r="AJ116" s="84" t="n"/>
      <c r="AK116" s="84" t="n"/>
      <c r="AL116" s="84" t="n"/>
      <c r="AM116" s="84" t="n"/>
      <c r="AN116" s="84" t="n"/>
      <c r="AO116" s="84" t="n"/>
      <c r="AP116" s="84" t="n"/>
      <c r="AQ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G117" s="84" t="n"/>
      <c r="AH117" s="84" t="n"/>
      <c r="AI117" s="84" t="n"/>
      <c r="AJ117" s="84" t="n"/>
      <c r="AK117" s="84" t="n"/>
      <c r="AL117" s="84" t="n"/>
      <c r="AM117" s="84" t="n"/>
      <c r="AN117" s="84" t="n"/>
      <c r="AO117" s="84" t="n"/>
      <c r="AP117" s="84" t="n"/>
      <c r="AQ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G118" s="84" t="n"/>
      <c r="AH118" s="84" t="n"/>
      <c r="AI118" s="84" t="n"/>
      <c r="AJ118" s="84" t="n"/>
      <c r="AK118" s="84" t="n"/>
      <c r="AL118" s="84" t="n"/>
      <c r="AM118" s="84" t="n"/>
      <c r="AN118" s="84" t="n"/>
      <c r="AO118" s="84" t="n"/>
      <c r="AP118" s="84" t="n"/>
      <c r="AQ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G119" s="84" t="n"/>
      <c r="AH119" s="84" t="n"/>
      <c r="AI119" s="84" t="n"/>
      <c r="AJ119" s="84" t="n"/>
      <c r="AK119" s="84" t="n"/>
      <c r="AL119" s="84" t="n"/>
      <c r="AM119" s="84" t="n"/>
      <c r="AN119" s="84" t="n"/>
      <c r="AO119" s="84" t="n"/>
      <c r="AP119" s="84" t="n"/>
      <c r="AQ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G120" s="84" t="n"/>
      <c r="AH120" s="84" t="n"/>
      <c r="AI120" s="84" t="n"/>
      <c r="AJ120" s="84" t="n"/>
      <c r="AK120" s="84" t="n"/>
      <c r="AL120" s="84" t="n"/>
      <c r="AM120" s="84" t="n"/>
      <c r="AN120" s="84" t="n"/>
      <c r="AO120" s="84" t="n"/>
      <c r="AP120" s="84" t="n"/>
      <c r="AQ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G121" s="84" t="n"/>
      <c r="AH121" s="84" t="n"/>
      <c r="AI121" s="84" t="n"/>
      <c r="AJ121" s="84" t="n"/>
      <c r="AK121" s="84" t="n"/>
      <c r="AL121" s="84" t="n"/>
      <c r="AM121" s="84" t="n"/>
      <c r="AN121" s="84" t="n"/>
      <c r="AO121" s="84" t="n"/>
      <c r="AP121" s="84" t="n"/>
      <c r="AQ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G122" s="84" t="n"/>
      <c r="AH122" s="84" t="n"/>
      <c r="AI122" s="84" t="n"/>
      <c r="AJ122" s="84" t="n"/>
      <c r="AK122" s="84" t="n"/>
      <c r="AL122" s="84" t="n"/>
      <c r="AM122" s="84" t="n"/>
      <c r="AN122" s="84" t="n"/>
      <c r="AO122" s="84" t="n"/>
      <c r="AP122" s="84" t="n"/>
      <c r="AQ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G123" s="84" t="n"/>
      <c r="AH123" s="84" t="n"/>
      <c r="AI123" s="84" t="n"/>
      <c r="AJ123" s="84" t="n"/>
      <c r="AK123" s="84" t="n"/>
      <c r="AL123" s="84" t="n"/>
      <c r="AM123" s="84" t="n"/>
      <c r="AN123" s="84" t="n"/>
      <c r="AO123" s="84" t="n"/>
      <c r="AP123" s="84" t="n"/>
      <c r="AQ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G124" s="84" t="n"/>
      <c r="AH124" s="84" t="n"/>
      <c r="AI124" s="84" t="n"/>
      <c r="AJ124" s="84" t="n"/>
      <c r="AK124" s="84" t="n"/>
      <c r="AL124" s="84" t="n"/>
      <c r="AM124" s="84" t="n"/>
      <c r="AN124" s="84" t="n"/>
      <c r="AO124" s="84" t="n"/>
      <c r="AP124" s="84" t="n"/>
      <c r="AQ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G125" s="84" t="n"/>
      <c r="AH125" s="84" t="n"/>
      <c r="AI125" s="84" t="n"/>
      <c r="AJ125" s="84" t="n"/>
      <c r="AK125" s="84" t="n"/>
      <c r="AL125" s="84" t="n"/>
      <c r="AM125" s="84" t="n"/>
      <c r="AN125" s="84" t="n"/>
      <c r="AO125" s="84" t="n"/>
      <c r="AP125" s="84" t="n"/>
      <c r="AQ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G126" s="84" t="n"/>
      <c r="AH126" s="84" t="n"/>
      <c r="AI126" s="84" t="n"/>
      <c r="AJ126" s="84" t="n"/>
      <c r="AK126" s="84" t="n"/>
      <c r="AL126" s="84" t="n"/>
      <c r="AM126" s="84" t="n"/>
      <c r="AN126" s="84" t="n"/>
      <c r="AO126" s="84" t="n"/>
      <c r="AP126" s="84" t="n"/>
      <c r="AQ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G127" s="84" t="n"/>
      <c r="AH127" s="84" t="n"/>
      <c r="AI127" s="84" t="n"/>
      <c r="AJ127" s="84" t="n"/>
      <c r="AK127" s="84" t="n"/>
      <c r="AL127" s="84" t="n"/>
      <c r="AM127" s="84" t="n"/>
      <c r="AN127" s="84" t="n"/>
      <c r="AO127" s="84" t="n"/>
      <c r="AP127" s="84" t="n"/>
      <c r="AQ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G128" s="84" t="n"/>
      <c r="AH128" s="84" t="n"/>
      <c r="AI128" s="84" t="n"/>
      <c r="AJ128" s="84" t="n"/>
      <c r="AK128" s="84" t="n"/>
      <c r="AL128" s="84" t="n"/>
      <c r="AM128" s="84" t="n"/>
      <c r="AN128" s="84" t="n"/>
      <c r="AO128" s="84" t="n"/>
      <c r="AP128" s="84" t="n"/>
      <c r="AQ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G129" s="84" t="n"/>
      <c r="AH129" s="84" t="n"/>
      <c r="AI129" s="84" t="n"/>
      <c r="AJ129" s="84" t="n"/>
      <c r="AK129" s="84" t="n"/>
      <c r="AL129" s="84" t="n"/>
      <c r="AM129" s="84" t="n"/>
      <c r="AN129" s="84" t="n"/>
      <c r="AO129" s="84" t="n"/>
      <c r="AP129" s="84" t="n"/>
      <c r="AQ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G130" s="84" t="n"/>
      <c r="AH130" s="84" t="n"/>
      <c r="AI130" s="84" t="n"/>
      <c r="AJ130" s="84" t="n"/>
      <c r="AK130" s="84" t="n"/>
      <c r="AL130" s="84" t="n"/>
      <c r="AM130" s="84" t="n"/>
      <c r="AN130" s="84" t="n"/>
      <c r="AO130" s="84" t="n"/>
      <c r="AP130" s="84" t="n"/>
      <c r="AQ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G131" s="84" t="n"/>
      <c r="AH131" s="84" t="n"/>
      <c r="AI131" s="84" t="n"/>
      <c r="AJ131" s="84" t="n"/>
      <c r="AK131" s="84" t="n"/>
      <c r="AL131" s="84" t="n"/>
      <c r="AM131" s="84" t="n"/>
      <c r="AN131" s="84" t="n"/>
      <c r="AO131" s="84" t="n"/>
      <c r="AP131" s="84" t="n"/>
      <c r="AQ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G132" s="84" t="n"/>
      <c r="AH132" s="84" t="n"/>
      <c r="AI132" s="84" t="n"/>
      <c r="AJ132" s="84" t="n"/>
      <c r="AK132" s="84" t="n"/>
      <c r="AL132" s="84" t="n"/>
      <c r="AM132" s="84" t="n"/>
      <c r="AN132" s="84" t="n"/>
      <c r="AO132" s="84" t="n"/>
      <c r="AP132" s="84" t="n"/>
      <c r="AQ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G133" s="84" t="n"/>
      <c r="AH133" s="84" t="n"/>
      <c r="AI133" s="84" t="n"/>
      <c r="AJ133" s="84" t="n"/>
      <c r="AK133" s="84" t="n"/>
      <c r="AL133" s="84" t="n"/>
      <c r="AM133" s="84" t="n"/>
      <c r="AN133" s="84" t="n"/>
      <c r="AO133" s="84" t="n"/>
      <c r="AP133" s="84" t="n"/>
      <c r="AQ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G134" s="84" t="n"/>
      <c r="AH134" s="84" t="n"/>
      <c r="AI134" s="84" t="n"/>
      <c r="AJ134" s="84" t="n"/>
      <c r="AK134" s="84" t="n"/>
      <c r="AL134" s="84" t="n"/>
      <c r="AM134" s="84" t="n"/>
      <c r="AN134" s="84" t="n"/>
      <c r="AO134" s="84" t="n"/>
      <c r="AP134" s="84" t="n"/>
      <c r="AQ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G135" s="84" t="n"/>
      <c r="AH135" s="84" t="n"/>
      <c r="AI135" s="84" t="n"/>
      <c r="AJ135" s="84" t="n"/>
      <c r="AK135" s="84" t="n"/>
      <c r="AL135" s="84" t="n"/>
      <c r="AM135" s="84" t="n"/>
      <c r="AN135" s="84" t="n"/>
      <c r="AO135" s="84" t="n"/>
      <c r="AP135" s="84" t="n"/>
      <c r="AQ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G136" s="84" t="n"/>
      <c r="AH136" s="84" t="n"/>
      <c r="AI136" s="84" t="n"/>
      <c r="AJ136" s="84" t="n"/>
      <c r="AK136" s="84" t="n"/>
      <c r="AL136" s="84" t="n"/>
      <c r="AM136" s="84" t="n"/>
      <c r="AN136" s="84" t="n"/>
      <c r="AO136" s="84" t="n"/>
      <c r="AP136" s="84" t="n"/>
      <c r="AQ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G137" s="84" t="n"/>
      <c r="AH137" s="84" t="n"/>
      <c r="AI137" s="84" t="n"/>
      <c r="AJ137" s="84" t="n"/>
      <c r="AK137" s="84" t="n"/>
      <c r="AL137" s="84" t="n"/>
      <c r="AM137" s="84" t="n"/>
      <c r="AN137" s="84" t="n"/>
      <c r="AO137" s="84" t="n"/>
      <c r="AP137" s="84" t="n"/>
      <c r="AQ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G138" s="84" t="n"/>
      <c r="AH138" s="84" t="n"/>
      <c r="AI138" s="84" t="n"/>
      <c r="AJ138" s="84" t="n"/>
      <c r="AK138" s="84" t="n"/>
      <c r="AL138" s="84" t="n"/>
      <c r="AM138" s="84" t="n"/>
      <c r="AN138" s="84" t="n"/>
      <c r="AO138" s="84" t="n"/>
      <c r="AP138" s="84" t="n"/>
      <c r="AQ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G139" s="84" t="n"/>
      <c r="AH139" s="84" t="n"/>
      <c r="AI139" s="84" t="n"/>
      <c r="AJ139" s="84" t="n"/>
      <c r="AK139" s="84" t="n"/>
      <c r="AL139" s="84" t="n"/>
      <c r="AM139" s="84" t="n"/>
      <c r="AN139" s="84" t="n"/>
      <c r="AO139" s="84" t="n"/>
      <c r="AP139" s="84" t="n"/>
      <c r="AQ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G140" s="84" t="n"/>
      <c r="AH140" s="84" t="n"/>
      <c r="AI140" s="84" t="n"/>
      <c r="AJ140" s="84" t="n"/>
      <c r="AK140" s="84" t="n"/>
      <c r="AL140" s="84" t="n"/>
      <c r="AM140" s="84" t="n"/>
      <c r="AN140" s="84" t="n"/>
      <c r="AO140" s="84" t="n"/>
      <c r="AP140" s="84" t="n"/>
      <c r="AQ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G141" s="84" t="n"/>
      <c r="AH141" s="84" t="n"/>
      <c r="AI141" s="84" t="n"/>
      <c r="AJ141" s="84" t="n"/>
      <c r="AK141" s="84" t="n"/>
      <c r="AL141" s="84" t="n"/>
      <c r="AM141" s="84" t="n"/>
      <c r="AN141" s="84" t="n"/>
      <c r="AO141" s="84" t="n"/>
      <c r="AP141" s="84" t="n"/>
      <c r="AQ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G142" s="84" t="n"/>
      <c r="AH142" s="84" t="n"/>
      <c r="AI142" s="84" t="n"/>
      <c r="AJ142" s="84" t="n"/>
      <c r="AK142" s="84" t="n"/>
      <c r="AL142" s="84" t="n"/>
      <c r="AM142" s="84" t="n"/>
      <c r="AN142" s="84" t="n"/>
      <c r="AO142" s="84" t="n"/>
      <c r="AP142" s="84" t="n"/>
      <c r="AQ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G143" s="84" t="n"/>
      <c r="AH143" s="84" t="n"/>
      <c r="AI143" s="84" t="n"/>
      <c r="AJ143" s="84" t="n"/>
      <c r="AK143" s="84" t="n"/>
      <c r="AL143" s="84" t="n"/>
      <c r="AM143" s="84" t="n"/>
      <c r="AN143" s="84" t="n"/>
      <c r="AO143" s="84" t="n"/>
      <c r="AP143" s="84" t="n"/>
      <c r="AQ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G144" s="84" t="n"/>
      <c r="AH144" s="84" t="n"/>
      <c r="AI144" s="84" t="n"/>
      <c r="AJ144" s="84" t="n"/>
      <c r="AK144" s="84" t="n"/>
      <c r="AL144" s="84" t="n"/>
      <c r="AM144" s="84" t="n"/>
      <c r="AN144" s="84" t="n"/>
      <c r="AO144" s="84" t="n"/>
      <c r="AP144" s="84" t="n"/>
      <c r="AQ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G145" s="84" t="n"/>
      <c r="AH145" s="84" t="n"/>
      <c r="AI145" s="84" t="n"/>
      <c r="AJ145" s="84" t="n"/>
      <c r="AK145" s="84" t="n"/>
      <c r="AL145" s="84" t="n"/>
      <c r="AM145" s="84" t="n"/>
      <c r="AN145" s="84" t="n"/>
      <c r="AO145" s="84" t="n"/>
      <c r="AP145" s="84" t="n"/>
      <c r="AQ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G146" s="84" t="n"/>
      <c r="AH146" s="84" t="n"/>
      <c r="AI146" s="84" t="n"/>
      <c r="AJ146" s="84" t="n"/>
      <c r="AK146" s="84" t="n"/>
      <c r="AL146" s="84" t="n"/>
      <c r="AM146" s="84" t="n"/>
      <c r="AN146" s="84" t="n"/>
      <c r="AO146" s="84" t="n"/>
      <c r="AP146" s="84" t="n"/>
      <c r="AQ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G147" s="84" t="n"/>
      <c r="AH147" s="84" t="n"/>
      <c r="AI147" s="84" t="n"/>
      <c r="AJ147" s="84" t="n"/>
      <c r="AK147" s="84" t="n"/>
      <c r="AL147" s="84" t="n"/>
      <c r="AM147" s="84" t="n"/>
      <c r="AN147" s="84" t="n"/>
      <c r="AO147" s="84" t="n"/>
      <c r="AP147" s="84" t="n"/>
      <c r="AQ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G148" s="84" t="n"/>
      <c r="AH148" s="84" t="n"/>
      <c r="AI148" s="84" t="n"/>
      <c r="AJ148" s="84" t="n"/>
      <c r="AK148" s="84" t="n"/>
      <c r="AL148" s="84" t="n"/>
      <c r="AM148" s="84" t="n"/>
      <c r="AN148" s="84" t="n"/>
      <c r="AO148" s="84" t="n"/>
      <c r="AP148" s="84" t="n"/>
      <c r="AQ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G149" s="84" t="n"/>
      <c r="AH149" s="84" t="n"/>
      <c r="AI149" s="84" t="n"/>
      <c r="AJ149" s="84" t="n"/>
      <c r="AK149" s="84" t="n"/>
      <c r="AL149" s="84" t="n"/>
      <c r="AM149" s="84" t="n"/>
      <c r="AN149" s="84" t="n"/>
      <c r="AO149" s="84" t="n"/>
      <c r="AP149" s="84" t="n"/>
      <c r="AQ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G150" s="84" t="n"/>
      <c r="AH150" s="84" t="n"/>
      <c r="AI150" s="84" t="n"/>
      <c r="AJ150" s="84" t="n"/>
      <c r="AK150" s="84" t="n"/>
      <c r="AL150" s="84" t="n"/>
      <c r="AM150" s="84" t="n"/>
      <c r="AN150" s="84" t="n"/>
      <c r="AO150" s="84" t="n"/>
      <c r="AP150" s="84" t="n"/>
      <c r="AQ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G151" s="84" t="n"/>
      <c r="AH151" s="84" t="n"/>
      <c r="AI151" s="84" t="n"/>
      <c r="AJ151" s="84" t="n"/>
      <c r="AK151" s="84" t="n"/>
      <c r="AL151" s="84" t="n"/>
      <c r="AM151" s="84" t="n"/>
      <c r="AN151" s="84" t="n"/>
      <c r="AO151" s="84" t="n"/>
      <c r="AP151" s="84" t="n"/>
      <c r="AQ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G152" s="84" t="n"/>
      <c r="AH152" s="84" t="n"/>
      <c r="AI152" s="84" t="n"/>
      <c r="AJ152" s="84" t="n"/>
      <c r="AK152" s="84" t="n"/>
      <c r="AL152" s="84" t="n"/>
      <c r="AM152" s="84" t="n"/>
      <c r="AN152" s="84" t="n"/>
      <c r="AO152" s="84" t="n"/>
      <c r="AP152" s="84" t="n"/>
      <c r="AQ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G153" s="84" t="n"/>
      <c r="AH153" s="84" t="n"/>
      <c r="AI153" s="84" t="n"/>
      <c r="AJ153" s="84" t="n"/>
      <c r="AK153" s="84" t="n"/>
      <c r="AL153" s="84" t="n"/>
      <c r="AM153" s="84" t="n"/>
      <c r="AN153" s="84" t="n"/>
      <c r="AO153" s="84" t="n"/>
      <c r="AP153" s="84" t="n"/>
      <c r="AQ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G154" s="84" t="n"/>
      <c r="AH154" s="84" t="n"/>
      <c r="AI154" s="84" t="n"/>
      <c r="AJ154" s="84" t="n"/>
      <c r="AK154" s="84" t="n"/>
      <c r="AL154" s="84" t="n"/>
      <c r="AM154" s="84" t="n"/>
      <c r="AN154" s="84" t="n"/>
      <c r="AO154" s="84" t="n"/>
      <c r="AP154" s="84" t="n"/>
      <c r="AQ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G155" s="84" t="n"/>
      <c r="AH155" s="84" t="n"/>
      <c r="AI155" s="84" t="n"/>
      <c r="AJ155" s="84" t="n"/>
      <c r="AK155" s="84" t="n"/>
      <c r="AL155" s="84" t="n"/>
      <c r="AM155" s="84" t="n"/>
      <c r="AN155" s="84" t="n"/>
      <c r="AO155" s="84" t="n"/>
      <c r="AP155" s="84" t="n"/>
      <c r="AQ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G156" s="84" t="n"/>
      <c r="AH156" s="84" t="n"/>
      <c r="AI156" s="84" t="n"/>
      <c r="AJ156" s="84" t="n"/>
      <c r="AK156" s="84" t="n"/>
      <c r="AL156" s="84" t="n"/>
      <c r="AM156" s="84" t="n"/>
      <c r="AN156" s="84" t="n"/>
      <c r="AO156" s="84" t="n"/>
      <c r="AP156" s="84" t="n"/>
      <c r="AQ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G157" s="84" t="n"/>
      <c r="AH157" s="84" t="n"/>
      <c r="AI157" s="84" t="n"/>
      <c r="AJ157" s="84" t="n"/>
      <c r="AK157" s="84" t="n"/>
      <c r="AL157" s="84" t="n"/>
      <c r="AM157" s="84" t="n"/>
      <c r="AN157" s="84" t="n"/>
      <c r="AO157" s="84" t="n"/>
      <c r="AP157" s="84" t="n"/>
      <c r="AQ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G158" s="84" t="n"/>
      <c r="AH158" s="84" t="n"/>
      <c r="AI158" s="84" t="n"/>
      <c r="AJ158" s="84" t="n"/>
      <c r="AK158" s="84" t="n"/>
      <c r="AL158" s="84" t="n"/>
      <c r="AM158" s="84" t="n"/>
      <c r="AN158" s="84" t="n"/>
      <c r="AO158" s="84" t="n"/>
      <c r="AP158" s="84" t="n"/>
      <c r="AQ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G159" s="84" t="n"/>
      <c r="AH159" s="84" t="n"/>
      <c r="AI159" s="84" t="n"/>
      <c r="AJ159" s="84" t="n"/>
      <c r="AK159" s="84" t="n"/>
      <c r="AL159" s="84" t="n"/>
      <c r="AM159" s="84" t="n"/>
      <c r="AN159" s="84" t="n"/>
      <c r="AO159" s="84" t="n"/>
      <c r="AP159" s="84" t="n"/>
      <c r="AQ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G160" s="84" t="n"/>
      <c r="AH160" s="84" t="n"/>
      <c r="AI160" s="84" t="n"/>
      <c r="AJ160" s="84" t="n"/>
      <c r="AK160" s="84" t="n"/>
      <c r="AL160" s="84" t="n"/>
      <c r="AM160" s="84" t="n"/>
      <c r="AN160" s="84" t="n"/>
      <c r="AO160" s="84" t="n"/>
      <c r="AP160" s="84" t="n"/>
      <c r="AQ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G161" s="84" t="n"/>
      <c r="AH161" s="84" t="n"/>
      <c r="AI161" s="84" t="n"/>
      <c r="AJ161" s="84" t="n"/>
      <c r="AK161" s="84" t="n"/>
      <c r="AL161" s="84" t="n"/>
      <c r="AM161" s="84" t="n"/>
      <c r="AN161" s="84" t="n"/>
      <c r="AO161" s="84" t="n"/>
      <c r="AP161" s="84" t="n"/>
      <c r="AQ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G162" s="84" t="n"/>
      <c r="AH162" s="84" t="n"/>
      <c r="AI162" s="84" t="n"/>
      <c r="AJ162" s="84" t="n"/>
      <c r="AK162" s="84" t="n"/>
      <c r="AL162" s="84" t="n"/>
      <c r="AM162" s="84" t="n"/>
      <c r="AN162" s="84" t="n"/>
      <c r="AO162" s="84" t="n"/>
      <c r="AP162" s="84" t="n"/>
      <c r="AQ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G163" s="84" t="n"/>
      <c r="AH163" s="84" t="n"/>
      <c r="AI163" s="84" t="n"/>
      <c r="AJ163" s="84" t="n"/>
      <c r="AK163" s="84" t="n"/>
      <c r="AL163" s="84" t="n"/>
      <c r="AM163" s="84" t="n"/>
      <c r="AN163" s="84" t="n"/>
      <c r="AO163" s="84" t="n"/>
      <c r="AP163" s="84" t="n"/>
      <c r="AQ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G164" s="84" t="n"/>
      <c r="AH164" s="84" t="n"/>
      <c r="AI164" s="84" t="n"/>
      <c r="AJ164" s="84" t="n"/>
      <c r="AK164" s="84" t="n"/>
      <c r="AL164" s="84" t="n"/>
      <c r="AM164" s="84" t="n"/>
      <c r="AN164" s="84" t="n"/>
      <c r="AO164" s="84" t="n"/>
      <c r="AP164" s="84" t="n"/>
      <c r="AQ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G165" s="84" t="n"/>
      <c r="AH165" s="84" t="n"/>
      <c r="AI165" s="84" t="n"/>
      <c r="AJ165" s="84" t="n"/>
      <c r="AK165" s="84" t="n"/>
      <c r="AL165" s="84" t="n"/>
      <c r="AM165" s="84" t="n"/>
      <c r="AN165" s="84" t="n"/>
      <c r="AO165" s="84" t="n"/>
      <c r="AP165" s="84" t="n"/>
      <c r="AQ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G166" s="84" t="n"/>
      <c r="AH166" s="84" t="n"/>
      <c r="AI166" s="84" t="n"/>
      <c r="AJ166" s="84" t="n"/>
      <c r="AK166" s="84" t="n"/>
      <c r="AL166" s="84" t="n"/>
      <c r="AM166" s="84" t="n"/>
      <c r="AN166" s="84" t="n"/>
      <c r="AO166" s="84" t="n"/>
      <c r="AP166" s="84" t="n"/>
      <c r="AQ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G167" s="84" t="n"/>
      <c r="AH167" s="84" t="n"/>
      <c r="AI167" s="84" t="n"/>
      <c r="AJ167" s="84" t="n"/>
      <c r="AK167" s="84" t="n"/>
      <c r="AL167" s="84" t="n"/>
      <c r="AM167" s="84" t="n"/>
      <c r="AN167" s="84" t="n"/>
      <c r="AO167" s="84" t="n"/>
      <c r="AP167" s="84" t="n"/>
      <c r="AQ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G168" s="84" t="n"/>
      <c r="AH168" s="84" t="n"/>
      <c r="AI168" s="84" t="n"/>
      <c r="AJ168" s="84" t="n"/>
      <c r="AK168" s="84" t="n"/>
      <c r="AL168" s="84" t="n"/>
      <c r="AM168" s="84" t="n"/>
      <c r="AN168" s="84" t="n"/>
      <c r="AO168" s="84" t="n"/>
      <c r="AP168" s="84" t="n"/>
      <c r="AQ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G169" s="84" t="n"/>
      <c r="AH169" s="84" t="n"/>
      <c r="AI169" s="84" t="n"/>
      <c r="AJ169" s="84" t="n"/>
      <c r="AK169" s="84" t="n"/>
      <c r="AL169" s="84" t="n"/>
      <c r="AM169" s="84" t="n"/>
      <c r="AN169" s="84" t="n"/>
      <c r="AO169" s="84" t="n"/>
      <c r="AP169" s="84" t="n"/>
      <c r="AQ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G170" s="84" t="n"/>
      <c r="AH170" s="84" t="n"/>
      <c r="AI170" s="84" t="n"/>
      <c r="AJ170" s="84" t="n"/>
      <c r="AK170" s="84" t="n"/>
      <c r="AL170" s="84" t="n"/>
      <c r="AM170" s="84" t="n"/>
      <c r="AN170" s="84" t="n"/>
      <c r="AO170" s="84" t="n"/>
      <c r="AP170" s="84" t="n"/>
      <c r="AQ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G171" s="84" t="n"/>
      <c r="AH171" s="84" t="n"/>
      <c r="AI171" s="84" t="n"/>
      <c r="AJ171" s="84" t="n"/>
      <c r="AK171" s="84" t="n"/>
      <c r="AL171" s="84" t="n"/>
      <c r="AM171" s="84" t="n"/>
      <c r="AN171" s="84" t="n"/>
      <c r="AO171" s="84" t="n"/>
      <c r="AP171" s="84" t="n"/>
      <c r="AQ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G172" s="84" t="n"/>
      <c r="AH172" s="84" t="n"/>
      <c r="AI172" s="84" t="n"/>
      <c r="AJ172" s="84" t="n"/>
      <c r="AK172" s="84" t="n"/>
      <c r="AL172" s="84" t="n"/>
      <c r="AM172" s="84" t="n"/>
      <c r="AN172" s="84" t="n"/>
      <c r="AO172" s="84" t="n"/>
      <c r="AP172" s="84" t="n"/>
      <c r="AQ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G173" s="84" t="n"/>
      <c r="AH173" s="84" t="n"/>
      <c r="AI173" s="84" t="n"/>
      <c r="AJ173" s="84" t="n"/>
      <c r="AK173" s="84" t="n"/>
      <c r="AL173" s="84" t="n"/>
      <c r="AM173" s="84" t="n"/>
      <c r="AN173" s="84" t="n"/>
      <c r="AO173" s="84" t="n"/>
      <c r="AP173" s="84" t="n"/>
      <c r="AQ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G174" s="84" t="n"/>
      <c r="AH174" s="84" t="n"/>
      <c r="AI174" s="84" t="n"/>
      <c r="AJ174" s="84" t="n"/>
      <c r="AK174" s="84" t="n"/>
      <c r="AL174" s="84" t="n"/>
      <c r="AM174" s="84" t="n"/>
      <c r="AN174" s="84" t="n"/>
      <c r="AO174" s="84" t="n"/>
      <c r="AP174" s="84" t="n"/>
      <c r="AQ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G175" s="84" t="n"/>
      <c r="AH175" s="84" t="n"/>
      <c r="AI175" s="84" t="n"/>
      <c r="AJ175" s="84" t="n"/>
      <c r="AK175" s="84" t="n"/>
      <c r="AL175" s="84" t="n"/>
      <c r="AM175" s="84" t="n"/>
      <c r="AN175" s="84" t="n"/>
      <c r="AO175" s="84" t="n"/>
      <c r="AP175" s="84" t="n"/>
      <c r="AQ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G176" s="84" t="n"/>
      <c r="AH176" s="84" t="n"/>
      <c r="AI176" s="84" t="n"/>
      <c r="AJ176" s="84" t="n"/>
      <c r="AK176" s="84" t="n"/>
      <c r="AL176" s="84" t="n"/>
      <c r="AM176" s="84" t="n"/>
      <c r="AN176" s="84" t="n"/>
      <c r="AO176" s="84" t="n"/>
      <c r="AP176" s="84" t="n"/>
      <c r="AQ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G177" s="84" t="n"/>
      <c r="AH177" s="84" t="n"/>
      <c r="AI177" s="84" t="n"/>
      <c r="AJ177" s="84" t="n"/>
      <c r="AK177" s="84" t="n"/>
      <c r="AL177" s="84" t="n"/>
      <c r="AM177" s="84" t="n"/>
      <c r="AN177" s="84" t="n"/>
      <c r="AO177" s="84" t="n"/>
      <c r="AP177" s="84" t="n"/>
      <c r="AQ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G178" s="84" t="n"/>
      <c r="AH178" s="84" t="n"/>
      <c r="AI178" s="84" t="n"/>
      <c r="AJ178" s="84" t="n"/>
      <c r="AK178" s="84" t="n"/>
      <c r="AL178" s="84" t="n"/>
      <c r="AM178" s="84" t="n"/>
      <c r="AN178" s="84" t="n"/>
      <c r="AO178" s="84" t="n"/>
      <c r="AP178" s="84" t="n"/>
      <c r="AQ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G179" s="84" t="n"/>
      <c r="AH179" s="84" t="n"/>
      <c r="AI179" s="84" t="n"/>
      <c r="AJ179" s="84" t="n"/>
      <c r="AK179" s="84" t="n"/>
      <c r="AL179" s="84" t="n"/>
      <c r="AM179" s="84" t="n"/>
      <c r="AN179" s="84" t="n"/>
      <c r="AO179" s="84" t="n"/>
      <c r="AP179" s="84" t="n"/>
      <c r="AQ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G180" s="84" t="n"/>
      <c r="AH180" s="84" t="n"/>
      <c r="AI180" s="84" t="n"/>
      <c r="AJ180" s="84" t="n"/>
      <c r="AK180" s="84" t="n"/>
      <c r="AL180" s="84" t="n"/>
      <c r="AM180" s="84" t="n"/>
      <c r="AN180" s="84" t="n"/>
      <c r="AO180" s="84" t="n"/>
      <c r="AP180" s="84" t="n"/>
      <c r="AQ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G181" s="84" t="n"/>
      <c r="AH181" s="84" t="n"/>
      <c r="AI181" s="84" t="n"/>
      <c r="AJ181" s="84" t="n"/>
      <c r="AK181" s="84" t="n"/>
      <c r="AL181" s="84" t="n"/>
      <c r="AM181" s="84" t="n"/>
      <c r="AN181" s="84" t="n"/>
      <c r="AO181" s="84" t="n"/>
      <c r="AP181" s="84" t="n"/>
      <c r="AQ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G182" s="84" t="n"/>
      <c r="AH182" s="84" t="n"/>
      <c r="AI182" s="84" t="n"/>
      <c r="AJ182" s="84" t="n"/>
      <c r="AK182" s="84" t="n"/>
      <c r="AL182" s="84" t="n"/>
      <c r="AM182" s="84" t="n"/>
      <c r="AN182" s="84" t="n"/>
      <c r="AO182" s="84" t="n"/>
      <c r="AP182" s="84" t="n"/>
      <c r="AQ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G183" s="84" t="n"/>
      <c r="AH183" s="84" t="n"/>
      <c r="AI183" s="84" t="n"/>
      <c r="AJ183" s="84" t="n"/>
      <c r="AK183" s="84" t="n"/>
      <c r="AL183" s="84" t="n"/>
      <c r="AM183" s="84" t="n"/>
      <c r="AN183" s="84" t="n"/>
      <c r="AO183" s="84" t="n"/>
      <c r="AP183" s="84" t="n"/>
      <c r="AQ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G184" s="84" t="n"/>
      <c r="AH184" s="84" t="n"/>
      <c r="AI184" s="84" t="n"/>
      <c r="AJ184" s="84" t="n"/>
      <c r="AK184" s="84" t="n"/>
      <c r="AL184" s="84" t="n"/>
      <c r="AM184" s="84" t="n"/>
      <c r="AN184" s="84" t="n"/>
      <c r="AO184" s="84" t="n"/>
      <c r="AP184" s="84" t="n"/>
      <c r="AQ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G185" s="84" t="n"/>
      <c r="AH185" s="84" t="n"/>
      <c r="AI185" s="84" t="n"/>
      <c r="AJ185" s="84" t="n"/>
      <c r="AK185" s="84" t="n"/>
      <c r="AL185" s="84" t="n"/>
      <c r="AM185" s="84" t="n"/>
      <c r="AN185" s="84" t="n"/>
      <c r="AO185" s="84" t="n"/>
      <c r="AP185" s="84" t="n"/>
      <c r="AQ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G186" s="84" t="n"/>
      <c r="AH186" s="84" t="n"/>
      <c r="AI186" s="84" t="n"/>
      <c r="AJ186" s="84" t="n"/>
      <c r="AK186" s="84" t="n"/>
      <c r="AL186" s="84" t="n"/>
      <c r="AM186" s="84" t="n"/>
      <c r="AN186" s="84" t="n"/>
      <c r="AO186" s="84" t="n"/>
      <c r="AP186" s="84" t="n"/>
      <c r="AQ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G187" s="84" t="n"/>
      <c r="AH187" s="84" t="n"/>
      <c r="AI187" s="84" t="n"/>
      <c r="AJ187" s="84" t="n"/>
      <c r="AK187" s="84" t="n"/>
      <c r="AL187" s="84" t="n"/>
      <c r="AM187" s="84" t="n"/>
      <c r="AN187" s="84" t="n"/>
      <c r="AO187" s="84" t="n"/>
      <c r="AP187" s="84" t="n"/>
      <c r="AQ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G188" s="84" t="n"/>
      <c r="AH188" s="84" t="n"/>
      <c r="AI188" s="84" t="n"/>
      <c r="AJ188" s="84" t="n"/>
      <c r="AK188" s="84" t="n"/>
      <c r="AL188" s="84" t="n"/>
      <c r="AM188" s="84" t="n"/>
      <c r="AN188" s="84" t="n"/>
      <c r="AO188" s="84" t="n"/>
      <c r="AP188" s="84" t="n"/>
      <c r="AQ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G189" s="84" t="n"/>
      <c r="AH189" s="84" t="n"/>
      <c r="AI189" s="84" t="n"/>
      <c r="AJ189" s="84" t="n"/>
      <c r="AK189" s="84" t="n"/>
      <c r="AL189" s="84" t="n"/>
      <c r="AM189" s="84" t="n"/>
      <c r="AN189" s="84" t="n"/>
      <c r="AO189" s="84" t="n"/>
      <c r="AP189" s="84" t="n"/>
      <c r="AQ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G190" s="84" t="n"/>
      <c r="AH190" s="84" t="n"/>
      <c r="AI190" s="84" t="n"/>
      <c r="AJ190" s="84" t="n"/>
      <c r="AK190" s="84" t="n"/>
      <c r="AL190" s="84" t="n"/>
      <c r="AM190" s="84" t="n"/>
      <c r="AN190" s="84" t="n"/>
      <c r="AO190" s="84" t="n"/>
      <c r="AP190" s="84" t="n"/>
      <c r="AQ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G191" s="84" t="n"/>
      <c r="AH191" s="84" t="n"/>
      <c r="AI191" s="84" t="n"/>
      <c r="AJ191" s="84" t="n"/>
      <c r="AK191" s="84" t="n"/>
      <c r="AL191" s="84" t="n"/>
      <c r="AM191" s="84" t="n"/>
      <c r="AN191" s="84" t="n"/>
      <c r="AO191" s="84" t="n"/>
      <c r="AP191" s="84" t="n"/>
      <c r="AQ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G192" s="84" t="n"/>
      <c r="AH192" s="84" t="n"/>
      <c r="AI192" s="84" t="n"/>
      <c r="AJ192" s="84" t="n"/>
      <c r="AK192" s="84" t="n"/>
      <c r="AL192" s="84" t="n"/>
      <c r="AM192" s="84" t="n"/>
      <c r="AN192" s="84" t="n"/>
      <c r="AO192" s="84" t="n"/>
      <c r="AP192" s="84" t="n"/>
      <c r="AQ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G193" s="84" t="n"/>
      <c r="AH193" s="84" t="n"/>
      <c r="AI193" s="84" t="n"/>
      <c r="AJ193" s="84" t="n"/>
      <c r="AK193" s="84" t="n"/>
      <c r="AL193" s="84" t="n"/>
      <c r="AM193" s="84" t="n"/>
      <c r="AN193" s="84" t="n"/>
      <c r="AO193" s="84" t="n"/>
      <c r="AP193" s="84" t="n"/>
      <c r="AQ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G194" s="84" t="n"/>
      <c r="AH194" s="84" t="n"/>
      <c r="AI194" s="84" t="n"/>
      <c r="AJ194" s="84" t="n"/>
      <c r="AK194" s="84" t="n"/>
      <c r="AL194" s="84" t="n"/>
      <c r="AM194" s="84" t="n"/>
      <c r="AN194" s="84" t="n"/>
      <c r="AO194" s="84" t="n"/>
      <c r="AP194" s="84" t="n"/>
      <c r="AQ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G195" s="84" t="n"/>
      <c r="AH195" s="84" t="n"/>
      <c r="AI195" s="84" t="n"/>
      <c r="AJ195" s="84" t="n"/>
      <c r="AK195" s="84" t="n"/>
      <c r="AL195" s="84" t="n"/>
      <c r="AM195" s="84" t="n"/>
      <c r="AN195" s="84" t="n"/>
      <c r="AO195" s="84" t="n"/>
      <c r="AP195" s="84" t="n"/>
      <c r="AQ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G196" s="84" t="n"/>
      <c r="AH196" s="84" t="n"/>
      <c r="AI196" s="84" t="n"/>
      <c r="AJ196" s="84" t="n"/>
      <c r="AK196" s="84" t="n"/>
      <c r="AL196" s="84" t="n"/>
      <c r="AM196" s="84" t="n"/>
      <c r="AN196" s="84" t="n"/>
      <c r="AO196" s="84" t="n"/>
      <c r="AP196" s="84" t="n"/>
      <c r="AQ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G197" s="84" t="n"/>
      <c r="AH197" s="84" t="n"/>
      <c r="AI197" s="84" t="n"/>
      <c r="AJ197" s="84" t="n"/>
      <c r="AK197" s="84" t="n"/>
      <c r="AL197" s="84" t="n"/>
      <c r="AM197" s="84" t="n"/>
      <c r="AN197" s="84" t="n"/>
      <c r="AO197" s="84" t="n"/>
      <c r="AP197" s="84" t="n"/>
      <c r="AQ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G198" s="84" t="n"/>
      <c r="AH198" s="84" t="n"/>
      <c r="AI198" s="84" t="n"/>
      <c r="AJ198" s="84" t="n"/>
      <c r="AK198" s="84" t="n"/>
      <c r="AL198" s="84" t="n"/>
      <c r="AM198" s="84" t="n"/>
      <c r="AN198" s="84" t="n"/>
      <c r="AO198" s="84" t="n"/>
      <c r="AP198" s="84" t="n"/>
      <c r="AQ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G199" s="84" t="n"/>
      <c r="AH199" s="84" t="n"/>
      <c r="AI199" s="84" t="n"/>
      <c r="AJ199" s="84" t="n"/>
      <c r="AK199" s="84" t="n"/>
      <c r="AL199" s="84" t="n"/>
      <c r="AM199" s="84" t="n"/>
      <c r="AN199" s="84" t="n"/>
      <c r="AO199" s="84" t="n"/>
      <c r="AP199" s="84" t="n"/>
      <c r="AQ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G200" s="84" t="n"/>
      <c r="AH200" s="84" t="n"/>
      <c r="AI200" s="84" t="n"/>
      <c r="AJ200" s="84" t="n"/>
      <c r="AK200" s="84" t="n"/>
      <c r="AL200" s="84" t="n"/>
      <c r="AM200" s="84" t="n"/>
      <c r="AN200" s="84" t="n"/>
      <c r="AO200" s="84" t="n"/>
      <c r="AP200" s="84" t="n"/>
      <c r="AQ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G201" s="84" t="n"/>
      <c r="AH201" s="84" t="n"/>
      <c r="AI201" s="84" t="n"/>
      <c r="AJ201" s="84" t="n"/>
      <c r="AK201" s="84" t="n"/>
      <c r="AL201" s="84" t="n"/>
      <c r="AM201" s="84" t="n"/>
      <c r="AN201" s="84" t="n"/>
      <c r="AO201" s="84" t="n"/>
      <c r="AP201" s="84" t="n"/>
      <c r="AQ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G202" s="84" t="n"/>
      <c r="AH202" s="84" t="n"/>
      <c r="AI202" s="84" t="n"/>
      <c r="AJ202" s="84" t="n"/>
      <c r="AK202" s="84" t="n"/>
      <c r="AL202" s="84" t="n"/>
      <c r="AM202" s="84" t="n"/>
      <c r="AN202" s="84" t="n"/>
      <c r="AO202" s="84" t="n"/>
      <c r="AP202" s="84" t="n"/>
      <c r="AQ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G203" s="84" t="n"/>
      <c r="AH203" s="84" t="n"/>
      <c r="AI203" s="84" t="n"/>
      <c r="AJ203" s="84" t="n"/>
      <c r="AK203" s="84" t="n"/>
      <c r="AL203" s="84" t="n"/>
      <c r="AM203" s="84" t="n"/>
      <c r="AN203" s="84" t="n"/>
      <c r="AO203" s="84" t="n"/>
      <c r="AP203" s="84" t="n"/>
      <c r="AQ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G204" s="84" t="n"/>
      <c r="AH204" s="84" t="n"/>
      <c r="AI204" s="84" t="n"/>
      <c r="AJ204" s="84" t="n"/>
      <c r="AK204" s="84" t="n"/>
      <c r="AL204" s="84" t="n"/>
      <c r="AM204" s="84" t="n"/>
      <c r="AN204" s="84" t="n"/>
      <c r="AO204" s="84" t="n"/>
      <c r="AP204" s="84" t="n"/>
      <c r="AQ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G205" s="84" t="n"/>
      <c r="AH205" s="84" t="n"/>
      <c r="AI205" s="84" t="n"/>
      <c r="AJ205" s="84" t="n"/>
      <c r="AK205" s="84" t="n"/>
      <c r="AL205" s="84" t="n"/>
      <c r="AM205" s="84" t="n"/>
      <c r="AN205" s="84" t="n"/>
      <c r="AO205" s="84" t="n"/>
      <c r="AP205" s="84" t="n"/>
      <c r="AQ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G206" s="84" t="n"/>
      <c r="AH206" s="84" t="n"/>
      <c r="AI206" s="84" t="n"/>
      <c r="AJ206" s="84" t="n"/>
      <c r="AK206" s="84" t="n"/>
      <c r="AL206" s="84" t="n"/>
      <c r="AM206" s="84" t="n"/>
      <c r="AN206" s="84" t="n"/>
      <c r="AO206" s="84" t="n"/>
      <c r="AP206" s="84" t="n"/>
      <c r="AQ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G207" s="84" t="n"/>
      <c r="AH207" s="84" t="n"/>
      <c r="AI207" s="84" t="n"/>
      <c r="AJ207" s="84" t="n"/>
      <c r="AK207" s="84" t="n"/>
      <c r="AL207" s="84" t="n"/>
      <c r="AM207" s="84" t="n"/>
      <c r="AN207" s="84" t="n"/>
      <c r="AO207" s="84" t="n"/>
      <c r="AP207" s="84" t="n"/>
      <c r="AQ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G208" s="84" t="n"/>
      <c r="AH208" s="84" t="n"/>
      <c r="AI208" s="84" t="n"/>
      <c r="AJ208" s="84" t="n"/>
      <c r="AK208" s="84" t="n"/>
      <c r="AL208" s="84" t="n"/>
      <c r="AM208" s="84" t="n"/>
      <c r="AN208" s="84" t="n"/>
      <c r="AO208" s="84" t="n"/>
      <c r="AP208" s="84" t="n"/>
      <c r="AQ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G209" s="84" t="n"/>
      <c r="AH209" s="84" t="n"/>
      <c r="AI209" s="84" t="n"/>
      <c r="AJ209" s="84" t="n"/>
      <c r="AK209" s="84" t="n"/>
      <c r="AL209" s="84" t="n"/>
      <c r="AM209" s="84" t="n"/>
      <c r="AN209" s="84" t="n"/>
      <c r="AO209" s="84" t="n"/>
      <c r="AP209" s="84" t="n"/>
      <c r="AQ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G210" s="84" t="n"/>
      <c r="AH210" s="84" t="n"/>
      <c r="AI210" s="84" t="n"/>
      <c r="AJ210" s="84" t="n"/>
      <c r="AK210" s="84" t="n"/>
      <c r="AL210" s="84" t="n"/>
      <c r="AM210" s="84" t="n"/>
      <c r="AN210" s="84" t="n"/>
      <c r="AO210" s="84" t="n"/>
      <c r="AP210" s="84" t="n"/>
      <c r="AQ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G211" s="84" t="n"/>
      <c r="AH211" s="84" t="n"/>
      <c r="AI211" s="84" t="n"/>
      <c r="AJ211" s="84" t="n"/>
      <c r="AK211" s="84" t="n"/>
      <c r="AL211" s="84" t="n"/>
      <c r="AM211" s="84" t="n"/>
      <c r="AN211" s="84" t="n"/>
      <c r="AO211" s="84" t="n"/>
      <c r="AP211" s="84" t="n"/>
      <c r="AQ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G212" s="84" t="n"/>
      <c r="AH212" s="84" t="n"/>
      <c r="AI212" s="84" t="n"/>
      <c r="AJ212" s="84" t="n"/>
      <c r="AK212" s="84" t="n"/>
      <c r="AL212" s="84" t="n"/>
      <c r="AM212" s="84" t="n"/>
      <c r="AN212" s="84" t="n"/>
      <c r="AO212" s="84" t="n"/>
      <c r="AP212" s="84" t="n"/>
      <c r="AQ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G213" s="84" t="n"/>
      <c r="AH213" s="84" t="n"/>
      <c r="AI213" s="84" t="n"/>
      <c r="AJ213" s="84" t="n"/>
      <c r="AK213" s="84" t="n"/>
      <c r="AL213" s="84" t="n"/>
      <c r="AM213" s="84" t="n"/>
      <c r="AN213" s="84" t="n"/>
      <c r="AO213" s="84" t="n"/>
      <c r="AP213" s="84" t="n"/>
      <c r="AQ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G214" s="84" t="n"/>
      <c r="AH214" s="84" t="n"/>
      <c r="AI214" s="84" t="n"/>
      <c r="AJ214" s="84" t="n"/>
      <c r="AK214" s="84" t="n"/>
      <c r="AL214" s="84" t="n"/>
      <c r="AM214" s="84" t="n"/>
      <c r="AN214" s="84" t="n"/>
      <c r="AO214" s="84" t="n"/>
      <c r="AP214" s="84" t="n"/>
      <c r="AQ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G215" s="84" t="n"/>
      <c r="AH215" s="84" t="n"/>
      <c r="AI215" s="84" t="n"/>
      <c r="AJ215" s="84" t="n"/>
      <c r="AK215" s="84" t="n"/>
      <c r="AL215" s="84" t="n"/>
      <c r="AM215" s="84" t="n"/>
      <c r="AN215" s="84" t="n"/>
      <c r="AO215" s="84" t="n"/>
      <c r="AP215" s="84" t="n"/>
      <c r="AQ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G216" s="84" t="n"/>
      <c r="AH216" s="84" t="n"/>
      <c r="AI216" s="84" t="n"/>
      <c r="AJ216" s="84" t="n"/>
      <c r="AK216" s="84" t="n"/>
      <c r="AL216" s="84" t="n"/>
      <c r="AM216" s="84" t="n"/>
      <c r="AN216" s="84" t="n"/>
      <c r="AO216" s="84" t="n"/>
      <c r="AP216" s="84" t="n"/>
      <c r="AQ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G217" s="84" t="n"/>
      <c r="AH217" s="84" t="n"/>
      <c r="AI217" s="84" t="n"/>
      <c r="AJ217" s="84" t="n"/>
      <c r="AK217" s="84" t="n"/>
      <c r="AL217" s="84" t="n"/>
      <c r="AM217" s="84" t="n"/>
      <c r="AN217" s="84" t="n"/>
      <c r="AO217" s="84" t="n"/>
      <c r="AP217" s="84" t="n"/>
      <c r="AQ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G218" s="84" t="n"/>
      <c r="AH218" s="84" t="n"/>
      <c r="AI218" s="84" t="n"/>
      <c r="AJ218" s="84" t="n"/>
      <c r="AK218" s="84" t="n"/>
      <c r="AL218" s="84" t="n"/>
      <c r="AM218" s="84" t="n"/>
      <c r="AN218" s="84" t="n"/>
      <c r="AO218" s="84" t="n"/>
      <c r="AP218" s="84" t="n"/>
      <c r="AQ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G219" s="84" t="n"/>
      <c r="AM219" s="84" t="n"/>
      <c r="AN219" s="84" t="n"/>
      <c r="AO219" s="84" t="n"/>
      <c r="AP219" s="84" t="n"/>
      <c r="AQ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G220" s="84" t="n"/>
      <c r="AM220" s="84" t="n"/>
      <c r="AN220" s="84" t="n"/>
      <c r="AO220" s="84" t="n"/>
      <c r="AP220" s="84" t="n"/>
      <c r="AQ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G221" s="84" t="n"/>
      <c r="AM221" s="84" t="n"/>
      <c r="AN221" s="84" t="n"/>
      <c r="AO221" s="84" t="n"/>
      <c r="AP221" s="84" t="n"/>
      <c r="AQ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G222" s="84" t="n"/>
      <c r="AM222" s="84" t="n"/>
      <c r="AN222" s="84" t="n"/>
      <c r="AO222" s="84" t="n"/>
      <c r="AP222" s="84" t="n"/>
      <c r="AQ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G223" s="84" t="n"/>
      <c r="AM223" s="84" t="n"/>
      <c r="AN223" s="84" t="n"/>
      <c r="AO223" s="84" t="n"/>
      <c r="AP223" s="84" t="n"/>
      <c r="AQ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G224" s="84" t="n"/>
      <c r="AM224" s="84" t="n"/>
      <c r="AN224" s="84" t="n"/>
      <c r="AO224" s="84" t="n"/>
      <c r="AP224" s="84" t="n"/>
      <c r="AQ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G225" s="84" t="n"/>
      <c r="AM225" s="84" t="n"/>
      <c r="AN225" s="84" t="n"/>
      <c r="AO225" s="84" t="n"/>
      <c r="AP225" s="84" t="n"/>
      <c r="AQ225" s="84" t="n"/>
    </row>
  </sheetData>
  <mergeCells count="137">
    <mergeCell ref="AI45:AJ45"/>
    <mergeCell ref="AK45:AL45"/>
    <mergeCell ref="AI46:AJ46"/>
    <mergeCell ref="AK46:AL46"/>
    <mergeCell ref="AI47:AJ47"/>
    <mergeCell ref="AK47:AL47"/>
    <mergeCell ref="AI41:AJ41"/>
    <mergeCell ref="AK41:AL41"/>
    <mergeCell ref="AI43:AJ43"/>
    <mergeCell ref="AK43:AL43"/>
    <mergeCell ref="AI44:AJ44"/>
    <mergeCell ref="AK44:AL44"/>
    <mergeCell ref="AI40:AJ40"/>
    <mergeCell ref="AK40:AL40"/>
    <mergeCell ref="AI37:AJ37"/>
    <mergeCell ref="AK37:AL37"/>
    <mergeCell ref="AI38:AJ38"/>
    <mergeCell ref="AK38:AL38"/>
    <mergeCell ref="AI39:AJ39"/>
    <mergeCell ref="AK39:AL39"/>
    <mergeCell ref="AH35:AL35"/>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 ref="AB38:AD38"/>
    <mergeCell ref="U37:V37"/>
    <mergeCell ref="U38:V38"/>
    <mergeCell ref="U40:V40"/>
    <mergeCell ref="U42:V42"/>
    <mergeCell ref="U39:V39"/>
    <mergeCell ref="AA39:AB39"/>
    <mergeCell ref="AC39:AD39"/>
    <mergeCell ref="AC40:AD40"/>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M42:N42"/>
    <mergeCell ref="M43:N43"/>
    <mergeCell ref="I22:N22"/>
    <mergeCell ref="R22:V22"/>
    <mergeCell ref="R28:V28"/>
    <mergeCell ref="I24:N24"/>
    <mergeCell ref="R24:V24"/>
    <mergeCell ref="I28:N28"/>
    <mergeCell ref="M40:N40"/>
    <mergeCell ref="M39:N39"/>
    <mergeCell ref="M38:N38"/>
    <mergeCell ref="I33:N33"/>
    <mergeCell ref="I35:N35"/>
    <mergeCell ref="I56:N61"/>
    <mergeCell ref="I48:K48"/>
    <mergeCell ref="M48:N48"/>
    <mergeCell ref="M49:N49"/>
    <mergeCell ref="M50:N50"/>
    <mergeCell ref="M51:N51"/>
    <mergeCell ref="I49:L49"/>
    <mergeCell ref="I50:L50"/>
    <mergeCell ref="I51:L51"/>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D29" sqref="D29:F47"/>
    </sheetView>
  </sheetViews>
  <sheetFormatPr baseColWidth="10" defaultColWidth="14.5" defaultRowHeight="15.75" customHeight="1"/>
  <cols>
    <col width="13.6640625" customWidth="1" style="292" min="1" max="1"/>
    <col width="57.1640625" customWidth="1" style="292" min="2" max="2"/>
    <col width="15.1640625" customWidth="1" style="292" min="3" max="3"/>
    <col width="25.5" customWidth="1" style="292" min="4" max="4"/>
    <col width="14.5" customWidth="1" style="292" min="5" max="5"/>
    <col width="24.5" customWidth="1" style="292" min="6" max="6"/>
    <col width="14.5" customWidth="1" style="292" min="7" max="8"/>
    <col width="14.5" customWidth="1" style="292" min="9" max="16384"/>
  </cols>
  <sheetData>
    <row r="1" ht="18" customHeight="1" s="301">
      <c r="A1" s="293" t="inlineStr">
        <is>
          <t>1. REIMBURSEMENT VALUE OF FREE CLINIC SERVICES</t>
        </is>
      </c>
      <c r="E1" s="45" t="n"/>
    </row>
    <row r="2" ht="14" customHeight="1" s="301" thickBot="1">
      <c r="A2" s="73" t="inlineStr">
        <is>
          <t>Clinic Data Inputs highlighted in RED font</t>
        </is>
      </c>
      <c r="D2" s="45" t="n"/>
      <c r="E2" s="45" t="n"/>
    </row>
    <row r="3" ht="20" customHeight="1" s="301" thickBot="1">
      <c r="A3" s="294" t="inlineStr">
        <is>
          <t>Clinic Data Inputs</t>
        </is>
      </c>
      <c r="B3" s="72" t="inlineStr">
        <is>
          <t>Clinic Name:</t>
        </is>
      </c>
      <c r="C3" s="43">
        <f>'0. Dashboard'!R12</f>
        <v/>
      </c>
      <c r="D3" s="74" t="n"/>
      <c r="E3" s="45" t="n"/>
    </row>
    <row r="4" ht="20" customHeight="1" s="301" thickBot="1">
      <c r="A4" s="295" t="n"/>
      <c r="B4" s="53" t="inlineStr">
        <is>
          <t>Reporting Period:</t>
        </is>
      </c>
      <c r="C4" s="43">
        <f>'0. Dashboard'!I12</f>
        <v/>
      </c>
      <c r="D4" s="75" t="n"/>
      <c r="E4" s="45" t="n"/>
    </row>
    <row r="5" ht="13" customHeight="1" s="301">
      <c r="A5" s="295" t="n"/>
      <c r="B5" s="66" t="n"/>
      <c r="D5" s="45" t="n"/>
      <c r="E5" s="45" t="n"/>
    </row>
    <row r="6" ht="14" customHeight="1" s="301" thickBot="1">
      <c r="A6" s="295" t="n"/>
      <c r="B6" s="53" t="inlineStr">
        <is>
          <t>Number of Encounters:</t>
        </is>
      </c>
      <c r="D6" s="45" t="n"/>
      <c r="E6" s="45" t="n"/>
    </row>
    <row r="7" ht="15.75" customHeight="1" s="301" thickBot="1">
      <c r="A7" s="295"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301" thickBot="1">
      <c r="A8" s="295"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301" thickBot="1">
      <c r="A9" s="295" t="n"/>
      <c r="B9" s="53" t="n"/>
      <c r="C9" s="108" t="n"/>
      <c r="D9" s="71" t="n"/>
      <c r="E9" s="70" t="n"/>
      <c r="F9" s="70" t="n"/>
      <c r="G9" s="70" t="n"/>
    </row>
    <row r="10" ht="18" customHeight="1" s="301" thickBot="1">
      <c r="A10" s="295"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301" thickBot="1">
      <c r="A11" s="295" t="n"/>
      <c r="C11" s="113" t="n"/>
    </row>
    <row r="12" ht="18" customHeight="1" s="301" thickBot="1">
      <c r="A12" s="295"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301" thickBot="1">
      <c r="A13" s="295" t="n"/>
      <c r="C13" s="114" t="n"/>
      <c r="D13" s="45" t="n"/>
      <c r="E13" s="45" t="n"/>
    </row>
    <row r="14" ht="18" customHeight="1" s="301" thickBot="1">
      <c r="A14" s="295"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301" thickBot="1">
      <c r="A15" s="295" t="n"/>
      <c r="C15" s="114" t="n"/>
      <c r="D15" s="45" t="n"/>
      <c r="E15" s="45" t="n"/>
    </row>
    <row r="16" ht="18" customHeight="1" s="301" thickBot="1">
      <c r="A16" s="295"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301" thickBot="1">
      <c r="A17" s="295" t="n"/>
      <c r="B17" s="53" t="n"/>
      <c r="C17" s="115" t="n"/>
      <c r="D17" s="45" t="n"/>
      <c r="E17" s="45" t="n"/>
    </row>
    <row r="18" ht="18" customHeight="1" s="301" thickBot="1">
      <c r="A18" s="295"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301" thickBot="1">
      <c r="A19" s="295" t="n"/>
      <c r="C19" s="114" t="n"/>
      <c r="D19" s="45" t="n"/>
      <c r="E19" s="45" t="n"/>
    </row>
    <row r="20" ht="18" customHeight="1" s="301" thickBot="1">
      <c r="A20" s="295"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301" thickBot="1">
      <c r="A21" s="295" t="n"/>
      <c r="B21" s="58" t="n"/>
      <c r="C21" s="115" t="n"/>
      <c r="D21" s="45" t="n"/>
      <c r="E21" s="45" t="n"/>
    </row>
    <row r="22" ht="18" customHeight="1" s="301" thickBot="1">
      <c r="A22" s="295"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301" thickBot="1">
      <c r="A23" s="295" t="n"/>
      <c r="B23" s="58" t="n"/>
      <c r="C23" s="116" t="n"/>
      <c r="D23" s="45" t="n"/>
      <c r="E23" s="45" t="n"/>
    </row>
    <row r="24" ht="18" customHeight="1" s="301" thickBot="1">
      <c r="A24" s="295"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301" thickBot="1">
      <c r="A25" s="295" t="n"/>
      <c r="B25" s="58" t="n"/>
      <c r="C25" s="69" t="n"/>
      <c r="D25" s="45" t="n"/>
      <c r="E25" s="45" t="n"/>
    </row>
    <row r="26" ht="18" customHeight="1" s="301" thickBot="1">
      <c r="A26" s="296" t="n"/>
      <c r="B26" s="68" t="inlineStr">
        <is>
          <t>Total Cash-Operating Expenditure</t>
        </is>
      </c>
      <c r="C26" s="356">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301">
      <c r="D27" s="45" t="n"/>
      <c r="E27" s="45" t="n"/>
    </row>
    <row r="28" ht="13" customHeight="1" s="301">
      <c r="A28" s="297" t="inlineStr">
        <is>
          <t>Value Conversion Rates</t>
        </is>
      </c>
      <c r="B28" s="53" t="inlineStr">
        <is>
          <t>Reimbursement Rate per Encounter</t>
        </is>
      </c>
      <c r="D28" s="45" t="n"/>
      <c r="E28" s="45" t="n"/>
    </row>
    <row r="29" ht="13" customHeight="1" s="301">
      <c r="B29" s="66" t="inlineStr">
        <is>
          <t xml:space="preserve">     Established Patient</t>
        </is>
      </c>
      <c r="C29" s="57" t="n">
        <v>180.16</v>
      </c>
      <c r="D29" s="298" t="n"/>
      <c r="E29" s="45" t="n"/>
    </row>
    <row r="30" hidden="1" ht="13" customHeight="1" s="301">
      <c r="B30" s="66" t="inlineStr">
        <is>
          <t xml:space="preserve">     Specialty Referral</t>
        </is>
      </c>
      <c r="C30" s="57" t="n">
        <v>180.16</v>
      </c>
      <c r="D30" s="298" t="n"/>
      <c r="E30" s="45" t="n"/>
    </row>
    <row r="31" ht="13" customHeight="1" s="301">
      <c r="B31" s="66" t="inlineStr">
        <is>
          <t xml:space="preserve">     New Patient</t>
        </is>
      </c>
      <c r="C31" s="57" t="n">
        <v>241.41</v>
      </c>
      <c r="D31" s="298" t="n"/>
    </row>
    <row r="32" ht="13" customHeight="1" s="301">
      <c r="C32" s="63" t="n"/>
      <c r="D32" s="45" t="n"/>
      <c r="E32" s="45" t="n"/>
    </row>
    <row r="33" ht="14" customHeight="1" s="301">
      <c r="B33" s="62" t="inlineStr">
        <is>
          <t>Weighted Average Reimbursement of Pharmacy Prescriptions</t>
        </is>
      </c>
      <c r="C33" s="61" t="n">
        <v>33.95</v>
      </c>
      <c r="D33" s="64" t="n"/>
      <c r="E33" s="45" t="n"/>
    </row>
    <row r="34" ht="13" customHeight="1" s="301">
      <c r="C34" s="63" t="n"/>
      <c r="D34" s="65" t="n"/>
      <c r="E34" s="45" t="n"/>
    </row>
    <row r="35" ht="14" customHeight="1" s="301">
      <c r="B35" s="62" t="inlineStr">
        <is>
          <t>Weighted Average Reimbursement of Clinical Lab Tests</t>
        </is>
      </c>
      <c r="C35" s="61" t="n">
        <v>25.57</v>
      </c>
      <c r="D35" s="64" t="n"/>
      <c r="E35" s="45" t="n"/>
    </row>
    <row r="36" ht="13" customHeight="1" s="301">
      <c r="C36" s="63" t="n"/>
      <c r="D36" s="45" t="n"/>
      <c r="E36" s="45" t="n"/>
    </row>
    <row r="37" ht="14" customHeight="1" s="301">
      <c r="B37" s="62" t="inlineStr">
        <is>
          <t>Weighted Average Charge for Imaging Tests</t>
        </is>
      </c>
      <c r="C37" s="61" t="n">
        <v>338.4</v>
      </c>
      <c r="D37" s="298" t="n"/>
    </row>
    <row r="38" ht="13" customHeight="1" s="301">
      <c r="D38" s="45" t="n"/>
      <c r="E38" s="45" t="n"/>
    </row>
    <row r="39" ht="14" customHeight="1" s="301" thickBot="1">
      <c r="B39" s="53" t="inlineStr">
        <is>
          <t>Value per Covid-19 Test</t>
        </is>
      </c>
      <c r="C39" s="57" t="n">
        <v>12</v>
      </c>
      <c r="D39" s="299" t="n"/>
      <c r="E39" s="275" t="n"/>
    </row>
    <row r="40" ht="13" customHeight="1" s="301">
      <c r="B40" s="53" t="inlineStr">
        <is>
          <t>Value per 1st Covid-19 Vaccine</t>
        </is>
      </c>
      <c r="C40" s="57" t="n">
        <v>40</v>
      </c>
      <c r="D40" s="275" t="n"/>
      <c r="E40" s="275" t="n"/>
    </row>
    <row r="41" ht="13" customHeight="1" s="301">
      <c r="A41" s="297" t="n"/>
      <c r="B41" s="53" t="inlineStr">
        <is>
          <t>Value per 2nd Covid-19 Vaccine</t>
        </is>
      </c>
      <c r="C41" s="57" t="n">
        <v>40</v>
      </c>
      <c r="D41" s="275" t="n"/>
      <c r="E41" s="275" t="n"/>
    </row>
    <row r="42" ht="13" customHeight="1" s="301">
      <c r="A42" s="297" t="n"/>
      <c r="B42" s="53" t="n"/>
      <c r="C42" s="60" t="n"/>
    </row>
    <row r="43" ht="13" customHeight="1" s="301">
      <c r="A43" s="297" t="n"/>
      <c r="B43" s="58" t="inlineStr">
        <is>
          <t xml:space="preserve">Reimbursement Rate of Dental Visit </t>
        </is>
      </c>
      <c r="C43" s="57" t="n">
        <v>44.98</v>
      </c>
      <c r="D43" s="56" t="n"/>
    </row>
    <row r="44" ht="13" customHeight="1" s="301">
      <c r="A44" s="297" t="n"/>
      <c r="B44" s="58" t="n"/>
      <c r="C44" s="71" t="n"/>
      <c r="D44" s="56" t="n"/>
    </row>
    <row r="45" ht="13" customHeight="1" s="301">
      <c r="A45" s="297" t="n"/>
      <c r="B45" s="58" t="inlineStr">
        <is>
          <t>Reimbursement Rate for Behavioral Health Visit</t>
        </is>
      </c>
      <c r="C45" s="57" t="n">
        <v>89.98</v>
      </c>
      <c r="D45" s="56" t="n"/>
    </row>
    <row r="46" ht="13" customHeight="1" s="301">
      <c r="A46" s="297" t="n"/>
      <c r="B46" s="53" t="n"/>
      <c r="C46" s="60" t="n"/>
    </row>
    <row r="47" ht="13" customHeight="1" s="301">
      <c r="A47" s="297" t="n"/>
      <c r="B47" s="58" t="inlineStr">
        <is>
          <t>Average Value of a Volunteer Hour</t>
        </is>
      </c>
      <c r="C47" s="57">
        <f>1484.08/52</f>
        <v/>
      </c>
    </row>
    <row r="48" ht="14" customHeight="1" s="301" thickBot="1">
      <c r="D48" s="71" t="n"/>
      <c r="E48" s="45" t="n"/>
    </row>
    <row r="49" ht="13" customHeight="1" s="301" thickTop="1">
      <c r="A49" s="291" t="inlineStr">
        <is>
          <t>Calculated Value</t>
        </is>
      </c>
      <c r="B49" s="53" t="inlineStr">
        <is>
          <t>Value of Health Encounter</t>
        </is>
      </c>
      <c r="C49" s="55">
        <f>(C7*C29) + (C8*C31)</f>
        <v/>
      </c>
      <c r="D49" s="45" t="n"/>
      <c r="E49" s="45" t="n"/>
    </row>
    <row r="50" ht="13" customHeight="1" s="301">
      <c r="B50" s="53" t="n"/>
      <c r="C50" s="51" t="n"/>
      <c r="D50" s="45" t="n"/>
      <c r="E50" s="45" t="n"/>
    </row>
    <row r="51" ht="13" customHeight="1" s="301">
      <c r="B51" s="53" t="inlineStr">
        <is>
          <t>Value of Prescriptions</t>
        </is>
      </c>
      <c r="C51" s="52">
        <f>C10*C33</f>
        <v/>
      </c>
      <c r="D51" s="45" t="n"/>
      <c r="E51" s="45" t="n"/>
    </row>
    <row r="52" ht="13" customHeight="1" s="301">
      <c r="B52" s="53" t="n"/>
      <c r="C52" s="51" t="n"/>
      <c r="D52" s="45" t="n"/>
      <c r="E52" s="45" t="n"/>
    </row>
    <row r="53" ht="13" customHeight="1" s="301">
      <c r="B53" s="53" t="inlineStr">
        <is>
          <t>Value of Imaging</t>
        </is>
      </c>
      <c r="C53" s="52">
        <f>C14*C37</f>
        <v/>
      </c>
      <c r="D53" s="45" t="n"/>
      <c r="E53" s="45" t="n"/>
    </row>
    <row r="54" ht="13" customHeight="1" s="301">
      <c r="B54" s="53" t="n"/>
      <c r="C54" s="51" t="n"/>
      <c r="D54" s="45" t="n"/>
      <c r="E54" s="45" t="n"/>
    </row>
    <row r="55" ht="13" customHeight="1" s="301">
      <c r="B55" s="53" t="inlineStr">
        <is>
          <t>Value of Clinical Lab Tests</t>
        </is>
      </c>
      <c r="C55" s="52">
        <f>C12*C35</f>
        <v/>
      </c>
      <c r="D55" s="45" t="n"/>
      <c r="E55" s="45" t="n"/>
    </row>
    <row r="56" ht="13" customHeight="1" s="301">
      <c r="C56" s="51" t="n"/>
      <c r="D56" s="45" t="n"/>
      <c r="E56" s="45" t="n"/>
    </row>
    <row r="57" ht="13" customHeight="1" s="301">
      <c r="B57" s="53" t="inlineStr">
        <is>
          <t>Value of Covid Tests + Vaccines</t>
        </is>
      </c>
      <c r="C57" s="52">
        <f>(C16*C39)+C18*(C40+C41)</f>
        <v/>
      </c>
      <c r="D57" s="45" t="n"/>
      <c r="E57" s="45" t="n"/>
    </row>
    <row r="58" ht="13" customHeight="1" s="301">
      <c r="B58" s="53" t="n"/>
      <c r="C58" s="54" t="n"/>
      <c r="D58" s="45" t="n"/>
      <c r="E58" s="45" t="n"/>
    </row>
    <row r="59" ht="13" customHeight="1" s="301">
      <c r="B59" s="53" t="inlineStr">
        <is>
          <t xml:space="preserve">Value of Dental Health </t>
        </is>
      </c>
      <c r="C59" s="52">
        <f>C20*C43</f>
        <v/>
      </c>
      <c r="D59" s="45" t="n"/>
      <c r="E59" s="45" t="n"/>
    </row>
    <row r="60" ht="13" customHeight="1" s="301">
      <c r="B60" s="53" t="n"/>
      <c r="C60" s="54" t="n"/>
      <c r="D60" s="45" t="n"/>
      <c r="E60" s="45" t="n"/>
    </row>
    <row r="61" ht="13" customHeight="1" s="301">
      <c r="B61" s="53" t="inlineStr">
        <is>
          <t>Value of Behavioral Health</t>
        </is>
      </c>
      <c r="C61" s="52">
        <f>C22*C45</f>
        <v/>
      </c>
      <c r="D61" s="45" t="n"/>
      <c r="E61" s="45" t="n"/>
    </row>
    <row r="62" ht="14" customHeight="1" s="301" thickBot="1">
      <c r="C62" s="51" t="n"/>
      <c r="D62" s="45" t="n"/>
      <c r="E62" s="45" t="n"/>
    </row>
    <row r="63" ht="15" customHeight="1" s="301" thickBot="1" thickTop="1">
      <c r="B63" s="50" t="inlineStr">
        <is>
          <t>Total Service Value</t>
        </is>
      </c>
      <c r="C63" s="49">
        <f>SUM(C49:C62)</f>
        <v/>
      </c>
      <c r="D63" s="48" t="inlineStr">
        <is>
          <t>*** Value of services may encompass value of clinical volunteer service</t>
        </is>
      </c>
      <c r="E63" s="45" t="n"/>
    </row>
    <row r="64" ht="14" customHeight="1" s="301" thickTop="1">
      <c r="D64" s="45" t="n"/>
      <c r="E64" s="45" t="n"/>
    </row>
    <row r="65" ht="13" customHeight="1" s="301">
      <c r="B65" s="47" t="inlineStr">
        <is>
          <t>Return Value</t>
        </is>
      </c>
      <c r="C65" s="46">
        <f>C63/C26</f>
        <v/>
      </c>
      <c r="E65" s="45" t="n"/>
    </row>
    <row r="66" ht="13" customHeight="1" s="301">
      <c r="D66" s="45" t="n"/>
      <c r="E66" s="45" t="n"/>
    </row>
    <row r="67" ht="13" customHeight="1" s="301">
      <c r="B67" s="99" t="inlineStr">
        <is>
          <t>Value of Volunteer Time</t>
        </is>
      </c>
      <c r="C67" s="357">
        <f>C47*C24</f>
        <v/>
      </c>
      <c r="D67" s="45" t="n"/>
      <c r="E67" s="45" t="n"/>
    </row>
    <row r="68" ht="13" customHeight="1" s="301">
      <c r="D68" s="45" t="n"/>
      <c r="E68" s="45" t="n"/>
    </row>
    <row r="69" ht="13" customHeight="1" s="301">
      <c r="D69" s="45" t="n"/>
      <c r="E69" s="45" t="n"/>
    </row>
    <row r="70" ht="13" customHeight="1" s="301">
      <c r="D70" s="45" t="n"/>
      <c r="E70" s="45" t="n"/>
    </row>
    <row r="71" ht="13" customHeight="1" s="301">
      <c r="D71" s="45" t="n"/>
      <c r="E71" s="45" t="n"/>
    </row>
    <row r="72" ht="13" customHeight="1" s="301">
      <c r="D72" s="45" t="n"/>
      <c r="E72" s="45" t="n"/>
    </row>
    <row r="73" ht="13" customHeight="1" s="301">
      <c r="D73" s="45" t="n"/>
      <c r="E73" s="45" t="n"/>
    </row>
    <row r="74" ht="13" customHeight="1" s="301">
      <c r="D74" s="45" t="n"/>
      <c r="E74" s="45" t="n"/>
    </row>
    <row r="75" ht="13" customHeight="1" s="301">
      <c r="D75" s="45" t="n"/>
      <c r="E75" s="45" t="n"/>
    </row>
    <row r="76" ht="13" customHeight="1" s="301">
      <c r="D76" s="45" t="n"/>
      <c r="E76" s="45" t="n"/>
    </row>
    <row r="77" ht="13" customHeight="1" s="301">
      <c r="D77" s="45" t="n"/>
      <c r="E77" s="45" t="n"/>
    </row>
    <row r="78" ht="13" customHeight="1" s="301">
      <c r="D78" s="45" t="n"/>
      <c r="E78" s="45" t="n"/>
    </row>
    <row r="79" ht="13" customHeight="1" s="301">
      <c r="D79" s="45" t="n"/>
      <c r="E79" s="45" t="n"/>
    </row>
    <row r="80" ht="13" customHeight="1" s="301">
      <c r="D80" s="45" t="n"/>
      <c r="E80" s="45" t="n"/>
    </row>
    <row r="81" ht="13" customHeight="1" s="301">
      <c r="D81" s="45" t="n"/>
      <c r="E81" s="45" t="n"/>
    </row>
    <row r="82" ht="13" customHeight="1" s="301">
      <c r="D82" s="45" t="n"/>
      <c r="E82" s="45" t="n"/>
    </row>
    <row r="83" ht="13" customHeight="1" s="301">
      <c r="D83" s="45" t="n"/>
      <c r="E83" s="45" t="n"/>
    </row>
    <row r="84" ht="13" customHeight="1" s="301">
      <c r="D84" s="45" t="n"/>
      <c r="E84" s="45" t="n"/>
    </row>
    <row r="85" ht="13" customHeight="1" s="301">
      <c r="D85" s="45" t="n"/>
      <c r="E85" s="45" t="n"/>
    </row>
    <row r="86" ht="13" customHeight="1" s="301">
      <c r="D86" s="45" t="n"/>
      <c r="E86" s="45" t="n"/>
    </row>
    <row r="87" ht="13" customHeight="1" s="301">
      <c r="D87" s="45" t="n"/>
      <c r="E87" s="45" t="n"/>
    </row>
    <row r="88" ht="13" customHeight="1" s="301">
      <c r="D88" s="45" t="n"/>
      <c r="E88" s="45" t="n"/>
    </row>
    <row r="89" ht="13" customHeight="1" s="301">
      <c r="D89" s="45" t="n"/>
      <c r="E89" s="45" t="n"/>
    </row>
    <row r="90" ht="13" customHeight="1" s="301">
      <c r="D90" s="45" t="n"/>
      <c r="E90" s="45" t="n"/>
    </row>
    <row r="91" ht="13" customHeight="1" s="301">
      <c r="D91" s="45" t="n"/>
      <c r="E91" s="45" t="n"/>
    </row>
    <row r="92" ht="13" customHeight="1" s="301">
      <c r="D92" s="45" t="n"/>
      <c r="E92" s="45" t="n"/>
    </row>
    <row r="93" ht="13" customHeight="1" s="301">
      <c r="D93" s="45" t="n"/>
      <c r="E93" s="45" t="n"/>
    </row>
    <row r="94" ht="13" customHeight="1" s="301">
      <c r="D94" s="45" t="n"/>
      <c r="E94" s="45" t="n"/>
    </row>
    <row r="95" ht="13" customHeight="1" s="301">
      <c r="D95" s="45" t="n"/>
      <c r="E95" s="45" t="n"/>
    </row>
    <row r="96" ht="13" customHeight="1" s="301">
      <c r="D96" s="45" t="n"/>
      <c r="E96" s="45" t="n"/>
    </row>
    <row r="97" ht="13" customHeight="1" s="301">
      <c r="D97" s="45" t="n"/>
      <c r="E97" s="45" t="n"/>
    </row>
    <row r="98" ht="13" customHeight="1" s="301">
      <c r="D98" s="45" t="n"/>
      <c r="E98" s="45" t="n"/>
    </row>
    <row r="99" ht="13" customHeight="1" s="301">
      <c r="D99" s="45" t="n"/>
      <c r="E99" s="45" t="n"/>
    </row>
    <row r="100" ht="13" customHeight="1" s="301">
      <c r="D100" s="45" t="n"/>
      <c r="E100" s="45" t="n"/>
    </row>
    <row r="101" ht="13" customHeight="1" s="301">
      <c r="D101" s="45" t="n"/>
      <c r="E101" s="45" t="n"/>
    </row>
    <row r="102" ht="13" customHeight="1" s="301">
      <c r="D102" s="45" t="n"/>
      <c r="E102" s="45" t="n"/>
    </row>
    <row r="103" ht="13" customHeight="1" s="301">
      <c r="D103" s="45" t="n"/>
      <c r="E103" s="45" t="n"/>
    </row>
    <row r="104" ht="13" customHeight="1" s="301">
      <c r="D104" s="45" t="n"/>
      <c r="E104" s="45" t="n"/>
    </row>
    <row r="105" ht="13" customHeight="1" s="301">
      <c r="D105" s="45" t="n"/>
      <c r="E105" s="45" t="n"/>
    </row>
    <row r="106" ht="13" customHeight="1" s="301">
      <c r="D106" s="45" t="n"/>
      <c r="E106" s="45" t="n"/>
    </row>
    <row r="107" ht="13" customHeight="1" s="301">
      <c r="D107" s="45" t="n"/>
      <c r="E107" s="45" t="n"/>
    </row>
    <row r="108" ht="13" customHeight="1" s="301">
      <c r="D108" s="45" t="n"/>
      <c r="E108" s="45" t="n"/>
    </row>
    <row r="109" ht="13" customHeight="1" s="301">
      <c r="D109" s="45" t="n"/>
      <c r="E109" s="45" t="n"/>
    </row>
    <row r="110" ht="13" customHeight="1" s="301">
      <c r="D110" s="45" t="n"/>
      <c r="E110" s="45" t="n"/>
    </row>
    <row r="111" ht="13" customHeight="1" s="301">
      <c r="D111" s="45" t="n"/>
      <c r="E111" s="45" t="n"/>
    </row>
    <row r="112" ht="13" customHeight="1" s="301">
      <c r="D112" s="45" t="n"/>
      <c r="E112" s="45" t="n"/>
    </row>
    <row r="113" ht="13" customHeight="1" s="301">
      <c r="D113" s="45" t="n"/>
      <c r="E113" s="45" t="n"/>
    </row>
    <row r="114" ht="13" customHeight="1" s="301">
      <c r="D114" s="45" t="n"/>
      <c r="E114" s="45" t="n"/>
    </row>
    <row r="115" ht="13" customHeight="1" s="301">
      <c r="D115" s="45" t="n"/>
      <c r="E115" s="45" t="n"/>
    </row>
    <row r="116" ht="13" customHeight="1" s="301">
      <c r="D116" s="45" t="n"/>
      <c r="E116" s="45" t="n"/>
    </row>
    <row r="117" ht="13" customHeight="1" s="301">
      <c r="D117" s="45" t="n"/>
      <c r="E117" s="45" t="n"/>
    </row>
    <row r="118" ht="13" customHeight="1" s="301">
      <c r="D118" s="45" t="n"/>
      <c r="E118" s="45" t="n"/>
    </row>
    <row r="119" ht="13" customHeight="1" s="301">
      <c r="D119" s="45" t="n"/>
      <c r="E119" s="45" t="n"/>
    </row>
    <row r="120" ht="13" customHeight="1" s="301">
      <c r="D120" s="45" t="n"/>
      <c r="E120" s="45" t="n"/>
    </row>
    <row r="121" ht="13" customHeight="1" s="301">
      <c r="D121" s="45" t="n"/>
      <c r="E121" s="45" t="n"/>
    </row>
    <row r="122" ht="13" customHeight="1" s="301">
      <c r="D122" s="45" t="n"/>
      <c r="E122" s="45" t="n"/>
    </row>
    <row r="123" ht="13" customHeight="1" s="301">
      <c r="D123" s="45" t="n"/>
      <c r="E123" s="45" t="n"/>
    </row>
    <row r="124" ht="13" customHeight="1" s="301">
      <c r="D124" s="45" t="n"/>
      <c r="E124" s="45" t="n"/>
    </row>
    <row r="125" ht="13" customHeight="1" s="301">
      <c r="D125" s="45" t="n"/>
      <c r="E125" s="45" t="n"/>
    </row>
    <row r="126" ht="13" customHeight="1" s="301">
      <c r="D126" s="45" t="n"/>
      <c r="E126" s="45" t="n"/>
    </row>
    <row r="127" ht="13" customHeight="1" s="301">
      <c r="D127" s="45" t="n"/>
      <c r="E127" s="45" t="n"/>
    </row>
    <row r="128" ht="13" customHeight="1" s="301">
      <c r="D128" s="45" t="n"/>
      <c r="E128" s="45" t="n"/>
    </row>
    <row r="129" ht="13" customHeight="1" s="301">
      <c r="D129" s="45" t="n"/>
      <c r="E129" s="45" t="n"/>
    </row>
    <row r="130" ht="13" customHeight="1" s="301">
      <c r="D130" s="45" t="n"/>
      <c r="E130" s="45" t="n"/>
    </row>
    <row r="131" ht="13" customHeight="1" s="301">
      <c r="D131" s="45" t="n"/>
      <c r="E131" s="45" t="n"/>
    </row>
    <row r="132" ht="13" customHeight="1" s="301">
      <c r="D132" s="45" t="n"/>
      <c r="E132" s="45" t="n"/>
    </row>
    <row r="133" ht="13" customHeight="1" s="301">
      <c r="D133" s="45" t="n"/>
      <c r="E133" s="45" t="n"/>
    </row>
    <row r="134" ht="13" customHeight="1" s="301">
      <c r="D134" s="45" t="n"/>
      <c r="E134" s="45" t="n"/>
    </row>
    <row r="135" ht="13" customHeight="1" s="301">
      <c r="D135" s="45" t="n"/>
      <c r="E135" s="45" t="n"/>
    </row>
    <row r="136" ht="13" customHeight="1" s="301">
      <c r="D136" s="45" t="n"/>
      <c r="E136" s="45" t="n"/>
    </row>
    <row r="137" ht="13" customHeight="1" s="301">
      <c r="D137" s="45" t="n"/>
      <c r="E137" s="45" t="n"/>
    </row>
    <row r="138" ht="13" customHeight="1" s="301">
      <c r="D138" s="45" t="n"/>
      <c r="E138" s="45" t="n"/>
    </row>
    <row r="139" ht="13" customHeight="1" s="301">
      <c r="D139" s="45" t="n"/>
      <c r="E139" s="45" t="n"/>
    </row>
    <row r="140" ht="13" customHeight="1" s="301">
      <c r="D140" s="45" t="n"/>
      <c r="E140" s="45" t="n"/>
    </row>
    <row r="141" ht="13" customHeight="1" s="301">
      <c r="D141" s="45" t="n"/>
      <c r="E141" s="45" t="n"/>
    </row>
    <row r="142" ht="13" customHeight="1" s="301">
      <c r="D142" s="45" t="n"/>
      <c r="E142" s="45" t="n"/>
    </row>
    <row r="143" ht="13" customHeight="1" s="301">
      <c r="D143" s="45" t="n"/>
      <c r="E143" s="45" t="n"/>
    </row>
    <row r="144" ht="13" customHeight="1" s="301">
      <c r="D144" s="45" t="n"/>
      <c r="E144" s="45" t="n"/>
    </row>
    <row r="145" ht="13" customHeight="1" s="301">
      <c r="D145" s="45" t="n"/>
      <c r="E145" s="45" t="n"/>
    </row>
    <row r="146" ht="13" customHeight="1" s="301">
      <c r="D146" s="45" t="n"/>
      <c r="E146" s="45" t="n"/>
    </row>
    <row r="147" ht="13" customHeight="1" s="301">
      <c r="D147" s="45" t="n"/>
      <c r="E147" s="45" t="n"/>
    </row>
    <row r="148" ht="13" customHeight="1" s="301">
      <c r="D148" s="45" t="n"/>
      <c r="E148" s="45" t="n"/>
    </row>
    <row r="149" ht="13" customHeight="1" s="301">
      <c r="D149" s="45" t="n"/>
      <c r="E149" s="45" t="n"/>
    </row>
    <row r="150" ht="13" customHeight="1" s="301">
      <c r="D150" s="45" t="n"/>
      <c r="E150" s="45" t="n"/>
    </row>
    <row r="151" ht="13" customHeight="1" s="301">
      <c r="D151" s="45" t="n"/>
      <c r="E151" s="45" t="n"/>
    </row>
    <row r="152" ht="13" customHeight="1" s="301">
      <c r="D152" s="45" t="n"/>
      <c r="E152" s="45" t="n"/>
    </row>
    <row r="153" ht="13" customHeight="1" s="301">
      <c r="D153" s="45" t="n"/>
      <c r="E153" s="45" t="n"/>
    </row>
    <row r="154" ht="13" customHeight="1" s="301">
      <c r="D154" s="45" t="n"/>
      <c r="E154" s="45" t="n"/>
    </row>
    <row r="155" ht="13" customHeight="1" s="301">
      <c r="D155" s="45" t="n"/>
      <c r="E155" s="45" t="n"/>
    </row>
    <row r="156" ht="13" customHeight="1" s="301">
      <c r="D156" s="45" t="n"/>
      <c r="E156" s="45" t="n"/>
    </row>
    <row r="157" ht="13" customHeight="1" s="301">
      <c r="D157" s="45" t="n"/>
      <c r="E157" s="45" t="n"/>
    </row>
    <row r="158" ht="13" customHeight="1" s="301">
      <c r="D158" s="45" t="n"/>
      <c r="E158" s="45" t="n"/>
    </row>
    <row r="159" ht="13" customHeight="1" s="301">
      <c r="D159" s="45" t="n"/>
      <c r="E159" s="45" t="n"/>
    </row>
    <row r="160" ht="13" customHeight="1" s="301">
      <c r="D160" s="45" t="n"/>
      <c r="E160" s="45" t="n"/>
    </row>
    <row r="161" ht="13" customHeight="1" s="301">
      <c r="D161" s="45" t="n"/>
      <c r="E161" s="45" t="n"/>
    </row>
    <row r="162" ht="13" customHeight="1" s="301">
      <c r="D162" s="45" t="n"/>
      <c r="E162" s="45" t="n"/>
    </row>
    <row r="163" ht="13" customHeight="1" s="301">
      <c r="D163" s="45" t="n"/>
      <c r="E163" s="45" t="n"/>
    </row>
    <row r="164" ht="13" customHeight="1" s="301">
      <c r="D164" s="45" t="n"/>
      <c r="E164" s="45" t="n"/>
    </row>
    <row r="165" ht="13" customHeight="1" s="301">
      <c r="D165" s="45" t="n"/>
      <c r="E165" s="45" t="n"/>
    </row>
    <row r="166" ht="13" customHeight="1" s="301">
      <c r="D166" s="45" t="n"/>
      <c r="E166" s="45" t="n"/>
    </row>
    <row r="167" ht="13" customHeight="1" s="301">
      <c r="D167" s="45" t="n"/>
      <c r="E167" s="45" t="n"/>
    </row>
    <row r="168" ht="13" customHeight="1" s="301">
      <c r="D168" s="45" t="n"/>
      <c r="E168" s="45" t="n"/>
    </row>
    <row r="169" ht="13" customHeight="1" s="301">
      <c r="D169" s="45" t="n"/>
      <c r="E169" s="45" t="n"/>
    </row>
    <row r="170" ht="13" customHeight="1" s="301">
      <c r="D170" s="45" t="n"/>
      <c r="E170" s="45" t="n"/>
    </row>
    <row r="171" ht="13" customHeight="1" s="301">
      <c r="D171" s="45" t="n"/>
      <c r="E171" s="45" t="n"/>
    </row>
    <row r="172" ht="13" customHeight="1" s="301">
      <c r="D172" s="45" t="n"/>
      <c r="E172" s="45" t="n"/>
    </row>
    <row r="173" ht="13" customHeight="1" s="301">
      <c r="D173" s="45" t="n"/>
      <c r="E173" s="45" t="n"/>
    </row>
    <row r="174" ht="13" customHeight="1" s="301">
      <c r="D174" s="45" t="n"/>
      <c r="E174" s="45" t="n"/>
    </row>
    <row r="175" ht="13" customHeight="1" s="301">
      <c r="D175" s="45" t="n"/>
      <c r="E175" s="45" t="n"/>
    </row>
    <row r="176" ht="13" customHeight="1" s="301">
      <c r="D176" s="45" t="n"/>
      <c r="E176" s="45" t="n"/>
    </row>
    <row r="177" ht="13" customHeight="1" s="301">
      <c r="D177" s="45" t="n"/>
      <c r="E177" s="45" t="n"/>
    </row>
    <row r="178" ht="13" customHeight="1" s="301">
      <c r="D178" s="45" t="n"/>
      <c r="E178" s="45" t="n"/>
    </row>
    <row r="179" ht="13" customHeight="1" s="301">
      <c r="D179" s="45" t="n"/>
      <c r="E179" s="45" t="n"/>
    </row>
    <row r="180" ht="13" customHeight="1" s="301">
      <c r="D180" s="45" t="n"/>
      <c r="E180" s="45" t="n"/>
    </row>
    <row r="181" ht="13" customHeight="1" s="301">
      <c r="D181" s="45" t="n"/>
      <c r="E181" s="45" t="n"/>
    </row>
    <row r="182" ht="13" customHeight="1" s="301">
      <c r="D182" s="45" t="n"/>
      <c r="E182" s="45" t="n"/>
    </row>
    <row r="183" ht="13" customHeight="1" s="301">
      <c r="D183" s="45" t="n"/>
      <c r="E183" s="45" t="n"/>
    </row>
    <row r="184" ht="13" customHeight="1" s="301">
      <c r="D184" s="45" t="n"/>
      <c r="E184" s="45" t="n"/>
    </row>
    <row r="185" ht="13" customHeight="1" s="301">
      <c r="D185" s="45" t="n"/>
      <c r="E185" s="45" t="n"/>
    </row>
    <row r="186" ht="13" customHeight="1" s="301">
      <c r="D186" s="45" t="n"/>
      <c r="E186" s="45" t="n"/>
    </row>
    <row r="187" ht="13" customHeight="1" s="301">
      <c r="D187" s="45" t="n"/>
      <c r="E187" s="45" t="n"/>
    </row>
    <row r="188" ht="13" customHeight="1" s="301">
      <c r="D188" s="45" t="n"/>
      <c r="E188" s="45" t="n"/>
    </row>
    <row r="189" ht="13" customHeight="1" s="301">
      <c r="D189" s="45" t="n"/>
      <c r="E189" s="45" t="n"/>
    </row>
    <row r="190" ht="13" customHeight="1" s="301">
      <c r="D190" s="45" t="n"/>
      <c r="E190" s="45" t="n"/>
    </row>
    <row r="191" ht="13" customHeight="1" s="301">
      <c r="D191" s="45" t="n"/>
      <c r="E191" s="45" t="n"/>
    </row>
    <row r="192" ht="13" customHeight="1" s="301">
      <c r="D192" s="45" t="n"/>
      <c r="E192" s="45" t="n"/>
    </row>
    <row r="193" ht="13" customHeight="1" s="301">
      <c r="D193" s="45" t="n"/>
      <c r="E193" s="45" t="n"/>
    </row>
    <row r="194" ht="13" customHeight="1" s="301">
      <c r="D194" s="45" t="n"/>
      <c r="E194" s="45" t="n"/>
    </row>
    <row r="195" ht="13" customHeight="1" s="301">
      <c r="D195" s="45" t="n"/>
      <c r="E195" s="45" t="n"/>
    </row>
    <row r="196" ht="13" customHeight="1" s="301">
      <c r="D196" s="45" t="n"/>
      <c r="E196" s="45" t="n"/>
    </row>
    <row r="197" ht="13" customHeight="1" s="301">
      <c r="D197" s="45" t="n"/>
      <c r="E197" s="45" t="n"/>
    </row>
    <row r="198" ht="13" customHeight="1" s="301">
      <c r="D198" s="45" t="n"/>
      <c r="E198" s="45" t="n"/>
    </row>
    <row r="199" ht="13" customHeight="1" s="301">
      <c r="D199" s="45" t="n"/>
      <c r="E199" s="45" t="n"/>
    </row>
    <row r="200" ht="13" customHeight="1" s="301">
      <c r="D200" s="45" t="n"/>
      <c r="E200" s="45" t="n"/>
    </row>
    <row r="201" ht="13" customHeight="1" s="301">
      <c r="D201" s="45" t="n"/>
      <c r="E201" s="45" t="n"/>
    </row>
    <row r="202" ht="13" customHeight="1" s="301">
      <c r="D202" s="45" t="n"/>
      <c r="E202" s="45" t="n"/>
    </row>
    <row r="203" ht="13" customHeight="1" s="301">
      <c r="D203" s="45" t="n"/>
      <c r="E203" s="45" t="n"/>
    </row>
    <row r="204" ht="13" customHeight="1" s="301">
      <c r="D204" s="45" t="n"/>
      <c r="E204" s="45" t="n"/>
    </row>
    <row r="205" ht="13" customHeight="1" s="301">
      <c r="D205" s="45" t="n"/>
      <c r="E205" s="45" t="n"/>
    </row>
    <row r="206" ht="13" customHeight="1" s="301">
      <c r="D206" s="45" t="n"/>
      <c r="E206" s="45" t="n"/>
    </row>
    <row r="207" ht="13" customHeight="1" s="301">
      <c r="D207" s="45" t="n"/>
      <c r="E207" s="45" t="n"/>
    </row>
    <row r="208" ht="13" customHeight="1" s="301">
      <c r="D208" s="45" t="n"/>
      <c r="E208" s="45" t="n"/>
    </row>
    <row r="209" ht="13" customHeight="1" s="301">
      <c r="D209" s="45" t="n"/>
      <c r="E209" s="45" t="n"/>
    </row>
    <row r="210" ht="13" customHeight="1" s="301">
      <c r="D210" s="45" t="n"/>
      <c r="E210" s="45" t="n"/>
    </row>
    <row r="211" ht="13" customHeight="1" s="301">
      <c r="D211" s="45" t="n"/>
      <c r="E211" s="45" t="n"/>
    </row>
    <row r="212" ht="13" customHeight="1" s="301">
      <c r="D212" s="45" t="n"/>
      <c r="E212" s="45" t="n"/>
    </row>
    <row r="213" ht="13" customHeight="1" s="301">
      <c r="D213" s="45" t="n"/>
      <c r="E213" s="45" t="n"/>
    </row>
    <row r="214" ht="13" customHeight="1" s="301">
      <c r="D214" s="45" t="n"/>
      <c r="E214" s="45" t="n"/>
    </row>
    <row r="215" ht="13" customHeight="1" s="301">
      <c r="D215" s="45" t="n"/>
      <c r="E215" s="45" t="n"/>
    </row>
    <row r="216" ht="13" customHeight="1" s="301">
      <c r="D216" s="45" t="n"/>
      <c r="E216" s="45" t="n"/>
    </row>
    <row r="217" ht="13" customHeight="1" s="301">
      <c r="D217" s="45" t="n"/>
      <c r="E217" s="45" t="n"/>
    </row>
    <row r="218" ht="13" customHeight="1" s="301">
      <c r="D218" s="45" t="n"/>
      <c r="E218" s="45" t="n"/>
    </row>
    <row r="219" ht="13" customHeight="1" s="301">
      <c r="D219" s="45" t="n"/>
      <c r="E219" s="45" t="n"/>
    </row>
    <row r="220" ht="13" customHeight="1" s="301">
      <c r="D220" s="45" t="n"/>
      <c r="E220" s="45" t="n"/>
    </row>
    <row r="221" ht="13" customHeight="1" s="301">
      <c r="D221" s="45" t="n"/>
      <c r="E221" s="45" t="n"/>
    </row>
    <row r="222" ht="13" customHeight="1" s="301">
      <c r="D222" s="45" t="n"/>
      <c r="E222" s="45" t="n"/>
    </row>
    <row r="223" ht="13" customHeight="1" s="301">
      <c r="D223" s="45" t="n"/>
      <c r="E223" s="45" t="n"/>
    </row>
    <row r="224" ht="13" customHeight="1" s="301">
      <c r="D224" s="45" t="n"/>
      <c r="E224" s="45" t="n"/>
    </row>
    <row r="225" ht="13" customHeight="1" s="301">
      <c r="D225" s="45" t="n"/>
      <c r="E225" s="45" t="n"/>
    </row>
    <row r="226" ht="13" customHeight="1" s="301">
      <c r="D226" s="45" t="n"/>
      <c r="E226" s="45" t="n"/>
    </row>
    <row r="227" ht="13" customHeight="1" s="301">
      <c r="D227" s="45" t="n"/>
      <c r="E227" s="45" t="n"/>
    </row>
    <row r="228" ht="13" customHeight="1" s="301">
      <c r="D228" s="45" t="n"/>
      <c r="E228" s="45" t="n"/>
    </row>
    <row r="229" ht="13" customHeight="1" s="301">
      <c r="D229" s="45" t="n"/>
      <c r="E229" s="45" t="n"/>
    </row>
    <row r="230" ht="13" customHeight="1" s="301">
      <c r="D230" s="45" t="n"/>
      <c r="E230" s="45" t="n"/>
    </row>
    <row r="231" ht="13" customHeight="1" s="301">
      <c r="D231" s="45" t="n"/>
      <c r="E231" s="45" t="n"/>
    </row>
    <row r="232" ht="13" customHeight="1" s="301">
      <c r="D232" s="45" t="n"/>
      <c r="E232" s="45" t="n"/>
    </row>
    <row r="233" ht="13" customHeight="1" s="301">
      <c r="D233" s="45" t="n"/>
      <c r="E233" s="45" t="n"/>
    </row>
    <row r="234" ht="13" customHeight="1" s="301">
      <c r="D234" s="45" t="n"/>
      <c r="E234" s="45" t="n"/>
    </row>
    <row r="235" ht="13" customHeight="1" s="301">
      <c r="D235" s="45" t="n"/>
      <c r="E235" s="45" t="n"/>
    </row>
    <row r="236" ht="13" customHeight="1" s="301">
      <c r="D236" s="45" t="n"/>
      <c r="E236" s="45" t="n"/>
    </row>
    <row r="237" ht="13" customHeight="1" s="301">
      <c r="D237" s="45" t="n"/>
      <c r="E237" s="45" t="n"/>
    </row>
    <row r="238" ht="13" customHeight="1" s="301">
      <c r="D238" s="45" t="n"/>
      <c r="E238" s="45" t="n"/>
    </row>
    <row r="239" ht="13" customHeight="1" s="301">
      <c r="D239" s="45" t="n"/>
      <c r="E239" s="45" t="n"/>
    </row>
    <row r="240" ht="13" customHeight="1" s="301">
      <c r="D240" s="45" t="n"/>
      <c r="E240" s="45" t="n"/>
    </row>
    <row r="241" ht="13" customHeight="1" s="301">
      <c r="D241" s="45" t="n"/>
      <c r="E241" s="45" t="n"/>
    </row>
    <row r="242" ht="13" customHeight="1" s="301">
      <c r="D242" s="45" t="n"/>
      <c r="E242" s="45" t="n"/>
    </row>
    <row r="243" ht="13" customHeight="1" s="301">
      <c r="D243" s="45" t="n"/>
      <c r="E243" s="45" t="n"/>
    </row>
    <row r="244" ht="13" customHeight="1" s="301">
      <c r="D244" s="45" t="n"/>
      <c r="E244" s="45" t="n"/>
    </row>
    <row r="245" ht="13" customHeight="1" s="301">
      <c r="D245" s="45" t="n"/>
      <c r="E245" s="45" t="n"/>
    </row>
    <row r="246" ht="13" customHeight="1" s="301">
      <c r="D246" s="45" t="n"/>
      <c r="E246" s="45" t="n"/>
    </row>
    <row r="247" ht="13" customHeight="1" s="301">
      <c r="D247" s="45" t="n"/>
      <c r="E247" s="45" t="n"/>
    </row>
    <row r="248" ht="13" customHeight="1" s="301">
      <c r="D248" s="45" t="n"/>
      <c r="E248" s="45" t="n"/>
    </row>
    <row r="249" ht="13" customHeight="1" s="301">
      <c r="D249" s="45" t="n"/>
      <c r="E249" s="45" t="n"/>
    </row>
    <row r="250" ht="13" customHeight="1" s="301">
      <c r="D250" s="45" t="n"/>
      <c r="E250" s="45" t="n"/>
    </row>
    <row r="251" ht="13" customHeight="1" s="301">
      <c r="D251" s="45" t="n"/>
      <c r="E251" s="45" t="n"/>
    </row>
    <row r="252" ht="13" customHeight="1" s="301">
      <c r="D252" s="45" t="n"/>
      <c r="E252" s="45" t="n"/>
    </row>
    <row r="253" ht="13" customHeight="1" s="301">
      <c r="D253" s="45" t="n"/>
      <c r="E253" s="45" t="n"/>
    </row>
    <row r="254" ht="13" customHeight="1" s="301">
      <c r="D254" s="45" t="n"/>
      <c r="E254" s="45" t="n"/>
    </row>
    <row r="255" ht="13" customHeight="1" s="301">
      <c r="D255" s="45" t="n"/>
      <c r="E255" s="45" t="n"/>
    </row>
    <row r="256" ht="13" customHeight="1" s="301">
      <c r="D256" s="45" t="n"/>
      <c r="E256" s="45" t="n"/>
    </row>
    <row r="257" ht="13" customHeight="1" s="301">
      <c r="D257" s="45" t="n"/>
      <c r="E257" s="45" t="n"/>
    </row>
    <row r="258" ht="13" customHeight="1" s="301">
      <c r="D258" s="45" t="n"/>
      <c r="E258" s="45" t="n"/>
    </row>
    <row r="259" ht="13" customHeight="1" s="301">
      <c r="D259" s="45" t="n"/>
      <c r="E259" s="45" t="n"/>
    </row>
    <row r="260" ht="13" customHeight="1" s="301">
      <c r="D260" s="45" t="n"/>
      <c r="E260" s="45" t="n"/>
    </row>
    <row r="261" ht="13" customHeight="1" s="301">
      <c r="D261" s="45" t="n"/>
      <c r="E261" s="45" t="n"/>
    </row>
    <row r="262" ht="13" customHeight="1" s="301">
      <c r="D262" s="45" t="n"/>
      <c r="E262" s="45" t="n"/>
    </row>
    <row r="263" ht="13" customHeight="1" s="301">
      <c r="D263" s="45" t="n"/>
      <c r="E263" s="45" t="n"/>
    </row>
    <row r="264" ht="13" customHeight="1" s="301">
      <c r="D264" s="45" t="n"/>
      <c r="E264" s="45" t="n"/>
    </row>
    <row r="265" ht="13" customHeight="1" s="301">
      <c r="D265" s="45" t="n"/>
      <c r="E265" s="45" t="n"/>
    </row>
    <row r="266" ht="13" customHeight="1" s="301">
      <c r="D266" s="45" t="n"/>
      <c r="E266" s="45" t="n"/>
    </row>
    <row r="267" ht="13" customHeight="1" s="301">
      <c r="D267" s="45" t="n"/>
      <c r="E267" s="45" t="n"/>
    </row>
    <row r="268" ht="13" customHeight="1" s="301">
      <c r="D268" s="45" t="n"/>
      <c r="E268" s="45" t="n"/>
    </row>
    <row r="269" ht="13" customHeight="1" s="301">
      <c r="D269" s="45" t="n"/>
      <c r="E269" s="45" t="n"/>
    </row>
    <row r="270" ht="13" customHeight="1" s="301">
      <c r="D270" s="45" t="n"/>
      <c r="E270" s="45" t="n"/>
    </row>
    <row r="271" ht="13" customHeight="1" s="301">
      <c r="D271" s="45" t="n"/>
      <c r="E271" s="45" t="n"/>
    </row>
    <row r="272" ht="13" customHeight="1" s="301">
      <c r="D272" s="45" t="n"/>
      <c r="E272" s="45" t="n"/>
    </row>
    <row r="273" ht="13" customHeight="1" s="301">
      <c r="D273" s="45" t="n"/>
      <c r="E273" s="45" t="n"/>
    </row>
    <row r="274" ht="13" customHeight="1" s="301">
      <c r="D274" s="45" t="n"/>
      <c r="E274" s="45" t="n"/>
    </row>
    <row r="275" ht="13" customHeight="1" s="301">
      <c r="D275" s="45" t="n"/>
      <c r="E275" s="45" t="n"/>
    </row>
    <row r="276" ht="13" customHeight="1" s="301">
      <c r="D276" s="45" t="n"/>
      <c r="E276" s="45" t="n"/>
    </row>
    <row r="277" ht="13" customHeight="1" s="301">
      <c r="D277" s="45" t="n"/>
      <c r="E277" s="45" t="n"/>
    </row>
    <row r="278" ht="13" customHeight="1" s="301">
      <c r="D278" s="45" t="n"/>
      <c r="E278" s="45" t="n"/>
    </row>
    <row r="279" ht="13" customHeight="1" s="301">
      <c r="D279" s="45" t="n"/>
      <c r="E279" s="45" t="n"/>
    </row>
    <row r="280" ht="13" customHeight="1" s="301">
      <c r="D280" s="45" t="n"/>
      <c r="E280" s="45" t="n"/>
    </row>
    <row r="281" ht="13" customHeight="1" s="301">
      <c r="D281" s="45" t="n"/>
      <c r="E281" s="45" t="n"/>
    </row>
    <row r="282" ht="13" customHeight="1" s="301">
      <c r="D282" s="45" t="n"/>
      <c r="E282" s="45" t="n"/>
    </row>
    <row r="283" ht="13" customHeight="1" s="301">
      <c r="D283" s="45" t="n"/>
      <c r="E283" s="45" t="n"/>
    </row>
    <row r="284" ht="13" customHeight="1" s="301">
      <c r="D284" s="45" t="n"/>
      <c r="E284" s="45" t="n"/>
    </row>
    <row r="285" ht="13" customHeight="1" s="301">
      <c r="D285" s="45" t="n"/>
      <c r="E285" s="45" t="n"/>
    </row>
    <row r="286" ht="13" customHeight="1" s="301">
      <c r="D286" s="45" t="n"/>
      <c r="E286" s="45" t="n"/>
    </row>
    <row r="287" ht="13" customHeight="1" s="301">
      <c r="D287" s="45" t="n"/>
      <c r="E287" s="45" t="n"/>
    </row>
    <row r="288" ht="13" customHeight="1" s="301">
      <c r="D288" s="45" t="n"/>
      <c r="E288" s="45" t="n"/>
    </row>
    <row r="289" ht="13" customHeight="1" s="301">
      <c r="D289" s="45" t="n"/>
      <c r="E289" s="45" t="n"/>
    </row>
    <row r="290" ht="13" customHeight="1" s="301">
      <c r="D290" s="45" t="n"/>
      <c r="E290" s="45" t="n"/>
    </row>
    <row r="291" ht="13" customHeight="1" s="301">
      <c r="D291" s="45" t="n"/>
      <c r="E291" s="45" t="n"/>
    </row>
    <row r="292" ht="13" customHeight="1" s="301">
      <c r="D292" s="45" t="n"/>
      <c r="E292" s="45" t="n"/>
    </row>
    <row r="293" ht="13" customHeight="1" s="301">
      <c r="D293" s="45" t="n"/>
      <c r="E293" s="45" t="n"/>
    </row>
    <row r="294" ht="13" customHeight="1" s="301">
      <c r="D294" s="45" t="n"/>
      <c r="E294" s="45" t="n"/>
    </row>
    <row r="295" ht="13" customHeight="1" s="301">
      <c r="D295" s="45" t="n"/>
      <c r="E295" s="45" t="n"/>
    </row>
    <row r="296" ht="13" customHeight="1" s="301">
      <c r="D296" s="45" t="n"/>
      <c r="E296" s="45" t="n"/>
    </row>
    <row r="297" ht="13" customHeight="1" s="301">
      <c r="D297" s="45" t="n"/>
      <c r="E297" s="45" t="n"/>
    </row>
    <row r="298" ht="13" customHeight="1" s="301">
      <c r="D298" s="45" t="n"/>
      <c r="E298" s="45" t="n"/>
    </row>
    <row r="299" ht="13" customHeight="1" s="301">
      <c r="D299" s="45" t="n"/>
      <c r="E299" s="45" t="n"/>
    </row>
    <row r="300" ht="13" customHeight="1" s="301">
      <c r="D300" s="45" t="n"/>
      <c r="E300" s="45" t="n"/>
    </row>
    <row r="301" ht="13" customHeight="1" s="301">
      <c r="D301" s="45" t="n"/>
      <c r="E301" s="45" t="n"/>
    </row>
    <row r="302" ht="13" customHeight="1" s="301">
      <c r="D302" s="45" t="n"/>
      <c r="E302" s="45" t="n"/>
    </row>
    <row r="303" ht="13" customHeight="1" s="301">
      <c r="D303" s="45" t="n"/>
      <c r="E303" s="45" t="n"/>
    </row>
    <row r="304" ht="13" customHeight="1" s="301">
      <c r="D304" s="45" t="n"/>
      <c r="E304" s="45" t="n"/>
    </row>
    <row r="305" ht="13" customHeight="1" s="301">
      <c r="D305" s="45" t="n"/>
      <c r="E305" s="45" t="n"/>
    </row>
    <row r="306" ht="13" customHeight="1" s="301">
      <c r="D306" s="45" t="n"/>
      <c r="E306" s="45" t="n"/>
    </row>
    <row r="307" ht="13" customHeight="1" s="301">
      <c r="D307" s="45" t="n"/>
      <c r="E307" s="45" t="n"/>
    </row>
    <row r="308" ht="13" customHeight="1" s="301">
      <c r="D308" s="45" t="n"/>
      <c r="E308" s="45" t="n"/>
    </row>
    <row r="309" ht="13" customHeight="1" s="301">
      <c r="D309" s="45" t="n"/>
      <c r="E309" s="45" t="n"/>
    </row>
    <row r="310" ht="13" customHeight="1" s="301">
      <c r="D310" s="45" t="n"/>
      <c r="E310" s="45" t="n"/>
    </row>
    <row r="311" ht="13" customHeight="1" s="301">
      <c r="D311" s="45" t="n"/>
      <c r="E311" s="45" t="n"/>
    </row>
    <row r="312" ht="13" customHeight="1" s="301">
      <c r="D312" s="45" t="n"/>
      <c r="E312" s="45" t="n"/>
    </row>
    <row r="313" ht="13" customHeight="1" s="301">
      <c r="D313" s="45" t="n"/>
      <c r="E313" s="45" t="n"/>
    </row>
    <row r="314" ht="13" customHeight="1" s="301">
      <c r="D314" s="45" t="n"/>
      <c r="E314" s="45" t="n"/>
    </row>
    <row r="315" ht="13" customHeight="1" s="301">
      <c r="D315" s="45" t="n"/>
      <c r="E315" s="45" t="n"/>
    </row>
    <row r="316" ht="13" customHeight="1" s="301">
      <c r="D316" s="45" t="n"/>
      <c r="E316" s="45" t="n"/>
    </row>
    <row r="317" ht="13" customHeight="1" s="301">
      <c r="D317" s="45" t="n"/>
      <c r="E317" s="45" t="n"/>
    </row>
    <row r="318" ht="13" customHeight="1" s="301">
      <c r="D318" s="45" t="n"/>
      <c r="E318" s="45" t="n"/>
    </row>
    <row r="319" ht="13" customHeight="1" s="301">
      <c r="D319" s="45" t="n"/>
      <c r="E319" s="45" t="n"/>
    </row>
    <row r="320" ht="13" customHeight="1" s="301">
      <c r="D320" s="45" t="n"/>
      <c r="E320" s="45" t="n"/>
    </row>
    <row r="321" ht="13" customHeight="1" s="301">
      <c r="D321" s="45" t="n"/>
      <c r="E321" s="45" t="n"/>
    </row>
    <row r="322" ht="13" customHeight="1" s="301">
      <c r="D322" s="45" t="n"/>
      <c r="E322" s="45" t="n"/>
    </row>
    <row r="323" ht="13" customHeight="1" s="301">
      <c r="D323" s="45" t="n"/>
      <c r="E323" s="45" t="n"/>
    </row>
    <row r="324" ht="13" customHeight="1" s="301">
      <c r="D324" s="45" t="n"/>
      <c r="E324" s="45" t="n"/>
    </row>
    <row r="325" ht="13" customHeight="1" s="301">
      <c r="D325" s="45" t="n"/>
      <c r="E325" s="45" t="n"/>
    </row>
    <row r="326" ht="13" customHeight="1" s="301">
      <c r="D326" s="45" t="n"/>
      <c r="E326" s="45" t="n"/>
    </row>
    <row r="327" ht="13" customHeight="1" s="301">
      <c r="D327" s="45" t="n"/>
      <c r="E327" s="45" t="n"/>
    </row>
    <row r="328" ht="13" customHeight="1" s="301">
      <c r="D328" s="45" t="n"/>
      <c r="E328" s="45" t="n"/>
    </row>
    <row r="329" ht="13" customHeight="1" s="301">
      <c r="D329" s="45" t="n"/>
      <c r="E329" s="45" t="n"/>
    </row>
    <row r="330" ht="13" customHeight="1" s="301">
      <c r="D330" s="45" t="n"/>
      <c r="E330" s="45" t="n"/>
    </row>
    <row r="331" ht="13" customHeight="1" s="301">
      <c r="D331" s="45" t="n"/>
      <c r="E331" s="45" t="n"/>
    </row>
    <row r="332" ht="13" customHeight="1" s="301">
      <c r="D332" s="45" t="n"/>
      <c r="E332" s="45" t="n"/>
    </row>
    <row r="333" ht="13" customHeight="1" s="301">
      <c r="D333" s="45" t="n"/>
      <c r="E333" s="45" t="n"/>
    </row>
    <row r="334" ht="13" customHeight="1" s="301">
      <c r="D334" s="45" t="n"/>
      <c r="E334" s="45" t="n"/>
    </row>
    <row r="335" ht="13" customHeight="1" s="301">
      <c r="D335" s="45" t="n"/>
      <c r="E335" s="45" t="n"/>
    </row>
    <row r="336" ht="13" customHeight="1" s="301">
      <c r="D336" s="45" t="n"/>
      <c r="E336" s="45" t="n"/>
    </row>
    <row r="337" ht="13" customHeight="1" s="301">
      <c r="D337" s="45" t="n"/>
      <c r="E337" s="45" t="n"/>
    </row>
    <row r="338" ht="13" customHeight="1" s="301">
      <c r="D338" s="45" t="n"/>
      <c r="E338" s="45" t="n"/>
    </row>
    <row r="339" ht="13" customHeight="1" s="301">
      <c r="D339" s="45" t="n"/>
      <c r="E339" s="45" t="n"/>
    </row>
    <row r="340" ht="13" customHeight="1" s="301">
      <c r="D340" s="45" t="n"/>
      <c r="E340" s="45" t="n"/>
    </row>
    <row r="341" ht="13" customHeight="1" s="301">
      <c r="D341" s="45" t="n"/>
      <c r="E341" s="45" t="n"/>
    </row>
    <row r="342" ht="13" customHeight="1" s="301">
      <c r="D342" s="45" t="n"/>
      <c r="E342" s="45" t="n"/>
    </row>
    <row r="343" ht="13" customHeight="1" s="301">
      <c r="D343" s="45" t="n"/>
      <c r="E343" s="45" t="n"/>
    </row>
    <row r="344" ht="13" customHeight="1" s="301">
      <c r="D344" s="45" t="n"/>
      <c r="E344" s="45" t="n"/>
    </row>
    <row r="345" ht="13" customHeight="1" s="301">
      <c r="D345" s="45" t="n"/>
      <c r="E345" s="45" t="n"/>
    </row>
    <row r="346" ht="13" customHeight="1" s="301">
      <c r="D346" s="45" t="n"/>
      <c r="E346" s="45" t="n"/>
    </row>
    <row r="347" ht="13" customHeight="1" s="301">
      <c r="D347" s="45" t="n"/>
      <c r="E347" s="45" t="n"/>
    </row>
    <row r="348" ht="13" customHeight="1" s="301">
      <c r="D348" s="45" t="n"/>
      <c r="E348" s="45" t="n"/>
    </row>
    <row r="349" ht="13" customHeight="1" s="301">
      <c r="D349" s="45" t="n"/>
      <c r="E349" s="45" t="n"/>
    </row>
    <row r="350" ht="13" customHeight="1" s="301">
      <c r="D350" s="45" t="n"/>
      <c r="E350" s="45" t="n"/>
    </row>
    <row r="351" ht="13" customHeight="1" s="301">
      <c r="D351" s="45" t="n"/>
      <c r="E351" s="45" t="n"/>
    </row>
    <row r="352" ht="13" customHeight="1" s="301">
      <c r="D352" s="45" t="n"/>
      <c r="E352" s="45" t="n"/>
    </row>
    <row r="353" ht="13" customHeight="1" s="301">
      <c r="D353" s="45" t="n"/>
      <c r="E353" s="45" t="n"/>
    </row>
    <row r="354" ht="13" customHeight="1" s="301">
      <c r="D354" s="45" t="n"/>
      <c r="E354" s="45" t="n"/>
    </row>
    <row r="355" ht="13" customHeight="1" s="301">
      <c r="D355" s="45" t="n"/>
      <c r="E355" s="45" t="n"/>
    </row>
    <row r="356" ht="13" customHeight="1" s="301">
      <c r="D356" s="45" t="n"/>
      <c r="E356" s="45" t="n"/>
    </row>
    <row r="357" ht="13" customHeight="1" s="301">
      <c r="D357" s="45" t="n"/>
      <c r="E357" s="45" t="n"/>
    </row>
    <row r="358" ht="13" customHeight="1" s="301">
      <c r="D358" s="45" t="n"/>
      <c r="E358" s="45" t="n"/>
    </row>
    <row r="359" ht="13" customHeight="1" s="301">
      <c r="D359" s="45" t="n"/>
      <c r="E359" s="45" t="n"/>
    </row>
    <row r="360" ht="13" customHeight="1" s="301">
      <c r="D360" s="45" t="n"/>
      <c r="E360" s="45" t="n"/>
    </row>
    <row r="361" ht="13" customHeight="1" s="301">
      <c r="D361" s="45" t="n"/>
      <c r="E361" s="45" t="n"/>
    </row>
    <row r="362" ht="13" customHeight="1" s="301">
      <c r="D362" s="45" t="n"/>
      <c r="E362" s="45" t="n"/>
    </row>
    <row r="363" ht="13" customHeight="1" s="301">
      <c r="D363" s="45" t="n"/>
      <c r="E363" s="45" t="n"/>
    </row>
    <row r="364" ht="13" customHeight="1" s="301">
      <c r="D364" s="45" t="n"/>
      <c r="E364" s="45" t="n"/>
    </row>
    <row r="365" ht="13" customHeight="1" s="301">
      <c r="D365" s="45" t="n"/>
      <c r="E365" s="45" t="n"/>
    </row>
    <row r="366" ht="13" customHeight="1" s="301">
      <c r="D366" s="45" t="n"/>
      <c r="E366" s="45" t="n"/>
    </row>
    <row r="367" ht="13" customHeight="1" s="301">
      <c r="D367" s="45" t="n"/>
      <c r="E367" s="45" t="n"/>
    </row>
    <row r="368" ht="13" customHeight="1" s="301">
      <c r="D368" s="45" t="n"/>
      <c r="E368" s="45" t="n"/>
    </row>
    <row r="369" ht="13" customHeight="1" s="301">
      <c r="D369" s="45" t="n"/>
      <c r="E369" s="45" t="n"/>
    </row>
    <row r="370" ht="13" customHeight="1" s="301">
      <c r="D370" s="45" t="n"/>
      <c r="E370" s="45" t="n"/>
    </row>
    <row r="371" ht="13" customHeight="1" s="301">
      <c r="D371" s="45" t="n"/>
      <c r="E371" s="45" t="n"/>
    </row>
    <row r="372" ht="13" customHeight="1" s="301">
      <c r="D372" s="45" t="n"/>
      <c r="E372" s="45" t="n"/>
    </row>
    <row r="373" ht="13" customHeight="1" s="301">
      <c r="D373" s="45" t="n"/>
      <c r="E373" s="45" t="n"/>
    </row>
    <row r="374" ht="13" customHeight="1" s="301">
      <c r="D374" s="45" t="n"/>
      <c r="E374" s="45" t="n"/>
    </row>
    <row r="375" ht="13" customHeight="1" s="301">
      <c r="D375" s="45" t="n"/>
      <c r="E375" s="45" t="n"/>
    </row>
    <row r="376" ht="13" customHeight="1" s="301">
      <c r="D376" s="45" t="n"/>
      <c r="E376" s="45" t="n"/>
    </row>
    <row r="377" ht="13" customHeight="1" s="301">
      <c r="D377" s="45" t="n"/>
      <c r="E377" s="45" t="n"/>
    </row>
    <row r="378" ht="13" customHeight="1" s="301">
      <c r="D378" s="45" t="n"/>
      <c r="E378" s="45" t="n"/>
    </row>
    <row r="379" ht="13" customHeight="1" s="301">
      <c r="D379" s="45" t="n"/>
      <c r="E379" s="45" t="n"/>
    </row>
    <row r="380" ht="13" customHeight="1" s="301">
      <c r="D380" s="45" t="n"/>
      <c r="E380" s="45" t="n"/>
    </row>
    <row r="381" ht="13" customHeight="1" s="301">
      <c r="D381" s="45" t="n"/>
      <c r="E381" s="45" t="n"/>
    </row>
    <row r="382" ht="13" customHeight="1" s="301">
      <c r="D382" s="45" t="n"/>
      <c r="E382" s="45" t="n"/>
    </row>
    <row r="383" ht="13" customHeight="1" s="301">
      <c r="D383" s="45" t="n"/>
      <c r="E383" s="45" t="n"/>
    </row>
    <row r="384" ht="13" customHeight="1" s="301">
      <c r="D384" s="45" t="n"/>
      <c r="E384" s="45" t="n"/>
    </row>
    <row r="385" ht="13" customHeight="1" s="301">
      <c r="D385" s="45" t="n"/>
      <c r="E385" s="45" t="n"/>
    </row>
    <row r="386" ht="13" customHeight="1" s="301">
      <c r="D386" s="45" t="n"/>
      <c r="E386" s="45" t="n"/>
    </row>
    <row r="387" ht="13" customHeight="1" s="301">
      <c r="D387" s="45" t="n"/>
      <c r="E387" s="45" t="n"/>
    </row>
    <row r="388" ht="13" customHeight="1" s="301">
      <c r="D388" s="45" t="n"/>
      <c r="E388" s="45" t="n"/>
    </row>
    <row r="389" ht="13" customHeight="1" s="301">
      <c r="D389" s="45" t="n"/>
      <c r="E389" s="45" t="n"/>
    </row>
    <row r="390" ht="13" customHeight="1" s="301">
      <c r="D390" s="45" t="n"/>
      <c r="E390" s="45" t="n"/>
    </row>
    <row r="391" ht="13" customHeight="1" s="301">
      <c r="D391" s="45" t="n"/>
      <c r="E391" s="45" t="n"/>
    </row>
    <row r="392" ht="13" customHeight="1" s="301">
      <c r="D392" s="45" t="n"/>
      <c r="E392" s="45" t="n"/>
    </row>
    <row r="393" ht="13" customHeight="1" s="301">
      <c r="D393" s="45" t="n"/>
      <c r="E393" s="45" t="n"/>
    </row>
    <row r="394" ht="13" customHeight="1" s="301">
      <c r="D394" s="45" t="n"/>
      <c r="E394" s="45" t="n"/>
    </row>
    <row r="395" ht="13" customHeight="1" s="301">
      <c r="D395" s="45" t="n"/>
      <c r="E395" s="45" t="n"/>
    </row>
    <row r="396" ht="13" customHeight="1" s="301">
      <c r="D396" s="45" t="n"/>
      <c r="E396" s="45" t="n"/>
    </row>
    <row r="397" ht="13" customHeight="1" s="301">
      <c r="D397" s="45" t="n"/>
      <c r="E397" s="45" t="n"/>
    </row>
    <row r="398" ht="13" customHeight="1" s="301">
      <c r="D398" s="45" t="n"/>
      <c r="E398" s="45" t="n"/>
    </row>
    <row r="399" ht="13" customHeight="1" s="301">
      <c r="D399" s="45" t="n"/>
      <c r="E399" s="45" t="n"/>
    </row>
    <row r="400" ht="13" customHeight="1" s="301">
      <c r="D400" s="45" t="n"/>
      <c r="E400" s="45" t="n"/>
    </row>
    <row r="401" ht="13" customHeight="1" s="301">
      <c r="D401" s="45" t="n"/>
      <c r="E401" s="45" t="n"/>
    </row>
    <row r="402" ht="13" customHeight="1" s="301">
      <c r="D402" s="45" t="n"/>
      <c r="E402" s="45" t="n"/>
    </row>
    <row r="403" ht="13" customHeight="1" s="301">
      <c r="D403" s="45" t="n"/>
      <c r="E403" s="45" t="n"/>
    </row>
    <row r="404" ht="13" customHeight="1" s="301">
      <c r="D404" s="45" t="n"/>
      <c r="E404" s="45" t="n"/>
    </row>
    <row r="405" ht="13" customHeight="1" s="301">
      <c r="D405" s="45" t="n"/>
      <c r="E405" s="45" t="n"/>
    </row>
    <row r="406" ht="13" customHeight="1" s="301">
      <c r="D406" s="45" t="n"/>
      <c r="E406" s="45" t="n"/>
    </row>
    <row r="407" ht="13" customHeight="1" s="301">
      <c r="D407" s="45" t="n"/>
      <c r="E407" s="45" t="n"/>
    </row>
    <row r="408" ht="13" customHeight="1" s="301">
      <c r="D408" s="45" t="n"/>
      <c r="E408" s="45" t="n"/>
    </row>
    <row r="409" ht="13" customHeight="1" s="301">
      <c r="D409" s="45" t="n"/>
      <c r="E409" s="45" t="n"/>
    </row>
    <row r="410" ht="13" customHeight="1" s="301">
      <c r="D410" s="45" t="n"/>
      <c r="E410" s="45" t="n"/>
    </row>
    <row r="411" ht="13" customHeight="1" s="301">
      <c r="D411" s="45" t="n"/>
      <c r="E411" s="45" t="n"/>
    </row>
    <row r="412" ht="13" customHeight="1" s="301">
      <c r="D412" s="45" t="n"/>
      <c r="E412" s="45" t="n"/>
    </row>
    <row r="413" ht="13" customHeight="1" s="301">
      <c r="D413" s="45" t="n"/>
      <c r="E413" s="45" t="n"/>
    </row>
    <row r="414" ht="13" customHeight="1" s="301">
      <c r="D414" s="45" t="n"/>
      <c r="E414" s="45" t="n"/>
    </row>
    <row r="415" ht="13" customHeight="1" s="301">
      <c r="D415" s="45" t="n"/>
      <c r="E415" s="45" t="n"/>
    </row>
    <row r="416" ht="13" customHeight="1" s="301">
      <c r="D416" s="45" t="n"/>
      <c r="E416" s="45" t="n"/>
    </row>
    <row r="417" ht="13" customHeight="1" s="301">
      <c r="D417" s="45" t="n"/>
      <c r="E417" s="45" t="n"/>
    </row>
    <row r="418" ht="13" customHeight="1" s="301">
      <c r="D418" s="45" t="n"/>
      <c r="E418" s="45" t="n"/>
    </row>
    <row r="419" ht="13" customHeight="1" s="301">
      <c r="D419" s="45" t="n"/>
      <c r="E419" s="45" t="n"/>
    </row>
    <row r="420" ht="13" customHeight="1" s="301">
      <c r="D420" s="45" t="n"/>
      <c r="E420" s="45" t="n"/>
    </row>
    <row r="421" ht="13" customHeight="1" s="301">
      <c r="D421" s="45" t="n"/>
      <c r="E421" s="45" t="n"/>
    </row>
    <row r="422" ht="13" customHeight="1" s="301">
      <c r="D422" s="45" t="n"/>
      <c r="E422" s="45" t="n"/>
    </row>
    <row r="423" ht="13" customHeight="1" s="301">
      <c r="D423" s="45" t="n"/>
      <c r="E423" s="45" t="n"/>
    </row>
    <row r="424" ht="13" customHeight="1" s="301">
      <c r="D424" s="45" t="n"/>
      <c r="E424" s="45" t="n"/>
    </row>
    <row r="425" ht="13" customHeight="1" s="301">
      <c r="D425" s="45" t="n"/>
      <c r="E425" s="45" t="n"/>
    </row>
    <row r="426" ht="13" customHeight="1" s="301">
      <c r="D426" s="45" t="n"/>
      <c r="E426" s="45" t="n"/>
    </row>
    <row r="427" ht="13" customHeight="1" s="301">
      <c r="D427" s="45" t="n"/>
      <c r="E427" s="45" t="n"/>
    </row>
    <row r="428" ht="13" customHeight="1" s="301">
      <c r="D428" s="45" t="n"/>
      <c r="E428" s="45" t="n"/>
    </row>
    <row r="429" ht="13" customHeight="1" s="301">
      <c r="D429" s="45" t="n"/>
      <c r="E429" s="45" t="n"/>
    </row>
    <row r="430" ht="13" customHeight="1" s="301">
      <c r="D430" s="45" t="n"/>
      <c r="E430" s="45" t="n"/>
    </row>
    <row r="431" ht="13" customHeight="1" s="301">
      <c r="D431" s="45" t="n"/>
      <c r="E431" s="45" t="n"/>
    </row>
    <row r="432" ht="13" customHeight="1" s="301">
      <c r="D432" s="45" t="n"/>
      <c r="E432" s="45" t="n"/>
    </row>
    <row r="433" ht="13" customHeight="1" s="301">
      <c r="D433" s="45" t="n"/>
      <c r="E433" s="45" t="n"/>
    </row>
    <row r="434" ht="13" customHeight="1" s="301">
      <c r="D434" s="45" t="n"/>
      <c r="E434" s="45" t="n"/>
    </row>
    <row r="435" ht="13" customHeight="1" s="301">
      <c r="D435" s="45" t="n"/>
      <c r="E435" s="45" t="n"/>
    </row>
    <row r="436" ht="13" customHeight="1" s="301">
      <c r="D436" s="45" t="n"/>
      <c r="E436" s="45" t="n"/>
    </row>
    <row r="437" ht="13" customHeight="1" s="301">
      <c r="D437" s="45" t="n"/>
      <c r="E437" s="45" t="n"/>
    </row>
    <row r="438" ht="13" customHeight="1" s="301">
      <c r="D438" s="45" t="n"/>
      <c r="E438" s="45" t="n"/>
    </row>
    <row r="439" ht="13" customHeight="1" s="301">
      <c r="D439" s="45" t="n"/>
      <c r="E439" s="45" t="n"/>
    </row>
    <row r="440" ht="13" customHeight="1" s="301">
      <c r="D440" s="45" t="n"/>
      <c r="E440" s="45" t="n"/>
    </row>
    <row r="441" ht="13" customHeight="1" s="301">
      <c r="D441" s="45" t="n"/>
      <c r="E441" s="45" t="n"/>
    </row>
    <row r="442" ht="13" customHeight="1" s="301">
      <c r="D442" s="45" t="n"/>
      <c r="E442" s="45" t="n"/>
    </row>
    <row r="443" ht="13" customHeight="1" s="301">
      <c r="D443" s="45" t="n"/>
      <c r="E443" s="45" t="n"/>
    </row>
    <row r="444" ht="13" customHeight="1" s="301">
      <c r="D444" s="45" t="n"/>
      <c r="E444" s="45" t="n"/>
    </row>
    <row r="445" ht="13" customHeight="1" s="301">
      <c r="D445" s="45" t="n"/>
      <c r="E445" s="45" t="n"/>
    </row>
    <row r="446" ht="13" customHeight="1" s="301">
      <c r="D446" s="45" t="n"/>
      <c r="E446" s="45" t="n"/>
    </row>
    <row r="447" ht="13" customHeight="1" s="301">
      <c r="D447" s="45" t="n"/>
      <c r="E447" s="45" t="n"/>
    </row>
    <row r="448" ht="13" customHeight="1" s="301">
      <c r="D448" s="45" t="n"/>
      <c r="E448" s="45" t="n"/>
    </row>
    <row r="449" ht="13" customHeight="1" s="301">
      <c r="D449" s="45" t="n"/>
      <c r="E449" s="45" t="n"/>
    </row>
    <row r="450" ht="13" customHeight="1" s="301">
      <c r="D450" s="45" t="n"/>
      <c r="E450" s="45" t="n"/>
    </row>
    <row r="451" ht="13" customHeight="1" s="301">
      <c r="D451" s="45" t="n"/>
      <c r="E451" s="45" t="n"/>
    </row>
    <row r="452" ht="13" customHeight="1" s="301">
      <c r="D452" s="45" t="n"/>
      <c r="E452" s="45" t="n"/>
    </row>
    <row r="453" ht="13" customHeight="1" s="301">
      <c r="D453" s="45" t="n"/>
      <c r="E453" s="45" t="n"/>
    </row>
    <row r="454" ht="13" customHeight="1" s="301">
      <c r="D454" s="45" t="n"/>
      <c r="E454" s="45" t="n"/>
    </row>
    <row r="455" ht="13" customHeight="1" s="301">
      <c r="D455" s="45" t="n"/>
      <c r="E455" s="45" t="n"/>
    </row>
    <row r="456" ht="13" customHeight="1" s="301">
      <c r="D456" s="45" t="n"/>
      <c r="E456" s="45" t="n"/>
    </row>
    <row r="457" ht="13" customHeight="1" s="301">
      <c r="D457" s="45" t="n"/>
      <c r="E457" s="45" t="n"/>
    </row>
    <row r="458" ht="13" customHeight="1" s="301">
      <c r="D458" s="45" t="n"/>
      <c r="E458" s="45" t="n"/>
    </row>
    <row r="459" ht="13" customHeight="1" s="301">
      <c r="D459" s="45" t="n"/>
      <c r="E459" s="45" t="n"/>
    </row>
    <row r="460" ht="13" customHeight="1" s="301">
      <c r="D460" s="45" t="n"/>
      <c r="E460" s="45" t="n"/>
    </row>
    <row r="461" ht="13" customHeight="1" s="301">
      <c r="D461" s="45" t="n"/>
      <c r="E461" s="45" t="n"/>
    </row>
    <row r="462" ht="13" customHeight="1" s="301">
      <c r="D462" s="45" t="n"/>
      <c r="E462" s="45" t="n"/>
    </row>
    <row r="463" ht="13" customHeight="1" s="301">
      <c r="D463" s="45" t="n"/>
      <c r="E463" s="45" t="n"/>
    </row>
    <row r="464" ht="13" customHeight="1" s="301">
      <c r="D464" s="45" t="n"/>
      <c r="E464" s="45" t="n"/>
    </row>
    <row r="465" ht="13" customHeight="1" s="301">
      <c r="D465" s="45" t="n"/>
      <c r="E465" s="45" t="n"/>
    </row>
    <row r="466" ht="13" customHeight="1" s="301">
      <c r="D466" s="45" t="n"/>
      <c r="E466" s="45" t="n"/>
    </row>
    <row r="467" ht="13" customHeight="1" s="301">
      <c r="D467" s="45" t="n"/>
      <c r="E467" s="45" t="n"/>
    </row>
    <row r="468" ht="13" customHeight="1" s="301">
      <c r="D468" s="45" t="n"/>
      <c r="E468" s="45" t="n"/>
    </row>
    <row r="469" ht="13" customHeight="1" s="301">
      <c r="D469" s="45" t="n"/>
      <c r="E469" s="45" t="n"/>
    </row>
    <row r="470" ht="13" customHeight="1" s="301">
      <c r="D470" s="45" t="n"/>
      <c r="E470" s="45" t="n"/>
    </row>
    <row r="471" ht="13" customHeight="1" s="301">
      <c r="D471" s="45" t="n"/>
      <c r="E471" s="45" t="n"/>
    </row>
    <row r="472" ht="13" customHeight="1" s="301">
      <c r="D472" s="45" t="n"/>
      <c r="E472" s="45" t="n"/>
    </row>
    <row r="473" ht="13" customHeight="1" s="301">
      <c r="D473" s="45" t="n"/>
      <c r="E473" s="45" t="n"/>
    </row>
    <row r="474" ht="13" customHeight="1" s="301">
      <c r="D474" s="45" t="n"/>
      <c r="E474" s="45" t="n"/>
    </row>
    <row r="475" ht="13" customHeight="1" s="301">
      <c r="D475" s="45" t="n"/>
      <c r="E475" s="45" t="n"/>
    </row>
    <row r="476" ht="13" customHeight="1" s="301">
      <c r="D476" s="45" t="n"/>
      <c r="E476" s="45" t="n"/>
    </row>
    <row r="477" ht="13" customHeight="1" s="301">
      <c r="D477" s="45" t="n"/>
      <c r="E477" s="45" t="n"/>
    </row>
    <row r="478" ht="13" customHeight="1" s="301">
      <c r="D478" s="45" t="n"/>
      <c r="E478" s="45" t="n"/>
    </row>
    <row r="479" ht="13" customHeight="1" s="301">
      <c r="D479" s="45" t="n"/>
      <c r="E479" s="45" t="n"/>
    </row>
    <row r="480" ht="13" customHeight="1" s="301">
      <c r="D480" s="45" t="n"/>
      <c r="E480" s="45" t="n"/>
    </row>
    <row r="481" ht="13" customHeight="1" s="301">
      <c r="D481" s="45" t="n"/>
      <c r="E481" s="45" t="n"/>
    </row>
    <row r="482" ht="13" customHeight="1" s="301">
      <c r="D482" s="45" t="n"/>
      <c r="E482" s="45" t="n"/>
    </row>
    <row r="483" ht="13" customHeight="1" s="301">
      <c r="D483" s="45" t="n"/>
      <c r="E483" s="45" t="n"/>
    </row>
    <row r="484" ht="13" customHeight="1" s="301">
      <c r="D484" s="45" t="n"/>
      <c r="E484" s="45" t="n"/>
    </row>
    <row r="485" ht="13" customHeight="1" s="301">
      <c r="D485" s="45" t="n"/>
      <c r="E485" s="45" t="n"/>
    </row>
    <row r="486" ht="13" customHeight="1" s="301">
      <c r="D486" s="45" t="n"/>
      <c r="E486" s="45" t="n"/>
    </row>
    <row r="487" ht="13" customHeight="1" s="301">
      <c r="D487" s="45" t="n"/>
      <c r="E487" s="45" t="n"/>
    </row>
    <row r="488" ht="13" customHeight="1" s="301">
      <c r="D488" s="45" t="n"/>
      <c r="E488" s="45" t="n"/>
    </row>
    <row r="489" ht="13" customHeight="1" s="301">
      <c r="D489" s="45" t="n"/>
      <c r="E489" s="45" t="n"/>
    </row>
    <row r="490" ht="13" customHeight="1" s="301">
      <c r="D490" s="45" t="n"/>
      <c r="E490" s="45" t="n"/>
    </row>
    <row r="491" ht="13" customHeight="1" s="301">
      <c r="D491" s="45" t="n"/>
      <c r="E491" s="45" t="n"/>
    </row>
    <row r="492" ht="13" customHeight="1" s="301">
      <c r="D492" s="45" t="n"/>
      <c r="E492" s="45" t="n"/>
    </row>
    <row r="493" ht="13" customHeight="1" s="301">
      <c r="D493" s="45" t="n"/>
      <c r="E493" s="45" t="n"/>
    </row>
    <row r="494" ht="13" customHeight="1" s="301">
      <c r="D494" s="45" t="n"/>
      <c r="E494" s="45" t="n"/>
    </row>
    <row r="495" ht="13" customHeight="1" s="301">
      <c r="D495" s="45" t="n"/>
      <c r="E495" s="45" t="n"/>
    </row>
    <row r="496" ht="13" customHeight="1" s="301">
      <c r="D496" s="45" t="n"/>
      <c r="E496" s="45" t="n"/>
    </row>
    <row r="497" ht="13" customHeight="1" s="301">
      <c r="D497" s="45" t="n"/>
      <c r="E497" s="45" t="n"/>
    </row>
    <row r="498" ht="13" customHeight="1" s="301">
      <c r="D498" s="45" t="n"/>
      <c r="E498" s="45" t="n"/>
    </row>
    <row r="499" ht="13" customHeight="1" s="301">
      <c r="D499" s="45" t="n"/>
      <c r="E499" s="45" t="n"/>
    </row>
    <row r="500" ht="13" customHeight="1" s="301">
      <c r="D500" s="45" t="n"/>
      <c r="E500" s="45" t="n"/>
    </row>
    <row r="501" ht="13" customHeight="1" s="301">
      <c r="D501" s="45" t="n"/>
      <c r="E501" s="45" t="n"/>
    </row>
    <row r="502" ht="13" customHeight="1" s="301">
      <c r="D502" s="45" t="n"/>
      <c r="E502" s="45" t="n"/>
    </row>
    <row r="503" ht="13" customHeight="1" s="301">
      <c r="D503" s="45" t="n"/>
      <c r="E503" s="45" t="n"/>
    </row>
    <row r="504" ht="13" customHeight="1" s="301">
      <c r="D504" s="45" t="n"/>
      <c r="E504" s="45" t="n"/>
    </row>
    <row r="505" ht="13" customHeight="1" s="301">
      <c r="D505" s="45" t="n"/>
      <c r="E505" s="45" t="n"/>
    </row>
    <row r="506" ht="13" customHeight="1" s="301">
      <c r="D506" s="45" t="n"/>
      <c r="E506" s="45" t="n"/>
    </row>
    <row r="507" ht="13" customHeight="1" s="301">
      <c r="D507" s="45" t="n"/>
      <c r="E507" s="45" t="n"/>
    </row>
    <row r="508" ht="13" customHeight="1" s="301">
      <c r="D508" s="45" t="n"/>
      <c r="E508" s="45" t="n"/>
    </row>
    <row r="509" ht="13" customHeight="1" s="301">
      <c r="D509" s="45" t="n"/>
      <c r="E509" s="45" t="n"/>
    </row>
    <row r="510" ht="13" customHeight="1" s="301">
      <c r="D510" s="45" t="n"/>
      <c r="E510" s="45" t="n"/>
    </row>
    <row r="511" ht="13" customHeight="1" s="301">
      <c r="D511" s="45" t="n"/>
      <c r="E511" s="45" t="n"/>
    </row>
    <row r="512" ht="13" customHeight="1" s="301">
      <c r="D512" s="45" t="n"/>
      <c r="E512" s="45" t="n"/>
    </row>
    <row r="513" ht="13" customHeight="1" s="301">
      <c r="D513" s="45" t="n"/>
      <c r="E513" s="45" t="n"/>
    </row>
    <row r="514" ht="13" customHeight="1" s="301">
      <c r="D514" s="45" t="n"/>
      <c r="E514" s="45" t="n"/>
    </row>
    <row r="515" ht="13" customHeight="1" s="301">
      <c r="D515" s="45" t="n"/>
      <c r="E515" s="45" t="n"/>
    </row>
    <row r="516" ht="13" customHeight="1" s="301">
      <c r="D516" s="45" t="n"/>
      <c r="E516" s="45" t="n"/>
    </row>
    <row r="517" ht="13" customHeight="1" s="301">
      <c r="D517" s="45" t="n"/>
      <c r="E517" s="45" t="n"/>
    </row>
    <row r="518" ht="13" customHeight="1" s="301">
      <c r="D518" s="45" t="n"/>
      <c r="E518" s="45" t="n"/>
    </row>
    <row r="519" ht="13" customHeight="1" s="301">
      <c r="D519" s="45" t="n"/>
      <c r="E519" s="45" t="n"/>
    </row>
    <row r="520" ht="13" customHeight="1" s="301">
      <c r="D520" s="45" t="n"/>
      <c r="E520" s="45" t="n"/>
    </row>
    <row r="521" ht="13" customHeight="1" s="301">
      <c r="D521" s="45" t="n"/>
      <c r="E521" s="45" t="n"/>
    </row>
    <row r="522" ht="13" customHeight="1" s="301">
      <c r="D522" s="45" t="n"/>
      <c r="E522" s="45" t="n"/>
    </row>
    <row r="523" ht="13" customHeight="1" s="301">
      <c r="D523" s="45" t="n"/>
      <c r="E523" s="45" t="n"/>
    </row>
    <row r="524" ht="13" customHeight="1" s="301">
      <c r="D524" s="45" t="n"/>
      <c r="E524" s="45" t="n"/>
    </row>
    <row r="525" ht="13" customHeight="1" s="301">
      <c r="D525" s="45" t="n"/>
      <c r="E525" s="45" t="n"/>
    </row>
    <row r="526" ht="13" customHeight="1" s="301">
      <c r="D526" s="45" t="n"/>
      <c r="E526" s="45" t="n"/>
    </row>
    <row r="527" ht="13" customHeight="1" s="301">
      <c r="D527" s="45" t="n"/>
      <c r="E527" s="45" t="n"/>
    </row>
    <row r="528" ht="13" customHeight="1" s="301">
      <c r="D528" s="45" t="n"/>
      <c r="E528" s="45" t="n"/>
    </row>
    <row r="529" ht="13" customHeight="1" s="301">
      <c r="D529" s="45" t="n"/>
      <c r="E529" s="45" t="n"/>
    </row>
    <row r="530" ht="13" customHeight="1" s="301">
      <c r="D530" s="45" t="n"/>
      <c r="E530" s="45" t="n"/>
    </row>
    <row r="531" ht="13" customHeight="1" s="301">
      <c r="D531" s="45" t="n"/>
      <c r="E531" s="45" t="n"/>
    </row>
    <row r="532" ht="13" customHeight="1" s="301">
      <c r="D532" s="45" t="n"/>
      <c r="E532" s="45" t="n"/>
    </row>
    <row r="533" ht="13" customHeight="1" s="301">
      <c r="D533" s="45" t="n"/>
      <c r="E533" s="45" t="n"/>
    </row>
    <row r="534" ht="13" customHeight="1" s="301">
      <c r="D534" s="45" t="n"/>
      <c r="E534" s="45" t="n"/>
    </row>
    <row r="535" ht="13" customHeight="1" s="301">
      <c r="D535" s="45" t="n"/>
      <c r="E535" s="45" t="n"/>
    </row>
    <row r="536" ht="13" customHeight="1" s="301">
      <c r="D536" s="45" t="n"/>
      <c r="E536" s="45" t="n"/>
    </row>
    <row r="537" ht="13" customHeight="1" s="301">
      <c r="D537" s="45" t="n"/>
      <c r="E537" s="45" t="n"/>
    </row>
    <row r="538" ht="13" customHeight="1" s="301">
      <c r="D538" s="45" t="n"/>
      <c r="E538" s="45" t="n"/>
    </row>
    <row r="539" ht="13" customHeight="1" s="301">
      <c r="D539" s="45" t="n"/>
      <c r="E539" s="45" t="n"/>
    </row>
    <row r="540" ht="13" customHeight="1" s="301">
      <c r="D540" s="45" t="n"/>
      <c r="E540" s="45" t="n"/>
    </row>
    <row r="541" ht="13" customHeight="1" s="301">
      <c r="D541" s="45" t="n"/>
      <c r="E541" s="45" t="n"/>
    </row>
    <row r="542" ht="13" customHeight="1" s="301">
      <c r="D542" s="45" t="n"/>
      <c r="E542" s="45" t="n"/>
    </row>
    <row r="543" ht="13" customHeight="1" s="301">
      <c r="D543" s="45" t="n"/>
      <c r="E543" s="45" t="n"/>
    </row>
    <row r="544" ht="13" customHeight="1" s="301">
      <c r="D544" s="45" t="n"/>
      <c r="E544" s="45" t="n"/>
    </row>
    <row r="545" ht="13" customHeight="1" s="301">
      <c r="D545" s="45" t="n"/>
      <c r="E545" s="45" t="n"/>
    </row>
    <row r="546" ht="13" customHeight="1" s="301">
      <c r="D546" s="45" t="n"/>
      <c r="E546" s="45" t="n"/>
    </row>
    <row r="547" ht="13" customHeight="1" s="301">
      <c r="D547" s="45" t="n"/>
      <c r="E547" s="45" t="n"/>
    </row>
    <row r="548" ht="13" customHeight="1" s="301">
      <c r="D548" s="45" t="n"/>
      <c r="E548" s="45" t="n"/>
    </row>
    <row r="549" ht="13" customHeight="1" s="301">
      <c r="D549" s="45" t="n"/>
      <c r="E549" s="45" t="n"/>
    </row>
    <row r="550" ht="13" customHeight="1" s="301">
      <c r="D550" s="45" t="n"/>
      <c r="E550" s="45" t="n"/>
    </row>
    <row r="551" ht="13" customHeight="1" s="301">
      <c r="D551" s="45" t="n"/>
      <c r="E551" s="45" t="n"/>
    </row>
    <row r="552" ht="13" customHeight="1" s="301">
      <c r="D552" s="45" t="n"/>
      <c r="E552" s="45" t="n"/>
    </row>
    <row r="553" ht="13" customHeight="1" s="301">
      <c r="D553" s="45" t="n"/>
      <c r="E553" s="45" t="n"/>
    </row>
    <row r="554" ht="13" customHeight="1" s="301">
      <c r="D554" s="45" t="n"/>
      <c r="E554" s="45" t="n"/>
    </row>
    <row r="555" ht="13" customHeight="1" s="301">
      <c r="D555" s="45" t="n"/>
      <c r="E555" s="45" t="n"/>
    </row>
    <row r="556" ht="13" customHeight="1" s="301">
      <c r="D556" s="45" t="n"/>
      <c r="E556" s="45" t="n"/>
    </row>
    <row r="557" ht="13" customHeight="1" s="301">
      <c r="D557" s="45" t="n"/>
      <c r="E557" s="45" t="n"/>
    </row>
    <row r="558" ht="13" customHeight="1" s="301">
      <c r="D558" s="45" t="n"/>
      <c r="E558" s="45" t="n"/>
    </row>
    <row r="559" ht="13" customHeight="1" s="301">
      <c r="D559" s="45" t="n"/>
      <c r="E559" s="45" t="n"/>
    </row>
    <row r="560" ht="13" customHeight="1" s="301">
      <c r="D560" s="45" t="n"/>
      <c r="E560" s="45" t="n"/>
    </row>
    <row r="561" ht="13" customHeight="1" s="301">
      <c r="D561" s="45" t="n"/>
      <c r="E561" s="45" t="n"/>
    </row>
    <row r="562" ht="13" customHeight="1" s="301">
      <c r="D562" s="45" t="n"/>
      <c r="E562" s="45" t="n"/>
    </row>
    <row r="563" ht="13" customHeight="1" s="301">
      <c r="D563" s="45" t="n"/>
      <c r="E563" s="45" t="n"/>
    </row>
    <row r="564" ht="13" customHeight="1" s="301">
      <c r="D564" s="45" t="n"/>
      <c r="E564" s="45" t="n"/>
    </row>
    <row r="565" ht="13" customHeight="1" s="301">
      <c r="D565" s="45" t="n"/>
      <c r="E565" s="45" t="n"/>
    </row>
    <row r="566" ht="13" customHeight="1" s="301">
      <c r="D566" s="45" t="n"/>
      <c r="E566" s="45" t="n"/>
    </row>
    <row r="567" ht="13" customHeight="1" s="301">
      <c r="D567" s="45" t="n"/>
      <c r="E567" s="45" t="n"/>
    </row>
    <row r="568" ht="13" customHeight="1" s="301">
      <c r="D568" s="45" t="n"/>
      <c r="E568" s="45" t="n"/>
    </row>
    <row r="569" ht="13" customHeight="1" s="301">
      <c r="D569" s="45" t="n"/>
      <c r="E569" s="45" t="n"/>
    </row>
    <row r="570" ht="13" customHeight="1" s="301">
      <c r="D570" s="45" t="n"/>
      <c r="E570" s="45" t="n"/>
    </row>
    <row r="571" ht="13" customHeight="1" s="301">
      <c r="D571" s="45" t="n"/>
      <c r="E571" s="45" t="n"/>
    </row>
    <row r="572" ht="13" customHeight="1" s="301">
      <c r="D572" s="45" t="n"/>
      <c r="E572" s="45" t="n"/>
    </row>
    <row r="573" ht="13" customHeight="1" s="301">
      <c r="D573" s="45" t="n"/>
      <c r="E573" s="45" t="n"/>
    </row>
    <row r="574" ht="13" customHeight="1" s="301">
      <c r="D574" s="45" t="n"/>
      <c r="E574" s="45" t="n"/>
    </row>
    <row r="575" ht="13" customHeight="1" s="301">
      <c r="D575" s="45" t="n"/>
      <c r="E575" s="45" t="n"/>
    </row>
    <row r="576" ht="13" customHeight="1" s="301">
      <c r="D576" s="45" t="n"/>
      <c r="E576" s="45" t="n"/>
    </row>
    <row r="577" ht="13" customHeight="1" s="301">
      <c r="D577" s="45" t="n"/>
      <c r="E577" s="45" t="n"/>
    </row>
    <row r="578" ht="13" customHeight="1" s="301">
      <c r="D578" s="45" t="n"/>
      <c r="E578" s="45" t="n"/>
    </row>
    <row r="579" ht="13" customHeight="1" s="301">
      <c r="D579" s="45" t="n"/>
      <c r="E579" s="45" t="n"/>
    </row>
    <row r="580" ht="13" customHeight="1" s="301">
      <c r="D580" s="45" t="n"/>
      <c r="E580" s="45" t="n"/>
    </row>
    <row r="581" ht="13" customHeight="1" s="301">
      <c r="D581" s="45" t="n"/>
      <c r="E581" s="45" t="n"/>
    </row>
    <row r="582" ht="13" customHeight="1" s="301">
      <c r="D582" s="45" t="n"/>
      <c r="E582" s="45" t="n"/>
    </row>
    <row r="583" ht="13" customHeight="1" s="301">
      <c r="D583" s="45" t="n"/>
      <c r="E583" s="45" t="n"/>
    </row>
    <row r="584" ht="13" customHeight="1" s="301">
      <c r="D584" s="45" t="n"/>
      <c r="E584" s="45" t="n"/>
    </row>
    <row r="585" ht="13" customHeight="1" s="301">
      <c r="D585" s="45" t="n"/>
      <c r="E585" s="45" t="n"/>
    </row>
    <row r="586" ht="13" customHeight="1" s="301">
      <c r="D586" s="45" t="n"/>
      <c r="E586" s="45" t="n"/>
    </row>
    <row r="587" ht="13" customHeight="1" s="301">
      <c r="D587" s="45" t="n"/>
      <c r="E587" s="45" t="n"/>
    </row>
    <row r="588" ht="13" customHeight="1" s="301">
      <c r="D588" s="45" t="n"/>
      <c r="E588" s="45" t="n"/>
    </row>
    <row r="589" ht="13" customHeight="1" s="301">
      <c r="D589" s="45" t="n"/>
      <c r="E589" s="45" t="n"/>
    </row>
    <row r="590" ht="13" customHeight="1" s="301">
      <c r="D590" s="45" t="n"/>
      <c r="E590" s="45" t="n"/>
    </row>
    <row r="591" ht="13" customHeight="1" s="301">
      <c r="D591" s="45" t="n"/>
      <c r="E591" s="45" t="n"/>
    </row>
    <row r="592" ht="13" customHeight="1" s="301">
      <c r="D592" s="45" t="n"/>
      <c r="E592" s="45" t="n"/>
    </row>
    <row r="593" ht="13" customHeight="1" s="301">
      <c r="D593" s="45" t="n"/>
      <c r="E593" s="45" t="n"/>
    </row>
    <row r="594" ht="13" customHeight="1" s="301">
      <c r="D594" s="45" t="n"/>
      <c r="E594" s="45" t="n"/>
    </row>
    <row r="595" ht="13" customHeight="1" s="301">
      <c r="D595" s="45" t="n"/>
      <c r="E595" s="45" t="n"/>
    </row>
    <row r="596" ht="13" customHeight="1" s="301">
      <c r="D596" s="45" t="n"/>
      <c r="E596" s="45" t="n"/>
    </row>
    <row r="597" ht="13" customHeight="1" s="301">
      <c r="D597" s="45" t="n"/>
      <c r="E597" s="45" t="n"/>
    </row>
    <row r="598" ht="13" customHeight="1" s="301">
      <c r="D598" s="45" t="n"/>
      <c r="E598" s="45" t="n"/>
    </row>
    <row r="599" ht="13" customHeight="1" s="301">
      <c r="D599" s="45" t="n"/>
      <c r="E599" s="45" t="n"/>
    </row>
    <row r="600" ht="13" customHeight="1" s="301">
      <c r="D600" s="45" t="n"/>
      <c r="E600" s="45" t="n"/>
    </row>
    <row r="601" ht="13" customHeight="1" s="301">
      <c r="D601" s="45" t="n"/>
      <c r="E601" s="45" t="n"/>
    </row>
    <row r="602" ht="13" customHeight="1" s="301">
      <c r="D602" s="45" t="n"/>
      <c r="E602" s="45" t="n"/>
    </row>
    <row r="603" ht="13" customHeight="1" s="301">
      <c r="D603" s="45" t="n"/>
      <c r="E603" s="45" t="n"/>
    </row>
    <row r="604" ht="13" customHeight="1" s="301">
      <c r="D604" s="45" t="n"/>
      <c r="E604" s="45" t="n"/>
    </row>
    <row r="605" ht="13" customHeight="1" s="301">
      <c r="D605" s="45" t="n"/>
      <c r="E605" s="45" t="n"/>
    </row>
    <row r="606" ht="13" customHeight="1" s="301">
      <c r="D606" s="45" t="n"/>
      <c r="E606" s="45" t="n"/>
    </row>
    <row r="607" ht="13" customHeight="1" s="301">
      <c r="D607" s="45" t="n"/>
      <c r="E607" s="45" t="n"/>
    </row>
    <row r="608" ht="13" customHeight="1" s="301">
      <c r="D608" s="45" t="n"/>
      <c r="E608" s="45" t="n"/>
    </row>
    <row r="609" ht="13" customHeight="1" s="301">
      <c r="D609" s="45" t="n"/>
      <c r="E609" s="45" t="n"/>
    </row>
    <row r="610" ht="13" customHeight="1" s="301">
      <c r="D610" s="45" t="n"/>
      <c r="E610" s="45" t="n"/>
    </row>
    <row r="611" ht="13" customHeight="1" s="301">
      <c r="D611" s="45" t="n"/>
      <c r="E611" s="45" t="n"/>
    </row>
    <row r="612" ht="13" customHeight="1" s="301">
      <c r="D612" s="45" t="n"/>
      <c r="E612" s="45" t="n"/>
    </row>
    <row r="613" ht="13" customHeight="1" s="301">
      <c r="D613" s="45" t="n"/>
      <c r="E613" s="45" t="n"/>
    </row>
    <row r="614" ht="13" customHeight="1" s="301">
      <c r="D614" s="45" t="n"/>
      <c r="E614" s="45" t="n"/>
    </row>
    <row r="615" ht="13" customHeight="1" s="301">
      <c r="D615" s="45" t="n"/>
      <c r="E615" s="45" t="n"/>
    </row>
    <row r="616" ht="13" customHeight="1" s="301">
      <c r="D616" s="45" t="n"/>
      <c r="E616" s="45" t="n"/>
    </row>
    <row r="617" ht="13" customHeight="1" s="301">
      <c r="D617" s="45" t="n"/>
      <c r="E617" s="45" t="n"/>
    </row>
    <row r="618" ht="13" customHeight="1" s="301">
      <c r="D618" s="45" t="n"/>
      <c r="E618" s="45" t="n"/>
    </row>
    <row r="619" ht="13" customHeight="1" s="301">
      <c r="D619" s="45" t="n"/>
      <c r="E619" s="45" t="n"/>
    </row>
    <row r="620" ht="13" customHeight="1" s="301">
      <c r="D620" s="45" t="n"/>
      <c r="E620" s="45" t="n"/>
    </row>
    <row r="621" ht="13" customHeight="1" s="301">
      <c r="D621" s="45" t="n"/>
      <c r="E621" s="45" t="n"/>
    </row>
    <row r="622" ht="13" customHeight="1" s="301">
      <c r="D622" s="45" t="n"/>
      <c r="E622" s="45" t="n"/>
    </row>
    <row r="623" ht="13" customHeight="1" s="301">
      <c r="D623" s="45" t="n"/>
      <c r="E623" s="45" t="n"/>
    </row>
    <row r="624" ht="13" customHeight="1" s="301">
      <c r="D624" s="45" t="n"/>
      <c r="E624" s="45" t="n"/>
    </row>
    <row r="625" ht="13" customHeight="1" s="301">
      <c r="D625" s="45" t="n"/>
      <c r="E625" s="45" t="n"/>
    </row>
    <row r="626" ht="13" customHeight="1" s="301">
      <c r="D626" s="45" t="n"/>
      <c r="E626" s="45" t="n"/>
    </row>
    <row r="627" ht="13" customHeight="1" s="301">
      <c r="D627" s="45" t="n"/>
      <c r="E627" s="45" t="n"/>
    </row>
    <row r="628" ht="13" customHeight="1" s="301">
      <c r="D628" s="45" t="n"/>
      <c r="E628" s="45" t="n"/>
    </row>
    <row r="629" ht="13" customHeight="1" s="301">
      <c r="D629" s="45" t="n"/>
      <c r="E629" s="45" t="n"/>
    </row>
    <row r="630" ht="13" customHeight="1" s="301">
      <c r="D630" s="45" t="n"/>
      <c r="E630" s="45" t="n"/>
    </row>
    <row r="631" ht="13" customHeight="1" s="301">
      <c r="D631" s="45" t="n"/>
      <c r="E631" s="45" t="n"/>
    </row>
    <row r="632" ht="13" customHeight="1" s="301">
      <c r="D632" s="45" t="n"/>
      <c r="E632" s="45" t="n"/>
    </row>
    <row r="633" ht="13" customHeight="1" s="301">
      <c r="D633" s="45" t="n"/>
      <c r="E633" s="45" t="n"/>
    </row>
    <row r="634" ht="13" customHeight="1" s="301">
      <c r="D634" s="45" t="n"/>
      <c r="E634" s="45" t="n"/>
    </row>
    <row r="635" ht="13" customHeight="1" s="301">
      <c r="D635" s="45" t="n"/>
      <c r="E635" s="45" t="n"/>
    </row>
    <row r="636" ht="13" customHeight="1" s="301">
      <c r="D636" s="45" t="n"/>
      <c r="E636" s="45" t="n"/>
    </row>
    <row r="637" ht="13" customHeight="1" s="301">
      <c r="D637" s="45" t="n"/>
      <c r="E637" s="45" t="n"/>
    </row>
    <row r="638" ht="13" customHeight="1" s="301">
      <c r="D638" s="45" t="n"/>
      <c r="E638" s="45" t="n"/>
    </row>
    <row r="639" ht="13" customHeight="1" s="301">
      <c r="D639" s="45" t="n"/>
      <c r="E639" s="45" t="n"/>
    </row>
    <row r="640" ht="13" customHeight="1" s="301">
      <c r="D640" s="45" t="n"/>
      <c r="E640" s="45" t="n"/>
    </row>
    <row r="641" ht="13" customHeight="1" s="301">
      <c r="D641" s="45" t="n"/>
      <c r="E641" s="45" t="n"/>
    </row>
    <row r="642" ht="13" customHeight="1" s="301">
      <c r="D642" s="45" t="n"/>
      <c r="E642" s="45" t="n"/>
    </row>
    <row r="643" ht="13" customHeight="1" s="301">
      <c r="D643" s="45" t="n"/>
      <c r="E643" s="45" t="n"/>
    </row>
    <row r="644" ht="13" customHeight="1" s="301">
      <c r="D644" s="45" t="n"/>
      <c r="E644" s="45" t="n"/>
    </row>
    <row r="645" ht="13" customHeight="1" s="301">
      <c r="D645" s="45" t="n"/>
      <c r="E645" s="45" t="n"/>
    </row>
    <row r="646" ht="13" customHeight="1" s="301">
      <c r="D646" s="45" t="n"/>
      <c r="E646" s="45" t="n"/>
    </row>
    <row r="647" ht="13" customHeight="1" s="301">
      <c r="D647" s="45" t="n"/>
      <c r="E647" s="45" t="n"/>
    </row>
    <row r="648" ht="13" customHeight="1" s="301">
      <c r="D648" s="45" t="n"/>
      <c r="E648" s="45" t="n"/>
    </row>
    <row r="649" ht="13" customHeight="1" s="301">
      <c r="D649" s="45" t="n"/>
      <c r="E649" s="45" t="n"/>
    </row>
    <row r="650" ht="13" customHeight="1" s="301">
      <c r="D650" s="45" t="n"/>
      <c r="E650" s="45" t="n"/>
    </row>
    <row r="651" ht="13" customHeight="1" s="301">
      <c r="D651" s="45" t="n"/>
      <c r="E651" s="45" t="n"/>
    </row>
    <row r="652" ht="13" customHeight="1" s="301">
      <c r="D652" s="45" t="n"/>
      <c r="E652" s="45" t="n"/>
    </row>
    <row r="653" ht="13" customHeight="1" s="301">
      <c r="D653" s="45" t="n"/>
      <c r="E653" s="45" t="n"/>
    </row>
    <row r="654" ht="13" customHeight="1" s="301">
      <c r="D654" s="45" t="n"/>
      <c r="E654" s="45" t="n"/>
    </row>
    <row r="655" ht="13" customHeight="1" s="301">
      <c r="D655" s="45" t="n"/>
      <c r="E655" s="45" t="n"/>
    </row>
    <row r="656" ht="13" customHeight="1" s="301">
      <c r="D656" s="45" t="n"/>
      <c r="E656" s="45" t="n"/>
    </row>
    <row r="657" ht="13" customHeight="1" s="301">
      <c r="D657" s="45" t="n"/>
      <c r="E657" s="45" t="n"/>
    </row>
    <row r="658" ht="13" customHeight="1" s="301">
      <c r="D658" s="45" t="n"/>
      <c r="E658" s="45" t="n"/>
    </row>
    <row r="659" ht="13" customHeight="1" s="301">
      <c r="D659" s="45" t="n"/>
      <c r="E659" s="45" t="n"/>
    </row>
    <row r="660" ht="13" customHeight="1" s="301">
      <c r="D660" s="45" t="n"/>
      <c r="E660" s="45" t="n"/>
    </row>
    <row r="661" ht="13" customHeight="1" s="301">
      <c r="D661" s="45" t="n"/>
      <c r="E661" s="45" t="n"/>
    </row>
    <row r="662" ht="13" customHeight="1" s="301">
      <c r="D662" s="45" t="n"/>
      <c r="E662" s="45" t="n"/>
    </row>
    <row r="663" ht="13" customHeight="1" s="301">
      <c r="D663" s="45" t="n"/>
      <c r="E663" s="45" t="n"/>
    </row>
    <row r="664" ht="13" customHeight="1" s="301">
      <c r="D664" s="45" t="n"/>
      <c r="E664" s="45" t="n"/>
    </row>
    <row r="665" ht="13" customHeight="1" s="301">
      <c r="D665" s="45" t="n"/>
      <c r="E665" s="45" t="n"/>
    </row>
    <row r="666" ht="13" customHeight="1" s="301">
      <c r="D666" s="45" t="n"/>
      <c r="E666" s="45" t="n"/>
    </row>
    <row r="667" ht="13" customHeight="1" s="301">
      <c r="D667" s="45" t="n"/>
      <c r="E667" s="45" t="n"/>
    </row>
    <row r="668" ht="13" customHeight="1" s="301">
      <c r="D668" s="45" t="n"/>
      <c r="E668" s="45" t="n"/>
    </row>
    <row r="669" ht="13" customHeight="1" s="301">
      <c r="D669" s="45" t="n"/>
      <c r="E669" s="45" t="n"/>
    </row>
    <row r="670" ht="13" customHeight="1" s="301">
      <c r="D670" s="45" t="n"/>
      <c r="E670" s="45" t="n"/>
    </row>
    <row r="671" ht="13" customHeight="1" s="301">
      <c r="D671" s="45" t="n"/>
      <c r="E671" s="45" t="n"/>
    </row>
    <row r="672" ht="13" customHeight="1" s="301">
      <c r="D672" s="45" t="n"/>
      <c r="E672" s="45" t="n"/>
    </row>
    <row r="673" ht="13" customHeight="1" s="301">
      <c r="D673" s="45" t="n"/>
      <c r="E673" s="45" t="n"/>
    </row>
    <row r="674" ht="13" customHeight="1" s="301">
      <c r="D674" s="45" t="n"/>
      <c r="E674" s="45" t="n"/>
    </row>
    <row r="675" ht="13" customHeight="1" s="301">
      <c r="D675" s="45" t="n"/>
      <c r="E675" s="45" t="n"/>
    </row>
    <row r="676" ht="13" customHeight="1" s="301">
      <c r="D676" s="45" t="n"/>
      <c r="E676" s="45" t="n"/>
    </row>
    <row r="677" ht="13" customHeight="1" s="301">
      <c r="D677" s="45" t="n"/>
      <c r="E677" s="45" t="n"/>
    </row>
    <row r="678" ht="13" customHeight="1" s="301">
      <c r="D678" s="45" t="n"/>
      <c r="E678" s="45" t="n"/>
    </row>
    <row r="679" ht="13" customHeight="1" s="301">
      <c r="D679" s="45" t="n"/>
      <c r="E679" s="45" t="n"/>
    </row>
    <row r="680" ht="13" customHeight="1" s="301">
      <c r="D680" s="45" t="n"/>
      <c r="E680" s="45" t="n"/>
    </row>
    <row r="681" ht="13" customHeight="1" s="301">
      <c r="D681" s="45" t="n"/>
      <c r="E681" s="45" t="n"/>
    </row>
    <row r="682" ht="13" customHeight="1" s="301">
      <c r="D682" s="45" t="n"/>
      <c r="E682" s="45" t="n"/>
    </row>
    <row r="683" ht="13" customHeight="1" s="301">
      <c r="D683" s="45" t="n"/>
      <c r="E683" s="45" t="n"/>
    </row>
    <row r="684" ht="13" customHeight="1" s="301">
      <c r="D684" s="45" t="n"/>
      <c r="E684" s="45" t="n"/>
    </row>
    <row r="685" ht="13" customHeight="1" s="301">
      <c r="D685" s="45" t="n"/>
      <c r="E685" s="45" t="n"/>
    </row>
    <row r="686" ht="13" customHeight="1" s="301">
      <c r="D686" s="45" t="n"/>
      <c r="E686" s="45" t="n"/>
    </row>
    <row r="687" ht="13" customHeight="1" s="301">
      <c r="D687" s="45" t="n"/>
      <c r="E687" s="45" t="n"/>
    </row>
    <row r="688" ht="13" customHeight="1" s="301">
      <c r="D688" s="45" t="n"/>
      <c r="E688" s="45" t="n"/>
    </row>
    <row r="689" ht="13" customHeight="1" s="301">
      <c r="D689" s="45" t="n"/>
      <c r="E689" s="45" t="n"/>
    </row>
    <row r="690" ht="13" customHeight="1" s="301">
      <c r="D690" s="45" t="n"/>
      <c r="E690" s="45" t="n"/>
    </row>
    <row r="691" ht="13" customHeight="1" s="301">
      <c r="D691" s="45" t="n"/>
      <c r="E691" s="45" t="n"/>
    </row>
    <row r="692" ht="13" customHeight="1" s="301">
      <c r="D692" s="45" t="n"/>
      <c r="E692" s="45" t="n"/>
    </row>
    <row r="693" ht="13" customHeight="1" s="301">
      <c r="D693" s="45" t="n"/>
      <c r="E693" s="45" t="n"/>
    </row>
    <row r="694" ht="13" customHeight="1" s="301">
      <c r="D694" s="45" t="n"/>
      <c r="E694" s="45" t="n"/>
    </row>
    <row r="695" ht="13" customHeight="1" s="301">
      <c r="D695" s="45" t="n"/>
      <c r="E695" s="45" t="n"/>
    </row>
    <row r="696" ht="13" customHeight="1" s="301">
      <c r="D696" s="45" t="n"/>
      <c r="E696" s="45" t="n"/>
    </row>
    <row r="697" ht="13" customHeight="1" s="301">
      <c r="D697" s="45" t="n"/>
      <c r="E697" s="45" t="n"/>
    </row>
    <row r="698" ht="13" customHeight="1" s="301">
      <c r="D698" s="45" t="n"/>
      <c r="E698" s="45" t="n"/>
    </row>
    <row r="699" ht="13" customHeight="1" s="301">
      <c r="D699" s="45" t="n"/>
      <c r="E699" s="45" t="n"/>
    </row>
    <row r="700" ht="13" customHeight="1" s="301">
      <c r="D700" s="45" t="n"/>
      <c r="E700" s="45" t="n"/>
    </row>
    <row r="701" ht="13" customHeight="1" s="301">
      <c r="D701" s="45" t="n"/>
      <c r="E701" s="45" t="n"/>
    </row>
    <row r="702" ht="13" customHeight="1" s="301">
      <c r="D702" s="45" t="n"/>
      <c r="E702" s="45" t="n"/>
    </row>
    <row r="703" ht="13" customHeight="1" s="301">
      <c r="D703" s="45" t="n"/>
      <c r="E703" s="45" t="n"/>
    </row>
    <row r="704" ht="13" customHeight="1" s="301">
      <c r="D704" s="45" t="n"/>
      <c r="E704" s="45" t="n"/>
    </row>
    <row r="705" ht="13" customHeight="1" s="301">
      <c r="D705" s="45" t="n"/>
      <c r="E705" s="45" t="n"/>
    </row>
    <row r="706" ht="13" customHeight="1" s="301">
      <c r="D706" s="45" t="n"/>
      <c r="E706" s="45" t="n"/>
    </row>
    <row r="707" ht="13" customHeight="1" s="301">
      <c r="D707" s="45" t="n"/>
      <c r="E707" s="45" t="n"/>
    </row>
    <row r="708" ht="13" customHeight="1" s="301">
      <c r="D708" s="45" t="n"/>
      <c r="E708" s="45" t="n"/>
    </row>
    <row r="709" ht="13" customHeight="1" s="301">
      <c r="D709" s="45" t="n"/>
      <c r="E709" s="45" t="n"/>
    </row>
    <row r="710" ht="13" customHeight="1" s="301">
      <c r="D710" s="45" t="n"/>
      <c r="E710" s="45" t="n"/>
    </row>
    <row r="711" ht="13" customHeight="1" s="301">
      <c r="D711" s="45" t="n"/>
      <c r="E711" s="45" t="n"/>
    </row>
    <row r="712" ht="13" customHeight="1" s="301">
      <c r="D712" s="45" t="n"/>
      <c r="E712" s="45" t="n"/>
    </row>
    <row r="713" ht="13" customHeight="1" s="301">
      <c r="D713" s="45" t="n"/>
      <c r="E713" s="45" t="n"/>
    </row>
    <row r="714" ht="13" customHeight="1" s="301">
      <c r="D714" s="45" t="n"/>
      <c r="E714" s="45" t="n"/>
    </row>
    <row r="715" ht="13" customHeight="1" s="301">
      <c r="D715" s="45" t="n"/>
      <c r="E715" s="45" t="n"/>
    </row>
    <row r="716" ht="13" customHeight="1" s="301">
      <c r="D716" s="45" t="n"/>
      <c r="E716" s="45" t="n"/>
    </row>
    <row r="717" ht="13" customHeight="1" s="301">
      <c r="D717" s="45" t="n"/>
      <c r="E717" s="45" t="n"/>
    </row>
    <row r="718" ht="13" customHeight="1" s="301">
      <c r="D718" s="45" t="n"/>
      <c r="E718" s="45" t="n"/>
    </row>
    <row r="719" ht="13" customHeight="1" s="301">
      <c r="D719" s="45" t="n"/>
      <c r="E719" s="45" t="n"/>
    </row>
    <row r="720" ht="13" customHeight="1" s="301">
      <c r="D720" s="45" t="n"/>
      <c r="E720" s="45" t="n"/>
    </row>
    <row r="721" ht="13" customHeight="1" s="301">
      <c r="D721" s="45" t="n"/>
      <c r="E721" s="45" t="n"/>
    </row>
    <row r="722" ht="13" customHeight="1" s="301">
      <c r="D722" s="45" t="n"/>
      <c r="E722" s="45" t="n"/>
    </row>
    <row r="723" ht="13" customHeight="1" s="301">
      <c r="D723" s="45" t="n"/>
      <c r="E723" s="45" t="n"/>
    </row>
    <row r="724" ht="13" customHeight="1" s="301">
      <c r="D724" s="45" t="n"/>
      <c r="E724" s="45" t="n"/>
    </row>
    <row r="725" ht="13" customHeight="1" s="301">
      <c r="D725" s="45" t="n"/>
      <c r="E725" s="45" t="n"/>
    </row>
    <row r="726" ht="13" customHeight="1" s="301">
      <c r="D726" s="45" t="n"/>
      <c r="E726" s="45" t="n"/>
    </row>
    <row r="727" ht="13" customHeight="1" s="301">
      <c r="D727" s="45" t="n"/>
      <c r="E727" s="45" t="n"/>
    </row>
    <row r="728" ht="13" customHeight="1" s="301">
      <c r="D728" s="45" t="n"/>
      <c r="E728" s="45" t="n"/>
    </row>
    <row r="729" ht="13" customHeight="1" s="301">
      <c r="D729" s="45" t="n"/>
      <c r="E729" s="45" t="n"/>
    </row>
    <row r="730" ht="13" customHeight="1" s="301">
      <c r="D730" s="45" t="n"/>
      <c r="E730" s="45" t="n"/>
    </row>
    <row r="731" ht="13" customHeight="1" s="301">
      <c r="D731" s="45" t="n"/>
      <c r="E731" s="45" t="n"/>
    </row>
    <row r="732" ht="13" customHeight="1" s="301">
      <c r="D732" s="45" t="n"/>
      <c r="E732" s="45" t="n"/>
    </row>
    <row r="733" ht="13" customHeight="1" s="301">
      <c r="D733" s="45" t="n"/>
      <c r="E733" s="45" t="n"/>
    </row>
    <row r="734" ht="13" customHeight="1" s="301">
      <c r="D734" s="45" t="n"/>
      <c r="E734" s="45" t="n"/>
    </row>
    <row r="735" ht="13" customHeight="1" s="301">
      <c r="D735" s="45" t="n"/>
      <c r="E735" s="45" t="n"/>
    </row>
    <row r="736" ht="13" customHeight="1" s="301">
      <c r="D736" s="45" t="n"/>
      <c r="E736" s="45" t="n"/>
    </row>
    <row r="737" ht="13" customHeight="1" s="301">
      <c r="D737" s="45" t="n"/>
      <c r="E737" s="45" t="n"/>
    </row>
    <row r="738" ht="13" customHeight="1" s="301">
      <c r="D738" s="45" t="n"/>
      <c r="E738" s="45" t="n"/>
    </row>
    <row r="739" ht="13" customHeight="1" s="301">
      <c r="D739" s="45" t="n"/>
      <c r="E739" s="45" t="n"/>
    </row>
    <row r="740" ht="13" customHeight="1" s="301">
      <c r="D740" s="45" t="n"/>
      <c r="E740" s="45" t="n"/>
    </row>
    <row r="741" ht="13" customHeight="1" s="301">
      <c r="D741" s="45" t="n"/>
      <c r="E741" s="45" t="n"/>
    </row>
    <row r="742" ht="13" customHeight="1" s="301">
      <c r="D742" s="45" t="n"/>
      <c r="E742" s="45" t="n"/>
    </row>
    <row r="743" ht="13" customHeight="1" s="301">
      <c r="D743" s="45" t="n"/>
      <c r="E743" s="45" t="n"/>
    </row>
    <row r="744" ht="13" customHeight="1" s="301">
      <c r="D744" s="45" t="n"/>
      <c r="E744" s="45" t="n"/>
    </row>
    <row r="745" ht="13" customHeight="1" s="301">
      <c r="D745" s="45" t="n"/>
      <c r="E745" s="45" t="n"/>
    </row>
    <row r="746" ht="13" customHeight="1" s="301">
      <c r="D746" s="45" t="n"/>
      <c r="E746" s="45" t="n"/>
    </row>
    <row r="747" ht="13" customHeight="1" s="301">
      <c r="D747" s="45" t="n"/>
      <c r="E747" s="45" t="n"/>
    </row>
    <row r="748" ht="13" customHeight="1" s="301">
      <c r="D748" s="45" t="n"/>
      <c r="E748" s="45" t="n"/>
    </row>
    <row r="749" ht="13" customHeight="1" s="301">
      <c r="D749" s="45" t="n"/>
      <c r="E749" s="45" t="n"/>
    </row>
    <row r="750" ht="13" customHeight="1" s="301">
      <c r="D750" s="45" t="n"/>
      <c r="E750" s="45" t="n"/>
    </row>
    <row r="751" ht="13" customHeight="1" s="301">
      <c r="D751" s="45" t="n"/>
      <c r="E751" s="45" t="n"/>
    </row>
    <row r="752" ht="13" customHeight="1" s="301">
      <c r="D752" s="45" t="n"/>
      <c r="E752" s="45" t="n"/>
    </row>
    <row r="753" ht="13" customHeight="1" s="301">
      <c r="D753" s="45" t="n"/>
      <c r="E753" s="45" t="n"/>
    </row>
    <row r="754" ht="13" customHeight="1" s="301">
      <c r="D754" s="45" t="n"/>
      <c r="E754" s="45" t="n"/>
    </row>
    <row r="755" ht="13" customHeight="1" s="301">
      <c r="D755" s="45" t="n"/>
      <c r="E755" s="45" t="n"/>
    </row>
    <row r="756" ht="13" customHeight="1" s="301">
      <c r="D756" s="45" t="n"/>
      <c r="E756" s="45" t="n"/>
    </row>
    <row r="757" ht="13" customHeight="1" s="301">
      <c r="D757" s="45" t="n"/>
      <c r="E757" s="45" t="n"/>
    </row>
    <row r="758" ht="13" customHeight="1" s="301">
      <c r="D758" s="45" t="n"/>
      <c r="E758" s="45" t="n"/>
    </row>
    <row r="759" ht="13" customHeight="1" s="301">
      <c r="D759" s="45" t="n"/>
      <c r="E759" s="45" t="n"/>
    </row>
    <row r="760" ht="13" customHeight="1" s="301">
      <c r="D760" s="45" t="n"/>
      <c r="E760" s="45" t="n"/>
    </row>
    <row r="761" ht="13" customHeight="1" s="301">
      <c r="D761" s="45" t="n"/>
      <c r="E761" s="45" t="n"/>
    </row>
    <row r="762" ht="13" customHeight="1" s="301">
      <c r="D762" s="45" t="n"/>
      <c r="E762" s="45" t="n"/>
    </row>
    <row r="763" ht="13" customHeight="1" s="301">
      <c r="D763" s="45" t="n"/>
      <c r="E763" s="45" t="n"/>
    </row>
    <row r="764" ht="13" customHeight="1" s="301">
      <c r="D764" s="45" t="n"/>
      <c r="E764" s="45" t="n"/>
    </row>
    <row r="765" ht="13" customHeight="1" s="301">
      <c r="D765" s="45" t="n"/>
      <c r="E765" s="45" t="n"/>
    </row>
    <row r="766" ht="13" customHeight="1" s="301">
      <c r="D766" s="45" t="n"/>
      <c r="E766" s="45" t="n"/>
    </row>
    <row r="767" ht="13" customHeight="1" s="301">
      <c r="D767" s="45" t="n"/>
      <c r="E767" s="45" t="n"/>
    </row>
    <row r="768" ht="13" customHeight="1" s="301">
      <c r="D768" s="45" t="n"/>
      <c r="E768" s="45" t="n"/>
    </row>
    <row r="769" ht="13" customHeight="1" s="301">
      <c r="D769" s="45" t="n"/>
      <c r="E769" s="45" t="n"/>
    </row>
    <row r="770" ht="13" customHeight="1" s="301">
      <c r="D770" s="45" t="n"/>
      <c r="E770" s="45" t="n"/>
    </row>
    <row r="771" ht="13" customHeight="1" s="301">
      <c r="D771" s="45" t="n"/>
      <c r="E771" s="45" t="n"/>
    </row>
    <row r="772" ht="13" customHeight="1" s="301">
      <c r="D772" s="45" t="n"/>
      <c r="E772" s="45" t="n"/>
    </row>
    <row r="773" ht="13" customHeight="1" s="301">
      <c r="D773" s="45" t="n"/>
      <c r="E773" s="45" t="n"/>
    </row>
    <row r="774" ht="13" customHeight="1" s="301">
      <c r="D774" s="45" t="n"/>
      <c r="E774" s="45" t="n"/>
    </row>
    <row r="775" ht="13" customHeight="1" s="301">
      <c r="D775" s="45" t="n"/>
      <c r="E775" s="45" t="n"/>
    </row>
    <row r="776" ht="13" customHeight="1" s="301">
      <c r="D776" s="45" t="n"/>
      <c r="E776" s="45" t="n"/>
    </row>
    <row r="777" ht="13" customHeight="1" s="301">
      <c r="D777" s="45" t="n"/>
      <c r="E777" s="45" t="n"/>
    </row>
    <row r="778" ht="13" customHeight="1" s="301">
      <c r="D778" s="45" t="n"/>
      <c r="E778" s="45" t="n"/>
    </row>
    <row r="779" ht="13" customHeight="1" s="301">
      <c r="D779" s="45" t="n"/>
      <c r="E779" s="45" t="n"/>
    </row>
    <row r="780" ht="13" customHeight="1" s="301">
      <c r="D780" s="45" t="n"/>
      <c r="E780" s="45" t="n"/>
    </row>
    <row r="781" ht="13" customHeight="1" s="301">
      <c r="D781" s="45" t="n"/>
      <c r="E781" s="45" t="n"/>
    </row>
    <row r="782" ht="13" customHeight="1" s="301">
      <c r="D782" s="45" t="n"/>
      <c r="E782" s="45" t="n"/>
    </row>
    <row r="783" ht="13" customHeight="1" s="301">
      <c r="D783" s="45" t="n"/>
      <c r="E783" s="45" t="n"/>
    </row>
    <row r="784" ht="13" customHeight="1" s="301">
      <c r="D784" s="45" t="n"/>
      <c r="E784" s="45" t="n"/>
    </row>
    <row r="785" ht="13" customHeight="1" s="301">
      <c r="D785" s="45" t="n"/>
      <c r="E785" s="45" t="n"/>
    </row>
    <row r="786" ht="13" customHeight="1" s="301">
      <c r="D786" s="45" t="n"/>
      <c r="E786" s="45" t="n"/>
    </row>
    <row r="787" ht="13" customHeight="1" s="301">
      <c r="D787" s="45" t="n"/>
      <c r="E787" s="45" t="n"/>
    </row>
    <row r="788" ht="13" customHeight="1" s="301">
      <c r="D788" s="45" t="n"/>
      <c r="E788" s="45" t="n"/>
    </row>
    <row r="789" ht="13" customHeight="1" s="301">
      <c r="D789" s="45" t="n"/>
      <c r="E789" s="45" t="n"/>
    </row>
    <row r="790" ht="13" customHeight="1" s="301">
      <c r="D790" s="45" t="n"/>
      <c r="E790" s="45" t="n"/>
    </row>
    <row r="791" ht="13" customHeight="1" s="301">
      <c r="D791" s="45" t="n"/>
      <c r="E791" s="45" t="n"/>
    </row>
    <row r="792" ht="13" customHeight="1" s="301">
      <c r="D792" s="45" t="n"/>
      <c r="E792" s="45" t="n"/>
    </row>
    <row r="793" ht="13" customHeight="1" s="301">
      <c r="D793" s="45" t="n"/>
      <c r="E793" s="45" t="n"/>
    </row>
    <row r="794" ht="13" customHeight="1" s="301">
      <c r="D794" s="45" t="n"/>
      <c r="E794" s="45" t="n"/>
    </row>
    <row r="795" ht="13" customHeight="1" s="301">
      <c r="D795" s="45" t="n"/>
      <c r="E795" s="45" t="n"/>
    </row>
    <row r="796" ht="13" customHeight="1" s="301">
      <c r="D796" s="45" t="n"/>
      <c r="E796" s="45" t="n"/>
    </row>
    <row r="797" ht="13" customHeight="1" s="301">
      <c r="D797" s="45" t="n"/>
      <c r="E797" s="45" t="n"/>
    </row>
    <row r="798" ht="13" customHeight="1" s="301">
      <c r="D798" s="45" t="n"/>
      <c r="E798" s="45" t="n"/>
    </row>
    <row r="799" ht="13" customHeight="1" s="301">
      <c r="D799" s="45" t="n"/>
      <c r="E799" s="45" t="n"/>
    </row>
    <row r="800" ht="13" customHeight="1" s="301">
      <c r="D800" s="45" t="n"/>
      <c r="E800" s="45" t="n"/>
    </row>
    <row r="801" ht="13" customHeight="1" s="301">
      <c r="D801" s="45" t="n"/>
      <c r="E801" s="45" t="n"/>
    </row>
    <row r="802" ht="13" customHeight="1" s="301">
      <c r="D802" s="45" t="n"/>
      <c r="E802" s="45" t="n"/>
    </row>
    <row r="803" ht="13" customHeight="1" s="301">
      <c r="D803" s="45" t="n"/>
      <c r="E803" s="45" t="n"/>
    </row>
    <row r="804" ht="13" customHeight="1" s="301">
      <c r="D804" s="45" t="n"/>
      <c r="E804" s="45" t="n"/>
    </row>
    <row r="805" ht="13" customHeight="1" s="301">
      <c r="D805" s="45" t="n"/>
      <c r="E805" s="45" t="n"/>
    </row>
    <row r="806" ht="13" customHeight="1" s="301">
      <c r="D806" s="45" t="n"/>
      <c r="E806" s="45" t="n"/>
    </row>
    <row r="807" ht="13" customHeight="1" s="301">
      <c r="D807" s="45" t="n"/>
      <c r="E807" s="45" t="n"/>
    </row>
    <row r="808" ht="13" customHeight="1" s="301">
      <c r="D808" s="45" t="n"/>
      <c r="E808" s="45" t="n"/>
    </row>
    <row r="809" ht="13" customHeight="1" s="301">
      <c r="D809" s="45" t="n"/>
      <c r="E809" s="45" t="n"/>
    </row>
    <row r="810" ht="13" customHeight="1" s="301">
      <c r="D810" s="45" t="n"/>
      <c r="E810" s="45" t="n"/>
    </row>
    <row r="811" ht="13" customHeight="1" s="301">
      <c r="D811" s="45" t="n"/>
      <c r="E811" s="45" t="n"/>
    </row>
    <row r="812" ht="13" customHeight="1" s="301">
      <c r="D812" s="45" t="n"/>
      <c r="E812" s="45" t="n"/>
    </row>
    <row r="813" ht="13" customHeight="1" s="301">
      <c r="D813" s="45" t="n"/>
      <c r="E813" s="45" t="n"/>
    </row>
    <row r="814" ht="13" customHeight="1" s="301">
      <c r="D814" s="45" t="n"/>
      <c r="E814" s="45" t="n"/>
    </row>
    <row r="815" ht="13" customHeight="1" s="301">
      <c r="D815" s="45" t="n"/>
      <c r="E815" s="45" t="n"/>
    </row>
    <row r="816" ht="13" customHeight="1" s="301">
      <c r="D816" s="45" t="n"/>
      <c r="E816" s="45" t="n"/>
    </row>
    <row r="817" ht="13" customHeight="1" s="301">
      <c r="D817" s="45" t="n"/>
      <c r="E817" s="45" t="n"/>
    </row>
    <row r="818" ht="13" customHeight="1" s="301">
      <c r="D818" s="45" t="n"/>
      <c r="E818" s="45" t="n"/>
    </row>
    <row r="819" ht="13" customHeight="1" s="301">
      <c r="D819" s="45" t="n"/>
      <c r="E819" s="45" t="n"/>
    </row>
    <row r="820" ht="13" customHeight="1" s="301">
      <c r="D820" s="45" t="n"/>
      <c r="E820" s="45" t="n"/>
    </row>
    <row r="821" ht="13" customHeight="1" s="301">
      <c r="D821" s="45" t="n"/>
      <c r="E821" s="45" t="n"/>
    </row>
    <row r="822" ht="13" customHeight="1" s="301">
      <c r="D822" s="45" t="n"/>
      <c r="E822" s="45" t="n"/>
    </row>
    <row r="823" ht="13" customHeight="1" s="301">
      <c r="D823" s="45" t="n"/>
      <c r="E823" s="45" t="n"/>
    </row>
    <row r="824" ht="13" customHeight="1" s="301">
      <c r="D824" s="45" t="n"/>
      <c r="E824" s="45" t="n"/>
    </row>
    <row r="825" ht="13" customHeight="1" s="301">
      <c r="D825" s="45" t="n"/>
      <c r="E825" s="45" t="n"/>
    </row>
    <row r="826" ht="13" customHeight="1" s="301">
      <c r="D826" s="45" t="n"/>
      <c r="E826" s="45" t="n"/>
    </row>
    <row r="827" ht="13" customHeight="1" s="301">
      <c r="D827" s="45" t="n"/>
      <c r="E827" s="45" t="n"/>
    </row>
    <row r="828" ht="13" customHeight="1" s="301">
      <c r="D828" s="45" t="n"/>
      <c r="E828" s="45" t="n"/>
    </row>
    <row r="829" ht="13" customHeight="1" s="301">
      <c r="D829" s="45" t="n"/>
      <c r="E829" s="45" t="n"/>
    </row>
    <row r="830" ht="13" customHeight="1" s="301">
      <c r="D830" s="45" t="n"/>
      <c r="E830" s="45" t="n"/>
    </row>
    <row r="831" ht="13" customHeight="1" s="301">
      <c r="D831" s="45" t="n"/>
      <c r="E831" s="45" t="n"/>
    </row>
    <row r="832" ht="13" customHeight="1" s="301">
      <c r="D832" s="45" t="n"/>
      <c r="E832" s="45" t="n"/>
    </row>
    <row r="833" ht="13" customHeight="1" s="301">
      <c r="D833" s="45" t="n"/>
      <c r="E833" s="45" t="n"/>
    </row>
    <row r="834" ht="13" customHeight="1" s="301">
      <c r="D834" s="45" t="n"/>
      <c r="E834" s="45" t="n"/>
    </row>
    <row r="835" ht="13" customHeight="1" s="301">
      <c r="D835" s="45" t="n"/>
      <c r="E835" s="45" t="n"/>
    </row>
    <row r="836" ht="13" customHeight="1" s="301">
      <c r="D836" s="45" t="n"/>
      <c r="E836" s="45" t="n"/>
    </row>
    <row r="837" ht="13" customHeight="1" s="301">
      <c r="D837" s="45" t="n"/>
      <c r="E837" s="45" t="n"/>
    </row>
    <row r="838" ht="13" customHeight="1" s="301">
      <c r="D838" s="45" t="n"/>
      <c r="E838" s="45" t="n"/>
    </row>
    <row r="839" ht="13" customHeight="1" s="301">
      <c r="D839" s="45" t="n"/>
      <c r="E839" s="45" t="n"/>
    </row>
    <row r="840" ht="13" customHeight="1" s="301">
      <c r="D840" s="45" t="n"/>
      <c r="E840" s="45" t="n"/>
    </row>
    <row r="841" ht="13" customHeight="1" s="301">
      <c r="D841" s="45" t="n"/>
      <c r="E841" s="45" t="n"/>
    </row>
    <row r="842" ht="13" customHeight="1" s="301">
      <c r="D842" s="45" t="n"/>
      <c r="E842" s="45" t="n"/>
    </row>
    <row r="843" ht="13" customHeight="1" s="301">
      <c r="D843" s="45" t="n"/>
      <c r="E843" s="45" t="n"/>
    </row>
    <row r="844" ht="13" customHeight="1" s="301">
      <c r="D844" s="45" t="n"/>
      <c r="E844" s="45" t="n"/>
    </row>
    <row r="845" ht="13" customHeight="1" s="301">
      <c r="D845" s="45" t="n"/>
      <c r="E845" s="45" t="n"/>
    </row>
    <row r="846" ht="13" customHeight="1" s="301">
      <c r="D846" s="45" t="n"/>
      <c r="E846" s="45" t="n"/>
    </row>
    <row r="847" ht="13" customHeight="1" s="301">
      <c r="D847" s="45" t="n"/>
      <c r="E847" s="45" t="n"/>
    </row>
    <row r="848" ht="13" customHeight="1" s="301">
      <c r="D848" s="45" t="n"/>
      <c r="E848" s="45" t="n"/>
    </row>
    <row r="849" ht="13" customHeight="1" s="301">
      <c r="D849" s="45" t="n"/>
      <c r="E849" s="45" t="n"/>
    </row>
    <row r="850" ht="13" customHeight="1" s="301">
      <c r="D850" s="45" t="n"/>
      <c r="E850" s="45" t="n"/>
    </row>
    <row r="851" ht="13" customHeight="1" s="301">
      <c r="D851" s="45" t="n"/>
      <c r="E851" s="45" t="n"/>
    </row>
    <row r="852" ht="13" customHeight="1" s="301">
      <c r="D852" s="45" t="n"/>
      <c r="E852" s="45" t="n"/>
    </row>
    <row r="853" ht="13" customHeight="1" s="301">
      <c r="D853" s="45" t="n"/>
      <c r="E853" s="45" t="n"/>
    </row>
    <row r="854" ht="13" customHeight="1" s="301">
      <c r="D854" s="45" t="n"/>
      <c r="E854" s="45" t="n"/>
    </row>
    <row r="855" ht="13" customHeight="1" s="301">
      <c r="D855" s="45" t="n"/>
      <c r="E855" s="45" t="n"/>
    </row>
    <row r="856" ht="13" customHeight="1" s="301">
      <c r="D856" s="45" t="n"/>
      <c r="E856" s="45" t="n"/>
    </row>
    <row r="857" ht="13" customHeight="1" s="301">
      <c r="D857" s="45" t="n"/>
      <c r="E857" s="45" t="n"/>
    </row>
    <row r="858" ht="13" customHeight="1" s="301">
      <c r="D858" s="45" t="n"/>
      <c r="E858" s="45" t="n"/>
    </row>
    <row r="859" ht="13" customHeight="1" s="301">
      <c r="D859" s="45" t="n"/>
      <c r="E859" s="45" t="n"/>
    </row>
    <row r="860" ht="13" customHeight="1" s="301">
      <c r="D860" s="45" t="n"/>
      <c r="E860" s="45" t="n"/>
    </row>
    <row r="861" ht="13" customHeight="1" s="301">
      <c r="D861" s="45" t="n"/>
      <c r="E861" s="45" t="n"/>
    </row>
    <row r="862" ht="13" customHeight="1" s="301">
      <c r="D862" s="45" t="n"/>
      <c r="E862" s="45" t="n"/>
    </row>
    <row r="863" ht="13" customHeight="1" s="301">
      <c r="D863" s="45" t="n"/>
      <c r="E863" s="45" t="n"/>
    </row>
    <row r="864" ht="13" customHeight="1" s="301">
      <c r="D864" s="45" t="n"/>
      <c r="E864" s="45" t="n"/>
    </row>
    <row r="865" ht="13" customHeight="1" s="301">
      <c r="D865" s="45" t="n"/>
      <c r="E865" s="45" t="n"/>
    </row>
    <row r="866" ht="13" customHeight="1" s="301">
      <c r="D866" s="45" t="n"/>
      <c r="E866" s="45" t="n"/>
    </row>
    <row r="867" ht="13" customHeight="1" s="301">
      <c r="D867" s="45" t="n"/>
      <c r="E867" s="45" t="n"/>
    </row>
    <row r="868" ht="13" customHeight="1" s="301">
      <c r="D868" s="45" t="n"/>
      <c r="E868" s="45" t="n"/>
    </row>
    <row r="869" ht="13" customHeight="1" s="301">
      <c r="D869" s="45" t="n"/>
      <c r="E869" s="45" t="n"/>
    </row>
    <row r="870" ht="13" customHeight="1" s="301">
      <c r="D870" s="45" t="n"/>
      <c r="E870" s="45" t="n"/>
    </row>
    <row r="871" ht="13" customHeight="1" s="301">
      <c r="D871" s="45" t="n"/>
      <c r="E871" s="45" t="n"/>
    </row>
    <row r="872" ht="13" customHeight="1" s="301">
      <c r="D872" s="45" t="n"/>
      <c r="E872" s="45" t="n"/>
    </row>
    <row r="873" ht="13" customHeight="1" s="301">
      <c r="D873" s="45" t="n"/>
      <c r="E873" s="45" t="n"/>
    </row>
    <row r="874" ht="13" customHeight="1" s="301">
      <c r="D874" s="45" t="n"/>
      <c r="E874" s="45" t="n"/>
    </row>
    <row r="875" ht="13" customHeight="1" s="301">
      <c r="D875" s="45" t="n"/>
      <c r="E875" s="45" t="n"/>
    </row>
    <row r="876" ht="13" customHeight="1" s="301">
      <c r="D876" s="45" t="n"/>
      <c r="E876" s="45" t="n"/>
    </row>
    <row r="877" ht="13" customHeight="1" s="301">
      <c r="D877" s="45" t="n"/>
      <c r="E877" s="45" t="n"/>
    </row>
    <row r="878" ht="13" customHeight="1" s="301">
      <c r="D878" s="45" t="n"/>
      <c r="E878" s="45" t="n"/>
    </row>
    <row r="879" ht="13" customHeight="1" s="301">
      <c r="D879" s="45" t="n"/>
      <c r="E879" s="45" t="n"/>
    </row>
    <row r="880" ht="13" customHeight="1" s="301">
      <c r="D880" s="45" t="n"/>
      <c r="E880" s="45" t="n"/>
    </row>
    <row r="881" ht="13" customHeight="1" s="301">
      <c r="D881" s="45" t="n"/>
      <c r="E881" s="45" t="n"/>
    </row>
    <row r="882" ht="13" customHeight="1" s="301">
      <c r="D882" s="45" t="n"/>
      <c r="E882" s="45" t="n"/>
    </row>
    <row r="883" ht="13" customHeight="1" s="301">
      <c r="D883" s="45" t="n"/>
      <c r="E883" s="45" t="n"/>
    </row>
    <row r="884" ht="13" customHeight="1" s="301">
      <c r="D884" s="45" t="n"/>
      <c r="E884" s="45" t="n"/>
    </row>
    <row r="885" ht="13" customHeight="1" s="301">
      <c r="D885" s="45" t="n"/>
      <c r="E885" s="45" t="n"/>
    </row>
    <row r="886" ht="13" customHeight="1" s="301">
      <c r="D886" s="45" t="n"/>
      <c r="E886" s="45" t="n"/>
    </row>
    <row r="887" ht="13" customHeight="1" s="301">
      <c r="D887" s="45" t="n"/>
      <c r="E887" s="45" t="n"/>
    </row>
    <row r="888" ht="13" customHeight="1" s="301">
      <c r="D888" s="45" t="n"/>
      <c r="E888" s="45" t="n"/>
    </row>
    <row r="889" ht="13" customHeight="1" s="301">
      <c r="D889" s="45" t="n"/>
      <c r="E889" s="45" t="n"/>
    </row>
    <row r="890" ht="13" customHeight="1" s="301">
      <c r="D890" s="45" t="n"/>
      <c r="E890" s="45" t="n"/>
    </row>
    <row r="891" ht="13" customHeight="1" s="301">
      <c r="D891" s="45" t="n"/>
      <c r="E891" s="45" t="n"/>
    </row>
    <row r="892" ht="13" customHeight="1" s="301">
      <c r="D892" s="45" t="n"/>
      <c r="E892" s="45" t="n"/>
    </row>
    <row r="893" ht="13" customHeight="1" s="301">
      <c r="D893" s="45" t="n"/>
      <c r="E893" s="45" t="n"/>
    </row>
    <row r="894" ht="13" customHeight="1" s="301">
      <c r="D894" s="45" t="n"/>
      <c r="E894" s="45" t="n"/>
    </row>
    <row r="895" ht="13" customHeight="1" s="301">
      <c r="D895" s="45" t="n"/>
      <c r="E895" s="45" t="n"/>
    </row>
    <row r="896" ht="13" customHeight="1" s="301">
      <c r="D896" s="45" t="n"/>
      <c r="E896" s="45" t="n"/>
    </row>
    <row r="897" ht="13" customHeight="1" s="301">
      <c r="D897" s="45" t="n"/>
      <c r="E897" s="45" t="n"/>
    </row>
    <row r="898" ht="13" customHeight="1" s="301">
      <c r="D898" s="45" t="n"/>
      <c r="E898" s="45" t="n"/>
    </row>
    <row r="899" ht="13" customHeight="1" s="301">
      <c r="D899" s="45" t="n"/>
      <c r="E899" s="45" t="n"/>
    </row>
    <row r="900" ht="13" customHeight="1" s="301">
      <c r="D900" s="45" t="n"/>
      <c r="E900" s="45" t="n"/>
    </row>
    <row r="901" ht="13" customHeight="1" s="301">
      <c r="D901" s="45" t="n"/>
      <c r="E901" s="45" t="n"/>
    </row>
    <row r="902" ht="13" customHeight="1" s="301">
      <c r="D902" s="45" t="n"/>
      <c r="E902" s="45" t="n"/>
    </row>
    <row r="903" ht="13" customHeight="1" s="301">
      <c r="D903" s="45" t="n"/>
      <c r="E903" s="45" t="n"/>
    </row>
    <row r="904" ht="13" customHeight="1" s="301">
      <c r="D904" s="45" t="n"/>
      <c r="E904" s="45" t="n"/>
    </row>
    <row r="905" ht="13" customHeight="1" s="301">
      <c r="D905" s="45" t="n"/>
      <c r="E905" s="45" t="n"/>
    </row>
    <row r="906" ht="13" customHeight="1" s="301">
      <c r="D906" s="45" t="n"/>
      <c r="E906" s="45" t="n"/>
    </row>
    <row r="907" ht="13" customHeight="1" s="301">
      <c r="D907" s="45" t="n"/>
      <c r="E907" s="45" t="n"/>
    </row>
    <row r="908" ht="13" customHeight="1" s="301">
      <c r="D908" s="45" t="n"/>
      <c r="E908" s="45" t="n"/>
    </row>
    <row r="909" ht="13" customHeight="1" s="301">
      <c r="D909" s="45" t="n"/>
      <c r="E909" s="45" t="n"/>
    </row>
    <row r="910" ht="13" customHeight="1" s="301">
      <c r="D910" s="45" t="n"/>
      <c r="E910" s="45" t="n"/>
    </row>
    <row r="911" ht="13" customHeight="1" s="301">
      <c r="D911" s="45" t="n"/>
      <c r="E911" s="45" t="n"/>
    </row>
    <row r="912" ht="13" customHeight="1" s="301">
      <c r="D912" s="45" t="n"/>
      <c r="E912" s="45" t="n"/>
    </row>
    <row r="913" ht="13" customHeight="1" s="301">
      <c r="D913" s="45" t="n"/>
      <c r="E913" s="45" t="n"/>
    </row>
    <row r="914" ht="13" customHeight="1" s="301">
      <c r="D914" s="45" t="n"/>
      <c r="E914" s="45" t="n"/>
    </row>
    <row r="915" ht="13" customHeight="1" s="301">
      <c r="D915" s="45" t="n"/>
      <c r="E915" s="45" t="n"/>
    </row>
    <row r="916" ht="13" customHeight="1" s="301">
      <c r="D916" s="45" t="n"/>
      <c r="E916" s="45" t="n"/>
    </row>
    <row r="917" ht="13" customHeight="1" s="301">
      <c r="D917" s="45" t="n"/>
      <c r="E917" s="45" t="n"/>
    </row>
    <row r="918" ht="13" customHeight="1" s="301">
      <c r="D918" s="45" t="n"/>
      <c r="E918" s="45" t="n"/>
    </row>
    <row r="919" ht="13" customHeight="1" s="301">
      <c r="D919" s="45" t="n"/>
      <c r="E919" s="45" t="n"/>
    </row>
    <row r="920" ht="13" customHeight="1" s="301">
      <c r="D920" s="45" t="n"/>
      <c r="E920" s="45" t="n"/>
    </row>
    <row r="921" ht="13" customHeight="1" s="301">
      <c r="D921" s="45" t="n"/>
      <c r="E921" s="45" t="n"/>
    </row>
    <row r="922" ht="13" customHeight="1" s="301">
      <c r="D922" s="45" t="n"/>
      <c r="E922" s="45" t="n"/>
    </row>
    <row r="923" ht="13" customHeight="1" s="301">
      <c r="D923" s="45" t="n"/>
      <c r="E923" s="45" t="n"/>
    </row>
    <row r="924" ht="13" customHeight="1" s="301">
      <c r="D924" s="45" t="n"/>
      <c r="E924" s="45" t="n"/>
    </row>
    <row r="925" ht="13" customHeight="1" s="301">
      <c r="D925" s="45" t="n"/>
      <c r="E925" s="45" t="n"/>
    </row>
    <row r="926" ht="13" customHeight="1" s="301">
      <c r="D926" s="45" t="n"/>
      <c r="E926" s="45" t="n"/>
    </row>
    <row r="927" ht="13" customHeight="1" s="301">
      <c r="D927" s="45" t="n"/>
      <c r="E927" s="45" t="n"/>
    </row>
    <row r="928" ht="13" customHeight="1" s="301">
      <c r="D928" s="45" t="n"/>
      <c r="E928" s="45" t="n"/>
    </row>
    <row r="929" ht="13" customHeight="1" s="301">
      <c r="D929" s="45" t="n"/>
      <c r="E929" s="45" t="n"/>
    </row>
    <row r="930" ht="13" customHeight="1" s="301">
      <c r="D930" s="45" t="n"/>
      <c r="E930" s="45" t="n"/>
    </row>
    <row r="931" ht="13" customHeight="1" s="301">
      <c r="D931" s="45" t="n"/>
      <c r="E931" s="45" t="n"/>
    </row>
    <row r="932" ht="13" customHeight="1" s="301">
      <c r="D932" s="45" t="n"/>
      <c r="E932" s="45" t="n"/>
    </row>
    <row r="933" ht="13" customHeight="1" s="301">
      <c r="D933" s="45" t="n"/>
      <c r="E933" s="45" t="n"/>
    </row>
    <row r="934" ht="13" customHeight="1" s="301">
      <c r="D934" s="45" t="n"/>
      <c r="E934" s="45" t="n"/>
    </row>
    <row r="935" ht="13" customHeight="1" s="301">
      <c r="D935" s="45" t="n"/>
      <c r="E935" s="45" t="n"/>
    </row>
    <row r="936" ht="13" customHeight="1" s="301">
      <c r="D936" s="45" t="n"/>
      <c r="E936" s="45" t="n"/>
    </row>
    <row r="937" ht="13" customHeight="1" s="301">
      <c r="D937" s="45" t="n"/>
      <c r="E937" s="45" t="n"/>
    </row>
    <row r="938" ht="13" customHeight="1" s="301">
      <c r="D938" s="45" t="n"/>
      <c r="E938" s="45" t="n"/>
    </row>
    <row r="939" ht="13" customHeight="1" s="301">
      <c r="D939" s="45" t="n"/>
      <c r="E939" s="45" t="n"/>
    </row>
    <row r="940" ht="13" customHeight="1" s="301">
      <c r="D940" s="45" t="n"/>
      <c r="E940" s="45" t="n"/>
    </row>
    <row r="941" ht="13" customHeight="1" s="301">
      <c r="D941" s="45" t="n"/>
      <c r="E941" s="45" t="n"/>
    </row>
    <row r="942" ht="13" customHeight="1" s="301">
      <c r="D942" s="45" t="n"/>
      <c r="E942" s="45" t="n"/>
    </row>
    <row r="943" ht="13" customHeight="1" s="301">
      <c r="D943" s="45" t="n"/>
      <c r="E943" s="45" t="n"/>
    </row>
    <row r="944" ht="13" customHeight="1" s="301">
      <c r="D944" s="45" t="n"/>
      <c r="E944" s="45" t="n"/>
    </row>
    <row r="945" ht="13" customHeight="1" s="301">
      <c r="D945" s="45" t="n"/>
      <c r="E945" s="45" t="n"/>
    </row>
    <row r="946" ht="13" customHeight="1" s="301">
      <c r="D946" s="45" t="n"/>
      <c r="E946" s="45" t="n"/>
    </row>
    <row r="947" ht="13" customHeight="1" s="301">
      <c r="D947" s="45" t="n"/>
      <c r="E947" s="45" t="n"/>
    </row>
    <row r="948" ht="13" customHeight="1" s="301">
      <c r="D948" s="45" t="n"/>
      <c r="E948" s="45" t="n"/>
    </row>
    <row r="949" ht="13" customHeight="1" s="301">
      <c r="D949" s="45" t="n"/>
      <c r="E949" s="45" t="n"/>
    </row>
    <row r="950" ht="13" customHeight="1" s="301">
      <c r="D950" s="45" t="n"/>
      <c r="E950" s="45" t="n"/>
    </row>
    <row r="951" ht="13" customHeight="1" s="301">
      <c r="D951" s="45" t="n"/>
      <c r="E951" s="45" t="n"/>
    </row>
    <row r="952" ht="13" customHeight="1" s="301">
      <c r="D952" s="45" t="n"/>
      <c r="E952" s="45" t="n"/>
    </row>
    <row r="953" ht="13" customHeight="1" s="301">
      <c r="D953" s="45" t="n"/>
      <c r="E953" s="45" t="n"/>
    </row>
    <row r="954" ht="13" customHeight="1" s="301">
      <c r="D954" s="45" t="n"/>
      <c r="E954" s="45" t="n"/>
    </row>
    <row r="955" ht="13" customHeight="1" s="301">
      <c r="D955" s="45" t="n"/>
      <c r="E955" s="45" t="n"/>
    </row>
    <row r="956" ht="13" customHeight="1" s="301">
      <c r="D956" s="45" t="n"/>
      <c r="E956" s="45" t="n"/>
    </row>
    <row r="957" ht="13" customHeight="1" s="301">
      <c r="D957" s="45" t="n"/>
      <c r="E957" s="45" t="n"/>
    </row>
    <row r="958" ht="13" customHeight="1" s="301">
      <c r="D958" s="45" t="n"/>
      <c r="E958" s="45" t="n"/>
    </row>
    <row r="959" ht="13" customHeight="1" s="301">
      <c r="D959" s="45" t="n"/>
      <c r="E959" s="45" t="n"/>
    </row>
    <row r="960" ht="13" customHeight="1" s="301">
      <c r="D960" s="45" t="n"/>
      <c r="E960" s="45" t="n"/>
    </row>
    <row r="961" ht="13" customHeight="1" s="301">
      <c r="D961" s="45" t="n"/>
      <c r="E961" s="45" t="n"/>
    </row>
    <row r="962" ht="13" customHeight="1" s="301">
      <c r="D962" s="45" t="n"/>
      <c r="E962" s="45" t="n"/>
    </row>
    <row r="963" ht="13" customHeight="1" s="301">
      <c r="D963" s="45" t="n"/>
      <c r="E963" s="45" t="n"/>
    </row>
    <row r="964" ht="13" customHeight="1" s="301">
      <c r="D964" s="45" t="n"/>
      <c r="E964" s="45" t="n"/>
    </row>
    <row r="965" ht="13" customHeight="1" s="301">
      <c r="D965" s="45" t="n"/>
      <c r="E965" s="45" t="n"/>
    </row>
    <row r="966" ht="13" customHeight="1" s="301">
      <c r="D966" s="45" t="n"/>
      <c r="E966" s="45" t="n"/>
    </row>
    <row r="967" ht="13" customHeight="1" s="301">
      <c r="D967" s="45" t="n"/>
      <c r="E967" s="45" t="n"/>
    </row>
    <row r="968" ht="13" customHeight="1" s="301">
      <c r="D968" s="45" t="n"/>
      <c r="E968" s="45" t="n"/>
    </row>
    <row r="969" ht="13" customHeight="1" s="301">
      <c r="D969" s="45" t="n"/>
      <c r="E969" s="45" t="n"/>
    </row>
    <row r="970" ht="13" customHeight="1" s="301">
      <c r="D970" s="45" t="n"/>
      <c r="E970" s="45" t="n"/>
    </row>
    <row r="971" ht="13" customHeight="1" s="301">
      <c r="D971" s="45" t="n"/>
      <c r="E971" s="45" t="n"/>
    </row>
    <row r="972" ht="13" customHeight="1" s="301">
      <c r="D972" s="45" t="n"/>
      <c r="E972" s="45" t="n"/>
    </row>
    <row r="973" ht="13" customHeight="1" s="301">
      <c r="D973" s="45" t="n"/>
      <c r="E973" s="45" t="n"/>
    </row>
    <row r="974" ht="13" customHeight="1" s="301">
      <c r="D974" s="45" t="n"/>
      <c r="E974" s="45" t="n"/>
    </row>
    <row r="975" ht="13" customHeight="1" s="301">
      <c r="D975" s="45" t="n"/>
      <c r="E975" s="45" t="n"/>
    </row>
    <row r="976" ht="13" customHeight="1" s="301">
      <c r="D976" s="45" t="n"/>
      <c r="E976" s="45" t="n"/>
    </row>
    <row r="977" ht="13" customHeight="1" s="301">
      <c r="D977" s="45" t="n"/>
      <c r="E977" s="45" t="n"/>
    </row>
    <row r="978" ht="13" customHeight="1" s="301">
      <c r="D978" s="45" t="n"/>
      <c r="E978" s="45" t="n"/>
    </row>
    <row r="979" ht="13" customHeight="1" s="301">
      <c r="D979" s="45" t="n"/>
      <c r="E979" s="45" t="n"/>
    </row>
    <row r="980" ht="13" customHeight="1" s="301">
      <c r="D980" s="45" t="n"/>
      <c r="E980" s="45" t="n"/>
    </row>
    <row r="981" ht="13" customHeight="1" s="301">
      <c r="D981" s="45" t="n"/>
      <c r="E981" s="45" t="n"/>
    </row>
    <row r="982" ht="13" customHeight="1" s="301">
      <c r="D982" s="45" t="n"/>
      <c r="E982" s="45" t="n"/>
    </row>
    <row r="983" ht="13" customHeight="1" s="301">
      <c r="D983" s="45" t="n"/>
      <c r="E983" s="45" t="n"/>
    </row>
    <row r="984" ht="13" customHeight="1" s="301">
      <c r="D984" s="45" t="n"/>
      <c r="E984" s="45" t="n"/>
    </row>
    <row r="985" ht="13" customHeight="1" s="301">
      <c r="D985" s="45" t="n"/>
      <c r="E985" s="45" t="n"/>
    </row>
    <row r="986" ht="13" customHeight="1" s="301">
      <c r="D986" s="45" t="n"/>
      <c r="E986" s="45" t="n"/>
    </row>
    <row r="987" ht="13" customHeight="1" s="301">
      <c r="D987" s="45" t="n"/>
      <c r="E987" s="45" t="n"/>
    </row>
    <row r="988" ht="13" customHeight="1" s="301">
      <c r="D988" s="45" t="n"/>
      <c r="E988" s="45" t="n"/>
    </row>
    <row r="989" ht="13" customHeight="1" s="301">
      <c r="D989" s="45" t="n"/>
      <c r="E989" s="45" t="n"/>
    </row>
    <row r="990" ht="13" customHeight="1" s="301">
      <c r="D990" s="45" t="n"/>
      <c r="E990" s="45" t="n"/>
    </row>
    <row r="991" ht="13" customHeight="1" s="301">
      <c r="D991" s="45" t="n"/>
      <c r="E991" s="45" t="n"/>
    </row>
    <row r="992" ht="13" customHeight="1" s="301">
      <c r="D992" s="45" t="n"/>
      <c r="E992" s="45" t="n"/>
    </row>
    <row r="993" ht="13" customHeight="1" s="301">
      <c r="D993" s="45" t="n"/>
      <c r="E993" s="45" t="n"/>
    </row>
    <row r="994" ht="13" customHeight="1" s="301">
      <c r="D994" s="45" t="n"/>
      <c r="E994" s="45" t="n"/>
    </row>
    <row r="995" ht="13" customHeight="1" s="301">
      <c r="D995" s="45" t="n"/>
      <c r="E995" s="45" t="n"/>
    </row>
    <row r="996" ht="13" customHeight="1" s="301">
      <c r="D996" s="45" t="n"/>
      <c r="E996" s="45" t="n"/>
    </row>
    <row r="997" ht="13" customHeight="1" s="301">
      <c r="D997" s="45" t="n"/>
      <c r="E997" s="45" t="n"/>
    </row>
    <row r="998" ht="13" customHeight="1" s="301">
      <c r="D998" s="45" t="n"/>
      <c r="E998" s="45" t="n"/>
    </row>
    <row r="999" ht="13" customHeight="1" s="301">
      <c r="D999" s="45" t="n"/>
      <c r="E999" s="45" t="n"/>
    </row>
    <row r="1000" ht="13" customHeight="1" s="301">
      <c r="D1000" s="45" t="n"/>
      <c r="E1000" s="45" t="n"/>
    </row>
    <row r="1001" ht="13" customHeight="1" s="301">
      <c r="D1001" s="45" t="n"/>
      <c r="E1001" s="45" t="n"/>
    </row>
    <row r="1002" ht="13" customHeight="1" s="301">
      <c r="D1002" s="45" t="n"/>
      <c r="E1002" s="45" t="n"/>
    </row>
    <row r="1003" ht="13" customHeight="1" s="301">
      <c r="D1003" s="45" t="n"/>
      <c r="E1003" s="45" t="n"/>
    </row>
    <row r="1004" ht="13" customHeight="1" s="301">
      <c r="D1004" s="45" t="n"/>
      <c r="E1004" s="45" t="n"/>
    </row>
    <row r="1005" ht="13" customHeight="1" s="301">
      <c r="D1005" s="45" t="n"/>
      <c r="E1005" s="45" t="n"/>
    </row>
    <row r="1006" ht="13" customHeight="1" s="301">
      <c r="D1006" s="45" t="n"/>
      <c r="E1006" s="45" t="n"/>
    </row>
    <row r="1007" ht="13" customHeight="1" s="301">
      <c r="D1007" s="45" t="n"/>
      <c r="E1007" s="45" t="n"/>
    </row>
    <row r="1008" ht="13" customHeight="1" s="301">
      <c r="D1008" s="45" t="n"/>
      <c r="E1008" s="45" t="n"/>
    </row>
    <row r="1009" ht="13" customHeight="1" s="301">
      <c r="D1009" s="45" t="n"/>
      <c r="E1009" s="45" t="n"/>
    </row>
    <row r="1010" ht="13" customHeight="1" s="301">
      <c r="D1010" s="45" t="n"/>
      <c r="E1010" s="45" t="n"/>
    </row>
    <row r="1011" ht="13" customHeight="1" s="301">
      <c r="D1011" s="45" t="n"/>
      <c r="E1011" s="45" t="n"/>
    </row>
    <row r="1012" ht="13" customHeight="1" s="301">
      <c r="D1012" s="45" t="n"/>
      <c r="E1012" s="45" t="n"/>
    </row>
    <row r="1013" ht="13" customHeight="1" s="301">
      <c r="D1013" s="45" t="n"/>
      <c r="E1013" s="45" t="n"/>
    </row>
    <row r="1014" ht="13" customHeight="1" s="301">
      <c r="D1014" s="45" t="n"/>
      <c r="E1014" s="45" t="n"/>
    </row>
    <row r="1015" ht="13" customHeight="1" s="301">
      <c r="D1015" s="45" t="n"/>
      <c r="E1015" s="45" t="n"/>
    </row>
    <row r="1016" ht="13" customHeight="1" s="301">
      <c r="D1016" s="45" t="n"/>
      <c r="E1016" s="45" t="n"/>
    </row>
    <row r="1017" ht="13" customHeight="1" s="301">
      <c r="D1017" s="45" t="n"/>
      <c r="E1017" s="45" t="n"/>
    </row>
    <row r="1018" ht="13" customHeight="1" s="301">
      <c r="D1018" s="45" t="n"/>
      <c r="E1018" s="45" t="n"/>
    </row>
    <row r="1019" ht="13" customHeight="1" s="301">
      <c r="D1019" s="45" t="n"/>
      <c r="E1019" s="45" t="n"/>
    </row>
    <row r="1020" ht="13" customHeight="1" s="301">
      <c r="D1020" s="45" t="n"/>
      <c r="E1020" s="45" t="n"/>
    </row>
    <row r="1021" ht="13" customHeight="1" s="301">
      <c r="D1021" s="45" t="n"/>
      <c r="E1021" s="45" t="n"/>
    </row>
    <row r="1022" ht="13" customHeight="1" s="301">
      <c r="D1022" s="45" t="n"/>
      <c r="E1022" s="45" t="n"/>
    </row>
    <row r="1023" ht="13" customHeight="1" s="301">
      <c r="D1023" s="45" t="n"/>
      <c r="E1023" s="45" t="n"/>
    </row>
    <row r="1024" ht="13" customHeight="1" s="301">
      <c r="D1024" s="45" t="n"/>
      <c r="E1024" s="45" t="n"/>
    </row>
    <row r="1025" ht="13" customHeight="1" s="301">
      <c r="D1025" s="45" t="n"/>
      <c r="E1025" s="45" t="n"/>
    </row>
    <row r="1026" ht="13" customHeight="1" s="301">
      <c r="D1026" s="45" t="n"/>
      <c r="E1026" s="45" t="n"/>
    </row>
    <row r="1027" ht="13" customHeight="1" s="301">
      <c r="D1027" s="45" t="n"/>
      <c r="E1027" s="45" t="n"/>
    </row>
    <row r="1028" ht="13" customHeight="1" s="301">
      <c r="D1028" s="45" t="n"/>
      <c r="E1028" s="45" t="n"/>
    </row>
    <row r="1029" ht="13" customHeight="1" s="301">
      <c r="D1029" s="45" t="n"/>
      <c r="E1029" s="45" t="n"/>
    </row>
    <row r="1030" ht="13" customHeight="1" s="301">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topLeftCell="A2" zoomScale="131" zoomScaleNormal="200" workbookViewId="0">
      <selection activeCell="C11" sqref="C11"/>
    </sheetView>
  </sheetViews>
  <sheetFormatPr baseColWidth="10" defaultColWidth="14.5" defaultRowHeight="16"/>
  <cols>
    <col width="12.83203125" customWidth="1" style="301" min="1" max="1"/>
    <col width="26.33203125" customWidth="1" style="301" min="2" max="2"/>
    <col width="16" customWidth="1" style="301" min="3" max="4"/>
    <col width="2.5" customWidth="1" style="301" min="5" max="5"/>
    <col width="17" customWidth="1" style="301" min="6" max="6"/>
    <col width="16.5" customWidth="1" style="301" min="7" max="7"/>
    <col width="16.83203125" customWidth="1" style="301" min="8" max="8"/>
    <col width="2.5" customWidth="1" style="301" min="9" max="9"/>
    <col width="18.33203125" customWidth="1" style="301" min="12" max="12"/>
  </cols>
  <sheetData>
    <row r="1" ht="18" customHeight="1" s="301">
      <c r="A1" s="317" t="inlineStr">
        <is>
          <t>2. VALUE OF IMPROVED HEALTH</t>
        </is>
      </c>
      <c r="C1" s="317" t="n"/>
      <c r="D1" s="317" t="n"/>
      <c r="J1" s="18" t="n"/>
      <c r="K1" s="10" t="n"/>
      <c r="L1" s="10" t="n"/>
      <c r="M1" s="10" t="n"/>
    </row>
    <row r="2" ht="15.75" customHeight="1" s="301" thickBot="1">
      <c r="A2" s="11" t="inlineStr">
        <is>
          <t>Clinic Data Inputs highlighted in RED font</t>
        </is>
      </c>
      <c r="B2" s="313" t="n"/>
      <c r="C2" s="320" t="n"/>
      <c r="D2" s="320" t="n"/>
      <c r="J2" s="18" t="n"/>
      <c r="K2" s="10" t="n"/>
      <c r="L2" s="10" t="n"/>
      <c r="M2" s="10" t="n"/>
    </row>
    <row r="3" ht="15.75" customHeight="1" s="301" thickBot="1">
      <c r="A3" s="302" t="inlineStr">
        <is>
          <t>Clinic Data Input</t>
        </is>
      </c>
      <c r="B3" s="12" t="inlineStr">
        <is>
          <t>Clinic Name:</t>
        </is>
      </c>
      <c r="C3" s="304">
        <f>'0. Dashboard'!R12</f>
        <v/>
      </c>
      <c r="D3" s="305"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301" thickBot="1">
      <c r="B4" s="313" t="inlineStr">
        <is>
          <t>Reporting Period:</t>
        </is>
      </c>
      <c r="C4" s="308">
        <f>'0. Dashboard'!I12</f>
        <v/>
      </c>
      <c r="D4" s="214" t="n"/>
      <c r="H4" s="18" t="n"/>
      <c r="I4" s="10" t="n"/>
      <c r="J4" s="10" t="n"/>
      <c r="K4" s="10" t="n"/>
    </row>
    <row r="5" ht="15.75" customHeight="1" s="301" thickBot="1">
      <c r="B5" s="313" t="inlineStr">
        <is>
          <t>Total Patients Seen:</t>
        </is>
      </c>
      <c r="C5" s="309">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14" t="n"/>
      <c r="J5" s="18" t="n"/>
      <c r="K5" s="10" t="n"/>
      <c r="L5" s="10" t="n"/>
      <c r="M5" s="10" t="n"/>
    </row>
    <row r="6" ht="15.75" customHeight="1" s="301">
      <c r="B6" s="320" t="n"/>
      <c r="C6" s="320" t="n"/>
      <c r="D6" s="76" t="n"/>
      <c r="F6" s="306" t="inlineStr">
        <is>
          <t>Conversion Rates for QALY estimation (literature)</t>
        </is>
      </c>
      <c r="J6" s="307" t="inlineStr">
        <is>
          <t>Calculated Values</t>
        </is>
      </c>
      <c r="L6" s="10" t="n"/>
      <c r="M6" s="10" t="n"/>
    </row>
    <row r="7" ht="15.75" customHeight="1" s="301">
      <c r="L7" s="10" t="n"/>
      <c r="M7" s="10" t="n"/>
    </row>
    <row r="8" ht="15.75" customHeight="1" s="301">
      <c r="L8" s="10" t="n"/>
      <c r="M8" s="10" t="n"/>
    </row>
    <row r="9" ht="15.75" customHeight="1" s="301">
      <c r="J9" s="18" t="n"/>
      <c r="K9" s="10" t="n"/>
      <c r="L9" s="10" t="n"/>
      <c r="M9" s="10" t="n"/>
    </row>
    <row r="10" ht="49" customHeight="1" s="301" thickBot="1">
      <c r="B10" s="31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301"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310" t="n">
        <v>50000</v>
      </c>
      <c r="I11" s="10" t="n"/>
      <c r="J11" s="27">
        <f>G11*D11</f>
        <v/>
      </c>
      <c r="K11" s="15">
        <f>J11*H$11</f>
        <v/>
      </c>
    </row>
    <row r="12" ht="45.75" customHeight="1" s="301">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301">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301">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301">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301">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301">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301">
      <c r="B18" s="22" t="n"/>
      <c r="C18" s="23" t="n"/>
      <c r="D18" s="80">
        <f>C18*C$5</f>
        <v/>
      </c>
      <c r="E18" s="24" t="n"/>
      <c r="F18" s="25" t="n">
        <v>2.5</v>
      </c>
      <c r="G18" s="26" t="n">
        <v>0.02175</v>
      </c>
      <c r="I18" s="10" t="n"/>
      <c r="J18" s="28">
        <f>G18*D18</f>
        <v/>
      </c>
      <c r="K18" s="16">
        <f>J18*H$11</f>
        <v/>
      </c>
    </row>
    <row r="19" ht="32" customHeight="1" s="301">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301">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301" thickBot="1">
      <c r="A21" s="303"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301" thickBot="1">
      <c r="D22" s="32" t="inlineStr">
        <is>
          <t>*derive with % estimates, or input directly</t>
        </is>
      </c>
      <c r="H22" s="33" t="inlineStr">
        <is>
          <t>*common value used in health economic literature</t>
        </is>
      </c>
      <c r="J22" s="18" t="n"/>
      <c r="K22" s="10" t="n"/>
      <c r="M22" s="10" t="n"/>
    </row>
    <row r="23" ht="15.75" customHeight="1" s="301" thickBot="1" thickTop="1">
      <c r="A23" s="300" t="n"/>
      <c r="B23" s="300" t="inlineStr">
        <is>
          <t>*Cancer</t>
        </is>
      </c>
      <c r="C23" s="300" t="n"/>
      <c r="D23" s="300" t="n"/>
      <c r="G23" s="311" t="inlineStr">
        <is>
          <t>Total QALY and Value:</t>
        </is>
      </c>
      <c r="J23" s="34">
        <f>SUM(J11:J21)</f>
        <v/>
      </c>
      <c r="K23" s="35">
        <f>SUM(K11:K21)</f>
        <v/>
      </c>
      <c r="L23" s="10" t="n"/>
      <c r="M23" s="10" t="n"/>
    </row>
    <row r="24" ht="15.75" customHeight="1" s="301" thickTop="1">
      <c r="A24" s="300" t="n"/>
      <c r="B24" s="300" t="inlineStr">
        <is>
          <t xml:space="preserve">     Cervical, colorectal, breast —&gt; CPB average = (4+4+3)/3 = 3.7; QALYs = (0.11125 + 0.11125 + 0.03250) / 3 = 0.8500</t>
        </is>
      </c>
      <c r="K24" s="10" t="n"/>
      <c r="L24" s="10" t="n"/>
      <c r="M24" s="10" t="n"/>
    </row>
    <row r="25" ht="15.75" customHeight="1" s="301">
      <c r="A25" s="300" t="n"/>
      <c r="B25" s="300" t="inlineStr">
        <is>
          <t>**Behavioral Health:</t>
        </is>
      </c>
      <c r="C25" s="300" t="n"/>
      <c r="D25" s="300" t="n"/>
      <c r="J25" s="18" t="n"/>
      <c r="K25" s="10" t="n"/>
      <c r="L25" s="10" t="n"/>
      <c r="M25" s="10" t="n"/>
    </row>
    <row r="26" ht="15.75" customHeight="1" s="301">
      <c r="A26" s="300" t="n"/>
      <c r="B26" s="300" t="inlineStr">
        <is>
          <t xml:space="preserve">     Depression (adults), Alcohol misuse, tobacco use → CPB average = (3+3+5)/3 = 3.7; QALYs = (0.03250 + 0.03250 + 0.17500)/3 = 0.0800</t>
        </is>
      </c>
      <c r="K26" s="10" t="n"/>
      <c r="L26" s="10" t="n"/>
      <c r="M26" s="10" t="n"/>
    </row>
    <row r="27" ht="15.75" customHeight="1" s="301">
      <c r="A27" s="300" t="n"/>
      <c r="B27" s="300" t="inlineStr">
        <is>
          <t>***Mental Health:</t>
        </is>
      </c>
      <c r="C27" s="300" t="n"/>
      <c r="D27" s="300" t="n"/>
      <c r="J27" s="18" t="n"/>
      <c r="K27" s="10" t="n"/>
      <c r="L27" s="10" t="n"/>
      <c r="M27" s="10" t="n"/>
    </row>
    <row r="28" ht="15.75" customHeight="1" s="301">
      <c r="A28" s="300" t="n"/>
      <c r="B28" s="300" t="inlineStr">
        <is>
          <t xml:space="preserve">     Depression (adults) → CPB = 3, QALYs = 0.03250</t>
        </is>
      </c>
      <c r="K28" s="10" t="n"/>
      <c r="L28" s="10" t="n"/>
      <c r="M28" s="10" t="n"/>
    </row>
    <row r="29" ht="15.75" customHeight="1" s="301">
      <c r="A29" s="300" t="n"/>
      <c r="B29" s="300" t="inlineStr">
        <is>
          <t>****Sexual Health:</t>
        </is>
      </c>
      <c r="C29" s="300" t="n"/>
      <c r="D29" s="300" t="n"/>
      <c r="J29" s="18" t="n"/>
      <c r="K29" s="10" t="n"/>
      <c r="L29" s="10" t="n"/>
      <c r="M29" s="10" t="n"/>
    </row>
    <row r="30" ht="15.75" customHeight="1" s="301">
      <c r="A30" s="300" t="n"/>
      <c r="B30" s="300" t="inlineStr">
        <is>
          <t xml:space="preserve">     Chlamydia and gonorrhea, HIV —&gt; CPB average = (3+2)/2 = 2.5; QALYs = (0.03250 + 0.0110) / 2 = 0.02175</t>
        </is>
      </c>
      <c r="K30" s="10" t="n"/>
      <c r="L30" s="10" t="n"/>
      <c r="M30" s="10" t="n"/>
    </row>
    <row r="31" ht="15.75" customHeight="1" s="301">
      <c r="B31" s="300" t="inlineStr">
        <is>
          <t>*****Non-Influenza Immunizations</t>
        </is>
      </c>
      <c r="K31" s="10" t="n"/>
      <c r="L31" s="10" t="n"/>
      <c r="M31" s="10" t="n"/>
    </row>
    <row r="32" ht="15.75" customHeight="1" s="301">
      <c r="B32" s="312" t="inlineStr">
        <is>
          <t xml:space="preserve">     Pneumococcal, Herpes Zoster, Meningococcal, Tdap/Td booster → CPB average = (2+1+1+1)/4 = 1.25; QALYs = (0.01100 + 0.0045 + 0.0045 + 0.0045) / 4 = 0.00613</t>
        </is>
      </c>
      <c r="K32" s="10" t="n"/>
      <c r="L32" s="10" t="n"/>
      <c r="M32" s="10" t="n"/>
    </row>
    <row r="33" ht="15.75" customHeight="1" s="301">
      <c r="B33" s="300" t="inlineStr">
        <is>
          <t>******Oral Health Visits</t>
        </is>
      </c>
      <c r="J33" s="18" t="n"/>
      <c r="K33" s="10" t="n"/>
      <c r="L33" s="10" t="n"/>
      <c r="M33" s="10" t="n"/>
    </row>
    <row r="34" ht="15.75" customHeight="1" s="301">
      <c r="B34" s="312" t="inlineStr">
        <is>
          <t>Estimation of CPB</t>
        </is>
      </c>
      <c r="K34" s="10" t="n"/>
      <c r="L34" s="10" t="n"/>
      <c r="M34" s="10" t="n"/>
    </row>
    <row r="35" ht="15.75" customHeight="1" s="301">
      <c r="B35" s="300" t="inlineStr">
        <is>
          <t>*******Diabetes Screening</t>
        </is>
      </c>
      <c r="J35" s="18" t="n"/>
      <c r="K35" s="10" t="n"/>
      <c r="L35" s="10" t="n"/>
      <c r="M35" s="10" t="n"/>
    </row>
    <row r="36" ht="15.75" customHeight="1" s="301">
      <c r="B36" s="312" t="inlineStr">
        <is>
          <t>From 2006 guidelines</t>
        </is>
      </c>
      <c r="K36" s="10" t="n"/>
      <c r="L36" s="10" t="n"/>
      <c r="M36" s="10" t="n"/>
    </row>
    <row r="37" ht="15.75" customHeight="1" s="301">
      <c r="J37" s="18" t="n"/>
      <c r="K37" s="10" t="n"/>
      <c r="L37" s="10" t="n"/>
      <c r="M37" s="10" t="n"/>
    </row>
    <row r="38" ht="15.75" customHeight="1" s="301">
      <c r="J38" s="18" t="n"/>
      <c r="K38" s="10" t="n"/>
      <c r="L38" s="10" t="n"/>
      <c r="M38" s="10" t="n"/>
    </row>
    <row r="39" ht="15.75" customHeight="1" s="301">
      <c r="J39" s="18" t="n"/>
      <c r="K39" s="10" t="n"/>
      <c r="L39" s="10" t="n"/>
      <c r="M39" s="10" t="n"/>
    </row>
    <row r="40" ht="15.75" customHeight="1" s="301">
      <c r="J40" s="18" t="n"/>
      <c r="K40" s="10" t="n"/>
      <c r="L40" s="10" t="n"/>
      <c r="M40" s="10" t="n"/>
    </row>
    <row r="41" ht="15.75" customHeight="1" s="301">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301"/>
  </sheetData>
  <mergeCells count="14">
    <mergeCell ref="B26:J26"/>
    <mergeCell ref="B28:J28"/>
    <mergeCell ref="B32:J32"/>
    <mergeCell ref="B34:J34"/>
    <mergeCell ref="B36:J36"/>
    <mergeCell ref="B24:J24"/>
    <mergeCell ref="A3:A21"/>
    <mergeCell ref="C3:D3"/>
    <mergeCell ref="F6:H8"/>
    <mergeCell ref="J6:K8"/>
    <mergeCell ref="C4:D4"/>
    <mergeCell ref="C5:D5"/>
    <mergeCell ref="H11:H21"/>
    <mergeCell ref="G23:I23"/>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301" min="2" max="2"/>
    <col width="24.1640625" customWidth="1" style="301" min="3" max="3"/>
  </cols>
  <sheetData>
    <row r="1" ht="18" customHeight="1" s="301">
      <c r="A1" s="317" t="inlineStr">
        <is>
          <t>3. DIVERTED EMERGENCY DEPARTMENT VISITS</t>
        </is>
      </c>
    </row>
    <row r="2" ht="17" customHeight="1" s="301" thickBot="1">
      <c r="A2" s="11" t="inlineStr">
        <is>
          <t>Clinic Data Inputs highlighted in RED font</t>
        </is>
      </c>
      <c r="D2" s="10" t="n"/>
    </row>
    <row r="3" ht="17" customHeight="1" s="301" thickBot="1">
      <c r="A3" s="326" t="inlineStr">
        <is>
          <t>Clinic Data Inputs</t>
        </is>
      </c>
      <c r="B3" s="12" t="inlineStr">
        <is>
          <t>Clinic Name:</t>
        </is>
      </c>
      <c r="C3" s="318">
        <f>'0. Dashboard'!R12</f>
        <v/>
      </c>
      <c r="D3" s="319" t="n"/>
      <c r="E3" s="320" t="n"/>
    </row>
    <row r="4" ht="17" customHeight="1" s="301" thickBot="1">
      <c r="B4" s="313" t="inlineStr">
        <is>
          <t>Reporting Period:</t>
        </is>
      </c>
      <c r="C4" s="308">
        <f>'0. Dashboard'!I12</f>
        <v/>
      </c>
      <c r="D4" s="214" t="n"/>
    </row>
    <row r="5">
      <c r="B5" s="320" t="n"/>
      <c r="C5" s="320" t="n"/>
    </row>
    <row r="6">
      <c r="B6" s="320" t="n"/>
      <c r="C6" s="320" t="n"/>
    </row>
    <row r="7"/>
    <row r="8" ht="17" customHeight="1" s="301" thickBot="1">
      <c r="D8" s="10" t="n"/>
    </row>
    <row r="9" ht="17" customHeight="1" s="301" thickBot="1">
      <c r="B9" s="313" t="inlineStr">
        <is>
          <t>Total number of clinic encounters:</t>
        </is>
      </c>
      <c r="D9" s="162">
        <f>D11+D13</f>
        <v/>
      </c>
    </row>
    <row r="10" ht="17" customHeight="1" s="301" thickBot="1">
      <c r="B10" s="314" t="inlineStr">
        <is>
          <t>visits where patient met with a physician *</t>
        </is>
      </c>
      <c r="D10" s="163" t="n"/>
    </row>
    <row r="11" ht="17" customHeight="1" s="301" thickBot="1">
      <c r="B11" s="31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301" thickBot="1">
      <c r="B12" s="314" t="inlineStr">
        <is>
          <t>visits where patient met with a physician</t>
        </is>
      </c>
      <c r="D12" s="163" t="n"/>
    </row>
    <row r="13" ht="17" customHeight="1" s="301" thickBot="1">
      <c r="B13" s="31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14" t="inlineStr">
        <is>
          <t>visits where patient met with a physician</t>
        </is>
      </c>
      <c r="D14" s="10" t="n"/>
    </row>
    <row r="15" ht="17" customHeight="1" s="301" thickBot="1">
      <c r="D15" s="10" t="n"/>
    </row>
    <row r="16" ht="17" customHeight="1" s="301" thickBot="1">
      <c r="B16" s="315"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301" thickBot="1">
      <c r="B18" s="313" t="inlineStr">
        <is>
          <t>Avoided, unnecessary ED visits (medical)*:</t>
        </is>
      </c>
      <c r="D18" s="10" t="n"/>
    </row>
    <row r="19" ht="17" customHeight="1" s="301" thickBot="1">
      <c r="B19" s="316"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301" thickBot="1">
      <c r="B20" s="313" t="inlineStr">
        <is>
          <t>Avoided, unnecessary ED visits (dental)*:</t>
        </is>
      </c>
      <c r="D20" s="10" t="n"/>
    </row>
    <row r="21" ht="17" customHeight="1" s="301" thickBot="1">
      <c r="B21" s="324" t="inlineStr">
        <is>
          <t xml:space="preserve">       Surveyed (%):</t>
        </is>
      </c>
      <c r="C21" s="325"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6" t="inlineStr">
        <is>
          <t xml:space="preserve">           OR</t>
        </is>
      </c>
      <c r="C22" s="316" t="n"/>
      <c r="D22" s="10" t="n"/>
    </row>
    <row r="23" ht="16" customHeight="1" s="301">
      <c r="A23" s="328" t="inlineStr">
        <is>
          <t>Literature Estimates</t>
        </is>
      </c>
      <c r="B23" s="316" t="inlineStr">
        <is>
          <t xml:space="preserve">      State/Local estimate (%): **</t>
        </is>
      </c>
      <c r="D23" s="40" t="n">
        <v>0.33</v>
      </c>
    </row>
    <row r="24">
      <c r="B24" s="323" t="inlineStr">
        <is>
          <t>*defined as (1) non-emergent conditions or (2) emergent conditions treatable in a primary care setting for which patients would have otherwise used the ED</t>
        </is>
      </c>
      <c r="D24" s="10" t="n"/>
    </row>
    <row r="25">
      <c r="D25" s="10" t="n"/>
    </row>
    <row r="26" ht="15.75" customHeight="1" s="301">
      <c r="D26" s="10" t="n"/>
    </row>
    <row r="27" ht="15.75" customHeight="1" s="301">
      <c r="D27" s="10" t="n"/>
    </row>
    <row r="28" ht="15.75" customHeight="1" s="301">
      <c r="B28" s="313" t="inlineStr">
        <is>
          <t>Average ED cost per avoidable visit (medical) ($):</t>
        </is>
      </c>
      <c r="D28" s="41" t="n">
        <v>1233</v>
      </c>
    </row>
    <row r="29" ht="15.75" customHeight="1" s="301">
      <c r="B29" s="314" t="inlineStr">
        <is>
          <t>State or national estimate</t>
        </is>
      </c>
      <c r="D29" s="10" t="n"/>
    </row>
    <row r="30" ht="15.75" customHeight="1" s="301">
      <c r="B30" s="313" t="inlineStr">
        <is>
          <t>Average ED cost per avoidable visit (dental) ($):</t>
        </is>
      </c>
      <c r="D30" s="41" t="n">
        <v>402</v>
      </c>
    </row>
    <row r="31" ht="15.75" customHeight="1" s="301">
      <c r="B31" s="314" t="inlineStr">
        <is>
          <t>State or national estimate</t>
        </is>
      </c>
      <c r="D31" s="10" t="n"/>
    </row>
    <row r="32">
      <c r="B32" s="313" t="n"/>
      <c r="C32" s="313" t="n"/>
      <c r="D32" s="10" t="n"/>
    </row>
    <row r="33">
      <c r="A33" s="329" t="inlineStr">
        <is>
          <t>Calculated Values</t>
        </is>
      </c>
      <c r="B33" s="313" t="inlineStr">
        <is>
          <t>Average Cost per Clinic Patient ($):</t>
        </is>
      </c>
      <c r="D33" s="42">
        <f>D16/D9</f>
        <v/>
      </c>
    </row>
    <row r="34">
      <c r="D34" s="10" t="n"/>
    </row>
    <row r="35">
      <c r="B35" s="313" t="inlineStr">
        <is>
          <t>Number of Diverted ED Visits Medical (#):</t>
        </is>
      </c>
      <c r="D35" s="158">
        <f>IF(D19=0,D23*D11,D23*D11)</f>
        <v/>
      </c>
    </row>
    <row r="36">
      <c r="D36" s="159" t="n"/>
    </row>
    <row r="37">
      <c r="B37" s="313" t="inlineStr">
        <is>
          <t>Number of Diverted ED Visits for Dental (#)</t>
        </is>
      </c>
      <c r="D37" s="160">
        <f>IF(D21=0,D23*D13,D23*D13)</f>
        <v/>
      </c>
    </row>
    <row r="38">
      <c r="B38" s="313" t="n"/>
      <c r="D38" s="159" t="n"/>
    </row>
    <row r="39">
      <c r="B39" s="313" t="inlineStr">
        <is>
          <t>Total Diverted ED Visits (#)</t>
        </is>
      </c>
      <c r="D39" s="161">
        <f>D35+D37</f>
        <v/>
      </c>
    </row>
    <row r="40" ht="17" customHeight="1" s="301" thickBot="1">
      <c r="D40" s="108" t="n"/>
    </row>
    <row r="41">
      <c r="B41" s="330" t="inlineStr">
        <is>
          <t>Total ED Cost Savings (medical):</t>
        </is>
      </c>
      <c r="C41" s="331" t="n"/>
      <c r="D41" s="102">
        <f>(D35*D28)</f>
        <v/>
      </c>
    </row>
    <row r="42">
      <c r="B42" s="103" t="n"/>
      <c r="C42" s="76" t="n"/>
      <c r="D42" s="106" t="n"/>
    </row>
    <row r="43">
      <c r="B43" s="327" t="inlineStr">
        <is>
          <t>Total ED Cost Savings (dental):</t>
        </is>
      </c>
      <c r="D43" s="107">
        <f>D37*D30</f>
        <v/>
      </c>
    </row>
    <row r="44">
      <c r="B44" s="103" t="n"/>
      <c r="C44" s="76" t="n"/>
      <c r="D44" s="104" t="n"/>
    </row>
    <row r="45">
      <c r="B45" s="327" t="inlineStr">
        <is>
          <t>Total ED Cost Savings (total):</t>
        </is>
      </c>
      <c r="D45" s="107">
        <f>D41+D43</f>
        <v/>
      </c>
    </row>
    <row r="46" ht="17" customHeight="1" s="301" thickBot="1">
      <c r="B46" s="321" t="inlineStr">
        <is>
          <t>ED Cost Savings per dollar ($) invested</t>
        </is>
      </c>
      <c r="C46" s="322"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 ref="B46:C46"/>
    <mergeCell ref="B23:C23"/>
    <mergeCell ref="B24:C26"/>
    <mergeCell ref="B28:C28"/>
    <mergeCell ref="B29:C29"/>
    <mergeCell ref="B9:C9"/>
    <mergeCell ref="B10:C10"/>
    <mergeCell ref="B16:C16"/>
    <mergeCell ref="B19:C19"/>
    <mergeCell ref="A1:D1"/>
    <mergeCell ref="C3:D3"/>
    <mergeCell ref="C5:D5"/>
    <mergeCell ref="C6:D6"/>
    <mergeCell ref="C4:D4"/>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G17"/>
  <sheetViews>
    <sheetView zoomScale="85" workbookViewId="0">
      <pane xSplit="2" ySplit="1" topLeftCell="BI2" activePane="bottomRight" state="frozen"/>
      <selection activeCell="A59" sqref="A59"/>
      <selection pane="topRight" activeCell="A59" sqref="A59"/>
      <selection pane="bottomLeft" activeCell="A59" sqref="A59"/>
      <selection pane="bottomRight" activeCell="BK2" sqref="BK2"/>
    </sheetView>
  </sheetViews>
  <sheetFormatPr baseColWidth="10" defaultColWidth="11" defaultRowHeight="16"/>
  <cols>
    <col width="57.5" customWidth="1" style="301" min="1" max="1"/>
    <col width="29" customWidth="1" style="301" min="3" max="3"/>
    <col width="25.5" customWidth="1" style="301" min="4" max="6"/>
    <col width="17" customWidth="1" style="301" min="7" max="7"/>
    <col width="25.5" customWidth="1" style="301" min="8" max="8"/>
    <col width="20.1640625" customWidth="1" style="301" min="9" max="16"/>
    <col hidden="1" width="20.1640625" customWidth="1" style="301" min="17" max="20"/>
    <col width="20.1640625" customWidth="1" style="301" min="21" max="21"/>
    <col width="18.33203125" customWidth="1" style="301" min="22" max="22"/>
    <col width="41" customWidth="1" style="301" min="23" max="23"/>
    <col width="18.33203125" customWidth="1" style="301" min="24" max="25"/>
    <col width="19.83203125" customWidth="1" style="301" min="26" max="26"/>
    <col hidden="1" width="18.5" customWidth="1" style="301" min="27" max="30"/>
    <col width="20.6640625" customWidth="1" style="301" min="31" max="32"/>
    <col width="18.5" customWidth="1" style="301" min="33" max="53"/>
    <col hidden="1" width="18.5" customWidth="1" style="301" min="54" max="54"/>
    <col width="33.5" customWidth="1" style="301" min="55" max="56"/>
    <col width="31.5" customWidth="1" style="301" min="57" max="62"/>
    <col width="15.5" customWidth="1" style="301" min="63" max="65"/>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c r="BE1" s="1" t="inlineStr">
        <is>
          <t xml:space="preserve">% : Below 100% of FPL </t>
        </is>
      </c>
      <c r="BF1" s="1" t="inlineStr">
        <is>
          <t>% : Between 100% and 200% of FPL</t>
        </is>
      </c>
      <c r="BG1" s="1" t="inlineStr">
        <is>
          <t>% : Over 200% of FPL</t>
        </is>
      </c>
      <c r="BH1" s="1" t="inlineStr">
        <is>
          <t># Patients below 100% of FPL</t>
        </is>
      </c>
      <c r="BI1" s="1" t="inlineStr">
        <is>
          <t># of patients below 100% and 200% of FPL</t>
        </is>
      </c>
      <c r="BJ1" s="1" t="inlineStr">
        <is>
          <t># of patients ablove 200% of FPL</t>
        </is>
      </c>
      <c r="BK1" s="1" t="inlineStr">
        <is>
          <t>% 0-17 years old</t>
        </is>
      </c>
      <c r="BL1" s="1" t="inlineStr">
        <is>
          <t xml:space="preserve">% 18-64 years old </t>
        </is>
      </c>
      <c r="BM1" s="1" t="inlineStr">
        <is>
          <t xml:space="preserve">% 65+ years old </t>
        </is>
      </c>
      <c r="BN1" s="1" t="inlineStr">
        <is>
          <t>% Latino or Hispanic</t>
        </is>
      </c>
      <c r="BO1" s="1" t="inlineStr">
        <is>
          <t>% White</t>
        </is>
      </c>
      <c r="BP1" s="1" t="inlineStr">
        <is>
          <t>% Black or African American</t>
        </is>
      </c>
      <c r="BQ1" s="1" t="inlineStr">
        <is>
          <t>% Asian</t>
        </is>
      </c>
      <c r="BR1" s="1" t="inlineStr">
        <is>
          <t>% American Indian or Alaskan Native</t>
        </is>
      </c>
      <c r="BS1" s="1" t="inlineStr">
        <is>
          <t>%  Native Hawaiian or Pacific Islander</t>
        </is>
      </c>
      <c r="BT1" s="1" t="inlineStr">
        <is>
          <t xml:space="preserve">% Multi-racial or Bi-Racial </t>
        </is>
      </c>
      <c r="BU1" s="1" t="inlineStr">
        <is>
          <t>% Other</t>
        </is>
      </c>
      <c r="BV1" s="1" t="inlineStr">
        <is>
          <t>% Unknown</t>
        </is>
      </c>
      <c r="BW1" s="1" t="inlineStr">
        <is>
          <t># of patients 0-17 years old</t>
        </is>
      </c>
      <c r="BX1" s="1" t="inlineStr">
        <is>
          <t xml:space="preserve"># of patients 18-64 years old </t>
        </is>
      </c>
      <c r="BY1" s="1" t="inlineStr">
        <is>
          <t># of patients 65+ years old</t>
        </is>
      </c>
      <c r="BZ1" s="1" t="inlineStr">
        <is>
          <t># of Latino Patients</t>
        </is>
      </c>
      <c r="CA1" s="1" t="inlineStr">
        <is>
          <t># of White Patients</t>
        </is>
      </c>
      <c r="CB1" s="1" t="inlineStr">
        <is>
          <t># of Black Patients</t>
        </is>
      </c>
      <c r="CC1" s="1" t="inlineStr">
        <is>
          <t># of American Indian or Alaskan Native Patients</t>
        </is>
      </c>
      <c r="CD1" s="1" t="inlineStr">
        <is>
          <t># of Native Hawaiian or Pacfici Islander Patients</t>
        </is>
      </c>
      <c r="CE1" s="1" t="inlineStr">
        <is>
          <t># of Multi-racial or Bi-racial patients</t>
        </is>
      </c>
      <c r="CF1" s="1" t="inlineStr">
        <is>
          <t># of Other patients</t>
        </is>
      </c>
      <c r="CG1" s="1" t="inlineStr">
        <is>
          <t># of Unknown patients</t>
        </is>
      </c>
    </row>
    <row r="2" ht="21" customHeight="1" s="301">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c r="BE2">
        <f>VLOOKUP($A2&amp;$B2,'Cleaned Responses'!$1:$82,MATCH(BE$1,'Cleaned Responses'!$1:$1,0),FALSE)/100</f>
        <v/>
      </c>
      <c r="BF2">
        <f>VLOOKUP($A2&amp;$B2,'Cleaned Responses'!$1:$82,MATCH(BF$1,'Cleaned Responses'!$1:$1,0),FALSE)/100</f>
        <v/>
      </c>
      <c r="BG2">
        <f>VLOOKUP($A2&amp;$B2,'Cleaned Responses'!$1:$82,MATCH(BG$1,'Cleaned Responses'!$1:$1,0),FALSE)/100</f>
        <v/>
      </c>
      <c r="BH2">
        <f>BE2*AF2</f>
        <v/>
      </c>
      <c r="BI2">
        <f>BF2*AF2</f>
        <v/>
      </c>
      <c r="BJ2">
        <f>BG2*AF2</f>
        <v/>
      </c>
      <c r="BK2">
        <f>VLOOKUP($A2&amp;$B2,'Cleaned Responses'!$1:$82,MATCH(BK$1,'Cleaned Responses'!$1:$1,0),FALSE)/100</f>
        <v/>
      </c>
      <c r="BL2">
        <f>VLOOKUP($A2&amp;$B2,'Cleaned Responses'!$1:$82,MATCH(BL$1,'Cleaned Responses'!$1:$1,0),FALSE)/100</f>
        <v/>
      </c>
      <c r="BM2">
        <f>VLOOKUP($A2&amp;$B2,'Cleaned Responses'!$1:$82,MATCH(BM$1,'Cleaned Responses'!$1:$1,0),FALSE)/100</f>
        <v/>
      </c>
      <c r="BN2">
        <f>VLOOKUP($A2&amp;$B2,'Cleaned Responses'!$1:$82,MATCH(BN$1,'Cleaned Responses'!$1:$1,0),FALSE)/100</f>
        <v/>
      </c>
      <c r="BO2">
        <f>VLOOKUP($A2&amp;$B2,'Cleaned Responses'!$1:$82,MATCH(BO$1,'Cleaned Responses'!$1:$1,0),FALSE)/100</f>
        <v/>
      </c>
      <c r="BP2">
        <f>VLOOKUP($A2&amp;$B2,'Cleaned Responses'!$1:$82,MATCH(BP$1,'Cleaned Responses'!$1:$1,0),FALSE)/100</f>
        <v/>
      </c>
      <c r="BQ2">
        <f>VLOOKUP($A2&amp;$B2,'Cleaned Responses'!$1:$82,MATCH(BQ$1,'Cleaned Responses'!$1:$1,0),FALSE)/100</f>
        <v/>
      </c>
      <c r="BR2">
        <f>VLOOKUP($A2&amp;$B2,'Cleaned Responses'!$1:$82,MATCH(BR$1,'Cleaned Responses'!$1:$1,0),FALSE)/100</f>
        <v/>
      </c>
      <c r="BS2">
        <f>VLOOKUP($A2&amp;$B2,'Cleaned Responses'!$1:$82,MATCH(BS$1,'Cleaned Responses'!$1:$1,0),FALSE)/100</f>
        <v/>
      </c>
      <c r="BT2">
        <f>VLOOKUP($A2&amp;$B2,'Cleaned Responses'!$1:$82,MATCH(BT$1,'Cleaned Responses'!$1:$1,0),FALSE)/100</f>
        <v/>
      </c>
      <c r="BU2">
        <f>VLOOKUP($A2&amp;$B2,'Cleaned Responses'!$1:$82,MATCH(BU$1,'Cleaned Responses'!$1:$1,0),FALSE)/100</f>
        <v/>
      </c>
      <c r="BV2">
        <f>VLOOKUP($A2&amp;$B2,'Cleaned Responses'!$1:$82,MATCH(BV$1,'Cleaned Responses'!$1:$1,0),FALSE)/100</f>
        <v/>
      </c>
      <c r="BW2">
        <f>BK2*AF2</f>
        <v/>
      </c>
      <c r="BX2">
        <f>BL2*AF2</f>
        <v/>
      </c>
      <c r="BY2">
        <f>BM2*AF2</f>
        <v/>
      </c>
      <c r="BZ2">
        <f>BN2*AF2</f>
        <v/>
      </c>
      <c r="CA2">
        <f>BO2*AF2</f>
        <v/>
      </c>
      <c r="CB2">
        <f>BP2*AF2</f>
        <v/>
      </c>
      <c r="CC2">
        <f>BQ2*AF2</f>
        <v/>
      </c>
      <c r="CD2">
        <f>BR2*AF2</f>
        <v/>
      </c>
      <c r="CE2">
        <f>BS2*AF2</f>
        <v/>
      </c>
      <c r="CF2">
        <f>BT2*AF2</f>
        <v/>
      </c>
      <c r="CG2">
        <f>BU2*AF2</f>
        <v/>
      </c>
    </row>
    <row r="3" ht="21" customHeight="1" s="301">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c r="BE3">
        <f>VLOOKUP($A3&amp;$B3,'Cleaned Responses'!$1:$82,MATCH(BE$1,'Cleaned Responses'!$1:$1,0),FALSE)/100</f>
        <v/>
      </c>
      <c r="BF3">
        <f>VLOOKUP($A3&amp;$B3,'Cleaned Responses'!$1:$82,MATCH(BF$1,'Cleaned Responses'!$1:$1,0),FALSE)/100</f>
        <v/>
      </c>
      <c r="BG3">
        <f>VLOOKUP($A3&amp;$B3,'Cleaned Responses'!$1:$82,MATCH(BG$1,'Cleaned Responses'!$1:$1,0),FALSE)/100</f>
        <v/>
      </c>
      <c r="BH3">
        <f>BE3*AF3</f>
        <v/>
      </c>
      <c r="BI3">
        <f>BF3*AF3</f>
        <v/>
      </c>
      <c r="BJ3">
        <f>BG3*AF3</f>
        <v/>
      </c>
      <c r="BK3">
        <f>VLOOKUP($A3&amp;$B3,'Cleaned Responses'!$1:$82,MATCH(BK$1,'Cleaned Responses'!$1:$1,0),FALSE)/100</f>
        <v/>
      </c>
      <c r="BL3">
        <f>VLOOKUP($A3&amp;$B3,'Cleaned Responses'!$1:$82,MATCH(BL$1,'Cleaned Responses'!$1:$1,0),FALSE)/100</f>
        <v/>
      </c>
      <c r="BM3">
        <f>VLOOKUP($A3&amp;$B3,'Cleaned Responses'!$1:$82,MATCH(BM$1,'Cleaned Responses'!$1:$1,0),FALSE)/100</f>
        <v/>
      </c>
      <c r="BN3">
        <f>VLOOKUP($A3&amp;$B3,'Cleaned Responses'!$1:$82,MATCH(BN$1,'Cleaned Responses'!$1:$1,0),FALSE)/100</f>
        <v/>
      </c>
      <c r="BO3">
        <f>VLOOKUP($A3&amp;$B3,'Cleaned Responses'!$1:$82,MATCH(BO$1,'Cleaned Responses'!$1:$1,0),FALSE)/100</f>
        <v/>
      </c>
      <c r="BP3">
        <f>VLOOKUP($A3&amp;$B3,'Cleaned Responses'!$1:$82,MATCH(BP$1,'Cleaned Responses'!$1:$1,0),FALSE)/100</f>
        <v/>
      </c>
      <c r="BQ3">
        <f>VLOOKUP($A3&amp;$B3,'Cleaned Responses'!$1:$82,MATCH(BQ$1,'Cleaned Responses'!$1:$1,0),FALSE)/100</f>
        <v/>
      </c>
      <c r="BR3">
        <f>VLOOKUP($A3&amp;$B3,'Cleaned Responses'!$1:$82,MATCH(BR$1,'Cleaned Responses'!$1:$1,0),FALSE)/100</f>
        <v/>
      </c>
      <c r="BS3">
        <f>VLOOKUP($A3&amp;$B3,'Cleaned Responses'!$1:$82,MATCH(BS$1,'Cleaned Responses'!$1:$1,0),FALSE)/100</f>
        <v/>
      </c>
      <c r="BT3">
        <f>VLOOKUP($A3&amp;$B3,'Cleaned Responses'!$1:$82,MATCH(BT$1,'Cleaned Responses'!$1:$1,0),FALSE)/100</f>
        <v/>
      </c>
      <c r="BU3">
        <f>VLOOKUP($A3&amp;$B3,'Cleaned Responses'!$1:$82,MATCH(BU$1,'Cleaned Responses'!$1:$1,0),FALSE)/100</f>
        <v/>
      </c>
      <c r="BV3">
        <f>VLOOKUP($A3&amp;$B3,'Cleaned Responses'!$1:$82,MATCH(BV$1,'Cleaned Responses'!$1:$1,0),FALSE)/100</f>
        <v/>
      </c>
      <c r="BW3">
        <f>BK3*AF3</f>
        <v/>
      </c>
      <c r="BX3">
        <f>BL3*AF3</f>
        <v/>
      </c>
      <c r="BY3">
        <f>BM3*AF3</f>
        <v/>
      </c>
      <c r="BZ3">
        <f>BN3*AF3</f>
        <v/>
      </c>
      <c r="CA3">
        <f>BO3*AF3</f>
        <v/>
      </c>
      <c r="CB3">
        <f>BP3*AF3</f>
        <v/>
      </c>
      <c r="CC3">
        <f>BQ3*AF3</f>
        <v/>
      </c>
      <c r="CD3">
        <f>BR3*AF3</f>
        <v/>
      </c>
      <c r="CE3">
        <f>BS3*AF3</f>
        <v/>
      </c>
      <c r="CF3">
        <f>BT3*AF3</f>
        <v/>
      </c>
      <c r="CG3">
        <f>BU3*AF3</f>
        <v/>
      </c>
    </row>
    <row r="4" ht="21" customHeight="1" s="301">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c r="BE4">
        <f>VLOOKUP($A4&amp;$B4,'Cleaned Responses'!$1:$82,MATCH(BE$1,'Cleaned Responses'!$1:$1,0),FALSE)/100</f>
        <v/>
      </c>
      <c r="BF4">
        <f>VLOOKUP($A4&amp;$B4,'Cleaned Responses'!$1:$82,MATCH(BF$1,'Cleaned Responses'!$1:$1,0),FALSE)/100</f>
        <v/>
      </c>
      <c r="BG4">
        <f>VLOOKUP($A4&amp;$B4,'Cleaned Responses'!$1:$82,MATCH(BG$1,'Cleaned Responses'!$1:$1,0),FALSE)/100</f>
        <v/>
      </c>
      <c r="BH4">
        <f>BE4*AF4</f>
        <v/>
      </c>
      <c r="BI4">
        <f>BF4*AF4</f>
        <v/>
      </c>
      <c r="BJ4">
        <f>BG4*AF4</f>
        <v/>
      </c>
      <c r="BK4">
        <f>VLOOKUP($A4&amp;$B4,'Cleaned Responses'!$1:$82,MATCH(BK$1,'Cleaned Responses'!$1:$1,0),FALSE)/100</f>
        <v/>
      </c>
      <c r="BL4">
        <f>VLOOKUP($A4&amp;$B4,'Cleaned Responses'!$1:$82,MATCH(BL$1,'Cleaned Responses'!$1:$1,0),FALSE)/100</f>
        <v/>
      </c>
      <c r="BM4">
        <f>VLOOKUP($A4&amp;$B4,'Cleaned Responses'!$1:$82,MATCH(BM$1,'Cleaned Responses'!$1:$1,0),FALSE)/100</f>
        <v/>
      </c>
      <c r="BN4">
        <f>VLOOKUP($A4&amp;$B4,'Cleaned Responses'!$1:$82,MATCH(BN$1,'Cleaned Responses'!$1:$1,0),FALSE)/100</f>
        <v/>
      </c>
      <c r="BO4">
        <f>VLOOKUP($A4&amp;$B4,'Cleaned Responses'!$1:$82,MATCH(BO$1,'Cleaned Responses'!$1:$1,0),FALSE)/100</f>
        <v/>
      </c>
      <c r="BP4">
        <f>VLOOKUP($A4&amp;$B4,'Cleaned Responses'!$1:$82,MATCH(BP$1,'Cleaned Responses'!$1:$1,0),FALSE)/100</f>
        <v/>
      </c>
      <c r="BQ4">
        <f>VLOOKUP($A4&amp;$B4,'Cleaned Responses'!$1:$82,MATCH(BQ$1,'Cleaned Responses'!$1:$1,0),FALSE)/100</f>
        <v/>
      </c>
      <c r="BR4">
        <f>VLOOKUP($A4&amp;$B4,'Cleaned Responses'!$1:$82,MATCH(BR$1,'Cleaned Responses'!$1:$1,0),FALSE)/100</f>
        <v/>
      </c>
      <c r="BS4">
        <f>VLOOKUP($A4&amp;$B4,'Cleaned Responses'!$1:$82,MATCH(BS$1,'Cleaned Responses'!$1:$1,0),FALSE)/100</f>
        <v/>
      </c>
      <c r="BT4">
        <f>VLOOKUP($A4&amp;$B4,'Cleaned Responses'!$1:$82,MATCH(BT$1,'Cleaned Responses'!$1:$1,0),FALSE)/100</f>
        <v/>
      </c>
      <c r="BU4">
        <f>VLOOKUP($A4&amp;$B4,'Cleaned Responses'!$1:$82,MATCH(BU$1,'Cleaned Responses'!$1:$1,0),FALSE)/100</f>
        <v/>
      </c>
      <c r="BV4">
        <f>VLOOKUP($A4&amp;$B4,'Cleaned Responses'!$1:$82,MATCH(BV$1,'Cleaned Responses'!$1:$1,0),FALSE)/100</f>
        <v/>
      </c>
      <c r="BW4">
        <f>BK4*AF4</f>
        <v/>
      </c>
      <c r="BX4">
        <f>BL4*AF4</f>
        <v/>
      </c>
      <c r="BY4">
        <f>BM4*AF4</f>
        <v/>
      </c>
      <c r="BZ4">
        <f>BN4*AF4</f>
        <v/>
      </c>
      <c r="CA4">
        <f>BO4*AF4</f>
        <v/>
      </c>
      <c r="CB4">
        <f>BP4*AF4</f>
        <v/>
      </c>
      <c r="CC4">
        <f>BQ4*AF4</f>
        <v/>
      </c>
      <c r="CD4">
        <f>BR4*AF4</f>
        <v/>
      </c>
      <c r="CE4">
        <f>BS4*AF4</f>
        <v/>
      </c>
      <c r="CF4">
        <f>BT4*AF4</f>
        <v/>
      </c>
      <c r="CG4">
        <f>BU4*AF4</f>
        <v/>
      </c>
    </row>
    <row r="5" ht="21" customHeight="1" s="301">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c r="BE5">
        <f>VLOOKUP($A5&amp;$B5,'Cleaned Responses'!$1:$82,MATCH(BE$1,'Cleaned Responses'!$1:$1,0),FALSE)/100</f>
        <v/>
      </c>
      <c r="BF5">
        <f>VLOOKUP($A5&amp;$B5,'Cleaned Responses'!$1:$82,MATCH(BF$1,'Cleaned Responses'!$1:$1,0),FALSE)/100</f>
        <v/>
      </c>
      <c r="BG5">
        <f>VLOOKUP($A5&amp;$B5,'Cleaned Responses'!$1:$82,MATCH(BG$1,'Cleaned Responses'!$1:$1,0),FALSE)/100</f>
        <v/>
      </c>
      <c r="BH5">
        <f>BE5*AF5</f>
        <v/>
      </c>
      <c r="BI5">
        <f>BF5*AF5</f>
        <v/>
      </c>
      <c r="BJ5">
        <f>BG5*AF5</f>
        <v/>
      </c>
      <c r="BK5">
        <f>VLOOKUP($A5&amp;$B5,'Cleaned Responses'!$1:$82,MATCH(BK$1,'Cleaned Responses'!$1:$1,0),FALSE)/100</f>
        <v/>
      </c>
      <c r="BL5">
        <f>VLOOKUP($A5&amp;$B5,'Cleaned Responses'!$1:$82,MATCH(BL$1,'Cleaned Responses'!$1:$1,0),FALSE)/100</f>
        <v/>
      </c>
      <c r="BM5">
        <f>VLOOKUP($A5&amp;$B5,'Cleaned Responses'!$1:$82,MATCH(BM$1,'Cleaned Responses'!$1:$1,0),FALSE)/100</f>
        <v/>
      </c>
      <c r="BN5">
        <f>VLOOKUP($A5&amp;$B5,'Cleaned Responses'!$1:$82,MATCH(BN$1,'Cleaned Responses'!$1:$1,0),FALSE)/100</f>
        <v/>
      </c>
      <c r="BO5">
        <f>VLOOKUP($A5&amp;$B5,'Cleaned Responses'!$1:$82,MATCH(BO$1,'Cleaned Responses'!$1:$1,0),FALSE)/100</f>
        <v/>
      </c>
      <c r="BP5">
        <f>VLOOKUP($A5&amp;$B5,'Cleaned Responses'!$1:$82,MATCH(BP$1,'Cleaned Responses'!$1:$1,0),FALSE)/100</f>
        <v/>
      </c>
      <c r="BQ5">
        <f>VLOOKUP($A5&amp;$B5,'Cleaned Responses'!$1:$82,MATCH(BQ$1,'Cleaned Responses'!$1:$1,0),FALSE)/100</f>
        <v/>
      </c>
      <c r="BR5">
        <f>VLOOKUP($A5&amp;$B5,'Cleaned Responses'!$1:$82,MATCH(BR$1,'Cleaned Responses'!$1:$1,0),FALSE)/100</f>
        <v/>
      </c>
      <c r="BS5">
        <f>VLOOKUP($A5&amp;$B5,'Cleaned Responses'!$1:$82,MATCH(BS$1,'Cleaned Responses'!$1:$1,0),FALSE)/100</f>
        <v/>
      </c>
      <c r="BT5">
        <f>VLOOKUP($A5&amp;$B5,'Cleaned Responses'!$1:$82,MATCH(BT$1,'Cleaned Responses'!$1:$1,0),FALSE)/100</f>
        <v/>
      </c>
      <c r="BU5">
        <f>VLOOKUP($A5&amp;$B5,'Cleaned Responses'!$1:$82,MATCH(BU$1,'Cleaned Responses'!$1:$1,0),FALSE)/100</f>
        <v/>
      </c>
      <c r="BV5">
        <f>VLOOKUP($A5&amp;$B5,'Cleaned Responses'!$1:$82,MATCH(BV$1,'Cleaned Responses'!$1:$1,0),FALSE)/100</f>
        <v/>
      </c>
      <c r="BW5">
        <f>BK5*AF5</f>
        <v/>
      </c>
      <c r="BX5">
        <f>BL5*AF5</f>
        <v/>
      </c>
      <c r="BY5">
        <f>BM5*AF5</f>
        <v/>
      </c>
      <c r="BZ5">
        <f>BN5*AF5</f>
        <v/>
      </c>
      <c r="CA5">
        <f>BO5*AF5</f>
        <v/>
      </c>
      <c r="CB5">
        <f>BP5*AF5</f>
        <v/>
      </c>
      <c r="CC5">
        <f>BQ5*AF5</f>
        <v/>
      </c>
      <c r="CD5">
        <f>BR5*AF5</f>
        <v/>
      </c>
      <c r="CE5">
        <f>BS5*AF5</f>
        <v/>
      </c>
      <c r="CF5">
        <f>BT5*AF5</f>
        <v/>
      </c>
      <c r="CG5">
        <f>BU5*AF5</f>
        <v/>
      </c>
    </row>
    <row r="6" ht="21" customHeight="1" s="301">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c r="BE6">
        <f>VLOOKUP($A6&amp;$B6,'Cleaned Responses'!$1:$82,MATCH(BE$1,'Cleaned Responses'!$1:$1,0),FALSE)/100</f>
        <v/>
      </c>
      <c r="BF6">
        <f>VLOOKUP($A6&amp;$B6,'Cleaned Responses'!$1:$82,MATCH(BF$1,'Cleaned Responses'!$1:$1,0),FALSE)/100</f>
        <v/>
      </c>
      <c r="BG6">
        <f>VLOOKUP($A6&amp;$B6,'Cleaned Responses'!$1:$82,MATCH(BG$1,'Cleaned Responses'!$1:$1,0),FALSE)/100</f>
        <v/>
      </c>
      <c r="BH6">
        <f>BE6*AF6</f>
        <v/>
      </c>
      <c r="BI6">
        <f>BF6*AF6</f>
        <v/>
      </c>
      <c r="BJ6">
        <f>BG6*AF6</f>
        <v/>
      </c>
      <c r="BK6">
        <f>VLOOKUP($A6&amp;$B6,'Cleaned Responses'!$1:$82,MATCH(BK$1,'Cleaned Responses'!$1:$1,0),FALSE)/100</f>
        <v/>
      </c>
      <c r="BL6">
        <f>VLOOKUP($A6&amp;$B6,'Cleaned Responses'!$1:$82,MATCH(BL$1,'Cleaned Responses'!$1:$1,0),FALSE)/100</f>
        <v/>
      </c>
      <c r="BM6">
        <f>VLOOKUP($A6&amp;$B6,'Cleaned Responses'!$1:$82,MATCH(BM$1,'Cleaned Responses'!$1:$1,0),FALSE)/100</f>
        <v/>
      </c>
      <c r="BN6">
        <f>VLOOKUP($A6&amp;$B6,'Cleaned Responses'!$1:$82,MATCH(BN$1,'Cleaned Responses'!$1:$1,0),FALSE)/100</f>
        <v/>
      </c>
      <c r="BO6">
        <f>VLOOKUP($A6&amp;$B6,'Cleaned Responses'!$1:$82,MATCH(BO$1,'Cleaned Responses'!$1:$1,0),FALSE)/100</f>
        <v/>
      </c>
      <c r="BP6">
        <f>VLOOKUP($A6&amp;$B6,'Cleaned Responses'!$1:$82,MATCH(BP$1,'Cleaned Responses'!$1:$1,0),FALSE)/100</f>
        <v/>
      </c>
      <c r="BQ6">
        <f>VLOOKUP($A6&amp;$B6,'Cleaned Responses'!$1:$82,MATCH(BQ$1,'Cleaned Responses'!$1:$1,0),FALSE)/100</f>
        <v/>
      </c>
      <c r="BR6">
        <f>VLOOKUP($A6&amp;$B6,'Cleaned Responses'!$1:$82,MATCH(BR$1,'Cleaned Responses'!$1:$1,0),FALSE)/100</f>
        <v/>
      </c>
      <c r="BS6">
        <f>VLOOKUP($A6&amp;$B6,'Cleaned Responses'!$1:$82,MATCH(BS$1,'Cleaned Responses'!$1:$1,0),FALSE)/100</f>
        <v/>
      </c>
      <c r="BT6">
        <f>VLOOKUP($A6&amp;$B6,'Cleaned Responses'!$1:$82,MATCH(BT$1,'Cleaned Responses'!$1:$1,0),FALSE)/100</f>
        <v/>
      </c>
      <c r="BU6">
        <f>VLOOKUP($A6&amp;$B6,'Cleaned Responses'!$1:$82,MATCH(BU$1,'Cleaned Responses'!$1:$1,0),FALSE)/100</f>
        <v/>
      </c>
      <c r="BV6">
        <f>VLOOKUP($A6&amp;$B6,'Cleaned Responses'!$1:$82,MATCH(BV$1,'Cleaned Responses'!$1:$1,0),FALSE)/100</f>
        <v/>
      </c>
      <c r="BW6">
        <f>BK6*AF6</f>
        <v/>
      </c>
      <c r="BX6">
        <f>BL6*AF6</f>
        <v/>
      </c>
      <c r="BY6">
        <f>BM6*AF6</f>
        <v/>
      </c>
      <c r="BZ6">
        <f>BN6*AF6</f>
        <v/>
      </c>
      <c r="CA6">
        <f>BO6*AF6</f>
        <v/>
      </c>
      <c r="CB6">
        <f>BP6*AF6</f>
        <v/>
      </c>
      <c r="CC6">
        <f>BQ6*AF6</f>
        <v/>
      </c>
      <c r="CD6">
        <f>BR6*AF6</f>
        <v/>
      </c>
      <c r="CE6">
        <f>BS6*AF6</f>
        <v/>
      </c>
      <c r="CF6">
        <f>BT6*AF6</f>
        <v/>
      </c>
      <c r="CG6">
        <f>BU6*AF6</f>
        <v/>
      </c>
    </row>
    <row r="7" ht="21" customHeight="1" s="301">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c r="BE7">
        <f>VLOOKUP($A7&amp;$B7,'Cleaned Responses'!$1:$82,MATCH(BE$1,'Cleaned Responses'!$1:$1,0),FALSE)/100</f>
        <v/>
      </c>
      <c r="BF7">
        <f>VLOOKUP($A7&amp;$B7,'Cleaned Responses'!$1:$82,MATCH(BF$1,'Cleaned Responses'!$1:$1,0),FALSE)/100</f>
        <v/>
      </c>
      <c r="BG7">
        <f>VLOOKUP($A7&amp;$B7,'Cleaned Responses'!$1:$82,MATCH(BG$1,'Cleaned Responses'!$1:$1,0),FALSE)/100</f>
        <v/>
      </c>
      <c r="BH7">
        <f>BE7*AF7</f>
        <v/>
      </c>
      <c r="BI7">
        <f>BF7*AF7</f>
        <v/>
      </c>
      <c r="BJ7">
        <f>BG7*AF7</f>
        <v/>
      </c>
      <c r="BK7">
        <f>VLOOKUP($A7&amp;$B7,'Cleaned Responses'!$1:$82,MATCH(BK$1,'Cleaned Responses'!$1:$1,0),FALSE)/100</f>
        <v/>
      </c>
      <c r="BL7">
        <f>VLOOKUP($A7&amp;$B7,'Cleaned Responses'!$1:$82,MATCH(BL$1,'Cleaned Responses'!$1:$1,0),FALSE)/100</f>
        <v/>
      </c>
      <c r="BM7">
        <f>VLOOKUP($A7&amp;$B7,'Cleaned Responses'!$1:$82,MATCH(BM$1,'Cleaned Responses'!$1:$1,0),FALSE)/100</f>
        <v/>
      </c>
      <c r="BN7">
        <f>VLOOKUP($A7&amp;$B7,'Cleaned Responses'!$1:$82,MATCH(BN$1,'Cleaned Responses'!$1:$1,0),FALSE)/100</f>
        <v/>
      </c>
      <c r="BO7">
        <f>VLOOKUP($A7&amp;$B7,'Cleaned Responses'!$1:$82,MATCH(BO$1,'Cleaned Responses'!$1:$1,0),FALSE)/100</f>
        <v/>
      </c>
      <c r="BP7">
        <f>VLOOKUP($A7&amp;$B7,'Cleaned Responses'!$1:$82,MATCH(BP$1,'Cleaned Responses'!$1:$1,0),FALSE)/100</f>
        <v/>
      </c>
      <c r="BQ7">
        <f>VLOOKUP($A7&amp;$B7,'Cleaned Responses'!$1:$82,MATCH(BQ$1,'Cleaned Responses'!$1:$1,0),FALSE)/100</f>
        <v/>
      </c>
      <c r="BR7">
        <f>VLOOKUP($A7&amp;$B7,'Cleaned Responses'!$1:$82,MATCH(BR$1,'Cleaned Responses'!$1:$1,0),FALSE)/100</f>
        <v/>
      </c>
      <c r="BS7">
        <f>VLOOKUP($A7&amp;$B7,'Cleaned Responses'!$1:$82,MATCH(BS$1,'Cleaned Responses'!$1:$1,0),FALSE)/100</f>
        <v/>
      </c>
      <c r="BT7">
        <f>VLOOKUP($A7&amp;$B7,'Cleaned Responses'!$1:$82,MATCH(BT$1,'Cleaned Responses'!$1:$1,0),FALSE)/100</f>
        <v/>
      </c>
      <c r="BU7">
        <f>VLOOKUP($A7&amp;$B7,'Cleaned Responses'!$1:$82,MATCH(BU$1,'Cleaned Responses'!$1:$1,0),FALSE)/100</f>
        <v/>
      </c>
      <c r="BV7">
        <f>VLOOKUP($A7&amp;$B7,'Cleaned Responses'!$1:$82,MATCH(BV$1,'Cleaned Responses'!$1:$1,0),FALSE)/100</f>
        <v/>
      </c>
      <c r="BW7">
        <f>BK7*AF7</f>
        <v/>
      </c>
      <c r="BX7">
        <f>BL7*AF7</f>
        <v/>
      </c>
      <c r="BY7">
        <f>BM7*AF7</f>
        <v/>
      </c>
      <c r="BZ7">
        <f>BN7*AF7</f>
        <v/>
      </c>
      <c r="CA7">
        <f>BO7*AF7</f>
        <v/>
      </c>
      <c r="CB7">
        <f>BP7*AF7</f>
        <v/>
      </c>
      <c r="CC7">
        <f>BQ7*AF7</f>
        <v/>
      </c>
      <c r="CD7">
        <f>BR7*AF7</f>
        <v/>
      </c>
      <c r="CE7">
        <f>BS7*AF7</f>
        <v/>
      </c>
      <c r="CF7">
        <f>BT7*AF7</f>
        <v/>
      </c>
      <c r="CG7">
        <f>BU7*AF7</f>
        <v/>
      </c>
    </row>
    <row r="8" ht="21" customHeight="1" s="301">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c r="BE8">
        <f>VLOOKUP($A8&amp;$B8,'Cleaned Responses'!$1:$82,MATCH(BE$1,'Cleaned Responses'!$1:$1,0),FALSE)/100</f>
        <v/>
      </c>
      <c r="BF8">
        <f>VLOOKUP($A8&amp;$B8,'Cleaned Responses'!$1:$82,MATCH(BF$1,'Cleaned Responses'!$1:$1,0),FALSE)/100</f>
        <v/>
      </c>
      <c r="BG8">
        <f>VLOOKUP($A8&amp;$B8,'Cleaned Responses'!$1:$82,MATCH(BG$1,'Cleaned Responses'!$1:$1,0),FALSE)/100</f>
        <v/>
      </c>
      <c r="BH8">
        <f>BE8*AF8</f>
        <v/>
      </c>
      <c r="BI8">
        <f>BF8*AF8</f>
        <v/>
      </c>
      <c r="BJ8">
        <f>BG8*AF8</f>
        <v/>
      </c>
      <c r="BK8">
        <f>VLOOKUP($A8&amp;$B8,'Cleaned Responses'!$1:$82,MATCH(BK$1,'Cleaned Responses'!$1:$1,0),FALSE)/100</f>
        <v/>
      </c>
      <c r="BL8">
        <f>VLOOKUP($A8&amp;$B8,'Cleaned Responses'!$1:$82,MATCH(BL$1,'Cleaned Responses'!$1:$1,0),FALSE)/100</f>
        <v/>
      </c>
      <c r="BM8">
        <f>VLOOKUP($A8&amp;$B8,'Cleaned Responses'!$1:$82,MATCH(BM$1,'Cleaned Responses'!$1:$1,0),FALSE)/100</f>
        <v/>
      </c>
      <c r="BN8">
        <f>VLOOKUP($A8&amp;$B8,'Cleaned Responses'!$1:$82,MATCH(BN$1,'Cleaned Responses'!$1:$1,0),FALSE)/100</f>
        <v/>
      </c>
      <c r="BO8">
        <f>VLOOKUP($A8&amp;$B8,'Cleaned Responses'!$1:$82,MATCH(BO$1,'Cleaned Responses'!$1:$1,0),FALSE)/100</f>
        <v/>
      </c>
      <c r="BP8">
        <f>VLOOKUP($A8&amp;$B8,'Cleaned Responses'!$1:$82,MATCH(BP$1,'Cleaned Responses'!$1:$1,0),FALSE)/100</f>
        <v/>
      </c>
      <c r="BQ8">
        <f>VLOOKUP($A8&amp;$B8,'Cleaned Responses'!$1:$82,MATCH(BQ$1,'Cleaned Responses'!$1:$1,0),FALSE)/100</f>
        <v/>
      </c>
      <c r="BR8">
        <f>VLOOKUP($A8&amp;$B8,'Cleaned Responses'!$1:$82,MATCH(BR$1,'Cleaned Responses'!$1:$1,0),FALSE)/100</f>
        <v/>
      </c>
      <c r="BS8">
        <f>VLOOKUP($A8&amp;$B8,'Cleaned Responses'!$1:$82,MATCH(BS$1,'Cleaned Responses'!$1:$1,0),FALSE)/100</f>
        <v/>
      </c>
      <c r="BT8">
        <f>VLOOKUP($A8&amp;$B8,'Cleaned Responses'!$1:$82,MATCH(BT$1,'Cleaned Responses'!$1:$1,0),FALSE)/100</f>
        <v/>
      </c>
      <c r="BU8">
        <f>VLOOKUP($A8&amp;$B8,'Cleaned Responses'!$1:$82,MATCH(BU$1,'Cleaned Responses'!$1:$1,0),FALSE)/100</f>
        <v/>
      </c>
      <c r="BV8">
        <f>VLOOKUP($A8&amp;$B8,'Cleaned Responses'!$1:$82,MATCH(BV$1,'Cleaned Responses'!$1:$1,0),FALSE)/100</f>
        <v/>
      </c>
      <c r="BW8">
        <f>BK8*AF8</f>
        <v/>
      </c>
      <c r="BX8">
        <f>BL8*AF8</f>
        <v/>
      </c>
      <c r="BY8">
        <f>BM8*AF8</f>
        <v/>
      </c>
      <c r="BZ8">
        <f>BN8*AF8</f>
        <v/>
      </c>
      <c r="CA8">
        <f>BO8*AF8</f>
        <v/>
      </c>
      <c r="CB8">
        <f>BP8*AF8</f>
        <v/>
      </c>
      <c r="CC8">
        <f>BQ8*AF8</f>
        <v/>
      </c>
      <c r="CD8">
        <f>BR8*AF8</f>
        <v/>
      </c>
      <c r="CE8">
        <f>BS8*AF8</f>
        <v/>
      </c>
      <c r="CF8">
        <f>BT8*AF8</f>
        <v/>
      </c>
      <c r="CG8">
        <f>BU8*AF8</f>
        <v/>
      </c>
    </row>
    <row r="9" ht="21" customHeight="1" s="301">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c r="BE9">
        <f>VLOOKUP($A9&amp;$B9,'Cleaned Responses'!$1:$82,MATCH(BE$1,'Cleaned Responses'!$1:$1,0),FALSE)/100</f>
        <v/>
      </c>
      <c r="BF9">
        <f>VLOOKUP($A9&amp;$B9,'Cleaned Responses'!$1:$82,MATCH(BF$1,'Cleaned Responses'!$1:$1,0),FALSE)/100</f>
        <v/>
      </c>
      <c r="BG9">
        <f>VLOOKUP($A9&amp;$B9,'Cleaned Responses'!$1:$82,MATCH(BG$1,'Cleaned Responses'!$1:$1,0),FALSE)/100</f>
        <v/>
      </c>
      <c r="BH9">
        <f>BE9*AF9</f>
        <v/>
      </c>
      <c r="BI9">
        <f>BF9*AF9</f>
        <v/>
      </c>
      <c r="BJ9">
        <f>BG9*AF9</f>
        <v/>
      </c>
      <c r="BK9">
        <f>VLOOKUP($A9&amp;$B9,'Cleaned Responses'!$1:$82,MATCH(BK$1,'Cleaned Responses'!$1:$1,0),FALSE)/100</f>
        <v/>
      </c>
      <c r="BL9">
        <f>VLOOKUP($A9&amp;$B9,'Cleaned Responses'!$1:$82,MATCH(BL$1,'Cleaned Responses'!$1:$1,0),FALSE)/100</f>
        <v/>
      </c>
      <c r="BM9">
        <f>VLOOKUP($A9&amp;$B9,'Cleaned Responses'!$1:$82,MATCH(BM$1,'Cleaned Responses'!$1:$1,0),FALSE)/100</f>
        <v/>
      </c>
      <c r="BN9">
        <f>VLOOKUP($A9&amp;$B9,'Cleaned Responses'!$1:$82,MATCH(BN$1,'Cleaned Responses'!$1:$1,0),FALSE)/100</f>
        <v/>
      </c>
      <c r="BO9">
        <f>VLOOKUP($A9&amp;$B9,'Cleaned Responses'!$1:$82,MATCH(BO$1,'Cleaned Responses'!$1:$1,0),FALSE)/100</f>
        <v/>
      </c>
      <c r="BP9">
        <f>VLOOKUP($A9&amp;$B9,'Cleaned Responses'!$1:$82,MATCH(BP$1,'Cleaned Responses'!$1:$1,0),FALSE)/100</f>
        <v/>
      </c>
      <c r="BQ9">
        <f>VLOOKUP($A9&amp;$B9,'Cleaned Responses'!$1:$82,MATCH(BQ$1,'Cleaned Responses'!$1:$1,0),FALSE)/100</f>
        <v/>
      </c>
      <c r="BR9">
        <f>VLOOKUP($A9&amp;$B9,'Cleaned Responses'!$1:$82,MATCH(BR$1,'Cleaned Responses'!$1:$1,0),FALSE)/100</f>
        <v/>
      </c>
      <c r="BS9">
        <f>VLOOKUP($A9&amp;$B9,'Cleaned Responses'!$1:$82,MATCH(BS$1,'Cleaned Responses'!$1:$1,0),FALSE)/100</f>
        <v/>
      </c>
      <c r="BT9">
        <f>VLOOKUP($A9&amp;$B9,'Cleaned Responses'!$1:$82,MATCH(BT$1,'Cleaned Responses'!$1:$1,0),FALSE)/100</f>
        <v/>
      </c>
      <c r="BU9">
        <f>VLOOKUP($A9&amp;$B9,'Cleaned Responses'!$1:$82,MATCH(BU$1,'Cleaned Responses'!$1:$1,0),FALSE)/100</f>
        <v/>
      </c>
      <c r="BV9">
        <f>VLOOKUP($A9&amp;$B9,'Cleaned Responses'!$1:$82,MATCH(BV$1,'Cleaned Responses'!$1:$1,0),FALSE)/100</f>
        <v/>
      </c>
      <c r="BW9">
        <f>BK9*AF9</f>
        <v/>
      </c>
      <c r="BX9">
        <f>BL9*AF9</f>
        <v/>
      </c>
      <c r="BY9">
        <f>BM9*AF9</f>
        <v/>
      </c>
      <c r="BZ9">
        <f>BN9*AF9</f>
        <v/>
      </c>
      <c r="CA9">
        <f>BO9*AF9</f>
        <v/>
      </c>
      <c r="CB9">
        <f>BP9*AF9</f>
        <v/>
      </c>
      <c r="CC9">
        <f>BQ9*AF9</f>
        <v/>
      </c>
      <c r="CD9">
        <f>BR9*AF9</f>
        <v/>
      </c>
      <c r="CE9">
        <f>BS9*AF9</f>
        <v/>
      </c>
      <c r="CF9">
        <f>BT9*AF9</f>
        <v/>
      </c>
      <c r="CG9">
        <f>BU9*AF9</f>
        <v/>
      </c>
    </row>
    <row r="10" ht="21" customHeight="1" s="301">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c r="BE10">
        <f>VLOOKUP($A10&amp;$B10,'Cleaned Responses'!$1:$82,MATCH(BE$1,'Cleaned Responses'!$1:$1,0),FALSE)/100</f>
        <v/>
      </c>
      <c r="BF10">
        <f>VLOOKUP($A10&amp;$B10,'Cleaned Responses'!$1:$82,MATCH(BF$1,'Cleaned Responses'!$1:$1,0),FALSE)/100</f>
        <v/>
      </c>
      <c r="BG10">
        <f>VLOOKUP($A10&amp;$B10,'Cleaned Responses'!$1:$82,MATCH(BG$1,'Cleaned Responses'!$1:$1,0),FALSE)/100</f>
        <v/>
      </c>
      <c r="BH10">
        <f>BE10*AF10</f>
        <v/>
      </c>
      <c r="BI10">
        <f>BF10*AF10</f>
        <v/>
      </c>
      <c r="BJ10">
        <f>BG10*AF10</f>
        <v/>
      </c>
      <c r="BK10">
        <f>VLOOKUP($A10&amp;$B10,'Cleaned Responses'!$1:$82,MATCH(BK$1,'Cleaned Responses'!$1:$1,0),FALSE)/100</f>
        <v/>
      </c>
      <c r="BL10">
        <f>VLOOKUP($A10&amp;$B10,'Cleaned Responses'!$1:$82,MATCH(BL$1,'Cleaned Responses'!$1:$1,0),FALSE)/100</f>
        <v/>
      </c>
      <c r="BM10">
        <f>VLOOKUP($A10&amp;$B10,'Cleaned Responses'!$1:$82,MATCH(BM$1,'Cleaned Responses'!$1:$1,0),FALSE)/100</f>
        <v/>
      </c>
      <c r="BN10">
        <f>VLOOKUP($A10&amp;$B10,'Cleaned Responses'!$1:$82,MATCH(BN$1,'Cleaned Responses'!$1:$1,0),FALSE)/100</f>
        <v/>
      </c>
      <c r="BO10">
        <f>VLOOKUP($A10&amp;$B10,'Cleaned Responses'!$1:$82,MATCH(BO$1,'Cleaned Responses'!$1:$1,0),FALSE)/100</f>
        <v/>
      </c>
      <c r="BP10">
        <f>VLOOKUP($A10&amp;$B10,'Cleaned Responses'!$1:$82,MATCH(BP$1,'Cleaned Responses'!$1:$1,0),FALSE)/100</f>
        <v/>
      </c>
      <c r="BQ10">
        <f>VLOOKUP($A10&amp;$B10,'Cleaned Responses'!$1:$82,MATCH(BQ$1,'Cleaned Responses'!$1:$1,0),FALSE)/100</f>
        <v/>
      </c>
      <c r="BR10">
        <f>VLOOKUP($A10&amp;$B10,'Cleaned Responses'!$1:$82,MATCH(BR$1,'Cleaned Responses'!$1:$1,0),FALSE)/100</f>
        <v/>
      </c>
      <c r="BS10">
        <f>VLOOKUP($A10&amp;$B10,'Cleaned Responses'!$1:$82,MATCH(BS$1,'Cleaned Responses'!$1:$1,0),FALSE)/100</f>
        <v/>
      </c>
      <c r="BT10">
        <f>VLOOKUP($A10&amp;$B10,'Cleaned Responses'!$1:$82,MATCH(BT$1,'Cleaned Responses'!$1:$1,0),FALSE)/100</f>
        <v/>
      </c>
      <c r="BU10">
        <f>VLOOKUP($A10&amp;$B10,'Cleaned Responses'!$1:$82,MATCH(BU$1,'Cleaned Responses'!$1:$1,0),FALSE)/100</f>
        <v/>
      </c>
      <c r="BV10">
        <f>VLOOKUP($A10&amp;$B10,'Cleaned Responses'!$1:$82,MATCH(BV$1,'Cleaned Responses'!$1:$1,0),FALSE)/100</f>
        <v/>
      </c>
      <c r="BW10">
        <f>BK10*AF10</f>
        <v/>
      </c>
      <c r="BX10">
        <f>BL10*AF10</f>
        <v/>
      </c>
      <c r="BY10">
        <f>BM10*AF10</f>
        <v/>
      </c>
      <c r="BZ10">
        <f>BN10*AF10</f>
        <v/>
      </c>
      <c r="CA10">
        <f>BO10*AF10</f>
        <v/>
      </c>
      <c r="CB10">
        <f>BP10*AF10</f>
        <v/>
      </c>
      <c r="CC10">
        <f>BQ10*AF10</f>
        <v/>
      </c>
      <c r="CD10">
        <f>BR10*AF10</f>
        <v/>
      </c>
      <c r="CE10">
        <f>BS10*AF10</f>
        <v/>
      </c>
      <c r="CF10">
        <f>BT10*AF10</f>
        <v/>
      </c>
      <c r="CG10">
        <f>BU10*AF10</f>
        <v/>
      </c>
    </row>
    <row r="11" ht="21" customHeight="1" s="301">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c r="BE11">
        <f>VLOOKUP($A11&amp;$B11,'Cleaned Responses'!$1:$82,MATCH(BE$1,'Cleaned Responses'!$1:$1,0),FALSE)/100</f>
        <v/>
      </c>
      <c r="BF11">
        <f>VLOOKUP($A11&amp;$B11,'Cleaned Responses'!$1:$82,MATCH(BF$1,'Cleaned Responses'!$1:$1,0),FALSE)/100</f>
        <v/>
      </c>
      <c r="BG11">
        <f>VLOOKUP($A11&amp;$B11,'Cleaned Responses'!$1:$82,MATCH(BG$1,'Cleaned Responses'!$1:$1,0),FALSE)/100</f>
        <v/>
      </c>
      <c r="BH11">
        <f>BE11*AF11</f>
        <v/>
      </c>
      <c r="BI11">
        <f>BF11*AF11</f>
        <v/>
      </c>
      <c r="BJ11">
        <f>BG11*AF11</f>
        <v/>
      </c>
      <c r="BK11">
        <f>VLOOKUP($A11&amp;$B11,'Cleaned Responses'!$1:$82,MATCH(BK$1,'Cleaned Responses'!$1:$1,0),FALSE)/100</f>
        <v/>
      </c>
      <c r="BL11">
        <f>VLOOKUP($A11&amp;$B11,'Cleaned Responses'!$1:$82,MATCH(BL$1,'Cleaned Responses'!$1:$1,0),FALSE)/100</f>
        <v/>
      </c>
      <c r="BM11">
        <f>VLOOKUP($A11&amp;$B11,'Cleaned Responses'!$1:$82,MATCH(BM$1,'Cleaned Responses'!$1:$1,0),FALSE)/100</f>
        <v/>
      </c>
      <c r="BN11">
        <f>VLOOKUP($A11&amp;$B11,'Cleaned Responses'!$1:$82,MATCH(BN$1,'Cleaned Responses'!$1:$1,0),FALSE)/100</f>
        <v/>
      </c>
      <c r="BO11">
        <f>VLOOKUP($A11&amp;$B11,'Cleaned Responses'!$1:$82,MATCH(BO$1,'Cleaned Responses'!$1:$1,0),FALSE)/100</f>
        <v/>
      </c>
      <c r="BP11">
        <f>VLOOKUP($A11&amp;$B11,'Cleaned Responses'!$1:$82,MATCH(BP$1,'Cleaned Responses'!$1:$1,0),FALSE)/100</f>
        <v/>
      </c>
      <c r="BQ11">
        <f>VLOOKUP($A11&amp;$B11,'Cleaned Responses'!$1:$82,MATCH(BQ$1,'Cleaned Responses'!$1:$1,0),FALSE)/100</f>
        <v/>
      </c>
      <c r="BR11">
        <f>VLOOKUP($A11&amp;$B11,'Cleaned Responses'!$1:$82,MATCH(BR$1,'Cleaned Responses'!$1:$1,0),FALSE)/100</f>
        <v/>
      </c>
      <c r="BS11">
        <f>VLOOKUP($A11&amp;$B11,'Cleaned Responses'!$1:$82,MATCH(BS$1,'Cleaned Responses'!$1:$1,0),FALSE)/100</f>
        <v/>
      </c>
      <c r="BT11">
        <f>VLOOKUP($A11&amp;$B11,'Cleaned Responses'!$1:$82,MATCH(BT$1,'Cleaned Responses'!$1:$1,0),FALSE)/100</f>
        <v/>
      </c>
      <c r="BU11">
        <f>VLOOKUP($A11&amp;$B11,'Cleaned Responses'!$1:$82,MATCH(BU$1,'Cleaned Responses'!$1:$1,0),FALSE)/100</f>
        <v/>
      </c>
      <c r="BV11">
        <f>VLOOKUP($A11&amp;$B11,'Cleaned Responses'!$1:$82,MATCH(BV$1,'Cleaned Responses'!$1:$1,0),FALSE)/100</f>
        <v/>
      </c>
      <c r="BW11">
        <f>BK11*AF11</f>
        <v/>
      </c>
      <c r="BX11">
        <f>BL11*AF11</f>
        <v/>
      </c>
      <c r="BY11">
        <f>BM11*AF11</f>
        <v/>
      </c>
      <c r="BZ11">
        <f>BN11*AF11</f>
        <v/>
      </c>
      <c r="CA11">
        <f>BO11*AF11</f>
        <v/>
      </c>
      <c r="CB11">
        <f>BP11*AF11</f>
        <v/>
      </c>
      <c r="CC11">
        <f>BQ11*AF11</f>
        <v/>
      </c>
      <c r="CD11">
        <f>BR11*AF11</f>
        <v/>
      </c>
      <c r="CE11">
        <f>BS11*AF11</f>
        <v/>
      </c>
      <c r="CF11">
        <f>BT11*AF11</f>
        <v/>
      </c>
      <c r="CG11">
        <f>BU11*AF11</f>
        <v/>
      </c>
    </row>
    <row r="12" ht="21" customHeight="1" s="301">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c r="BE12">
        <f>VLOOKUP($A12&amp;$B12,'Cleaned Responses'!$1:$82,MATCH(BE$1,'Cleaned Responses'!$1:$1,0),FALSE)/100</f>
        <v/>
      </c>
      <c r="BF12">
        <f>VLOOKUP($A12&amp;$B12,'Cleaned Responses'!$1:$82,MATCH(BF$1,'Cleaned Responses'!$1:$1,0),FALSE)/100</f>
        <v/>
      </c>
      <c r="BG12">
        <f>VLOOKUP($A12&amp;$B12,'Cleaned Responses'!$1:$82,MATCH(BG$1,'Cleaned Responses'!$1:$1,0),FALSE)/100</f>
        <v/>
      </c>
      <c r="BH12">
        <f>BE12*AF12</f>
        <v/>
      </c>
      <c r="BI12">
        <f>BF12*AF12</f>
        <v/>
      </c>
      <c r="BJ12">
        <f>BG12*AF12</f>
        <v/>
      </c>
      <c r="BK12">
        <f>VLOOKUP($A12&amp;$B12,'Cleaned Responses'!$1:$82,MATCH(BK$1,'Cleaned Responses'!$1:$1,0),FALSE)/100</f>
        <v/>
      </c>
      <c r="BL12">
        <f>VLOOKUP($A12&amp;$B12,'Cleaned Responses'!$1:$82,MATCH(BL$1,'Cleaned Responses'!$1:$1,0),FALSE)/100</f>
        <v/>
      </c>
      <c r="BM12">
        <f>VLOOKUP($A12&amp;$B12,'Cleaned Responses'!$1:$82,MATCH(BM$1,'Cleaned Responses'!$1:$1,0),FALSE)/100</f>
        <v/>
      </c>
      <c r="BN12">
        <f>VLOOKUP($A12&amp;$B12,'Cleaned Responses'!$1:$82,MATCH(BN$1,'Cleaned Responses'!$1:$1,0),FALSE)/100</f>
        <v/>
      </c>
      <c r="BO12">
        <f>VLOOKUP($A12&amp;$B12,'Cleaned Responses'!$1:$82,MATCH(BO$1,'Cleaned Responses'!$1:$1,0),FALSE)/100</f>
        <v/>
      </c>
      <c r="BP12">
        <f>VLOOKUP($A12&amp;$B12,'Cleaned Responses'!$1:$82,MATCH(BP$1,'Cleaned Responses'!$1:$1,0),FALSE)/100</f>
        <v/>
      </c>
      <c r="BQ12">
        <f>VLOOKUP($A12&amp;$B12,'Cleaned Responses'!$1:$82,MATCH(BQ$1,'Cleaned Responses'!$1:$1,0),FALSE)/100</f>
        <v/>
      </c>
      <c r="BR12">
        <f>VLOOKUP($A12&amp;$B12,'Cleaned Responses'!$1:$82,MATCH(BR$1,'Cleaned Responses'!$1:$1,0),FALSE)/100</f>
        <v/>
      </c>
      <c r="BS12">
        <f>VLOOKUP($A12&amp;$B12,'Cleaned Responses'!$1:$82,MATCH(BS$1,'Cleaned Responses'!$1:$1,0),FALSE)/100</f>
        <v/>
      </c>
      <c r="BT12">
        <f>VLOOKUP($A12&amp;$B12,'Cleaned Responses'!$1:$82,MATCH(BT$1,'Cleaned Responses'!$1:$1,0),FALSE)/100</f>
        <v/>
      </c>
      <c r="BU12">
        <f>VLOOKUP($A12&amp;$B12,'Cleaned Responses'!$1:$82,MATCH(BU$1,'Cleaned Responses'!$1:$1,0),FALSE)/100</f>
        <v/>
      </c>
      <c r="BV12">
        <f>VLOOKUP($A12&amp;$B12,'Cleaned Responses'!$1:$82,MATCH(BV$1,'Cleaned Responses'!$1:$1,0),FALSE)/100</f>
        <v/>
      </c>
      <c r="BW12">
        <f>BK12*AF12</f>
        <v/>
      </c>
      <c r="BX12">
        <f>BL12*AF12</f>
        <v/>
      </c>
      <c r="BY12">
        <f>BM12*AF12</f>
        <v/>
      </c>
      <c r="BZ12">
        <f>BN12*AF12</f>
        <v/>
      </c>
      <c r="CA12">
        <f>BO12*AF12</f>
        <v/>
      </c>
      <c r="CB12">
        <f>BP12*AF12</f>
        <v/>
      </c>
      <c r="CC12">
        <f>BQ12*AF12</f>
        <v/>
      </c>
      <c r="CD12">
        <f>BR12*AF12</f>
        <v/>
      </c>
      <c r="CE12">
        <f>BS12*AF12</f>
        <v/>
      </c>
      <c r="CF12">
        <f>BT12*AF12</f>
        <v/>
      </c>
      <c r="CG12">
        <f>BU12*AF12</f>
        <v/>
      </c>
    </row>
    <row r="13" ht="21" customHeight="1" s="301">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c r="BE13">
        <f>VLOOKUP($A13&amp;$B13,'Cleaned Responses'!$1:$82,MATCH(BE$1,'Cleaned Responses'!$1:$1,0),FALSE)/100</f>
        <v/>
      </c>
      <c r="BF13">
        <f>VLOOKUP($A13&amp;$B13,'Cleaned Responses'!$1:$82,MATCH(BF$1,'Cleaned Responses'!$1:$1,0),FALSE)/100</f>
        <v/>
      </c>
      <c r="BG13">
        <f>VLOOKUP($A13&amp;$B13,'Cleaned Responses'!$1:$82,MATCH(BG$1,'Cleaned Responses'!$1:$1,0),FALSE)/100</f>
        <v/>
      </c>
      <c r="BH13">
        <f>BE13*AF13</f>
        <v/>
      </c>
      <c r="BI13">
        <f>BF13*AF13</f>
        <v/>
      </c>
      <c r="BJ13">
        <f>BG13*AF13</f>
        <v/>
      </c>
      <c r="BK13">
        <f>VLOOKUP($A13&amp;$B13,'Cleaned Responses'!$1:$82,MATCH(BK$1,'Cleaned Responses'!$1:$1,0),FALSE)/100</f>
        <v/>
      </c>
      <c r="BL13">
        <f>VLOOKUP($A13&amp;$B13,'Cleaned Responses'!$1:$82,MATCH(BL$1,'Cleaned Responses'!$1:$1,0),FALSE)/100</f>
        <v/>
      </c>
      <c r="BM13">
        <f>VLOOKUP($A13&amp;$B13,'Cleaned Responses'!$1:$82,MATCH(BM$1,'Cleaned Responses'!$1:$1,0),FALSE)/100</f>
        <v/>
      </c>
      <c r="BN13">
        <f>VLOOKUP($A13&amp;$B13,'Cleaned Responses'!$1:$82,MATCH(BN$1,'Cleaned Responses'!$1:$1,0),FALSE)/100</f>
        <v/>
      </c>
      <c r="BO13">
        <f>VLOOKUP($A13&amp;$B13,'Cleaned Responses'!$1:$82,MATCH(BO$1,'Cleaned Responses'!$1:$1,0),FALSE)/100</f>
        <v/>
      </c>
      <c r="BP13">
        <f>VLOOKUP($A13&amp;$B13,'Cleaned Responses'!$1:$82,MATCH(BP$1,'Cleaned Responses'!$1:$1,0),FALSE)/100</f>
        <v/>
      </c>
      <c r="BQ13">
        <f>VLOOKUP($A13&amp;$B13,'Cleaned Responses'!$1:$82,MATCH(BQ$1,'Cleaned Responses'!$1:$1,0),FALSE)/100</f>
        <v/>
      </c>
      <c r="BR13">
        <f>VLOOKUP($A13&amp;$B13,'Cleaned Responses'!$1:$82,MATCH(BR$1,'Cleaned Responses'!$1:$1,0),FALSE)/100</f>
        <v/>
      </c>
      <c r="BS13">
        <f>VLOOKUP($A13&amp;$B13,'Cleaned Responses'!$1:$82,MATCH(BS$1,'Cleaned Responses'!$1:$1,0),FALSE)/100</f>
        <v/>
      </c>
      <c r="BT13">
        <f>VLOOKUP($A13&amp;$B13,'Cleaned Responses'!$1:$82,MATCH(BT$1,'Cleaned Responses'!$1:$1,0),FALSE)/100</f>
        <v/>
      </c>
      <c r="BU13">
        <f>VLOOKUP($A13&amp;$B13,'Cleaned Responses'!$1:$82,MATCH(BU$1,'Cleaned Responses'!$1:$1,0),FALSE)/100</f>
        <v/>
      </c>
      <c r="BV13">
        <f>VLOOKUP($A13&amp;$B13,'Cleaned Responses'!$1:$82,MATCH(BV$1,'Cleaned Responses'!$1:$1,0),FALSE)/100</f>
        <v/>
      </c>
      <c r="BW13">
        <f>BK13*AF13</f>
        <v/>
      </c>
      <c r="BX13">
        <f>BL13*AF13</f>
        <v/>
      </c>
      <c r="BY13">
        <f>BM13*AF13</f>
        <v/>
      </c>
      <c r="BZ13">
        <f>BN13*AF13</f>
        <v/>
      </c>
      <c r="CA13">
        <f>BO13*AF13</f>
        <v/>
      </c>
      <c r="CB13">
        <f>BP13*AF13</f>
        <v/>
      </c>
      <c r="CC13">
        <f>BQ13*AF13</f>
        <v/>
      </c>
      <c r="CD13">
        <f>BR13*AF13</f>
        <v/>
      </c>
      <c r="CE13">
        <f>BS13*AF13</f>
        <v/>
      </c>
      <c r="CF13">
        <f>BT13*AF13</f>
        <v/>
      </c>
      <c r="CG13">
        <f>BU13*AF13</f>
        <v/>
      </c>
    </row>
    <row r="14" ht="21" customHeight="1" s="301">
      <c r="A14" s="187" t="inlineStr">
        <is>
          <t>Family Health Partnership Clinic</t>
        </is>
      </c>
      <c r="B14" s="6" t="n">
        <v>2022</v>
      </c>
      <c r="C14" s="6">
        <f>VLOOKUP($A14&amp;$B14,'Cleaned Responses'!$1:$82,MATCH($C$1,'Cleaned Responses'!$1:$1,0),FALSE)</f>
        <v/>
      </c>
      <c r="D14" s="6">
        <f>VLOOKUP($A14&amp;$B14,'Cleaned Responses'!$1:$82,MATCH(D$1,'Cleaned Responses'!$1:$1,0),FALSE)</f>
        <v/>
      </c>
      <c r="E14" s="6">
        <f>VLOOKUP($A14&amp;$B14,'Cleaned Responses'!$1:$82,MATCH(E$1,'Cleaned Responses'!$1:$1,0),FALSE)</f>
        <v/>
      </c>
      <c r="F14" s="6">
        <f>VLOOKUP($A14&amp;$B14,'Cleaned Responses'!$1:$82,MATCH(F$1,'Cleaned Responses'!$1:$1,0),FALSE)</f>
        <v/>
      </c>
      <c r="G14" s="6">
        <f>AE14</f>
        <v/>
      </c>
      <c r="H14" s="6">
        <f>VLOOKUP($A14&amp;$B14,'Cleaned Responses'!$1:$82,MATCH(H$1,'Cleaned Responses'!$1:$1,0),FALSE)</f>
        <v/>
      </c>
      <c r="I14" s="6">
        <f>VLOOKUP($A14&amp;$B14,'Cleaned Responses'!$1:$82,MATCH(I$1,'Cleaned Responses'!$1:$1,0),FALSE)</f>
        <v/>
      </c>
      <c r="J14" s="6">
        <f>VLOOKUP($A14&amp;$B14,'Cleaned Responses'!$1:$82,MATCH(J$1,'Cleaned Responses'!$1:$1,0),FALSE)</f>
        <v/>
      </c>
      <c r="K14" s="6">
        <f>VLOOKUP($A14&amp;$B14,'Cleaned Responses'!$1:$82,MATCH(K$1,'Cleaned Responses'!$1:$1,0),FALSE)</f>
        <v/>
      </c>
      <c r="L14" s="6">
        <f>VLOOKUP($A14&amp;$B14,'Cleaned Responses'!$1:$82,MATCH(L$1,'Cleaned Responses'!$1:$1,0),FALSE)</f>
        <v/>
      </c>
      <c r="M14" s="6">
        <f>VLOOKUP($A14&amp;$B14,'Cleaned Responses'!$1:$82,MATCH(M$1,'Cleaned Responses'!$1:$1,0),FALSE)</f>
        <v/>
      </c>
      <c r="N14" s="8">
        <f>V14/AE14</f>
        <v/>
      </c>
      <c r="O14" s="8">
        <f>W14/AE14</f>
        <v/>
      </c>
      <c r="P14" s="8">
        <f>Z14/AE14</f>
        <v/>
      </c>
      <c r="Q14" s="6" t="n"/>
      <c r="R14" s="6" t="n"/>
      <c r="S14" s="6" t="n"/>
      <c r="T14" s="6" t="n"/>
      <c r="U14" s="8">
        <f>SUM(N14:T14)</f>
        <v/>
      </c>
      <c r="V14" s="6">
        <f>VLOOKUP($A14&amp;$B14,'Cleaned Responses'!$1:$82,MATCH(V$1,'Cleaned Responses'!$1:$1,0),FALSE)</f>
        <v/>
      </c>
      <c r="W14" s="6">
        <f>VLOOKUP($A14&amp;$B14,'Cleaned Responses'!$1:$82,MATCH(W$1,'Cleaned Responses'!$1:$1,0),FALSE)</f>
        <v/>
      </c>
      <c r="X14" s="9">
        <f>W14-Y14</f>
        <v/>
      </c>
      <c r="Y14" s="9">
        <f>MIN(AG14,W14)</f>
        <v/>
      </c>
      <c r="Z14" s="6">
        <f>VLOOKUP($A14&amp;$B14,'Cleaned Responses'!$1:$82,MATCH(Z$1,'Cleaned Responses'!$1:$1,0),FALSE)</f>
        <v/>
      </c>
      <c r="AA14" s="6">
        <f>VLOOKUP($A14&amp;$B14,'Cleaned Responses'!$1:$82,MATCH(AA$1,'Cleaned Responses'!$1:$1,0),FALSE)</f>
        <v/>
      </c>
      <c r="AB14" s="6">
        <f>VLOOKUP($A14&amp;$B14,'Cleaned Responses'!$1:$82,MATCH(AB$1,'Cleaned Responses'!$1:$1,0),FALSE)</f>
        <v/>
      </c>
      <c r="AC14" s="6">
        <f>VLOOKUP($A14&amp;$B14,'Cleaned Responses'!$1:$82,MATCH(AC$1,'Cleaned Responses'!$1:$1,0),FALSE)</f>
        <v/>
      </c>
      <c r="AD14" s="6">
        <f>VLOOKUP($A14&amp;$B14,'Cleaned Responses'!$1:$82,MATCH(AD$1,'Cleaned Responses'!$1:$1,0),FALSE)</f>
        <v/>
      </c>
      <c r="AE14" s="6">
        <f>VLOOKUP($A14&amp;$B14,'Cleaned Responses'!$1:$82,MATCH(AE$1,'Cleaned Responses'!$1:$1,0),FALSE)</f>
        <v/>
      </c>
      <c r="AF14" s="6">
        <f>VLOOKUP($A14&amp;$B14,'Cleaned Responses'!$1:$82,MATCH(AF$1,'Cleaned Responses'!$1:$1,0),FALSE)</f>
        <v/>
      </c>
      <c r="AG14" s="6">
        <f>VLOOKUP($A14&amp;$B14,'Cleaned Responses'!$1:$82,MATCH(AG$1,'Cleaned Responses'!$1:$1,0),FALSE)</f>
        <v/>
      </c>
      <c r="AH14" s="6">
        <f>AF14-AG14</f>
        <v/>
      </c>
      <c r="AI14" s="7">
        <f>VLOOKUP($A14&amp;$B14,'Cleaned Responses'!$1:$82,MATCH(AI$1,'Cleaned Responses'!$1:$1,0),FALSE)/100</f>
        <v/>
      </c>
      <c r="AJ14" s="7">
        <f>VLOOKUP($A14&amp;$B14,'Cleaned Responses'!$1:$82,MATCH(AJ$1,'Cleaned Responses'!$1:$1,0),FALSE)/100</f>
        <v/>
      </c>
      <c r="AK14" s="7">
        <f>VLOOKUP($A14&amp;$B14,'Cleaned Responses'!$1:$82,MATCH(AK$1,'Cleaned Responses'!$1:$1,0),FALSE)/100</f>
        <v/>
      </c>
      <c r="AL14" s="7">
        <f>VLOOKUP($A14&amp;$B14,'Cleaned Responses'!$1:$82,MATCH(AL$1,'Cleaned Responses'!$1:$1,0),FALSE)/100</f>
        <v/>
      </c>
      <c r="AM14" s="7">
        <f>VLOOKUP($A14&amp;$B14,'Cleaned Responses'!$1:$82,MATCH(AM$1,'Cleaned Responses'!$1:$1,0),FALSE)/100</f>
        <v/>
      </c>
      <c r="AN14" s="7">
        <f>VLOOKUP($A14&amp;$B14,'Cleaned Responses'!$1:$82,MATCH(AN$1,'Cleaned Responses'!$1:$1,0),FALSE)/100</f>
        <v/>
      </c>
      <c r="AO14" s="7">
        <f>VLOOKUP($A14&amp;$B14,'Cleaned Responses'!$1:$82,MATCH(AO$1,'Cleaned Responses'!$1:$1,0),FALSE)/100</f>
        <v/>
      </c>
      <c r="AP14" s="7">
        <f>VLOOKUP($A14&amp;$B14,'Cleaned Responses'!$1:$82,MATCH(AP$1,'Cleaned Responses'!$1:$1,0),FALSE)/100</f>
        <v/>
      </c>
      <c r="AQ14" s="7">
        <f>VLOOKUP($A14&amp;$B14,'Cleaned Responses'!$1:$82,MATCH(AQ$1,'Cleaned Responses'!$1:$1,0),FALSE)/100</f>
        <v/>
      </c>
      <c r="AR14" s="7">
        <f>VLOOKUP($A14&amp;$B14,'Cleaned Responses'!$1:$82,MATCH(AR$1,'Cleaned Responses'!$1:$1,0),FALSE)/100</f>
        <v/>
      </c>
      <c r="AS14" s="7">
        <f>VLOOKUP($A14&amp;$B14,'Cleaned Responses'!$1:$82,MATCH(AS$1,'Cleaned Responses'!$1:$1,0),FALSE)/100</f>
        <v/>
      </c>
      <c r="AT14" s="7">
        <f>VLOOKUP($A14&amp;$B14,'Cleaned Responses'!$1:$82,MATCH(AT$1,'Cleaned Responses'!$1:$1,0),FALSE)/100</f>
        <v/>
      </c>
      <c r="AU14" s="7">
        <f>VLOOKUP($A14&amp;$B14,'Cleaned Responses'!$1:$82,MATCH(AU$1,'Cleaned Responses'!$1:$1,0),FALSE)/100</f>
        <v/>
      </c>
      <c r="AV14" s="7">
        <f>VLOOKUP($A14&amp;$B14,'Cleaned Responses'!$1:$82,MATCH(AV$1,'Cleaned Responses'!$1:$1,0),FALSE)/100</f>
        <v/>
      </c>
      <c r="AW14" s="7">
        <f>VLOOKUP($A14&amp;$B14,'Cleaned Responses'!$1:$82,MATCH(AW$1,'Cleaned Responses'!$1:$1,0),FALSE)/100</f>
        <v/>
      </c>
      <c r="AX14" s="7">
        <f>VLOOKUP($A14&amp;$B14,'Cleaned Responses'!$1:$82,MATCH(AX$1,'Cleaned Responses'!$1:$1,0),FALSE)/100</f>
        <v/>
      </c>
      <c r="AY14" s="7">
        <f>VLOOKUP($A14&amp;$B14,'Cleaned Responses'!$1:$82,MATCH(AY$1,'Cleaned Responses'!$1:$1,0),FALSE)/100</f>
        <v/>
      </c>
      <c r="AZ14" s="7">
        <f>VLOOKUP($A14&amp;$B14,'Cleaned Responses'!$1:$82,MATCH(AZ$1,'Cleaned Responses'!$1:$1,0),FALSE)/100</f>
        <v/>
      </c>
      <c r="BA14" s="7">
        <f>VLOOKUP($A14&amp;$B14,'Cleaned Responses'!$1:$82,MATCH(BA$1,'Cleaned Responses'!$1:$1,0),FALSE)/100</f>
        <v/>
      </c>
      <c r="BB14" s="6" t="n"/>
      <c r="BC14" s="6">
        <f>VLOOKUP($A14&amp;$B14,'Cleaned Responses'!$1:$82,MATCH(BC$1,'Cleaned Responses'!$1:$1,0),FALSE)</f>
        <v/>
      </c>
      <c r="BD14" s="6">
        <f>VLOOKUP($A14&amp;$B14,'Cleaned Responses'!$1:$82,MATCH(BD$1,'Cleaned Responses'!$1:$1,0),FALSE)</f>
        <v/>
      </c>
      <c r="BE14">
        <f>VLOOKUP($A14&amp;$B14,'Cleaned Responses'!$1:$82,MATCH(BE$1,'Cleaned Responses'!$1:$1,0),FALSE)/100</f>
        <v/>
      </c>
      <c r="BF14">
        <f>VLOOKUP($A14&amp;$B14,'Cleaned Responses'!$1:$82,MATCH(BF$1,'Cleaned Responses'!$1:$1,0),FALSE)/100</f>
        <v/>
      </c>
      <c r="BG14">
        <f>VLOOKUP($A14&amp;$B14,'Cleaned Responses'!$1:$82,MATCH(BG$1,'Cleaned Responses'!$1:$1,0),FALSE)/100</f>
        <v/>
      </c>
      <c r="BH14">
        <f>BE14*AF14</f>
        <v/>
      </c>
      <c r="BI14">
        <f>BF14*AF14</f>
        <v/>
      </c>
      <c r="BJ14">
        <f>BG14*AF14</f>
        <v/>
      </c>
      <c r="BK14">
        <f>VLOOKUP($A14&amp;$B14,'Cleaned Responses'!$1:$82,MATCH(BK$1,'Cleaned Responses'!$1:$1,0),FALSE)/100</f>
        <v/>
      </c>
      <c r="BL14">
        <f>VLOOKUP($A14&amp;$B14,'Cleaned Responses'!$1:$82,MATCH(BL$1,'Cleaned Responses'!$1:$1,0),FALSE)/100</f>
        <v/>
      </c>
      <c r="BM14">
        <f>VLOOKUP($A14&amp;$B14,'Cleaned Responses'!$1:$82,MATCH(BM$1,'Cleaned Responses'!$1:$1,0),FALSE)/100</f>
        <v/>
      </c>
      <c r="BN14">
        <f>VLOOKUP($A14&amp;$B14,'Cleaned Responses'!$1:$82,MATCH(BN$1,'Cleaned Responses'!$1:$1,0),FALSE)/100</f>
        <v/>
      </c>
      <c r="BO14">
        <f>VLOOKUP($A14&amp;$B14,'Cleaned Responses'!$1:$82,MATCH(BO$1,'Cleaned Responses'!$1:$1,0),FALSE)/100</f>
        <v/>
      </c>
      <c r="BP14">
        <f>VLOOKUP($A14&amp;$B14,'Cleaned Responses'!$1:$82,MATCH(BP$1,'Cleaned Responses'!$1:$1,0),FALSE)/100</f>
        <v/>
      </c>
      <c r="BQ14">
        <f>VLOOKUP($A14&amp;$B14,'Cleaned Responses'!$1:$82,MATCH(BQ$1,'Cleaned Responses'!$1:$1,0),FALSE)/100</f>
        <v/>
      </c>
      <c r="BR14">
        <f>VLOOKUP($A14&amp;$B14,'Cleaned Responses'!$1:$82,MATCH(BR$1,'Cleaned Responses'!$1:$1,0),FALSE)/100</f>
        <v/>
      </c>
      <c r="BS14">
        <f>VLOOKUP($A14&amp;$B14,'Cleaned Responses'!$1:$82,MATCH(BS$1,'Cleaned Responses'!$1:$1,0),FALSE)/100</f>
        <v/>
      </c>
      <c r="BT14">
        <f>VLOOKUP($A14&amp;$B14,'Cleaned Responses'!$1:$82,MATCH(BT$1,'Cleaned Responses'!$1:$1,0),FALSE)/100</f>
        <v/>
      </c>
      <c r="BU14">
        <f>VLOOKUP($A14&amp;$B14,'Cleaned Responses'!$1:$82,MATCH(BU$1,'Cleaned Responses'!$1:$1,0),FALSE)/100</f>
        <v/>
      </c>
      <c r="BV14">
        <f>VLOOKUP($A14&amp;$B14,'Cleaned Responses'!$1:$82,MATCH(BV$1,'Cleaned Responses'!$1:$1,0),FALSE)/100</f>
        <v/>
      </c>
      <c r="BW14">
        <f>BK14*AF14</f>
        <v/>
      </c>
      <c r="BX14">
        <f>BL14*AF14</f>
        <v/>
      </c>
      <c r="BY14">
        <f>BM14*AF14</f>
        <v/>
      </c>
      <c r="BZ14">
        <f>BN14*AF14</f>
        <v/>
      </c>
      <c r="CA14">
        <f>BO14*AF14</f>
        <v/>
      </c>
      <c r="CB14">
        <f>BP14*AF14</f>
        <v/>
      </c>
      <c r="CC14">
        <f>BQ14*AF14</f>
        <v/>
      </c>
      <c r="CD14">
        <f>BR14*AF14</f>
        <v/>
      </c>
      <c r="CE14">
        <f>BS14*AF14</f>
        <v/>
      </c>
      <c r="CF14">
        <f>BT14*AF14</f>
        <v/>
      </c>
      <c r="CG14">
        <f>BU14*AF14</f>
        <v/>
      </c>
    </row>
    <row r="15" ht="21" customHeight="1" s="301">
      <c r="A15" s="187" t="inlineStr">
        <is>
          <t>Old Irving Park Community Clinic</t>
        </is>
      </c>
      <c r="B15" s="6" t="n">
        <v>2022</v>
      </c>
      <c r="C15" s="6">
        <f>VLOOKUP($A15&amp;$B15,'Cleaned Responses'!$1:$82,MATCH($C$1,'Cleaned Responses'!$1:$1,0),FALSE)</f>
        <v/>
      </c>
      <c r="D15" s="6">
        <f>VLOOKUP($A15&amp;$B15,'Cleaned Responses'!$1:$82,MATCH(D$1,'Cleaned Responses'!$1:$1,0),FALSE)</f>
        <v/>
      </c>
      <c r="E15" s="6">
        <f>VLOOKUP($A15&amp;$B15,'Cleaned Responses'!$1:$82,MATCH(E$1,'Cleaned Responses'!$1:$1,0),FALSE)</f>
        <v/>
      </c>
      <c r="F15" s="6">
        <f>VLOOKUP($A15&amp;$B15,'Cleaned Responses'!$1:$82,MATCH(F$1,'Cleaned Responses'!$1:$1,0),FALSE)</f>
        <v/>
      </c>
      <c r="G15" s="6">
        <f>AE15</f>
        <v/>
      </c>
      <c r="H15" s="6">
        <f>VLOOKUP($A15&amp;$B15,'Cleaned Responses'!$1:$82,MATCH(H$1,'Cleaned Responses'!$1:$1,0),FALSE)</f>
        <v/>
      </c>
      <c r="I15" s="6">
        <f>VLOOKUP($A15&amp;$B15,'Cleaned Responses'!$1:$82,MATCH(I$1,'Cleaned Responses'!$1:$1,0),FALSE)</f>
        <v/>
      </c>
      <c r="J15" s="6">
        <f>VLOOKUP($A15&amp;$B15,'Cleaned Responses'!$1:$82,MATCH(J$1,'Cleaned Responses'!$1:$1,0),FALSE)</f>
        <v/>
      </c>
      <c r="K15" s="6">
        <f>VLOOKUP($A15&amp;$B15,'Cleaned Responses'!$1:$82,MATCH(K$1,'Cleaned Responses'!$1:$1,0),FALSE)</f>
        <v/>
      </c>
      <c r="L15" s="6">
        <f>VLOOKUP($A15&amp;$B15,'Cleaned Responses'!$1:$82,MATCH(L$1,'Cleaned Responses'!$1:$1,0),FALSE)</f>
        <v/>
      </c>
      <c r="M15" s="6">
        <f>VLOOKUP($A15&amp;$B15,'Cleaned Responses'!$1:$82,MATCH(M$1,'Cleaned Responses'!$1:$1,0),FALSE)</f>
        <v/>
      </c>
      <c r="N15" s="8">
        <f>V15/AE15</f>
        <v/>
      </c>
      <c r="O15" s="8">
        <f>W15/AE15</f>
        <v/>
      </c>
      <c r="P15" s="8">
        <f>Z15/AE15</f>
        <v/>
      </c>
      <c r="Q15" s="6" t="n"/>
      <c r="R15" s="6" t="n"/>
      <c r="S15" s="6" t="n"/>
      <c r="T15" s="6" t="n"/>
      <c r="U15" s="8">
        <f>SUM(N15:T15)</f>
        <v/>
      </c>
      <c r="V15" s="6">
        <f>VLOOKUP($A15&amp;$B15,'Cleaned Responses'!$1:$82,MATCH(V$1,'Cleaned Responses'!$1:$1,0),FALSE)</f>
        <v/>
      </c>
      <c r="W15" s="6">
        <f>VLOOKUP($A15&amp;$B15,'Cleaned Responses'!$1:$82,MATCH(W$1,'Cleaned Responses'!$1:$1,0),FALSE)</f>
        <v/>
      </c>
      <c r="X15" s="9">
        <f>W15-Y15</f>
        <v/>
      </c>
      <c r="Y15" s="9">
        <f>MIN(AG15,W15)</f>
        <v/>
      </c>
      <c r="Z15" s="6">
        <f>VLOOKUP($A15&amp;$B15,'Cleaned Responses'!$1:$82,MATCH(Z$1,'Cleaned Responses'!$1:$1,0),FALSE)</f>
        <v/>
      </c>
      <c r="AA15" s="6">
        <f>VLOOKUP($A15&amp;$B15,'Cleaned Responses'!$1:$82,MATCH(AA$1,'Cleaned Responses'!$1:$1,0),FALSE)</f>
        <v/>
      </c>
      <c r="AB15" s="6">
        <f>VLOOKUP($A15&amp;$B15,'Cleaned Responses'!$1:$82,MATCH(AB$1,'Cleaned Responses'!$1:$1,0),FALSE)</f>
        <v/>
      </c>
      <c r="AC15" s="6">
        <f>VLOOKUP($A15&amp;$B15,'Cleaned Responses'!$1:$82,MATCH(AC$1,'Cleaned Responses'!$1:$1,0),FALSE)</f>
        <v/>
      </c>
      <c r="AD15" s="6">
        <f>VLOOKUP($A15&amp;$B15,'Cleaned Responses'!$1:$82,MATCH(AD$1,'Cleaned Responses'!$1:$1,0),FALSE)</f>
        <v/>
      </c>
      <c r="AE15" s="6">
        <f>VLOOKUP($A15&amp;$B15,'Cleaned Responses'!$1:$82,MATCH(AE$1,'Cleaned Responses'!$1:$1,0),FALSE)</f>
        <v/>
      </c>
      <c r="AF15" s="6">
        <f>VLOOKUP($A15&amp;$B15,'Cleaned Responses'!$1:$82,MATCH(AF$1,'Cleaned Responses'!$1:$1,0),FALSE)</f>
        <v/>
      </c>
      <c r="AG15" s="6">
        <f>VLOOKUP($A15&amp;$B15,'Cleaned Responses'!$1:$82,MATCH(AG$1,'Cleaned Responses'!$1:$1,0),FALSE)</f>
        <v/>
      </c>
      <c r="AH15" s="6">
        <f>AF15-AG15</f>
        <v/>
      </c>
      <c r="AI15" s="7">
        <f>VLOOKUP($A15&amp;$B15,'Cleaned Responses'!$1:$82,MATCH(AI$1,'Cleaned Responses'!$1:$1,0),FALSE)/100</f>
        <v/>
      </c>
      <c r="AJ15" s="7">
        <f>VLOOKUP($A15&amp;$B15,'Cleaned Responses'!$1:$82,MATCH(AJ$1,'Cleaned Responses'!$1:$1,0),FALSE)/100</f>
        <v/>
      </c>
      <c r="AK15" s="7">
        <f>VLOOKUP($A15&amp;$B15,'Cleaned Responses'!$1:$82,MATCH(AK$1,'Cleaned Responses'!$1:$1,0),FALSE)/100</f>
        <v/>
      </c>
      <c r="AL15" s="7">
        <f>VLOOKUP($A15&amp;$B15,'Cleaned Responses'!$1:$82,MATCH(AL$1,'Cleaned Responses'!$1:$1,0),FALSE)/100</f>
        <v/>
      </c>
      <c r="AM15" s="7">
        <f>VLOOKUP($A15&amp;$B15,'Cleaned Responses'!$1:$82,MATCH(AM$1,'Cleaned Responses'!$1:$1,0),FALSE)/100</f>
        <v/>
      </c>
      <c r="AN15" s="7">
        <f>VLOOKUP($A15&amp;$B15,'Cleaned Responses'!$1:$82,MATCH(AN$1,'Cleaned Responses'!$1:$1,0),FALSE)/100</f>
        <v/>
      </c>
      <c r="AO15" s="7">
        <f>VLOOKUP($A15&amp;$B15,'Cleaned Responses'!$1:$82,MATCH(AO$1,'Cleaned Responses'!$1:$1,0),FALSE)/100</f>
        <v/>
      </c>
      <c r="AP15" s="7">
        <f>VLOOKUP($A15&amp;$B15,'Cleaned Responses'!$1:$82,MATCH(AP$1,'Cleaned Responses'!$1:$1,0),FALSE)/100</f>
        <v/>
      </c>
      <c r="AQ15" s="7">
        <f>VLOOKUP($A15&amp;$B15,'Cleaned Responses'!$1:$82,MATCH(AQ$1,'Cleaned Responses'!$1:$1,0),FALSE)/100</f>
        <v/>
      </c>
      <c r="AR15" s="7">
        <f>VLOOKUP($A15&amp;$B15,'Cleaned Responses'!$1:$82,MATCH(AR$1,'Cleaned Responses'!$1:$1,0),FALSE)/100</f>
        <v/>
      </c>
      <c r="AS15" s="7">
        <f>VLOOKUP($A15&amp;$B15,'Cleaned Responses'!$1:$82,MATCH(AS$1,'Cleaned Responses'!$1:$1,0),FALSE)/100</f>
        <v/>
      </c>
      <c r="AT15" s="7">
        <f>VLOOKUP($A15&amp;$B15,'Cleaned Responses'!$1:$82,MATCH(AT$1,'Cleaned Responses'!$1:$1,0),FALSE)/100</f>
        <v/>
      </c>
      <c r="AU15" s="7">
        <f>VLOOKUP($A15&amp;$B15,'Cleaned Responses'!$1:$82,MATCH(AU$1,'Cleaned Responses'!$1:$1,0),FALSE)/100</f>
        <v/>
      </c>
      <c r="AV15" s="7">
        <f>VLOOKUP($A15&amp;$B15,'Cleaned Responses'!$1:$82,MATCH(AV$1,'Cleaned Responses'!$1:$1,0),FALSE)/100</f>
        <v/>
      </c>
      <c r="AW15" s="7">
        <f>VLOOKUP($A15&amp;$B15,'Cleaned Responses'!$1:$82,MATCH(AW$1,'Cleaned Responses'!$1:$1,0),FALSE)/100</f>
        <v/>
      </c>
      <c r="AX15" s="7">
        <f>VLOOKUP($A15&amp;$B15,'Cleaned Responses'!$1:$82,MATCH(AX$1,'Cleaned Responses'!$1:$1,0),FALSE)/100</f>
        <v/>
      </c>
      <c r="AY15" s="7">
        <f>VLOOKUP($A15&amp;$B15,'Cleaned Responses'!$1:$82,MATCH(AY$1,'Cleaned Responses'!$1:$1,0),FALSE)/100</f>
        <v/>
      </c>
      <c r="AZ15" s="7">
        <f>VLOOKUP($A15&amp;$B15,'Cleaned Responses'!$1:$82,MATCH(AZ$1,'Cleaned Responses'!$1:$1,0),FALSE)/100</f>
        <v/>
      </c>
      <c r="BA15" s="7">
        <f>VLOOKUP($A15&amp;$B15,'Cleaned Responses'!$1:$82,MATCH(BA$1,'Cleaned Responses'!$1:$1,0),FALSE)/100</f>
        <v/>
      </c>
      <c r="BB15" s="7" t="n"/>
      <c r="BC15" s="6">
        <f>VLOOKUP($A15&amp;$B15,'Cleaned Responses'!$1:$82,MATCH(BC$1,'Cleaned Responses'!$1:$1,0),FALSE)</f>
        <v/>
      </c>
      <c r="BD15" s="6">
        <f>VLOOKUP($A15&amp;$B15,'Cleaned Responses'!$1:$82,MATCH(BD$1,'Cleaned Responses'!$1:$1,0),FALSE)</f>
        <v/>
      </c>
      <c r="BE15">
        <f>VLOOKUP($A15&amp;$B15,'Cleaned Responses'!$1:$82,MATCH(BE$1,'Cleaned Responses'!$1:$1,0),FALSE)/100</f>
        <v/>
      </c>
      <c r="BF15">
        <f>VLOOKUP($A15&amp;$B15,'Cleaned Responses'!$1:$82,MATCH(BF$1,'Cleaned Responses'!$1:$1,0),FALSE)/100</f>
        <v/>
      </c>
      <c r="BG15">
        <f>VLOOKUP($A15&amp;$B15,'Cleaned Responses'!$1:$82,MATCH(BG$1,'Cleaned Responses'!$1:$1,0),FALSE)/100</f>
        <v/>
      </c>
      <c r="BH15">
        <f>BE15*AF15</f>
        <v/>
      </c>
      <c r="BI15">
        <f>BF15*AF15</f>
        <v/>
      </c>
      <c r="BJ15">
        <f>BG15*AF15</f>
        <v/>
      </c>
      <c r="BK15">
        <f>VLOOKUP($A15&amp;$B15,'Cleaned Responses'!$1:$82,MATCH(BK$1,'Cleaned Responses'!$1:$1,0),FALSE)/100</f>
        <v/>
      </c>
      <c r="BL15">
        <f>VLOOKUP($A15&amp;$B15,'Cleaned Responses'!$1:$82,MATCH(BL$1,'Cleaned Responses'!$1:$1,0),FALSE)/100</f>
        <v/>
      </c>
      <c r="BM15">
        <f>VLOOKUP($A15&amp;$B15,'Cleaned Responses'!$1:$82,MATCH(BM$1,'Cleaned Responses'!$1:$1,0),FALSE)/100</f>
        <v/>
      </c>
      <c r="BN15">
        <f>VLOOKUP($A15&amp;$B15,'Cleaned Responses'!$1:$82,MATCH(BN$1,'Cleaned Responses'!$1:$1,0),FALSE)/100</f>
        <v/>
      </c>
      <c r="BO15">
        <f>VLOOKUP($A15&amp;$B15,'Cleaned Responses'!$1:$82,MATCH(BO$1,'Cleaned Responses'!$1:$1,0),FALSE)/100</f>
        <v/>
      </c>
      <c r="BP15">
        <f>VLOOKUP($A15&amp;$B15,'Cleaned Responses'!$1:$82,MATCH(BP$1,'Cleaned Responses'!$1:$1,0),FALSE)/100</f>
        <v/>
      </c>
      <c r="BQ15">
        <f>VLOOKUP($A15&amp;$B15,'Cleaned Responses'!$1:$82,MATCH(BQ$1,'Cleaned Responses'!$1:$1,0),FALSE)/100</f>
        <v/>
      </c>
      <c r="BR15">
        <f>VLOOKUP($A15&amp;$B15,'Cleaned Responses'!$1:$82,MATCH(BR$1,'Cleaned Responses'!$1:$1,0),FALSE)/100</f>
        <v/>
      </c>
      <c r="BS15">
        <f>VLOOKUP($A15&amp;$B15,'Cleaned Responses'!$1:$82,MATCH(BS$1,'Cleaned Responses'!$1:$1,0),FALSE)/100</f>
        <v/>
      </c>
      <c r="BT15">
        <f>VLOOKUP($A15&amp;$B15,'Cleaned Responses'!$1:$82,MATCH(BT$1,'Cleaned Responses'!$1:$1,0),FALSE)/100</f>
        <v/>
      </c>
      <c r="BU15">
        <f>VLOOKUP($A15&amp;$B15,'Cleaned Responses'!$1:$82,MATCH(BU$1,'Cleaned Responses'!$1:$1,0),FALSE)/100</f>
        <v/>
      </c>
      <c r="BV15">
        <f>VLOOKUP($A15&amp;$B15,'Cleaned Responses'!$1:$82,MATCH(BV$1,'Cleaned Responses'!$1:$1,0),FALSE)/100</f>
        <v/>
      </c>
      <c r="BW15">
        <f>BK15*AF15</f>
        <v/>
      </c>
      <c r="BX15">
        <f>BL15*AF15</f>
        <v/>
      </c>
      <c r="BY15">
        <f>BM15*AF15</f>
        <v/>
      </c>
      <c r="BZ15">
        <f>BN15*AF15</f>
        <v/>
      </c>
      <c r="CA15">
        <f>BO15*AF15</f>
        <v/>
      </c>
      <c r="CB15">
        <f>BP15*AF15</f>
        <v/>
      </c>
      <c r="CC15">
        <f>BQ15*AF15</f>
        <v/>
      </c>
      <c r="CD15">
        <f>BR15*AF15</f>
        <v/>
      </c>
      <c r="CE15">
        <f>BS15*AF15</f>
        <v/>
      </c>
      <c r="CF15">
        <f>BT15*AF15</f>
        <v/>
      </c>
      <c r="CG15">
        <f>BU15*AF15</f>
        <v/>
      </c>
    </row>
    <row r="16" ht="21" customHeight="1" s="301">
      <c r="A16" s="187" t="inlineStr">
        <is>
          <t>Will-Grundy Medical Clinic, LTD</t>
        </is>
      </c>
      <c r="B16" s="6" t="n">
        <v>2022</v>
      </c>
      <c r="C16" s="6">
        <f>VLOOKUP($A16&amp;$B16,'Cleaned Responses'!$1:$82,MATCH($C$1,'Cleaned Responses'!$1:$1,0),FALSE)</f>
        <v/>
      </c>
      <c r="D16" s="6">
        <f>VLOOKUP($A16&amp;$B16,'Cleaned Responses'!$1:$82,MATCH(D$1,'Cleaned Responses'!$1:$1,0),FALSE)</f>
        <v/>
      </c>
      <c r="E16" s="6">
        <f>VLOOKUP($A16&amp;$B16,'Cleaned Responses'!$1:$82,MATCH(E$1,'Cleaned Responses'!$1:$1,0),FALSE)</f>
        <v/>
      </c>
      <c r="F16" s="6">
        <f>VLOOKUP($A16&amp;$B16,'Cleaned Responses'!$1:$82,MATCH(F$1,'Cleaned Responses'!$1:$1,0),FALSE)</f>
        <v/>
      </c>
      <c r="G16" s="6">
        <f>AE16</f>
        <v/>
      </c>
      <c r="H16" s="6">
        <f>VLOOKUP($A16&amp;$B16,'Cleaned Responses'!$1:$82,MATCH(H$1,'Cleaned Responses'!$1:$1,0),FALSE)</f>
        <v/>
      </c>
      <c r="I16" s="6">
        <f>VLOOKUP($A16&amp;$B16,'Cleaned Responses'!$1:$82,MATCH(I$1,'Cleaned Responses'!$1:$1,0),FALSE)</f>
        <v/>
      </c>
      <c r="J16" s="6">
        <f>VLOOKUP($A16&amp;$B16,'Cleaned Responses'!$1:$82,MATCH(J$1,'Cleaned Responses'!$1:$1,0),FALSE)</f>
        <v/>
      </c>
      <c r="K16" s="6">
        <f>VLOOKUP($A16&amp;$B16,'Cleaned Responses'!$1:$82,MATCH(K$1,'Cleaned Responses'!$1:$1,0),FALSE)</f>
        <v/>
      </c>
      <c r="L16" s="6">
        <f>VLOOKUP($A16&amp;$B16,'Cleaned Responses'!$1:$82,MATCH(L$1,'Cleaned Responses'!$1:$1,0),FALSE)</f>
        <v/>
      </c>
      <c r="M16" s="6">
        <f>VLOOKUP($A16&amp;$B16,'Cleaned Responses'!$1:$82,MATCH(M$1,'Cleaned Responses'!$1:$1,0),FALSE)</f>
        <v/>
      </c>
      <c r="N16" s="8">
        <f>V16/AE16</f>
        <v/>
      </c>
      <c r="O16" s="8">
        <f>W16/AE16</f>
        <v/>
      </c>
      <c r="P16" s="8">
        <f>Z16/AE16</f>
        <v/>
      </c>
      <c r="Q16" s="6" t="n"/>
      <c r="R16" s="6" t="n"/>
      <c r="S16" s="6" t="n"/>
      <c r="T16" s="6" t="n"/>
      <c r="U16" s="8">
        <f>SUM(N16:T16)</f>
        <v/>
      </c>
      <c r="V16" s="6">
        <f>VLOOKUP($A16&amp;$B16,'Cleaned Responses'!$1:$82,MATCH(V$1,'Cleaned Responses'!$1:$1,0),FALSE)</f>
        <v/>
      </c>
      <c r="W16" s="6">
        <f>VLOOKUP($A16&amp;$B16,'Cleaned Responses'!$1:$82,MATCH(W$1,'Cleaned Responses'!$1:$1,0),FALSE)</f>
        <v/>
      </c>
      <c r="X16" s="9">
        <f>W16-Y16</f>
        <v/>
      </c>
      <c r="Y16" s="9">
        <f>MIN(AG16,W16)</f>
        <v/>
      </c>
      <c r="Z16" s="6">
        <f>VLOOKUP($A16&amp;$B16,'Cleaned Responses'!$1:$82,MATCH(Z$1,'Cleaned Responses'!$1:$1,0),FALSE)</f>
        <v/>
      </c>
      <c r="AA16" s="6">
        <f>VLOOKUP($A16&amp;$B16,'Cleaned Responses'!$1:$82,MATCH(AA$1,'Cleaned Responses'!$1:$1,0),FALSE)</f>
        <v/>
      </c>
      <c r="AB16" s="6">
        <f>VLOOKUP($A16&amp;$B16,'Cleaned Responses'!$1:$82,MATCH(AB$1,'Cleaned Responses'!$1:$1,0),FALSE)</f>
        <v/>
      </c>
      <c r="AC16" s="6">
        <f>VLOOKUP($A16&amp;$B16,'Cleaned Responses'!$1:$82,MATCH(AC$1,'Cleaned Responses'!$1:$1,0),FALSE)</f>
        <v/>
      </c>
      <c r="AD16" s="6">
        <f>VLOOKUP($A16&amp;$B16,'Cleaned Responses'!$1:$82,MATCH(AD$1,'Cleaned Responses'!$1:$1,0),FALSE)</f>
        <v/>
      </c>
      <c r="AE16" s="6">
        <f>VLOOKUP($A16&amp;$B16,'Cleaned Responses'!$1:$82,MATCH(AE$1,'Cleaned Responses'!$1:$1,0),FALSE)</f>
        <v/>
      </c>
      <c r="AF16" s="6">
        <f>VLOOKUP($A16&amp;$B16,'Cleaned Responses'!$1:$82,MATCH(AF$1,'Cleaned Responses'!$1:$1,0),FALSE)</f>
        <v/>
      </c>
      <c r="AG16" s="6">
        <f>VLOOKUP($A16&amp;$B16,'Cleaned Responses'!$1:$82,MATCH(AG$1,'Cleaned Responses'!$1:$1,0),FALSE)</f>
        <v/>
      </c>
      <c r="AH16" s="6">
        <f>AF16-AG16</f>
        <v/>
      </c>
      <c r="AI16" s="7">
        <f>VLOOKUP($A16&amp;$B16,'Cleaned Responses'!$1:$82,MATCH(AI$1,'Cleaned Responses'!$1:$1,0),FALSE)/100</f>
        <v/>
      </c>
      <c r="AJ16" s="7">
        <f>VLOOKUP($A16&amp;$B16,'Cleaned Responses'!$1:$82,MATCH(AJ$1,'Cleaned Responses'!$1:$1,0),FALSE)/100</f>
        <v/>
      </c>
      <c r="AK16" s="7">
        <f>VLOOKUP($A16&amp;$B16,'Cleaned Responses'!$1:$82,MATCH(AK$1,'Cleaned Responses'!$1:$1,0),FALSE)/100</f>
        <v/>
      </c>
      <c r="AL16" s="7">
        <f>VLOOKUP($A16&amp;$B16,'Cleaned Responses'!$1:$82,MATCH(AL$1,'Cleaned Responses'!$1:$1,0),FALSE)/100</f>
        <v/>
      </c>
      <c r="AM16" s="7">
        <f>VLOOKUP($A16&amp;$B16,'Cleaned Responses'!$1:$82,MATCH(AM$1,'Cleaned Responses'!$1:$1,0),FALSE)/100</f>
        <v/>
      </c>
      <c r="AN16" s="7">
        <f>VLOOKUP($A16&amp;$B16,'Cleaned Responses'!$1:$82,MATCH(AN$1,'Cleaned Responses'!$1:$1,0),FALSE)/100</f>
        <v/>
      </c>
      <c r="AO16" s="7">
        <f>VLOOKUP($A16&amp;$B16,'Cleaned Responses'!$1:$82,MATCH(AO$1,'Cleaned Responses'!$1:$1,0),FALSE)/100</f>
        <v/>
      </c>
      <c r="AP16" s="7">
        <f>VLOOKUP($A16&amp;$B16,'Cleaned Responses'!$1:$82,MATCH(AP$1,'Cleaned Responses'!$1:$1,0),FALSE)/100</f>
        <v/>
      </c>
      <c r="AQ16" s="7">
        <f>VLOOKUP($A16&amp;$B16,'Cleaned Responses'!$1:$82,MATCH(AQ$1,'Cleaned Responses'!$1:$1,0),FALSE)/100</f>
        <v/>
      </c>
      <c r="AR16" s="7">
        <f>VLOOKUP($A16&amp;$B16,'Cleaned Responses'!$1:$82,MATCH(AR$1,'Cleaned Responses'!$1:$1,0),FALSE)/100</f>
        <v/>
      </c>
      <c r="AS16" s="7">
        <f>VLOOKUP($A16&amp;$B16,'Cleaned Responses'!$1:$82,MATCH(AS$1,'Cleaned Responses'!$1:$1,0),FALSE)/100</f>
        <v/>
      </c>
      <c r="AT16" s="7">
        <f>VLOOKUP($A16&amp;$B16,'Cleaned Responses'!$1:$82,MATCH(AT$1,'Cleaned Responses'!$1:$1,0),FALSE)/100</f>
        <v/>
      </c>
      <c r="AU16" s="7">
        <f>VLOOKUP($A16&amp;$B16,'Cleaned Responses'!$1:$82,MATCH(AU$1,'Cleaned Responses'!$1:$1,0),FALSE)/100</f>
        <v/>
      </c>
      <c r="AV16" s="7">
        <f>VLOOKUP($A16&amp;$B16,'Cleaned Responses'!$1:$82,MATCH(AV$1,'Cleaned Responses'!$1:$1,0),FALSE)/100</f>
        <v/>
      </c>
      <c r="AW16" s="7">
        <f>VLOOKUP($A16&amp;$B16,'Cleaned Responses'!$1:$82,MATCH(AW$1,'Cleaned Responses'!$1:$1,0),FALSE)/100</f>
        <v/>
      </c>
      <c r="AX16" s="7">
        <f>VLOOKUP($A16&amp;$B16,'Cleaned Responses'!$1:$82,MATCH(AX$1,'Cleaned Responses'!$1:$1,0),FALSE)/100</f>
        <v/>
      </c>
      <c r="AY16" s="7">
        <f>VLOOKUP($A16&amp;$B16,'Cleaned Responses'!$1:$82,MATCH(AY$1,'Cleaned Responses'!$1:$1,0),FALSE)/100</f>
        <v/>
      </c>
      <c r="AZ16" s="7">
        <f>VLOOKUP($A16&amp;$B16,'Cleaned Responses'!$1:$82,MATCH(AZ$1,'Cleaned Responses'!$1:$1,0),FALSE)/100</f>
        <v/>
      </c>
      <c r="BA16" s="7">
        <f>VLOOKUP($A16&amp;$B16,'Cleaned Responses'!$1:$82,MATCH(BA$1,'Cleaned Responses'!$1:$1,0),FALSE)/100</f>
        <v/>
      </c>
      <c r="BB16" s="7" t="n"/>
      <c r="BC16" s="6">
        <f>VLOOKUP($A16&amp;$B16,'Cleaned Responses'!$1:$82,MATCH(BC$1,'Cleaned Responses'!$1:$1,0),FALSE)</f>
        <v/>
      </c>
      <c r="BD16" s="6">
        <f>VLOOKUP($A16&amp;$B16,'Cleaned Responses'!$1:$82,MATCH(BD$1,'Cleaned Responses'!$1:$1,0),FALSE)</f>
        <v/>
      </c>
      <c r="BE16">
        <f>VLOOKUP($A16&amp;$B16,'Cleaned Responses'!$1:$82,MATCH(BE$1,'Cleaned Responses'!$1:$1,0),FALSE)/100</f>
        <v/>
      </c>
      <c r="BF16">
        <f>VLOOKUP($A16&amp;$B16,'Cleaned Responses'!$1:$82,MATCH(BF$1,'Cleaned Responses'!$1:$1,0),FALSE)/100</f>
        <v/>
      </c>
      <c r="BG16">
        <f>VLOOKUP($A16&amp;$B16,'Cleaned Responses'!$1:$82,MATCH(BG$1,'Cleaned Responses'!$1:$1,0),FALSE)/100</f>
        <v/>
      </c>
      <c r="BH16">
        <f>BE16*AF16</f>
        <v/>
      </c>
      <c r="BI16">
        <f>BF16*AF16</f>
        <v/>
      </c>
      <c r="BJ16">
        <f>BG16*AF16</f>
        <v/>
      </c>
      <c r="BK16">
        <f>VLOOKUP($A16&amp;$B16,'Cleaned Responses'!$1:$82,MATCH(BK$1,'Cleaned Responses'!$1:$1,0),FALSE)/100</f>
        <v/>
      </c>
      <c r="BL16">
        <f>VLOOKUP($A16&amp;$B16,'Cleaned Responses'!$1:$82,MATCH(BL$1,'Cleaned Responses'!$1:$1,0),FALSE)/100</f>
        <v/>
      </c>
      <c r="BM16">
        <f>VLOOKUP($A16&amp;$B16,'Cleaned Responses'!$1:$82,MATCH(BM$1,'Cleaned Responses'!$1:$1,0),FALSE)/100</f>
        <v/>
      </c>
      <c r="BN16">
        <f>VLOOKUP($A16&amp;$B16,'Cleaned Responses'!$1:$82,MATCH(BN$1,'Cleaned Responses'!$1:$1,0),FALSE)/100</f>
        <v/>
      </c>
      <c r="BO16">
        <f>VLOOKUP($A16&amp;$B16,'Cleaned Responses'!$1:$82,MATCH(BO$1,'Cleaned Responses'!$1:$1,0),FALSE)/100</f>
        <v/>
      </c>
      <c r="BP16">
        <f>VLOOKUP($A16&amp;$B16,'Cleaned Responses'!$1:$82,MATCH(BP$1,'Cleaned Responses'!$1:$1,0),FALSE)/100</f>
        <v/>
      </c>
      <c r="BQ16">
        <f>VLOOKUP($A16&amp;$B16,'Cleaned Responses'!$1:$82,MATCH(BQ$1,'Cleaned Responses'!$1:$1,0),FALSE)/100</f>
        <v/>
      </c>
      <c r="BR16">
        <f>VLOOKUP($A16&amp;$B16,'Cleaned Responses'!$1:$82,MATCH(BR$1,'Cleaned Responses'!$1:$1,0),FALSE)/100</f>
        <v/>
      </c>
      <c r="BS16">
        <f>VLOOKUP($A16&amp;$B16,'Cleaned Responses'!$1:$82,MATCH(BS$1,'Cleaned Responses'!$1:$1,0),FALSE)/100</f>
        <v/>
      </c>
      <c r="BT16">
        <f>VLOOKUP($A16&amp;$B16,'Cleaned Responses'!$1:$82,MATCH(BT$1,'Cleaned Responses'!$1:$1,0),FALSE)/100</f>
        <v/>
      </c>
      <c r="BU16">
        <f>VLOOKUP($A16&amp;$B16,'Cleaned Responses'!$1:$82,MATCH(BU$1,'Cleaned Responses'!$1:$1,0),FALSE)/100</f>
        <v/>
      </c>
      <c r="BV16">
        <f>VLOOKUP($A16&amp;$B16,'Cleaned Responses'!$1:$82,MATCH(BV$1,'Cleaned Responses'!$1:$1,0),FALSE)/100</f>
        <v/>
      </c>
      <c r="BW16">
        <f>BK16*AF16</f>
        <v/>
      </c>
      <c r="BX16">
        <f>BL16*AF16</f>
        <v/>
      </c>
      <c r="BY16">
        <f>BM16*AF16</f>
        <v/>
      </c>
      <c r="BZ16">
        <f>BN16*AF16</f>
        <v/>
      </c>
      <c r="CA16">
        <f>BO16*AF16</f>
        <v/>
      </c>
      <c r="CB16">
        <f>BP16*AF16</f>
        <v/>
      </c>
      <c r="CC16">
        <f>BQ16*AF16</f>
        <v/>
      </c>
      <c r="CD16">
        <f>BR16*AF16</f>
        <v/>
      </c>
      <c r="CE16">
        <f>BS16*AF16</f>
        <v/>
      </c>
      <c r="CF16">
        <f>BT16*AF16</f>
        <v/>
      </c>
      <c r="CG16">
        <f>BU16*AF16</f>
        <v/>
      </c>
    </row>
    <row r="17" ht="21" customHeight="1" s="301">
      <c r="A17" s="187" t="inlineStr">
        <is>
          <t>Norma Jean Sanders Free Clinic</t>
        </is>
      </c>
      <c r="B17" s="6" t="n">
        <v>2022</v>
      </c>
      <c r="C17" s="6">
        <f>VLOOKUP($A17&amp;$B17,'Cleaned Responses'!$1:$82,MATCH($C$1,'Cleaned Responses'!$1:$1,0),FALSE)</f>
        <v/>
      </c>
      <c r="D17" s="6">
        <f>VLOOKUP($A17&amp;$B17,'Cleaned Responses'!$1:$82,MATCH(D$1,'Cleaned Responses'!$1:$1,0),FALSE)</f>
        <v/>
      </c>
      <c r="E17" s="6">
        <f>VLOOKUP($A17&amp;$B17,'Cleaned Responses'!$1:$82,MATCH(E$1,'Cleaned Responses'!$1:$1,0),FALSE)</f>
        <v/>
      </c>
      <c r="F17" s="6">
        <f>VLOOKUP($A17&amp;$B17,'Cleaned Responses'!$1:$82,MATCH(F$1,'Cleaned Responses'!$1:$1,0),FALSE)</f>
        <v/>
      </c>
      <c r="G17" s="6">
        <f>AE17</f>
        <v/>
      </c>
      <c r="H17" s="6">
        <f>VLOOKUP($A17&amp;$B17,'Cleaned Responses'!$1:$82,MATCH(H$1,'Cleaned Responses'!$1:$1,0),FALSE)</f>
        <v/>
      </c>
      <c r="I17" s="6">
        <f>VLOOKUP($A17&amp;$B17,'Cleaned Responses'!$1:$82,MATCH(I$1,'Cleaned Responses'!$1:$1,0),FALSE)</f>
        <v/>
      </c>
      <c r="J17" s="6">
        <f>VLOOKUP($A17&amp;$B17,'Cleaned Responses'!$1:$82,MATCH(J$1,'Cleaned Responses'!$1:$1,0),FALSE)</f>
        <v/>
      </c>
      <c r="K17" s="6">
        <f>VLOOKUP($A17&amp;$B17,'Cleaned Responses'!$1:$82,MATCH(K$1,'Cleaned Responses'!$1:$1,0),FALSE)</f>
        <v/>
      </c>
      <c r="L17" s="6">
        <f>VLOOKUP($A17&amp;$B17,'Cleaned Responses'!$1:$82,MATCH(L$1,'Cleaned Responses'!$1:$1,0),FALSE)</f>
        <v/>
      </c>
      <c r="M17" s="6">
        <f>VLOOKUP($A17&amp;$B17,'Cleaned Responses'!$1:$82,MATCH(M$1,'Cleaned Responses'!$1:$1,0),FALSE)</f>
        <v/>
      </c>
      <c r="N17" s="8">
        <f>V17/AE17</f>
        <v/>
      </c>
      <c r="O17" s="8">
        <f>W17/AE17</f>
        <v/>
      </c>
      <c r="P17" s="8">
        <f>Z17/AE17</f>
        <v/>
      </c>
      <c r="Q17" s="6" t="n"/>
      <c r="R17" s="6" t="n"/>
      <c r="S17" s="6" t="n"/>
      <c r="T17" s="6" t="n"/>
      <c r="U17" s="8">
        <f>SUM(N17:T17)</f>
        <v/>
      </c>
      <c r="V17" s="6">
        <f>VLOOKUP($A17&amp;$B17,'Cleaned Responses'!$1:$82,MATCH(V$1,'Cleaned Responses'!$1:$1,0),FALSE)</f>
        <v/>
      </c>
      <c r="W17" s="6">
        <f>VLOOKUP($A17&amp;$B17,'Cleaned Responses'!$1:$82,MATCH(W$1,'Cleaned Responses'!$1:$1,0),FALSE)</f>
        <v/>
      </c>
      <c r="X17" s="9">
        <f>W17-Y17</f>
        <v/>
      </c>
      <c r="Y17" s="9">
        <f>MIN(AG17,W17)</f>
        <v/>
      </c>
      <c r="Z17" s="6">
        <f>VLOOKUP($A17&amp;$B17,'Cleaned Responses'!$1:$82,MATCH(Z$1,'Cleaned Responses'!$1:$1,0),FALSE)</f>
        <v/>
      </c>
      <c r="AA17" s="6">
        <f>VLOOKUP($A17&amp;$B17,'Cleaned Responses'!$1:$82,MATCH(AA$1,'Cleaned Responses'!$1:$1,0),FALSE)</f>
        <v/>
      </c>
      <c r="AB17" s="6">
        <f>VLOOKUP($A17&amp;$B17,'Cleaned Responses'!$1:$82,MATCH(AB$1,'Cleaned Responses'!$1:$1,0),FALSE)</f>
        <v/>
      </c>
      <c r="AC17" s="6">
        <f>VLOOKUP($A17&amp;$B17,'Cleaned Responses'!$1:$82,MATCH(AC$1,'Cleaned Responses'!$1:$1,0),FALSE)</f>
        <v/>
      </c>
      <c r="AD17" s="6">
        <f>VLOOKUP($A17&amp;$B17,'Cleaned Responses'!$1:$82,MATCH(AD$1,'Cleaned Responses'!$1:$1,0),FALSE)</f>
        <v/>
      </c>
      <c r="AE17" s="6">
        <f>VLOOKUP($A17&amp;$B17,'Cleaned Responses'!$1:$82,MATCH(AE$1,'Cleaned Responses'!$1:$1,0),FALSE)</f>
        <v/>
      </c>
      <c r="AF17" s="6">
        <f>VLOOKUP($A17&amp;$B17,'Cleaned Responses'!$1:$82,MATCH(AF$1,'Cleaned Responses'!$1:$1,0),FALSE)</f>
        <v/>
      </c>
      <c r="AG17" s="6">
        <f>VLOOKUP($A17&amp;$B17,'Cleaned Responses'!$1:$82,MATCH(AG$1,'Cleaned Responses'!$1:$1,0),FALSE)</f>
        <v/>
      </c>
      <c r="AH17" s="6">
        <f>AF17-AG17</f>
        <v/>
      </c>
      <c r="AI17" s="7">
        <f>VLOOKUP($A17&amp;$B17,'Cleaned Responses'!$1:$82,MATCH(AI$1,'Cleaned Responses'!$1:$1,0),FALSE)/100</f>
        <v/>
      </c>
      <c r="AJ17" s="7">
        <f>VLOOKUP($A17&amp;$B17,'Cleaned Responses'!$1:$82,MATCH(AJ$1,'Cleaned Responses'!$1:$1,0),FALSE)/100</f>
        <v/>
      </c>
      <c r="AK17" s="7">
        <f>VLOOKUP($A17&amp;$B17,'Cleaned Responses'!$1:$82,MATCH(AK$1,'Cleaned Responses'!$1:$1,0),FALSE)/100</f>
        <v/>
      </c>
      <c r="AL17" s="7">
        <f>VLOOKUP($A17&amp;$B17,'Cleaned Responses'!$1:$82,MATCH(AL$1,'Cleaned Responses'!$1:$1,0),FALSE)/100</f>
        <v/>
      </c>
      <c r="AM17" s="7">
        <f>VLOOKUP($A17&amp;$B17,'Cleaned Responses'!$1:$82,MATCH(AM$1,'Cleaned Responses'!$1:$1,0),FALSE)/100</f>
        <v/>
      </c>
      <c r="AN17" s="7">
        <f>VLOOKUP($A17&amp;$B17,'Cleaned Responses'!$1:$82,MATCH(AN$1,'Cleaned Responses'!$1:$1,0),FALSE)/100</f>
        <v/>
      </c>
      <c r="AO17" s="7">
        <f>VLOOKUP($A17&amp;$B17,'Cleaned Responses'!$1:$82,MATCH(AO$1,'Cleaned Responses'!$1:$1,0),FALSE)/100</f>
        <v/>
      </c>
      <c r="AP17" s="7">
        <f>VLOOKUP($A17&amp;$B17,'Cleaned Responses'!$1:$82,MATCH(AP$1,'Cleaned Responses'!$1:$1,0),FALSE)/100</f>
        <v/>
      </c>
      <c r="AQ17" s="7">
        <f>VLOOKUP($A17&amp;$B17,'Cleaned Responses'!$1:$82,MATCH(AQ$1,'Cleaned Responses'!$1:$1,0),FALSE)/100</f>
        <v/>
      </c>
      <c r="AR17" s="7">
        <f>VLOOKUP($A17&amp;$B17,'Cleaned Responses'!$1:$82,MATCH(AR$1,'Cleaned Responses'!$1:$1,0),FALSE)/100</f>
        <v/>
      </c>
      <c r="AS17" s="7">
        <f>VLOOKUP($A17&amp;$B17,'Cleaned Responses'!$1:$82,MATCH(AS$1,'Cleaned Responses'!$1:$1,0),FALSE)/100</f>
        <v/>
      </c>
      <c r="AT17" s="7">
        <f>VLOOKUP($A17&amp;$B17,'Cleaned Responses'!$1:$82,MATCH(AT$1,'Cleaned Responses'!$1:$1,0),FALSE)/100</f>
        <v/>
      </c>
      <c r="AU17" s="7">
        <f>VLOOKUP($A17&amp;$B17,'Cleaned Responses'!$1:$82,MATCH(AU$1,'Cleaned Responses'!$1:$1,0),FALSE)/100</f>
        <v/>
      </c>
      <c r="AV17" s="7">
        <f>VLOOKUP($A17&amp;$B17,'Cleaned Responses'!$1:$82,MATCH(AV$1,'Cleaned Responses'!$1:$1,0),FALSE)/100</f>
        <v/>
      </c>
      <c r="AW17" s="7">
        <f>VLOOKUP($A17&amp;$B17,'Cleaned Responses'!$1:$82,MATCH(AW$1,'Cleaned Responses'!$1:$1,0),FALSE)/100</f>
        <v/>
      </c>
      <c r="AX17" s="7">
        <f>VLOOKUP($A17&amp;$B17,'Cleaned Responses'!$1:$82,MATCH(AX$1,'Cleaned Responses'!$1:$1,0),FALSE)/100</f>
        <v/>
      </c>
      <c r="AY17" s="7">
        <f>VLOOKUP($A17&amp;$B17,'Cleaned Responses'!$1:$82,MATCH(AY$1,'Cleaned Responses'!$1:$1,0),FALSE)/100</f>
        <v/>
      </c>
      <c r="AZ17" s="7">
        <f>VLOOKUP($A17&amp;$B17,'Cleaned Responses'!$1:$82,MATCH(AZ$1,'Cleaned Responses'!$1:$1,0),FALSE)/100</f>
        <v/>
      </c>
      <c r="BA17" s="7">
        <f>VLOOKUP($A17&amp;$B17,'Cleaned Responses'!$1:$82,MATCH(BA$1,'Cleaned Responses'!$1:$1,0),FALSE)/100</f>
        <v/>
      </c>
      <c r="BB17" s="7" t="n"/>
      <c r="BC17" s="6">
        <f>VLOOKUP($A17&amp;$B17,'Cleaned Responses'!$1:$82,MATCH(BC$1,'Cleaned Responses'!$1:$1,0),FALSE)</f>
        <v/>
      </c>
      <c r="BD17" s="6">
        <f>VLOOKUP($A17&amp;$B17,'Cleaned Responses'!$1:$82,MATCH(BD$1,'Cleaned Responses'!$1:$1,0),FALSE)</f>
        <v/>
      </c>
      <c r="BE17">
        <f>VLOOKUP($A17&amp;$B17,'Cleaned Responses'!$1:$82,MATCH(BE$1,'Cleaned Responses'!$1:$1,0),FALSE)/100</f>
        <v/>
      </c>
      <c r="BF17">
        <f>VLOOKUP($A17&amp;$B17,'Cleaned Responses'!$1:$82,MATCH(BF$1,'Cleaned Responses'!$1:$1,0),FALSE)/100</f>
        <v/>
      </c>
      <c r="BG17">
        <f>VLOOKUP($A17&amp;$B17,'Cleaned Responses'!$1:$82,MATCH(BG$1,'Cleaned Responses'!$1:$1,0),FALSE)/100</f>
        <v/>
      </c>
      <c r="BH17">
        <f>BE17*AF17</f>
        <v/>
      </c>
      <c r="BI17">
        <f>BF17*AF17</f>
        <v/>
      </c>
      <c r="BJ17">
        <f>BG17*AF17</f>
        <v/>
      </c>
      <c r="BK17">
        <f>VLOOKUP($A17&amp;$B17,'Cleaned Responses'!$1:$82,MATCH(BK$1,'Cleaned Responses'!$1:$1,0),FALSE)/100</f>
        <v/>
      </c>
      <c r="BL17">
        <f>VLOOKUP($A17&amp;$B17,'Cleaned Responses'!$1:$82,MATCH(BL$1,'Cleaned Responses'!$1:$1,0),FALSE)/100</f>
        <v/>
      </c>
      <c r="BM17">
        <f>VLOOKUP($A17&amp;$B17,'Cleaned Responses'!$1:$82,MATCH(BM$1,'Cleaned Responses'!$1:$1,0),FALSE)/100</f>
        <v/>
      </c>
      <c r="BN17">
        <f>VLOOKUP($A17&amp;$B17,'Cleaned Responses'!$1:$82,MATCH(BN$1,'Cleaned Responses'!$1:$1,0),FALSE)/100</f>
        <v/>
      </c>
      <c r="BO17">
        <f>VLOOKUP($A17&amp;$B17,'Cleaned Responses'!$1:$82,MATCH(BO$1,'Cleaned Responses'!$1:$1,0),FALSE)/100</f>
        <v/>
      </c>
      <c r="BP17">
        <f>VLOOKUP($A17&amp;$B17,'Cleaned Responses'!$1:$82,MATCH(BP$1,'Cleaned Responses'!$1:$1,0),FALSE)/100</f>
        <v/>
      </c>
      <c r="BQ17">
        <f>VLOOKUP($A17&amp;$B17,'Cleaned Responses'!$1:$82,MATCH(BQ$1,'Cleaned Responses'!$1:$1,0),FALSE)/100</f>
        <v/>
      </c>
      <c r="BR17">
        <f>VLOOKUP($A17&amp;$B17,'Cleaned Responses'!$1:$82,MATCH(BR$1,'Cleaned Responses'!$1:$1,0),FALSE)/100</f>
        <v/>
      </c>
      <c r="BS17">
        <f>VLOOKUP($A17&amp;$B17,'Cleaned Responses'!$1:$82,MATCH(BS$1,'Cleaned Responses'!$1:$1,0),FALSE)/100</f>
        <v/>
      </c>
      <c r="BT17">
        <f>VLOOKUP($A17&amp;$B17,'Cleaned Responses'!$1:$82,MATCH(BT$1,'Cleaned Responses'!$1:$1,0),FALSE)/100</f>
        <v/>
      </c>
      <c r="BU17">
        <f>VLOOKUP($A17&amp;$B17,'Cleaned Responses'!$1:$82,MATCH(BU$1,'Cleaned Responses'!$1:$1,0),FALSE)/100</f>
        <v/>
      </c>
      <c r="BV17">
        <f>VLOOKUP($A17&amp;$B17,'Cleaned Responses'!$1:$82,MATCH(BV$1,'Cleaned Responses'!$1:$1,0),FALSE)/100</f>
        <v/>
      </c>
      <c r="BW17">
        <f>BK17*AF17</f>
        <v/>
      </c>
      <c r="BX17">
        <f>BL17*AF17</f>
        <v/>
      </c>
      <c r="BY17">
        <f>BM17*AF17</f>
        <v/>
      </c>
      <c r="BZ17">
        <f>BN17*AF17</f>
        <v/>
      </c>
      <c r="CA17">
        <f>BO17*AF17</f>
        <v/>
      </c>
      <c r="CB17">
        <f>BP17*AF17</f>
        <v/>
      </c>
      <c r="CC17">
        <f>BQ17*AF17</f>
        <v/>
      </c>
      <c r="CD17">
        <f>BR17*AF17</f>
        <v/>
      </c>
      <c r="CE17">
        <f>BS17*AF17</f>
        <v/>
      </c>
      <c r="CF17">
        <f>BT17*AF17</f>
        <v/>
      </c>
      <c r="CG17">
        <f>BU17*AF17</f>
        <v/>
      </c>
    </row>
    <row r="18" ht="20" customHeight="1" s="301"/>
    <row r="19" ht="20" customHeight="1" s="301"/>
    <row r="20" ht="20" customHeight="1" s="301"/>
    <row r="21" ht="20" customHeight="1" s="301"/>
    <row r="22" ht="20" customHeight="1" s="301"/>
    <row r="23" ht="20" customHeight="1" s="301"/>
    <row r="24" ht="20" customHeight="1" s="301"/>
    <row r="25" ht="20" customHeight="1" s="301"/>
    <row r="26" ht="20" customHeight="1" s="301"/>
    <row r="27" ht="20" customHeight="1" s="301"/>
    <row r="28" ht="20" customHeight="1" s="301"/>
    <row r="29" ht="20" customHeight="1" s="301"/>
    <row r="30" ht="20" customHeight="1" s="301"/>
    <row r="31" ht="20" customHeight="1" s="301"/>
    <row r="32" ht="20" customHeight="1" s="301"/>
    <row r="33" ht="20" customHeight="1" s="301"/>
    <row r="34" ht="20" customHeight="1" s="301"/>
    <row r="35" ht="20" customHeight="1" s="301"/>
    <row r="36" ht="20" customHeight="1" s="301"/>
    <row r="37" ht="20" customHeight="1" s="301"/>
    <row r="38" ht="20" customHeight="1" s="301"/>
    <row r="39" ht="20" customHeight="1" s="301"/>
    <row r="40" ht="20" customHeight="1" s="301"/>
    <row r="41" ht="20" customHeight="1" s="301"/>
    <row r="42" ht="20" customHeight="1" s="301"/>
    <row r="43" ht="20" customHeight="1" s="301"/>
    <row r="44" ht="20" customHeight="1" s="301"/>
    <row r="45" ht="20" customHeight="1" s="301"/>
    <row r="46" ht="20" customHeight="1" s="301"/>
    <row r="47" ht="20" customHeight="1" s="301"/>
    <row r="48" ht="20" customHeight="1" s="301"/>
    <row r="49" ht="20" customHeight="1" s="301"/>
    <row r="50" ht="20" customHeight="1" s="301"/>
    <row r="51" ht="20" customHeight="1" s="301"/>
    <row r="52" ht="20" customHeight="1" s="301"/>
    <row r="53" ht="20" customHeight="1" s="301"/>
    <row r="54" ht="20" customHeight="1" s="301"/>
    <row r="55" ht="20" customHeight="1" s="301"/>
    <row r="56" ht="20" customHeight="1" s="301"/>
    <row r="57" ht="20" customHeight="1" s="301"/>
    <row r="58" ht="20" customHeight="1" s="301"/>
    <row r="59" ht="20" customHeight="1" s="301"/>
    <row r="60" ht="20" customHeight="1" s="301"/>
    <row r="61" ht="20" customHeight="1" s="301"/>
    <row r="62" ht="20" customHeight="1" s="301"/>
    <row r="63" ht="20" customHeight="1" s="301"/>
    <row r="64" ht="20" customHeight="1" s="301"/>
    <row r="65" ht="20" customHeight="1" s="301"/>
    <row r="66" ht="20" customHeight="1" s="301"/>
    <row r="67" ht="20" customHeight="1" s="301"/>
    <row r="68" ht="20" customHeight="1" s="301"/>
    <row r="69" ht="20" customHeight="1" s="301"/>
    <row r="70" ht="20" customHeight="1" s="301"/>
    <row r="71" ht="20" customHeight="1" s="301"/>
    <row r="72" ht="20" customHeight="1" s="301"/>
    <row r="73" ht="20" customHeight="1" s="301"/>
    <row r="74" ht="20" customHeight="1" s="301"/>
    <row r="75" ht="20" customHeight="1" s="301"/>
    <row r="76" ht="20" customHeight="1" s="301"/>
    <row r="77" ht="20" customHeight="1" s="301"/>
    <row r="78" ht="20" customHeight="1" s="301"/>
    <row r="79" ht="20" customHeight="1" s="301"/>
    <row r="80" ht="20" customHeight="1" s="301"/>
    <row r="81" ht="20" customHeight="1" s="301"/>
    <row r="82" ht="20" customHeight="1" s="301"/>
    <row r="83" ht="20" customHeight="1" s="301"/>
    <row r="84" ht="20" customHeight="1" s="301"/>
    <row r="85" ht="20" customHeight="1" s="301"/>
    <row r="86" ht="20" customHeight="1" s="301"/>
    <row r="87" ht="20" customHeight="1" s="301"/>
    <row r="88" ht="20" customHeight="1" s="301"/>
    <row r="89" ht="20" customHeight="1" s="301"/>
    <row r="90" ht="20" customHeight="1" s="301"/>
    <row r="91" ht="20" customHeight="1" s="301"/>
    <row r="92" ht="20" customHeight="1" s="301"/>
    <row r="93" ht="20" customHeight="1" s="301"/>
    <row r="94" ht="20" customHeight="1" s="301"/>
    <row r="95" ht="20" customHeight="1" s="301"/>
    <row r="96" ht="20" customHeight="1" s="301"/>
    <row r="97" ht="20" customHeight="1" s="301"/>
    <row r="98" ht="20" customHeight="1" s="301"/>
    <row r="99" ht="20" customHeight="1" s="301"/>
    <row r="100" ht="20" customHeight="1" s="301"/>
    <row r="101" ht="20" customHeight="1" s="301"/>
    <row r="102" ht="20" customHeight="1" s="301"/>
    <row r="103" ht="20" customHeight="1" s="301"/>
    <row r="104" ht="20" customHeight="1" s="301"/>
    <row r="105" ht="20" customHeight="1" s="301"/>
    <row r="106" ht="20" customHeight="1" s="301"/>
    <row r="107" ht="20" customHeight="1" s="301"/>
    <row r="108" ht="20" customHeight="1" s="301"/>
    <row r="109" ht="20" customHeight="1" s="301"/>
    <row r="110" ht="20" customHeight="1" s="301"/>
    <row r="111" ht="20" customHeight="1" s="301"/>
    <row r="112" ht="20" customHeight="1" s="301"/>
    <row r="113" ht="20" customHeight="1" s="301"/>
    <row r="114" ht="20" customHeight="1" s="301"/>
    <row r="115" ht="20" customHeight="1" s="301"/>
    <row r="116" ht="20" customHeight="1" s="301"/>
    <row r="117" ht="20" customHeight="1" s="301"/>
    <row r="118" ht="20" customHeight="1" s="301"/>
    <row r="119" ht="20" customHeight="1" s="301"/>
    <row r="120" ht="20" customHeight="1" s="301"/>
    <row r="121" ht="20" customHeight="1" s="301"/>
    <row r="122" ht="20" customHeight="1" s="301"/>
    <row r="123" ht="20" customHeight="1" s="301"/>
    <row r="124" ht="20" customHeight="1" s="301"/>
    <row r="125" ht="20" customHeight="1" s="301"/>
    <row r="126" ht="20" customHeight="1" s="301"/>
    <row r="127" ht="20" customHeight="1" s="301"/>
    <row r="128" ht="20" customHeight="1" s="301"/>
    <row r="129" ht="20" customHeight="1" s="301"/>
    <row r="130" ht="20" customHeight="1" s="301"/>
    <row r="131" ht="20" customHeight="1" s="301"/>
    <row r="132" ht="20" customHeight="1" s="301"/>
    <row r="133" ht="20" customHeight="1" s="301"/>
    <row r="134" ht="20" customHeight="1" s="301"/>
    <row r="135" ht="20" customHeight="1" s="301"/>
    <row r="136" ht="20" customHeight="1" s="301"/>
    <row r="137" ht="20" customHeight="1" s="301"/>
    <row r="138" ht="20" customHeight="1" s="301"/>
    <row r="139" ht="20" customHeight="1" s="301"/>
    <row r="140" ht="20" customHeight="1" s="301"/>
    <row r="141" ht="20" customHeight="1" s="301"/>
    <row r="142" ht="20" customHeight="1" s="301"/>
    <row r="143" ht="20" customHeight="1" s="301"/>
    <row r="144" ht="20" customHeight="1" s="301"/>
    <row r="145" ht="20" customHeight="1" s="301"/>
    <row r="146" ht="20" customHeight="1" s="301"/>
    <row r="147" ht="20" customHeight="1" s="301"/>
    <row r="148" ht="20" customHeight="1" s="301"/>
    <row r="149" ht="20" customHeight="1" s="301"/>
    <row r="150" ht="20" customHeight="1" s="301"/>
    <row r="151" ht="20" customHeight="1" s="301"/>
    <row r="152" ht="20" customHeight="1" s="301"/>
    <row r="153" ht="20" customHeight="1" s="301"/>
    <row r="154" ht="20" customHeight="1" s="301"/>
    <row r="155" ht="20" customHeight="1" s="301"/>
    <row r="156" ht="20" customHeight="1" s="301"/>
    <row r="157" ht="20" customHeight="1" s="301"/>
    <row r="158" ht="20" customHeight="1" s="301"/>
    <row r="159" ht="20" customHeight="1" s="301"/>
    <row r="160" ht="20" customHeight="1" s="301"/>
    <row r="161" ht="20" customHeight="1" s="301"/>
    <row r="162" ht="20" customHeight="1" s="301"/>
    <row r="163" ht="20" customHeight="1" s="301"/>
    <row r="164" ht="20" customHeight="1" s="301"/>
    <row r="165" ht="20" customHeight="1" s="301"/>
    <row r="166" ht="20" customHeight="1" s="301"/>
    <row r="167" ht="20" customHeight="1" s="301"/>
    <row r="168" ht="20" customHeight="1" s="301"/>
    <row r="169" ht="20" customHeight="1" s="301"/>
    <row r="170" ht="20" customHeight="1" s="301"/>
    <row r="171" ht="20" customHeight="1" s="301"/>
    <row r="172" ht="20" customHeight="1" s="301"/>
    <row r="173" ht="20" customHeight="1" s="301"/>
    <row r="174" ht="20" customHeight="1" s="301"/>
    <row r="175" ht="20" customHeight="1" s="301"/>
    <row r="176" ht="20" customHeight="1" s="301"/>
    <row r="177" ht="20" customHeight="1" s="301"/>
    <row r="178" ht="20" customHeight="1" s="301"/>
    <row r="179" ht="20" customHeight="1" s="301"/>
    <row r="180" ht="20" customHeight="1" s="301"/>
    <row r="181" ht="20" customHeight="1" s="301"/>
    <row r="182" ht="20" customHeight="1" s="301"/>
    <row r="183" ht="20" customHeight="1" s="301"/>
    <row r="184" ht="20" customHeight="1" s="301"/>
    <row r="185" ht="20" customHeight="1" s="301"/>
    <row r="186" ht="20" customHeight="1" s="301"/>
    <row r="187" ht="20" customHeight="1" s="301"/>
    <row r="188" ht="20" customHeight="1" s="301"/>
    <row r="189" ht="20" customHeight="1" s="301"/>
    <row r="190" ht="20" customHeight="1" s="301"/>
    <row r="191" ht="20" customHeight="1" s="301"/>
    <row r="192" ht="20" customHeight="1" s="301"/>
    <row r="193" ht="20" customHeight="1" s="301"/>
    <row r="194" ht="20" customHeight="1" s="301"/>
    <row r="195" ht="20" customHeight="1" s="301"/>
    <row r="196" ht="20" customHeight="1" s="301"/>
    <row r="197" ht="20" customHeight="1" s="301"/>
    <row r="198" ht="20" customHeight="1" s="301"/>
    <row r="199" ht="20" customHeight="1" s="301"/>
    <row r="200" ht="20" customHeight="1" s="301"/>
    <row r="201" ht="20" customHeight="1" s="301"/>
    <row r="202" ht="20" customHeight="1" s="301"/>
    <row r="203" ht="20" customHeight="1" s="301"/>
    <row r="204" ht="20" customHeight="1" s="301"/>
    <row r="205" ht="20" customHeight="1" s="301"/>
    <row r="206" ht="20" customHeight="1" s="301"/>
    <row r="207" ht="20" customHeight="1" s="301"/>
    <row r="208" ht="20" customHeight="1" s="301"/>
    <row r="209" ht="20" customHeight="1" s="301"/>
    <row r="210" ht="20" customHeight="1" s="301"/>
    <row r="211" ht="20" customHeight="1" s="301"/>
    <row r="212" ht="20" customHeight="1" s="301"/>
    <row r="213" ht="20" customHeight="1" s="301"/>
    <row r="214" ht="20" customHeight="1" s="301"/>
    <row r="215" ht="20" customHeight="1" s="301"/>
    <row r="216" ht="20" customHeight="1" s="301"/>
    <row r="217" ht="20" customHeight="1" s="301"/>
    <row r="218" ht="20" customHeight="1" s="301"/>
    <row r="219" ht="20" customHeight="1" s="301"/>
    <row r="220" ht="20" customHeight="1" s="301"/>
    <row r="221" ht="20" customHeight="1" s="301"/>
    <row r="222" ht="20" customHeight="1" s="301"/>
    <row r="223" ht="20" customHeight="1" s="301"/>
    <row r="224" ht="20" customHeight="1" s="301"/>
    <row r="225" ht="20" customHeight="1" s="301"/>
    <row r="226" ht="20" customHeight="1" s="301"/>
    <row r="227" ht="20" customHeight="1" s="301"/>
    <row r="228" ht="20" customHeight="1" s="301"/>
    <row r="229" ht="20" customHeight="1" s="301"/>
    <row r="230" ht="20" customHeight="1" s="301"/>
    <row r="231" ht="20" customHeight="1" s="301"/>
    <row r="232" ht="20" customHeight="1" s="301"/>
    <row r="233" ht="20" customHeight="1" s="301"/>
    <row r="234" ht="20" customHeight="1" s="301"/>
    <row r="235" ht="20" customHeight="1" s="301"/>
    <row r="236" ht="20" customHeight="1" s="301"/>
    <row r="237" ht="20" customHeight="1" s="301"/>
    <row r="238" ht="20" customHeight="1" s="301"/>
    <row r="239" ht="20" customHeight="1" s="301"/>
    <row r="240" ht="20" customHeight="1" s="301"/>
    <row r="241" ht="20" customHeight="1" s="301"/>
    <row r="242" ht="20" customHeight="1" s="301"/>
    <row r="243" ht="20" customHeight="1" s="301"/>
    <row r="244" ht="20" customHeight="1" s="301"/>
    <row r="245" ht="20" customHeight="1" s="301"/>
    <row r="246" ht="20" customHeight="1" s="301"/>
    <row r="247" ht="20" customHeight="1" s="301"/>
    <row r="248" ht="20" customHeight="1" s="301"/>
    <row r="249" ht="20" customHeight="1" s="301"/>
    <row r="250" ht="20" customHeight="1" s="301"/>
    <row r="251" ht="20" customHeight="1" s="301"/>
    <row r="252" ht="20" customHeight="1" s="301"/>
    <row r="253" ht="20" customHeight="1" s="301"/>
    <row r="254" ht="20" customHeight="1" s="301"/>
    <row r="255" ht="20" customHeight="1" s="301"/>
    <row r="256" ht="20" customHeight="1" s="301"/>
    <row r="257" ht="20" customHeight="1" s="301"/>
    <row r="258" ht="20" customHeight="1" s="301"/>
    <row r="259" ht="20" customHeight="1" s="301"/>
    <row r="260" ht="20" customHeight="1" s="301"/>
    <row r="261" ht="20" customHeight="1" s="301"/>
    <row r="262" ht="20" customHeight="1" s="301"/>
    <row r="263" ht="20" customHeight="1" s="301"/>
    <row r="264" ht="20" customHeight="1" s="301"/>
    <row r="265" ht="20" customHeight="1" s="301"/>
    <row r="266" ht="20" customHeight="1" s="301"/>
    <row r="267" ht="20" customHeight="1" s="301"/>
    <row r="268" ht="20" customHeight="1" s="301"/>
    <row r="269" ht="20" customHeight="1" s="301"/>
    <row r="270" ht="20" customHeight="1" s="301"/>
    <row r="271" ht="20" customHeight="1" s="301"/>
    <row r="272" ht="20" customHeight="1" s="301"/>
    <row r="273" ht="20" customHeight="1" s="301"/>
    <row r="274" ht="20" customHeight="1" s="301"/>
    <row r="275" ht="20" customHeight="1" s="301"/>
    <row r="276" ht="20" customHeight="1" s="301"/>
    <row r="277" ht="20" customHeight="1" s="301"/>
    <row r="278" ht="20" customHeight="1" s="301"/>
    <row r="279" ht="20" customHeight="1" s="301"/>
    <row r="280" ht="20" customHeight="1" s="301"/>
    <row r="281" ht="20" customHeight="1" s="301"/>
    <row r="282" ht="20" customHeight="1" s="301"/>
    <row r="283" ht="20" customHeight="1" s="301"/>
    <row r="284" ht="20" customHeight="1" s="301"/>
    <row r="285" ht="20" customHeight="1" s="301"/>
    <row r="286" ht="20" customHeight="1" s="301"/>
    <row r="287" ht="20" customHeight="1" s="301"/>
    <row r="288" ht="20" customHeight="1" s="301"/>
    <row r="289" ht="20" customHeight="1" s="301"/>
    <row r="290" ht="20" customHeight="1" s="301"/>
    <row r="291" ht="20" customHeight="1" s="301"/>
    <row r="292" ht="20" customHeight="1" s="301"/>
    <row r="293" ht="20" customHeight="1" s="301"/>
    <row r="294" ht="20" customHeight="1" s="301"/>
    <row r="295" ht="20" customHeight="1" s="301"/>
    <row r="296" ht="20" customHeight="1" s="301"/>
    <row r="297" ht="20" customHeight="1" s="301"/>
    <row r="298" ht="20" customHeight="1" s="301"/>
    <row r="299" ht="20" customHeight="1" s="301"/>
    <row r="300" ht="20" customHeight="1" s="301"/>
    <row r="301" ht="20" customHeight="1" s="301"/>
    <row r="302" ht="20" customHeight="1" s="301"/>
    <row r="303" ht="20" customHeight="1" s="301"/>
    <row r="304" ht="20" customHeight="1" s="301"/>
    <row r="305" ht="20" customHeight="1" s="301"/>
    <row r="306" ht="20" customHeight="1" s="301"/>
    <row r="307" ht="20" customHeight="1" s="301"/>
    <row r="308" ht="20" customHeight="1" s="301"/>
    <row r="309" ht="20" customHeight="1" s="301"/>
    <row r="310" ht="20" customHeight="1" s="301"/>
    <row r="311" ht="20" customHeight="1" s="301"/>
    <row r="312" ht="20" customHeight="1" s="301"/>
    <row r="313" ht="20" customHeight="1" s="301"/>
    <row r="314" ht="20" customHeight="1" s="301"/>
    <row r="315" ht="20" customHeight="1" s="301"/>
    <row r="316" ht="20" customHeight="1" s="301"/>
    <row r="317" ht="20" customHeight="1" s="301"/>
    <row r="318" ht="20" customHeight="1" s="301"/>
    <row r="319" ht="20" customHeight="1" s="301"/>
    <row r="320" ht="20" customHeight="1" s="301"/>
    <row r="321" ht="20" customHeight="1" s="301"/>
    <row r="322" ht="20" customHeight="1" s="301"/>
    <row r="323" ht="20" customHeight="1" s="301"/>
    <row r="324" ht="20" customHeight="1" s="301"/>
    <row r="325" ht="20" customHeight="1" s="301"/>
    <row r="326" ht="20" customHeight="1" s="301"/>
    <row r="327" ht="20" customHeight="1" s="301"/>
    <row r="328" ht="20" customHeight="1" s="301"/>
    <row r="329" ht="20" customHeight="1" s="301"/>
    <row r="330" ht="20" customHeight="1" s="301"/>
    <row r="331" ht="20" customHeight="1" s="301"/>
    <row r="332" ht="20" customHeight="1" s="301"/>
    <row r="333" ht="20" customHeight="1" s="301"/>
    <row r="334" ht="20" customHeight="1" s="301"/>
    <row r="335" ht="20" customHeight="1" s="301"/>
    <row r="336" ht="20" customHeight="1" s="301"/>
    <row r="337" ht="20" customHeight="1" s="301"/>
    <row r="338" ht="20" customHeight="1" s="301"/>
    <row r="339" ht="20" customHeight="1" s="301"/>
    <row r="340" ht="20" customHeight="1" s="301"/>
    <row r="341" ht="20" customHeight="1" s="301"/>
    <row r="342" ht="20" customHeight="1" s="301"/>
    <row r="343" ht="20" customHeight="1" s="301"/>
    <row r="344" ht="20" customHeight="1" s="301"/>
    <row r="345" ht="20" customHeight="1" s="301"/>
    <row r="346" ht="20" customHeight="1" s="301"/>
    <row r="347" ht="20" customHeight="1" s="301"/>
    <row r="348" ht="20" customHeight="1" s="301"/>
    <row r="349" ht="20" customHeight="1" s="301"/>
    <row r="350" ht="20" customHeight="1" s="301"/>
    <row r="351" ht="20" customHeight="1" s="301"/>
    <row r="352" ht="20" customHeight="1" s="301"/>
    <row r="353" ht="20" customHeight="1" s="301"/>
    <row r="354" ht="20" customHeight="1" s="301"/>
    <row r="355" ht="20" customHeight="1" s="301"/>
    <row r="356" ht="20" customHeight="1" s="301"/>
    <row r="357" ht="20" customHeight="1" s="301"/>
    <row r="358" ht="20" customHeight="1" s="301"/>
    <row r="359" ht="20" customHeight="1" s="301"/>
    <row r="360" ht="20" customHeight="1" s="301"/>
    <row r="361" ht="20" customHeight="1" s="301"/>
    <row r="362" ht="20" customHeight="1" s="301"/>
    <row r="363" ht="20" customHeight="1" s="301"/>
    <row r="364" ht="20" customHeight="1" s="301"/>
    <row r="365" ht="20" customHeight="1" s="301"/>
    <row r="366" ht="20" customHeight="1" s="301"/>
    <row r="367" ht="20" customHeight="1" s="301"/>
    <row r="368" ht="20" customHeight="1" s="301"/>
    <row r="369" ht="20" customHeight="1" s="301"/>
    <row r="370" ht="20" customHeight="1" s="301"/>
    <row r="371" ht="20" customHeight="1" s="301"/>
    <row r="372" ht="20" customHeight="1" s="301"/>
    <row r="373" ht="20" customHeight="1" s="301"/>
    <row r="374" ht="20" customHeight="1" s="301"/>
    <row r="375" ht="20" customHeight="1" s="301"/>
    <row r="376" ht="20" customHeight="1" s="301"/>
    <row r="377" ht="20" customHeight="1" s="301"/>
    <row r="378" ht="20" customHeight="1" s="301"/>
    <row r="379" ht="20" customHeight="1" s="301"/>
    <row r="380" ht="20" customHeight="1" s="301"/>
    <row r="381" ht="20" customHeight="1" s="301"/>
    <row r="382" ht="20" customHeight="1" s="301"/>
    <row r="383" ht="20" customHeight="1" s="301"/>
    <row r="384" ht="20" customHeight="1" s="301"/>
    <row r="385" ht="20" customHeight="1" s="301"/>
    <row r="386" ht="20" customHeight="1" s="301"/>
    <row r="387" ht="20" customHeight="1" s="301"/>
    <row r="388" ht="20" customHeight="1" s="301"/>
    <row r="389" ht="20" customHeight="1" s="301"/>
    <row r="390" ht="20" customHeight="1" s="301"/>
    <row r="391" ht="20" customHeight="1" s="301"/>
    <row r="392" ht="20" customHeight="1" s="301"/>
    <row r="393" ht="20" customHeight="1" s="301"/>
    <row r="394" ht="20" customHeight="1" s="301"/>
    <row r="395" ht="20" customHeight="1" s="301"/>
    <row r="396" ht="20" customHeight="1" s="301"/>
    <row r="397" ht="20" customHeight="1" s="301"/>
    <row r="398" ht="20" customHeight="1" s="301"/>
    <row r="399" ht="20" customHeight="1" s="301"/>
    <row r="400" ht="20" customHeight="1" s="301"/>
    <row r="401" ht="20" customHeight="1" s="301"/>
    <row r="402" ht="20" customHeight="1" s="301"/>
    <row r="403" ht="20" customHeight="1" s="301"/>
    <row r="404" ht="20" customHeight="1" s="301"/>
    <row r="405" ht="20" customHeight="1" s="301"/>
    <row r="406" ht="20" customHeight="1" s="301"/>
    <row r="407" ht="20" customHeight="1" s="301"/>
    <row r="408" ht="20" customHeight="1" s="301"/>
    <row r="409" ht="20" customHeight="1" s="301"/>
    <row r="410" ht="20" customHeight="1" s="301"/>
    <row r="411" ht="20" customHeight="1" s="301"/>
    <row r="412" ht="20" customHeight="1" s="301"/>
    <row r="413" ht="20" customHeight="1" s="301"/>
    <row r="414" ht="20" customHeight="1" s="301"/>
    <row r="415" ht="20" customHeight="1" s="301"/>
    <row r="416" ht="20" customHeight="1" s="301"/>
    <row r="417" ht="20" customHeight="1" s="301"/>
    <row r="418" ht="20" customHeight="1" s="301"/>
    <row r="419" ht="20" customHeight="1" s="301"/>
    <row r="420" ht="20" customHeight="1" s="301"/>
    <row r="421" ht="20" customHeight="1" s="301"/>
    <row r="422" ht="20" customHeight="1" s="301"/>
    <row r="423" ht="20" customHeight="1" s="301"/>
    <row r="424" ht="20" customHeight="1" s="301"/>
    <row r="425" ht="20" customHeight="1" s="301"/>
    <row r="426" ht="20" customHeight="1" s="301"/>
    <row r="427" ht="20" customHeight="1" s="301"/>
    <row r="428" ht="20" customHeight="1" s="301"/>
    <row r="429" ht="20" customHeight="1" s="301"/>
    <row r="430" ht="20" customHeight="1" s="301"/>
    <row r="431" ht="20" customHeight="1" s="301"/>
    <row r="432" ht="20" customHeight="1" s="301"/>
    <row r="433" ht="20" customHeight="1" s="301"/>
    <row r="434" ht="20" customHeight="1" s="301"/>
    <row r="435" ht="20" customHeight="1" s="301"/>
    <row r="436" ht="20" customHeight="1" s="301"/>
    <row r="437" ht="20" customHeight="1" s="301"/>
    <row r="438" ht="20" customHeight="1" s="301"/>
    <row r="439" ht="20" customHeight="1" s="301"/>
    <row r="440" ht="20" customHeight="1" s="301"/>
    <row r="441" ht="20" customHeight="1" s="301"/>
    <row r="442" ht="20" customHeight="1" s="301"/>
    <row r="443" ht="20" customHeight="1" s="301"/>
    <row r="444" ht="20" customHeight="1" s="301"/>
    <row r="445" ht="20" customHeight="1" s="301"/>
    <row r="446" ht="20" customHeight="1" s="301"/>
    <row r="447" ht="20" customHeight="1" s="301"/>
    <row r="448" ht="20" customHeight="1" s="301"/>
    <row r="449" ht="20" customHeight="1" s="301"/>
    <row r="450" ht="20" customHeight="1" s="301"/>
    <row r="451" ht="20" customHeight="1" s="301"/>
    <row r="452" ht="20" customHeight="1" s="301"/>
    <row r="453" ht="20" customHeight="1" s="301"/>
    <row r="454" ht="20" customHeight="1" s="301"/>
    <row r="455" ht="20" customHeight="1" s="301"/>
    <row r="456" ht="20" customHeight="1" s="301"/>
    <row r="457" ht="20" customHeight="1" s="301"/>
    <row r="458" ht="20" customHeight="1" s="301"/>
    <row r="459" ht="20" customHeight="1" s="301"/>
    <row r="460" ht="20" customHeight="1" s="301"/>
    <row r="461" ht="20" customHeight="1" s="301"/>
    <row r="462" ht="20" customHeight="1" s="301"/>
    <row r="463" ht="20" customHeight="1" s="301"/>
    <row r="464" ht="20" customHeight="1" s="301"/>
    <row r="465" ht="20" customHeight="1" s="301"/>
    <row r="466" ht="20" customHeight="1" s="301"/>
    <row r="467" ht="20" customHeight="1" s="301"/>
    <row r="468" ht="20" customHeight="1" s="301"/>
    <row r="469" ht="20" customHeight="1" s="301"/>
    <row r="470" ht="20" customHeight="1" s="301"/>
    <row r="471" ht="20" customHeight="1" s="301"/>
    <row r="472" ht="20" customHeight="1" s="301"/>
    <row r="473" ht="20" customHeight="1" s="301"/>
    <row r="474" ht="20" customHeight="1" s="301"/>
    <row r="475" ht="20" customHeight="1" s="301"/>
    <row r="476" ht="20" customHeight="1" s="301"/>
    <row r="477" ht="20" customHeight="1" s="301"/>
    <row r="478" ht="20" customHeight="1" s="301"/>
    <row r="479" ht="20" customHeight="1" s="301"/>
    <row r="480" ht="20" customHeight="1" s="301"/>
    <row r="481" ht="20" customHeight="1" s="301"/>
    <row r="482" ht="20" customHeight="1" s="301"/>
    <row r="483" ht="20" customHeight="1" s="301"/>
    <row r="484" ht="20" customHeight="1" s="301"/>
    <row r="485" ht="20" customHeight="1" s="301"/>
    <row r="486" ht="20" customHeight="1" s="301"/>
    <row r="487" ht="20" customHeight="1" s="301"/>
    <row r="488" ht="20" customHeight="1" s="301"/>
    <row r="489" ht="20" customHeight="1" s="301"/>
    <row r="490" ht="20" customHeight="1" s="301"/>
    <row r="491" ht="20" customHeight="1" s="301"/>
    <row r="492" ht="20" customHeight="1" s="301"/>
    <row r="493" ht="20" customHeight="1" s="301"/>
    <row r="494" ht="20" customHeight="1" s="301"/>
    <row r="495" ht="20" customHeight="1" s="301"/>
    <row r="496" ht="20" customHeight="1" s="301"/>
    <row r="497" ht="20" customHeight="1" s="301"/>
    <row r="498" ht="20" customHeight="1" s="301"/>
    <row r="499" ht="20" customHeight="1" s="301"/>
    <row r="500" ht="20" customHeight="1" s="301"/>
    <row r="501" ht="20" customHeight="1" s="301"/>
    <row r="502" ht="20" customHeight="1" s="301"/>
    <row r="503" ht="20" customHeight="1" s="301"/>
    <row r="504" ht="20" customHeight="1" s="301"/>
    <row r="505" ht="20" customHeight="1" s="301"/>
    <row r="506" ht="20" customHeight="1" s="301"/>
    <row r="507" ht="20" customHeight="1" s="301"/>
    <row r="508" ht="20" customHeight="1" s="301"/>
    <row r="509" ht="20" customHeight="1" s="301"/>
    <row r="510" ht="20" customHeight="1" s="301"/>
    <row r="511" ht="20" customHeight="1" s="301"/>
    <row r="512" ht="20" customHeight="1" s="301"/>
    <row r="513" ht="20" customHeight="1" s="301"/>
    <row r="514" ht="20" customHeight="1" s="301"/>
    <row r="515" ht="20" customHeight="1" s="301"/>
    <row r="516" ht="20" customHeight="1" s="301"/>
    <row r="517" ht="20" customHeight="1" s="301"/>
    <row r="518" ht="20" customHeight="1" s="301"/>
    <row r="519" ht="20" customHeight="1" s="301"/>
    <row r="520" ht="20" customHeight="1" s="301"/>
    <row r="521" ht="20" customHeight="1" s="301"/>
    <row r="522" ht="20" customHeight="1" s="301"/>
    <row r="523" ht="20" customHeight="1" s="301"/>
    <row r="524" ht="20" customHeight="1" s="301"/>
    <row r="525" ht="20" customHeight="1" s="301"/>
    <row r="526" ht="20" customHeight="1" s="301"/>
    <row r="527" ht="20" customHeight="1" s="301"/>
    <row r="528" ht="20" customHeight="1" s="301"/>
    <row r="529" ht="20" customHeight="1" s="301"/>
    <row r="530" ht="20" customHeight="1" s="301"/>
    <row r="531" ht="20" customHeight="1" s="301"/>
    <row r="532" ht="20" customHeight="1" s="301"/>
    <row r="533" ht="20" customHeight="1" s="301"/>
    <row r="534" ht="20" customHeight="1" s="301"/>
    <row r="535" ht="20" customHeight="1" s="301"/>
    <row r="536" ht="20" customHeight="1" s="301"/>
    <row r="537" ht="20" customHeight="1" s="301"/>
    <row r="538" ht="20" customHeight="1" s="301"/>
    <row r="539" ht="20" customHeight="1" s="301"/>
    <row r="540" ht="20" customHeight="1" s="301"/>
    <row r="541" ht="20" customHeight="1" s="301"/>
    <row r="542" ht="20" customHeight="1" s="301"/>
    <row r="543" ht="20" customHeight="1" s="301"/>
    <row r="544" ht="20" customHeight="1" s="301"/>
    <row r="545" ht="20" customHeight="1" s="301"/>
    <row r="546" ht="20" customHeight="1" s="301"/>
    <row r="547" ht="20" customHeight="1" s="301"/>
    <row r="548" ht="20" customHeight="1" s="301"/>
    <row r="549" ht="20" customHeight="1" s="301"/>
    <row r="550" ht="20" customHeight="1" s="301"/>
    <row r="551" ht="20" customHeight="1" s="301"/>
    <row r="552" ht="20" customHeight="1" s="301"/>
    <row r="553" ht="20" customHeight="1" s="301"/>
    <row r="554" ht="20" customHeight="1" s="301"/>
    <row r="555" ht="20" customHeight="1" s="301"/>
    <row r="556" ht="20" customHeight="1" s="301"/>
    <row r="557" ht="20" customHeight="1" s="301"/>
    <row r="558" ht="20" customHeight="1" s="301"/>
    <row r="559" ht="20" customHeight="1" s="301"/>
    <row r="560" ht="20" customHeight="1" s="301"/>
    <row r="561" ht="20" customHeight="1" s="301"/>
    <row r="562" ht="20" customHeight="1" s="301"/>
    <row r="563" ht="20" customHeight="1" s="301"/>
    <row r="564" ht="20" customHeight="1" s="301"/>
    <row r="565" ht="20" customHeight="1" s="301"/>
    <row r="566" ht="20" customHeight="1" s="301"/>
    <row r="567" ht="20" customHeight="1" s="301"/>
    <row r="568" ht="20" customHeight="1" s="301"/>
    <row r="569" ht="20" customHeight="1" s="301"/>
    <row r="570" ht="20" customHeight="1" s="301"/>
    <row r="571" ht="20" customHeight="1" s="301"/>
    <row r="572" ht="20" customHeight="1" s="301"/>
    <row r="573" ht="20" customHeight="1" s="301"/>
    <row r="574" ht="20" customHeight="1" s="301"/>
    <row r="575" ht="20" customHeight="1" s="301"/>
    <row r="576" ht="20" customHeight="1" s="301"/>
    <row r="577" ht="20" customHeight="1" s="301"/>
    <row r="578" ht="20" customHeight="1" s="301"/>
    <row r="579" ht="20" customHeight="1" s="301"/>
    <row r="580" ht="20" customHeight="1" s="301"/>
    <row r="581" ht="20" customHeight="1" s="301"/>
    <row r="582" ht="20" customHeight="1" s="301"/>
    <row r="583" ht="20" customHeight="1" s="301"/>
    <row r="584" ht="20" customHeight="1" s="301"/>
    <row r="585" ht="20" customHeight="1" s="301"/>
    <row r="586" ht="20" customHeight="1" s="301"/>
    <row r="587" ht="20" customHeight="1" s="301"/>
    <row r="588" ht="20" customHeight="1" s="301"/>
    <row r="589" ht="20" customHeight="1" s="301"/>
    <row r="590" ht="20" customHeight="1" s="301"/>
    <row r="591" ht="20" customHeight="1" s="301"/>
    <row r="592" ht="20" customHeight="1" s="301"/>
    <row r="593" ht="20" customHeight="1" s="301"/>
    <row r="594" ht="20" customHeight="1" s="301"/>
    <row r="595" ht="20" customHeight="1" s="301"/>
    <row r="596" ht="20" customHeight="1" s="301"/>
    <row r="597" ht="20" customHeight="1" s="301"/>
    <row r="598" ht="20" customHeight="1" s="301"/>
    <row r="599" ht="20" customHeight="1" s="301"/>
    <row r="600" ht="20" customHeight="1" s="301"/>
    <row r="601" ht="20" customHeight="1" s="301"/>
    <row r="602" ht="20" customHeight="1" s="301"/>
    <row r="603" ht="20" customHeight="1" s="301"/>
    <row r="604" ht="20" customHeight="1" s="301"/>
    <row r="605" ht="20" customHeight="1" s="301"/>
    <row r="606" ht="20" customHeight="1" s="301"/>
    <row r="607" ht="20" customHeight="1" s="301"/>
    <row r="608" ht="20" customHeight="1" s="301"/>
    <row r="609" ht="20" customHeight="1" s="301"/>
    <row r="610" ht="20" customHeight="1" s="301"/>
    <row r="611" ht="20" customHeight="1" s="301"/>
    <row r="612" ht="20" customHeight="1" s="301"/>
    <row r="613" ht="20" customHeight="1" s="301"/>
    <row r="614" ht="20" customHeight="1" s="301"/>
    <row r="615" ht="20" customHeight="1" s="301"/>
    <row r="616" ht="20" customHeight="1" s="301"/>
    <row r="617" ht="20" customHeight="1" s="301"/>
    <row r="618" ht="20" customHeight="1" s="301"/>
    <row r="619" ht="20" customHeight="1" s="301"/>
    <row r="620" ht="20" customHeight="1" s="301"/>
    <row r="621" ht="20" customHeight="1" s="301"/>
    <row r="622" ht="20" customHeight="1" s="301"/>
    <row r="623" ht="20" customHeight="1" s="301"/>
    <row r="624" ht="20" customHeight="1" s="301"/>
    <row r="625" ht="20" customHeight="1" s="301"/>
    <row r="626" ht="20" customHeight="1" s="301"/>
    <row r="627" ht="20" customHeight="1" s="301"/>
    <row r="628" ht="20" customHeight="1" s="301"/>
    <row r="629" ht="20" customHeight="1" s="301"/>
    <row r="630" ht="20" customHeight="1" s="301"/>
    <row r="631" ht="20" customHeight="1" s="301"/>
    <row r="632" ht="20" customHeight="1" s="301"/>
    <row r="633" ht="20" customHeight="1" s="301"/>
    <row r="634" ht="20" customHeight="1" s="301"/>
    <row r="635" ht="20" customHeight="1" s="301"/>
    <row r="636" ht="20" customHeight="1" s="301"/>
    <row r="637" ht="20" customHeight="1" s="301"/>
    <row r="638" ht="20" customHeight="1" s="301"/>
    <row r="639" ht="20" customHeight="1" s="301"/>
    <row r="640" ht="20" customHeight="1" s="301"/>
    <row r="641" ht="20" customHeight="1" s="301"/>
    <row r="642" ht="20" customHeight="1" s="301"/>
    <row r="643" ht="20" customHeight="1" s="301"/>
    <row r="644" ht="20" customHeight="1" s="301"/>
    <row r="645" ht="20" customHeight="1" s="301"/>
    <row r="646" ht="20" customHeight="1" s="301"/>
    <row r="647" ht="20" customHeight="1" s="301"/>
    <row r="648" ht="20" customHeight="1" s="301"/>
    <row r="649" ht="20" customHeight="1" s="301"/>
    <row r="650" ht="20" customHeight="1" s="301"/>
    <row r="651" ht="20" customHeight="1" s="301"/>
    <row r="652" ht="20" customHeight="1" s="301"/>
    <row r="653" ht="20" customHeight="1" s="301"/>
    <row r="654" ht="20" customHeight="1" s="301"/>
    <row r="655" ht="20" customHeight="1" s="301"/>
    <row r="656" ht="20" customHeight="1" s="301"/>
    <row r="657" ht="20" customHeight="1" s="301"/>
    <row r="658" ht="20" customHeight="1" s="301"/>
    <row r="659" ht="20" customHeight="1" s="301"/>
    <row r="660" ht="20" customHeight="1" s="301"/>
    <row r="661" ht="20" customHeight="1" s="301"/>
    <row r="662" ht="20" customHeight="1" s="301"/>
    <row r="663" ht="20" customHeight="1" s="301"/>
    <row r="664" ht="20" customHeight="1" s="301"/>
    <row r="665" ht="20" customHeight="1" s="301"/>
    <row r="666" ht="20" customHeight="1" s="301"/>
    <row r="667" ht="20" customHeight="1" s="301"/>
    <row r="668" ht="20" customHeight="1" s="301"/>
    <row r="669" ht="20" customHeight="1" s="301"/>
    <row r="670" ht="20" customHeight="1" s="301"/>
    <row r="671" ht="20" customHeight="1" s="301"/>
    <row r="672" ht="20" customHeight="1" s="301"/>
    <row r="673" ht="20" customHeight="1" s="301"/>
    <row r="674" ht="20" customHeight="1" s="301"/>
    <row r="675" ht="20" customHeight="1" s="301"/>
    <row r="676" ht="20" customHeight="1" s="301"/>
    <row r="677" ht="20" customHeight="1" s="301"/>
    <row r="678" ht="20" customHeight="1" s="301"/>
    <row r="679" ht="20" customHeight="1" s="301"/>
    <row r="680" ht="20" customHeight="1" s="301"/>
    <row r="681" ht="20" customHeight="1" s="301"/>
    <row r="682" ht="20" customHeight="1" s="301"/>
    <row r="683" ht="20" customHeight="1" s="301"/>
    <row r="684" ht="20" customHeight="1" s="301"/>
    <row r="685" ht="20" customHeight="1" s="301"/>
    <row r="686" ht="20" customHeight="1" s="301"/>
    <row r="687" ht="20" customHeight="1" s="301"/>
    <row r="688" ht="20" customHeight="1" s="301"/>
    <row r="689" ht="20" customHeight="1" s="301"/>
    <row r="690" ht="20" customHeight="1" s="301"/>
    <row r="691" ht="20" customHeight="1" s="301"/>
    <row r="692" ht="20" customHeight="1" s="301"/>
    <row r="693" ht="20" customHeight="1" s="301"/>
    <row r="694" ht="20" customHeight="1" s="301"/>
    <row r="695" ht="20" customHeight="1" s="301"/>
    <row r="696" ht="20" customHeight="1" s="301"/>
    <row r="697" ht="20" customHeight="1" s="301"/>
    <row r="698" ht="20" customHeight="1" s="301"/>
    <row r="699" ht="20" customHeight="1" s="301"/>
    <row r="700" ht="20" customHeight="1" s="301"/>
    <row r="701" ht="20" customHeight="1" s="301"/>
    <row r="702" ht="20" customHeight="1" s="301"/>
    <row r="703" ht="20" customHeight="1" s="301"/>
    <row r="704" ht="20" customHeight="1" s="301"/>
    <row r="705" ht="20" customHeight="1" s="301"/>
    <row r="706" ht="20" customHeight="1" s="301"/>
    <row r="707" ht="20" customHeight="1" s="301"/>
    <row r="708" ht="20" customHeight="1" s="301"/>
    <row r="709" ht="20" customHeight="1" s="301"/>
    <row r="710" ht="20" customHeight="1" s="301"/>
    <row r="711" ht="20" customHeight="1" s="301"/>
    <row r="712" ht="20" customHeight="1" s="301"/>
    <row r="713" ht="20" customHeight="1" s="301"/>
    <row r="714" ht="20" customHeight="1" s="301"/>
    <row r="715" ht="20" customHeight="1" s="301"/>
    <row r="716" ht="20" customHeight="1" s="301"/>
    <row r="717" ht="20" customHeight="1" s="301"/>
    <row r="718" ht="20" customHeight="1" s="301"/>
    <row r="719" ht="20" customHeight="1" s="301"/>
    <row r="720" ht="20" customHeight="1" s="301"/>
    <row r="721" ht="20" customHeight="1" s="301"/>
    <row r="722" ht="20" customHeight="1" s="301"/>
    <row r="723" ht="20" customHeight="1" s="301"/>
    <row r="724" ht="20" customHeight="1" s="301"/>
    <row r="725" ht="20" customHeight="1" s="301"/>
    <row r="726" ht="20" customHeight="1" s="301"/>
    <row r="727" ht="20" customHeight="1" s="301"/>
    <row r="728" ht="20" customHeight="1" s="301"/>
    <row r="729" ht="20" customHeight="1" s="301"/>
    <row r="730" ht="20" customHeight="1" s="301"/>
    <row r="731" ht="20" customHeight="1" s="301"/>
    <row r="732" ht="20" customHeight="1" s="301"/>
    <row r="733" ht="20" customHeight="1" s="301"/>
    <row r="734" ht="20" customHeight="1" s="301"/>
    <row r="735" ht="20" customHeight="1" s="301"/>
    <row r="736" ht="20" customHeight="1" s="301"/>
    <row r="737" ht="20" customHeight="1" s="301"/>
    <row r="738" ht="20" customHeight="1" s="301"/>
    <row r="739" ht="20" customHeight="1" s="301"/>
    <row r="740" ht="20" customHeight="1" s="301"/>
    <row r="741" ht="20" customHeight="1" s="301"/>
    <row r="742" ht="20" customHeight="1" s="301"/>
    <row r="743" ht="20" customHeight="1" s="301"/>
    <row r="744" ht="20" customHeight="1" s="301"/>
    <row r="745" ht="20" customHeight="1" s="301"/>
    <row r="746" ht="20" customHeight="1" s="301"/>
    <row r="747" ht="20" customHeight="1" s="301"/>
    <row r="748" ht="20" customHeight="1" s="301"/>
    <row r="749" ht="20" customHeight="1" s="301"/>
    <row r="750" ht="20" customHeight="1" s="301"/>
    <row r="751" ht="20" customHeight="1" s="301"/>
    <row r="752" ht="20" customHeight="1" s="301"/>
    <row r="753" ht="20" customHeight="1" s="301"/>
    <row r="754" ht="20" customHeight="1" s="301"/>
    <row r="755" ht="20" customHeight="1" s="301"/>
    <row r="756" ht="20" customHeight="1" s="301"/>
    <row r="757" ht="20" customHeight="1" s="301"/>
    <row r="758" ht="20" customHeight="1" s="301"/>
    <row r="759" ht="20" customHeight="1" s="301"/>
    <row r="760" ht="20" customHeight="1" s="301"/>
    <row r="761" ht="20" customHeight="1" s="301"/>
    <row r="762" ht="20" customHeight="1" s="301"/>
    <row r="763" ht="20" customHeight="1" s="301"/>
    <row r="764" ht="20" customHeight="1" s="301"/>
    <row r="765" ht="20" customHeight="1" s="301"/>
    <row r="766" ht="20" customHeight="1" s="301"/>
    <row r="767" ht="20" customHeight="1" s="301"/>
    <row r="768" ht="20" customHeight="1" s="301"/>
    <row r="769" ht="20" customHeight="1" s="301"/>
    <row r="770" ht="20" customHeight="1" s="301"/>
    <row r="771" ht="20" customHeight="1" s="301"/>
    <row r="772" ht="20" customHeight="1" s="301"/>
    <row r="773" ht="20" customHeight="1" s="301"/>
    <row r="774" ht="20" customHeight="1" s="301"/>
    <row r="775" ht="20" customHeight="1" s="301"/>
    <row r="776" ht="20" customHeight="1" s="301"/>
    <row r="777" ht="20" customHeight="1" s="301"/>
    <row r="778" ht="20" customHeight="1" s="301"/>
    <row r="779" ht="20" customHeight="1" s="301"/>
    <row r="780" ht="20" customHeight="1" s="301"/>
    <row r="781" ht="20" customHeight="1" s="301"/>
    <row r="782" ht="20" customHeight="1" s="301"/>
    <row r="783" ht="20" customHeight="1" s="301"/>
    <row r="784" ht="20" customHeight="1" s="301"/>
    <row r="785" ht="20" customHeight="1" s="301"/>
    <row r="786" ht="20" customHeight="1" s="301"/>
    <row r="787" ht="20" customHeight="1" s="301"/>
    <row r="788" ht="20" customHeight="1" s="301"/>
    <row r="789" ht="20" customHeight="1" s="301"/>
    <row r="790" ht="20" customHeight="1" s="301"/>
    <row r="791" ht="20" customHeight="1" s="301"/>
    <row r="792" ht="20" customHeight="1" s="301"/>
    <row r="793" ht="20" customHeight="1" s="301"/>
    <row r="794" ht="20" customHeight="1" s="301"/>
    <row r="795" ht="20" customHeight="1" s="301"/>
    <row r="796" ht="20" customHeight="1" s="301"/>
    <row r="797" ht="20" customHeight="1" s="301"/>
    <row r="798" ht="20" customHeight="1" s="301"/>
    <row r="799" ht="20" customHeight="1" s="301"/>
    <row r="800" ht="20" customHeight="1" s="301"/>
    <row r="801" ht="20" customHeight="1" s="301"/>
    <row r="802" ht="20" customHeight="1" s="301"/>
    <row r="803" ht="20" customHeight="1" s="301"/>
    <row r="804" ht="20" customHeight="1" s="301"/>
    <row r="805" ht="20" customHeight="1" s="301"/>
    <row r="806" ht="20" customHeight="1" s="301"/>
    <row r="807" ht="20" customHeight="1" s="301"/>
    <row r="808" ht="20" customHeight="1" s="301"/>
    <row r="809" ht="20" customHeight="1" s="301"/>
    <row r="810" ht="20" customHeight="1" s="301"/>
    <row r="811" ht="20" customHeight="1" s="301"/>
    <row r="812" ht="20" customHeight="1" s="301"/>
    <row r="813" ht="20" customHeight="1" s="301"/>
    <row r="814" ht="20" customHeight="1" s="301"/>
    <row r="815" ht="20" customHeight="1" s="301"/>
    <row r="816" ht="20" customHeight="1" s="301"/>
    <row r="817" ht="20" customHeight="1" s="301"/>
    <row r="818" ht="20" customHeight="1" s="301"/>
    <row r="819" ht="20" customHeight="1" s="301"/>
    <row r="820" ht="20" customHeight="1" s="301"/>
    <row r="821" ht="20" customHeight="1" s="301"/>
    <row r="822" ht="20" customHeight="1" s="301"/>
    <row r="823" ht="20" customHeight="1" s="301"/>
    <row r="824" ht="20" customHeight="1" s="301"/>
    <row r="825" ht="20" customHeight="1" s="301"/>
    <row r="826" ht="20" customHeight="1" s="301"/>
    <row r="827" ht="20" customHeight="1" s="301"/>
    <row r="828" ht="20" customHeight="1" s="301"/>
    <row r="829" ht="20" customHeight="1" s="301"/>
    <row r="830" ht="20" customHeight="1" s="301"/>
    <row r="831" ht="20" customHeight="1" s="301"/>
    <row r="832" ht="20" customHeight="1" s="301"/>
    <row r="833" ht="20" customHeight="1" s="301"/>
    <row r="834" ht="20" customHeight="1" s="301"/>
    <row r="835" ht="20" customHeight="1" s="301"/>
    <row r="836" ht="20" customHeight="1" s="301"/>
    <row r="837" ht="20" customHeight="1" s="301"/>
    <row r="838" ht="20" customHeight="1" s="301"/>
    <row r="839" ht="20" customHeight="1" s="301"/>
    <row r="840" ht="20" customHeight="1" s="301"/>
    <row r="841" ht="20" customHeight="1" s="301"/>
    <row r="842" ht="20" customHeight="1" s="301"/>
    <row r="843" ht="20" customHeight="1" s="301"/>
    <row r="844" ht="20" customHeight="1" s="301"/>
    <row r="845" ht="20" customHeight="1" s="301"/>
    <row r="846" ht="20" customHeight="1" s="301"/>
    <row r="847" ht="20" customHeight="1" s="301"/>
    <row r="848" ht="20" customHeight="1" s="301"/>
    <row r="849" ht="20" customHeight="1" s="301"/>
    <row r="850" ht="20" customHeight="1" s="301"/>
    <row r="851" ht="20" customHeight="1" s="301"/>
    <row r="852" ht="20" customHeight="1" s="301"/>
    <row r="853" ht="20" customHeight="1" s="301"/>
    <row r="854" ht="20" customHeight="1" s="301"/>
    <row r="855" ht="20" customHeight="1" s="301"/>
    <row r="856" ht="20" customHeight="1" s="301"/>
    <row r="857" ht="20" customHeight="1" s="301"/>
    <row r="858" ht="20" customHeight="1" s="301"/>
    <row r="859" ht="20" customHeight="1" s="301"/>
    <row r="860" ht="20" customHeight="1" s="301"/>
    <row r="861" ht="20" customHeight="1" s="301"/>
    <row r="862" ht="20" customHeight="1" s="301"/>
    <row r="863" ht="20" customHeight="1" s="301"/>
    <row r="864" ht="20" customHeight="1" s="301"/>
    <row r="865" ht="20" customHeight="1" s="301"/>
    <row r="866" ht="20" customHeight="1" s="301"/>
    <row r="867" ht="20" customHeight="1" s="301"/>
    <row r="868" ht="20" customHeight="1" s="301"/>
    <row r="869" ht="20" customHeight="1" s="301"/>
    <row r="870" ht="20" customHeight="1" s="301"/>
    <row r="871" ht="20" customHeight="1" s="301"/>
    <row r="872" ht="20" customHeight="1" s="301"/>
    <row r="873" ht="20" customHeight="1" s="301"/>
    <row r="874" ht="20" customHeight="1" s="301"/>
    <row r="875" ht="20" customHeight="1" s="301"/>
    <row r="876" ht="20" customHeight="1" s="301"/>
    <row r="877" ht="20" customHeight="1" s="301"/>
    <row r="878" ht="20" customHeight="1" s="301"/>
    <row r="879" ht="20" customHeight="1" s="301"/>
    <row r="880" ht="20" customHeight="1" s="301"/>
    <row r="881" ht="20" customHeight="1" s="301"/>
    <row r="882" ht="20" customHeight="1" s="301"/>
    <row r="883" ht="20" customHeight="1" s="301"/>
    <row r="884" ht="20" customHeight="1" s="301"/>
    <row r="885" ht="20" customHeight="1" s="301"/>
    <row r="886" ht="20" customHeight="1" s="301"/>
    <row r="887" ht="20" customHeight="1" s="301"/>
    <row r="888" ht="20" customHeight="1" s="301"/>
    <row r="889" ht="20" customHeight="1" s="301"/>
    <row r="890" ht="20" customHeight="1" s="301"/>
    <row r="891" ht="20" customHeight="1" s="301"/>
    <row r="892" ht="20" customHeight="1" s="301"/>
    <row r="893" ht="20" customHeight="1" s="301"/>
    <row r="894" ht="20" customHeight="1" s="301"/>
    <row r="895" ht="20" customHeight="1" s="301"/>
    <row r="896" ht="20" customHeight="1" s="301"/>
    <row r="897" ht="20" customHeight="1" s="301"/>
    <row r="898" ht="20" customHeight="1" s="301"/>
    <row r="899" ht="20" customHeight="1" s="301"/>
    <row r="900" ht="20" customHeight="1" s="301"/>
    <row r="901" ht="20" customHeight="1" s="301"/>
    <row r="902" ht="20" customHeight="1" s="301"/>
    <row r="903" ht="20" customHeight="1" s="301"/>
    <row r="904" ht="20" customHeight="1" s="301"/>
    <row r="905" ht="20" customHeight="1" s="301"/>
    <row r="906" ht="20" customHeight="1" s="301"/>
    <row r="907" ht="20" customHeight="1" s="301"/>
    <row r="908" ht="20" customHeight="1" s="301"/>
    <row r="909" ht="20" customHeight="1" s="301"/>
    <row r="910" ht="20" customHeight="1" s="301"/>
    <row r="911" ht="20" customHeight="1" s="301"/>
    <row r="912" ht="20" customHeight="1" s="301"/>
    <row r="913" ht="20" customHeight="1" s="301"/>
    <row r="914" ht="20" customHeight="1" s="301"/>
    <row r="915" ht="20" customHeight="1" s="301"/>
    <row r="916" ht="20" customHeight="1" s="301"/>
    <row r="917" ht="20" customHeight="1" s="301"/>
    <row r="918" ht="20" customHeight="1" s="301"/>
    <row r="919" ht="20" customHeight="1" s="301"/>
    <row r="920" ht="20" customHeight="1" s="301"/>
    <row r="921" ht="20" customHeight="1" s="301"/>
    <row r="922" ht="20" customHeight="1" s="301"/>
    <row r="923" ht="20" customHeight="1" s="301"/>
    <row r="924" ht="20" customHeight="1" s="301"/>
    <row r="925" ht="20" customHeight="1" s="301"/>
    <row r="926" ht="20" customHeight="1" s="301"/>
    <row r="927" ht="20" customHeight="1" s="301"/>
    <row r="928" ht="20" customHeight="1" s="301"/>
    <row r="929" ht="20" customHeight="1" s="301"/>
    <row r="930" ht="20" customHeight="1" s="301"/>
    <row r="931" ht="20" customHeight="1" s="301"/>
    <row r="932" ht="20" customHeight="1" s="301"/>
    <row r="933" ht="20" customHeight="1" s="301"/>
    <row r="934" ht="20" customHeight="1" s="301"/>
    <row r="935" ht="20" customHeight="1" s="301"/>
    <row r="936" ht="20" customHeight="1" s="301"/>
    <row r="937" ht="20" customHeight="1" s="301"/>
    <row r="938" ht="20" customHeight="1" s="301"/>
    <row r="939" ht="20" customHeight="1" s="301"/>
    <row r="940" ht="20" customHeight="1" s="301"/>
    <row r="941" ht="20" customHeight="1" s="301"/>
    <row r="942" ht="20" customHeight="1" s="301"/>
    <row r="943" ht="20" customHeight="1" s="301"/>
    <row r="944" ht="20" customHeight="1" s="301"/>
    <row r="945" ht="20" customHeight="1" s="301"/>
    <row r="946" ht="20" customHeight="1" s="301"/>
    <row r="947" ht="20" customHeight="1" s="301"/>
    <row r="948" ht="20" customHeight="1" s="301"/>
    <row r="949" ht="20" customHeight="1" s="301"/>
    <row r="950" ht="20" customHeight="1" s="301"/>
    <row r="951" ht="20" customHeight="1" s="301"/>
    <row r="952" ht="20" customHeight="1" s="301"/>
    <row r="953" ht="20" customHeight="1" s="301"/>
    <row r="954" ht="20" customHeight="1" s="301"/>
    <row r="955" ht="20" customHeight="1" s="301"/>
    <row r="956" ht="20" customHeight="1" s="301"/>
    <row r="957" ht="20" customHeight="1" s="301"/>
    <row r="958" ht="20" customHeight="1" s="301"/>
    <row r="959" ht="20" customHeight="1" s="301"/>
    <row r="960" ht="20" customHeight="1" s="301"/>
    <row r="961" ht="20" customHeight="1" s="301"/>
    <row r="962" ht="20" customHeight="1" s="301"/>
    <row r="963" ht="20" customHeight="1" s="301"/>
    <row r="964" ht="20" customHeight="1" s="301"/>
    <row r="965" ht="20" customHeight="1" s="301"/>
    <row r="966" ht="20" customHeight="1" s="301"/>
    <row r="967" ht="20" customHeight="1" s="301"/>
    <row r="968" ht="20" customHeight="1" s="301"/>
    <row r="969" ht="20" customHeight="1" s="301"/>
    <row r="970" ht="20" customHeight="1" s="301"/>
    <row r="971" ht="20" customHeight="1" s="301"/>
    <row r="972" ht="20" customHeight="1" s="301"/>
    <row r="973" ht="20" customHeight="1" s="301"/>
    <row r="974" ht="20" customHeight="1" s="301"/>
    <row r="975" ht="20" customHeight="1" s="301"/>
    <row r="976" ht="20" customHeight="1" s="301"/>
    <row r="977" ht="20" customHeight="1" s="301"/>
    <row r="978" ht="20" customHeight="1" s="301"/>
    <row r="979" ht="20" customHeight="1" s="301"/>
    <row r="980" ht="20" customHeight="1" s="301"/>
    <row r="981" ht="20" customHeight="1" s="301"/>
    <row r="982" ht="20" customHeight="1" s="301"/>
    <row r="983" ht="20" customHeight="1" s="301"/>
    <row r="984" ht="20" customHeight="1" s="301"/>
    <row r="985" ht="20" customHeight="1" s="301"/>
    <row r="986" ht="20" customHeight="1" s="301"/>
    <row r="987" ht="20" customHeight="1" s="301"/>
    <row r="988" ht="20" customHeight="1" s="301"/>
    <row r="989" ht="20" customHeight="1" s="301"/>
    <row r="990" ht="20" customHeight="1" s="301"/>
    <row r="991" ht="20" customHeight="1" s="301"/>
    <row r="992" ht="20" customHeight="1" s="301"/>
    <row r="993" ht="20" customHeight="1" s="301"/>
    <row r="994" ht="20" customHeight="1" s="301"/>
    <row r="995" ht="20" customHeight="1" s="301"/>
    <row r="996" ht="20" customHeight="1" s="301"/>
    <row r="997" ht="20" customHeight="1" s="301"/>
    <row r="998" ht="20" customHeight="1" s="301"/>
    <row r="999" ht="20" customHeight="1" s="301"/>
    <row r="1000" ht="20" customHeight="1" s="301"/>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301" min="2" max="2"/>
    <col width="15" bestFit="1" customWidth="1" style="301" min="3" max="3"/>
    <col width="12.5" bestFit="1" customWidth="1" style="358" min="4" max="4"/>
  </cols>
  <sheetData>
    <row r="1">
      <c r="A1" t="inlineStr">
        <is>
          <t>Service Type</t>
        </is>
      </c>
      <c r="B1" t="inlineStr">
        <is>
          <t>Short Service Name</t>
        </is>
      </c>
      <c r="C1" s="358" t="inlineStr">
        <is>
          <t>Value</t>
        </is>
      </c>
    </row>
    <row r="2">
      <c r="A2">
        <f>'1. Reimbursement Value'!B51</f>
        <v/>
      </c>
      <c r="B2">
        <f>RIGHT(A2,LEN(A2)-9)</f>
        <v/>
      </c>
      <c r="C2" s="358">
        <f>'1. Reimbursement Value'!C51</f>
        <v/>
      </c>
    </row>
    <row r="3">
      <c r="A3">
        <f>'1. Reimbursement Value'!B49</f>
        <v/>
      </c>
      <c r="B3">
        <f>RIGHT(A3,LEN(A3)-9)</f>
        <v/>
      </c>
      <c r="C3" s="358">
        <f>'1. Reimbursement Value'!C49</f>
        <v/>
      </c>
    </row>
    <row r="4">
      <c r="A4">
        <f>'1. Reimbursement Value'!B61</f>
        <v/>
      </c>
      <c r="B4">
        <f>RIGHT(A4,LEN(A4)-9)</f>
        <v/>
      </c>
      <c r="C4" s="358">
        <f>'1. Reimbursement Value'!C61</f>
        <v/>
      </c>
    </row>
    <row r="5">
      <c r="A5">
        <f>'1. Reimbursement Value'!B59</f>
        <v/>
      </c>
      <c r="B5">
        <f>RIGHT(A5,LEN(A5)-9)</f>
        <v/>
      </c>
      <c r="C5" s="358">
        <f>'1. Reimbursement Value'!C59</f>
        <v/>
      </c>
    </row>
    <row r="6">
      <c r="A6">
        <f>'1. Reimbursement Value'!B57</f>
        <v/>
      </c>
      <c r="B6">
        <f>RIGHT(A6,LEN(A6)-9)</f>
        <v/>
      </c>
      <c r="C6" s="358">
        <f>'1. Reimbursement Value'!C57</f>
        <v/>
      </c>
    </row>
    <row r="7">
      <c r="A7">
        <f>'1. Reimbursement Value'!B53</f>
        <v/>
      </c>
      <c r="B7">
        <f>RIGHT(A7,LEN(A7)-9)</f>
        <v/>
      </c>
      <c r="C7" s="358">
        <f>'1. Reimbursement Value'!C53</f>
        <v/>
      </c>
    </row>
    <row r="8">
      <c r="A8">
        <f>'1. Reimbursement Value'!B55</f>
        <v/>
      </c>
      <c r="B8">
        <f>RIGHT(A8,LEN(A8)-9)</f>
        <v/>
      </c>
      <c r="C8" s="358">
        <f>'1. Reimbursement Value'!C55</f>
        <v/>
      </c>
    </row>
    <row r="15" ht="42" customHeight="1" s="301">
      <c r="A15" s="313" t="inlineStr">
        <is>
          <t>Primary Care Management</t>
        </is>
      </c>
      <c r="B15" s="21" t="inlineStr">
        <is>
          <t>Total QALYs Saved</t>
        </is>
      </c>
      <c r="C15" s="19" t="inlineStr">
        <is>
          <t>QALY-related Value</t>
        </is>
      </c>
    </row>
    <row r="16" ht="29" customHeight="1" s="301">
      <c r="A16" s="22" t="inlineStr">
        <is>
          <t>Obesity Screening</t>
        </is>
      </c>
      <c r="B16" s="92">
        <f>'2. Improved Health'!J11</f>
        <v/>
      </c>
      <c r="C16" s="359">
        <f>'2. Improved Health'!K11</f>
        <v/>
      </c>
    </row>
    <row r="17" ht="29" customHeight="1" s="301">
      <c r="A17" s="22" t="inlineStr">
        <is>
          <t>Cholesterol Screening</t>
        </is>
      </c>
      <c r="B17" s="92">
        <f>'2. Improved Health'!J12</f>
        <v/>
      </c>
      <c r="C17" s="359">
        <f>'2. Improved Health'!K12</f>
        <v/>
      </c>
    </row>
    <row r="18" ht="29" customHeight="1" s="301">
      <c r="A18" s="22" t="inlineStr">
        <is>
          <t>Hypertension Screening</t>
        </is>
      </c>
      <c r="B18" s="92">
        <f>'2. Improved Health'!J13</f>
        <v/>
      </c>
      <c r="C18" s="359">
        <f>'2. Improved Health'!K13</f>
        <v/>
      </c>
    </row>
    <row r="19" ht="43" customHeight="1" s="301">
      <c r="A19" s="22" t="inlineStr">
        <is>
          <t>Influenza Immunization</t>
        </is>
      </c>
      <c r="B19" s="92">
        <f>'2. Improved Health'!J14</f>
        <v/>
      </c>
      <c r="C19" s="359">
        <f>'2. Improved Health'!K14</f>
        <v/>
      </c>
    </row>
    <row r="20" ht="29" customHeight="1" s="301">
      <c r="A20" s="22" t="inlineStr">
        <is>
          <t>Cancer Screening*</t>
        </is>
      </c>
      <c r="B20" s="92">
        <f>'2. Improved Health'!J15</f>
        <v/>
      </c>
      <c r="C20" s="359">
        <f>'2. Improved Health'!K15</f>
        <v/>
      </c>
    </row>
    <row r="21" ht="43" customHeight="1" s="301">
      <c r="A21" s="22" t="inlineStr">
        <is>
          <t>Mental Health Visits***</t>
        </is>
      </c>
      <c r="B21" s="92">
        <f>'2. Improved Health'!J16</f>
        <v/>
      </c>
      <c r="C21" s="359">
        <f>'2. Improved Health'!K16</f>
        <v/>
      </c>
    </row>
    <row r="22" ht="57" customHeight="1" s="301">
      <c r="A22" s="22" t="inlineStr">
        <is>
          <t>Sexual Health Screening****</t>
        </is>
      </c>
      <c r="B22" s="92">
        <f>'2. Improved Health'!J17</f>
        <v/>
      </c>
      <c r="C22" s="359">
        <f>'2. Improved Health'!K17</f>
        <v/>
      </c>
    </row>
    <row r="23" ht="57" customHeight="1" s="301">
      <c r="A23" s="22" t="inlineStr">
        <is>
          <t>Non-Influenza Immunizations*****</t>
        </is>
      </c>
      <c r="B23" s="92">
        <f>'2. Improved Health'!J19</f>
        <v/>
      </c>
      <c r="C23" s="359">
        <f>'2. Improved Health'!K19</f>
        <v/>
      </c>
    </row>
    <row r="24" ht="29" customHeight="1" s="301">
      <c r="A24" s="22" t="inlineStr">
        <is>
          <t>Oral Health Visits******</t>
        </is>
      </c>
      <c r="B24" s="92">
        <f>'2. Improved Health'!J20</f>
        <v/>
      </c>
      <c r="C24" s="359">
        <f>'2. Improved Health'!K20</f>
        <v/>
      </c>
    </row>
    <row r="25" ht="44" customHeight="1" s="301" thickBot="1">
      <c r="A25" s="29" t="inlineStr">
        <is>
          <t>Diabetes Screening*******</t>
        </is>
      </c>
      <c r="B25" s="92">
        <f>'2. Improved Health'!J21</f>
        <v/>
      </c>
      <c r="C25" s="359">
        <f>'2. Improved Health'!K21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J17"/>
  <sheetViews>
    <sheetView topLeftCell="BO1" zoomScale="125" workbookViewId="0">
      <selection activeCell="BM1" sqref="BM1"/>
    </sheetView>
  </sheetViews>
  <sheetFormatPr baseColWidth="10" defaultColWidth="11" defaultRowHeight="16"/>
  <cols>
    <col width="10.83203125" customWidth="1" style="301" min="1" max="1"/>
    <col width="30" customWidth="1" style="301" min="2" max="3"/>
    <col width="16.6640625" customWidth="1" style="301" min="6" max="6"/>
    <col width="18.83203125" customWidth="1" style="301" min="7" max="7"/>
    <col width="17.83203125" customWidth="1" style="301" min="8" max="8"/>
    <col width="10.83203125" customWidth="1" style="164" min="23" max="25"/>
  </cols>
  <sheetData>
    <row r="1" ht="314" customHeight="1" s="301">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60"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60"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60"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60"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60"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60"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60"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60"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60"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60"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60"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60"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c r="A14">
        <f>G14&amp;B14</f>
        <v/>
      </c>
      <c r="B14" t="n">
        <v>2022</v>
      </c>
      <c r="C14" s="360" t="n">
        <v>45098.60381081019</v>
      </c>
      <c r="D14" t="inlineStr">
        <is>
          <t>shoban@hpclinic.org</t>
        </is>
      </c>
      <c r="E14" t="inlineStr">
        <is>
          <t>Suzanne Hoban</t>
        </is>
      </c>
      <c r="F14" t="inlineStr">
        <is>
          <t>779 220 9315</t>
        </is>
      </c>
      <c r="G14" t="inlineStr">
        <is>
          <t>Family Health Partnership Clinic</t>
        </is>
      </c>
      <c r="H14" t="inlineStr">
        <is>
          <t>779 220 9300</t>
        </is>
      </c>
      <c r="I14" t="inlineStr">
        <is>
          <t xml:space="preserve">401 E CONGRESS PKWY </t>
        </is>
      </c>
      <c r="J14" t="inlineStr">
        <is>
          <t>Crystal Lake</t>
        </is>
      </c>
      <c r="K14" t="inlineStr">
        <is>
          <t>IL</t>
        </is>
      </c>
      <c r="L14" t="n">
        <v>60014</v>
      </c>
      <c r="N14" t="inlineStr">
        <is>
          <t>Suzanne Hoban</t>
        </is>
      </c>
      <c r="O14" t="inlineStr">
        <is>
          <t>Executive Director</t>
        </is>
      </c>
      <c r="P14" t="inlineStr">
        <is>
          <t>shoban@hpclinic.org</t>
        </is>
      </c>
      <c r="Q14" t="inlineStr">
        <is>
          <t>Carrie Holtz</t>
        </is>
      </c>
      <c r="R14" t="inlineStr">
        <is>
          <t>Finance Manager</t>
        </is>
      </c>
      <c r="S14" t="inlineStr">
        <is>
          <t>choltz@hpclinic.org</t>
        </is>
      </c>
      <c r="T14" t="inlineStr">
        <is>
          <t>www.hpclinic.org</t>
        </is>
      </c>
      <c r="U14" t="inlineStr">
        <is>
          <t>Yes</t>
        </is>
      </c>
      <c r="V14" t="n">
        <v>364277029</v>
      </c>
      <c r="W14" t="n">
        <v>1941026</v>
      </c>
      <c r="X14" t="n">
        <v>343910</v>
      </c>
      <c r="Y14" t="n">
        <v>1850</v>
      </c>
      <c r="Z14" t="n">
        <v>388</v>
      </c>
      <c r="AA14" t="n">
        <v>1567</v>
      </c>
      <c r="AB14" t="n">
        <v>127</v>
      </c>
      <c r="AC14" t="n">
        <v>6758</v>
      </c>
      <c r="AD14" t="n">
        <v>276</v>
      </c>
      <c r="AE14" t="n">
        <v>7034</v>
      </c>
      <c r="AF14" t="n">
        <v>450</v>
      </c>
      <c r="AG14" t="n">
        <v>10</v>
      </c>
      <c r="AH14" t="n">
        <v>325</v>
      </c>
      <c r="AI14" t="n">
        <v>3256</v>
      </c>
      <c r="AJ14" t="n">
        <v>67</v>
      </c>
      <c r="AK14" t="n">
        <v>0</v>
      </c>
      <c r="AL14" t="n">
        <v>85</v>
      </c>
      <c r="AM14" t="inlineStr">
        <is>
          <t>Onsite Dispensary</t>
        </is>
      </c>
      <c r="AN14" t="n">
        <v>1625</v>
      </c>
      <c r="AO14" t="n">
        <v>18</v>
      </c>
      <c r="AP14" t="n">
        <v>28</v>
      </c>
      <c r="AQ14" t="n">
        <v>20</v>
      </c>
      <c r="AR14" t="n">
        <v>5</v>
      </c>
      <c r="AS14" t="n">
        <v>1</v>
      </c>
      <c r="AT14" t="n">
        <v>10</v>
      </c>
      <c r="AU14" t="n">
        <v>0</v>
      </c>
      <c r="AV14" t="n">
        <v>5</v>
      </c>
      <c r="AW14" t="n">
        <v>15</v>
      </c>
      <c r="AX14" t="n">
        <v>5</v>
      </c>
      <c r="AY14" t="n">
        <v>10</v>
      </c>
      <c r="AZ14" t="n">
        <v>5</v>
      </c>
      <c r="BA14" t="n">
        <v>30</v>
      </c>
      <c r="BB14" t="n">
        <v>5</v>
      </c>
      <c r="BC14" t="n">
        <v>5</v>
      </c>
      <c r="BD14" t="n">
        <v>1</v>
      </c>
      <c r="BE14" t="n">
        <v>0</v>
      </c>
      <c r="BF14" t="n">
        <v>0</v>
      </c>
      <c r="BG14" t="inlineStr">
        <is>
          <t>Gastro, colorectal</t>
        </is>
      </c>
      <c r="BH14" t="n">
        <v>38</v>
      </c>
      <c r="BI14" t="n">
        <v>62</v>
      </c>
      <c r="BJ14" t="n">
        <v>0</v>
      </c>
      <c r="BK14" t="n">
        <v>0</v>
      </c>
      <c r="BL14" t="n">
        <v>0</v>
      </c>
      <c r="BM14" t="n">
        <v>0</v>
      </c>
      <c r="BN14" t="n">
        <v>85</v>
      </c>
      <c r="BO14" t="n">
        <v>15</v>
      </c>
      <c r="BP14" t="n">
        <v>64</v>
      </c>
      <c r="BQ14" t="n">
        <v>34</v>
      </c>
      <c r="BR14" t="n">
        <v>1</v>
      </c>
      <c r="BS14" t="n">
        <v>1</v>
      </c>
      <c r="BT14" t="n">
        <v>0</v>
      </c>
      <c r="BU14" t="n">
        <v>0</v>
      </c>
      <c r="BV14" t="n">
        <v>0</v>
      </c>
      <c r="BW14" t="n">
        <v>0</v>
      </c>
      <c r="BX14" t="n">
        <v>0</v>
      </c>
      <c r="BY14" t="n">
        <v>80</v>
      </c>
      <c r="BZ14" t="n">
        <v>15</v>
      </c>
      <c r="CA14" t="n">
        <v>5</v>
      </c>
      <c r="CB14" t="n">
        <v>65</v>
      </c>
      <c r="CC14" t="inlineStr">
        <is>
          <t>Polish, Spanish</t>
        </is>
      </c>
      <c r="CD14" t="inlineStr">
        <is>
          <t>All - we use Language Line</t>
        </is>
      </c>
      <c r="CE14" t="inlineStr">
        <is>
          <t>Homeless, Immigrants, Primary Language other than English, Uninsured, Adults</t>
        </is>
      </c>
      <c r="CF14" t="inlineStr">
        <is>
          <t>must be uninsured, must live in the county that clinic is located</t>
        </is>
      </c>
      <c r="CG14" t="n">
        <v>13</v>
      </c>
      <c r="CH14" t="n">
        <v>13</v>
      </c>
      <c r="CI14" t="n">
        <v>4</v>
      </c>
      <c r="CJ14" t="n">
        <v>75</v>
      </c>
      <c r="CK14" t="n">
        <v>15</v>
      </c>
      <c r="CL14" t="n">
        <v>60</v>
      </c>
      <c r="CM14" t="n">
        <v>48000</v>
      </c>
      <c r="CN14" t="inlineStr">
        <is>
          <t>Yes</t>
        </is>
      </c>
      <c r="CO14" t="inlineStr">
        <is>
          <t>Athena</t>
        </is>
      </c>
      <c r="CP14" t="inlineStr">
        <is>
          <t>Yes</t>
        </is>
      </c>
      <c r="CQ14" t="inlineStr">
        <is>
          <t>Telephone Appointments, Video Appointments</t>
        </is>
      </c>
      <c r="CR14" t="inlineStr">
        <is>
          <t>Yes</t>
        </is>
      </c>
      <c r="CS14" t="inlineStr">
        <is>
          <t>Doxy.Me</t>
        </is>
      </c>
      <c r="CT14" t="inlineStr">
        <is>
          <t>Refer Out</t>
        </is>
      </c>
      <c r="CU14" t="inlineStr">
        <is>
          <t>On-site</t>
        </is>
      </c>
      <c r="CV14" t="inlineStr">
        <is>
          <t>On-site</t>
        </is>
      </c>
      <c r="CW14" t="inlineStr">
        <is>
          <t>On-site</t>
        </is>
      </c>
      <c r="CX14" t="inlineStr">
        <is>
          <t>On-site</t>
        </is>
      </c>
      <c r="CY14" t="inlineStr">
        <is>
          <t>On-site</t>
        </is>
      </c>
      <c r="CZ14" t="inlineStr">
        <is>
          <t>Refer Out</t>
        </is>
      </c>
      <c r="DA14" t="inlineStr">
        <is>
          <t>On-site</t>
        </is>
      </c>
      <c r="DB14" t="inlineStr">
        <is>
          <t>On-site</t>
        </is>
      </c>
      <c r="DC14" t="inlineStr">
        <is>
          <t>On-site</t>
        </is>
      </c>
      <c r="DD14" t="inlineStr">
        <is>
          <t>On-site</t>
        </is>
      </c>
      <c r="DE14" t="inlineStr">
        <is>
          <t>Refer Out</t>
        </is>
      </c>
      <c r="DF14" t="inlineStr">
        <is>
          <t>On-site</t>
        </is>
      </c>
      <c r="DG14" t="inlineStr">
        <is>
          <t>On-site</t>
        </is>
      </c>
      <c r="DH14" t="inlineStr">
        <is>
          <t>On-site</t>
        </is>
      </c>
      <c r="DI14" t="inlineStr">
        <is>
          <t>On-site</t>
        </is>
      </c>
      <c r="DJ14" t="inlineStr">
        <is>
          <t>Refer Out</t>
        </is>
      </c>
      <c r="DK14" t="inlineStr">
        <is>
          <t>On-site</t>
        </is>
      </c>
      <c r="DL14" t="inlineStr">
        <is>
          <t>On-site</t>
        </is>
      </c>
      <c r="DM14" t="inlineStr">
        <is>
          <t>Refer Out</t>
        </is>
      </c>
      <c r="DN14" t="inlineStr">
        <is>
          <t>On-site</t>
        </is>
      </c>
      <c r="DO14" t="inlineStr">
        <is>
          <t>On-site</t>
        </is>
      </c>
      <c r="DP14" t="inlineStr">
        <is>
          <t>On-site</t>
        </is>
      </c>
      <c r="DQ14" t="inlineStr">
        <is>
          <t>On-site</t>
        </is>
      </c>
      <c r="DR14" t="inlineStr">
        <is>
          <t>Yes</t>
        </is>
      </c>
      <c r="DS14" t="inlineStr">
        <is>
          <t>GI, vision, dental</t>
        </is>
      </c>
      <c r="DT14" t="n">
        <v>700</v>
      </c>
      <c r="DU14" t="inlineStr">
        <is>
          <t>-</t>
        </is>
      </c>
      <c r="DV14" t="inlineStr">
        <is>
          <t>n/a - do not count these separately</t>
        </is>
      </c>
      <c r="DW14" t="inlineStr">
        <is>
          <t>Physician Precription, Physician Samples, Drug Company PAP, Drug Company bulk donation/replacement, Charitable Distributor Donation (i.e. AmeriCares, Charitable fill pharmacy on-site, Stock bottles, Pay outside pharmacy/pharmacy voucher, Generics through $4 Walmart Plan</t>
        </is>
      </c>
      <c r="DX14" t="inlineStr">
        <is>
          <t>Charitable Clinic</t>
        </is>
      </c>
      <c r="DY14" t="n">
        <v>45</v>
      </c>
      <c r="DZ14" t="inlineStr">
        <is>
          <t>no</t>
        </is>
      </c>
      <c r="EA14" t="inlineStr">
        <is>
          <t>Yes - mobile clinic</t>
        </is>
      </c>
      <c r="EB14" t="inlineStr">
        <is>
          <t>No</t>
        </is>
      </c>
      <c r="EC14" t="inlineStr">
        <is>
          <t>Yes, but fee is not required</t>
        </is>
      </c>
      <c r="EE14" t="inlineStr">
        <is>
          <t>Yes</t>
        </is>
      </c>
      <c r="EF14" t="inlineStr">
        <is>
          <t>IBCCP, local mental health board funds</t>
        </is>
      </c>
      <c r="EG14" t="inlineStr">
        <is>
          <t>Yes</t>
        </is>
      </c>
      <c r="EH14" t="inlineStr">
        <is>
          <t>Individuals,. special events, foundations, patient fees, hospitals</t>
        </is>
      </c>
      <c r="EI14" t="inlineStr">
        <is>
          <t>Specialists, Procedures</t>
        </is>
      </c>
      <c r="EJ14" t="inlineStr">
        <is>
          <t>we have one</t>
        </is>
      </c>
      <c r="EK14" t="inlineStr">
        <is>
          <t>we have one</t>
        </is>
      </c>
      <c r="EL14" t="inlineStr">
        <is>
          <t>Keeping staff wages competitive</t>
        </is>
      </c>
      <c r="EM14" t="inlineStr">
        <is>
          <t>Through state funding!</t>
        </is>
      </c>
      <c r="EN14" t="inlineStr">
        <is>
          <t>-</t>
        </is>
      </c>
      <c r="EO14" t="inlineStr">
        <is>
          <t>State funding is great, convening of information regarding immigrant medicaid, opportunities for collaborative learning</t>
        </is>
      </c>
      <c r="EU14" t="inlineStr">
        <is>
          <t>Suzanne Hoban</t>
        </is>
      </c>
      <c r="EW14" t="inlineStr">
        <is>
          <t>In-clinic, Telehealth, Direct Referral</t>
        </is>
      </c>
      <c r="EX14" t="inlineStr">
        <is>
          <t>Direct Referral</t>
        </is>
      </c>
      <c r="EY14" t="inlineStr">
        <is>
          <t>Direct Referral</t>
        </is>
      </c>
      <c r="EZ14" t="inlineStr">
        <is>
          <t>Direct Referral</t>
        </is>
      </c>
      <c r="FA14" t="inlineStr">
        <is>
          <t>Direct Referral</t>
        </is>
      </c>
      <c r="FB14" t="inlineStr">
        <is>
          <t>In-clinic</t>
        </is>
      </c>
      <c r="FC14" t="inlineStr">
        <is>
          <t>Indirect referral</t>
        </is>
      </c>
      <c r="FG14" t="inlineStr">
        <is>
          <t>Yes</t>
        </is>
      </c>
      <c r="FH14" t="inlineStr">
        <is>
          <t>Yes</t>
        </is>
      </c>
      <c r="FI14" t="inlineStr">
        <is>
          <t>One (1) to three (3) months.</t>
        </is>
      </c>
      <c r="FJ14" t="inlineStr">
        <is>
          <t>BH providers are full-time paid staff on clinic payroll., BH providers are full-time OR part-time paid staff of an external organization that are temporarily or permanently affiliated with the clinic.</t>
        </is>
      </c>
    </row>
    <row r="15">
      <c r="A15">
        <f>G15&amp;B15</f>
        <v/>
      </c>
      <c r="B15" t="n">
        <v>2022</v>
      </c>
      <c r="C15" s="360" t="n">
        <v>45100.47699851852</v>
      </c>
      <c r="D15" t="inlineStr">
        <is>
          <t>mgoran@oipcc.org</t>
        </is>
      </c>
      <c r="E15" t="inlineStr">
        <is>
          <t>Marjorie Goran</t>
        </is>
      </c>
      <c r="F15" t="inlineStr">
        <is>
          <t>773-427-0298</t>
        </is>
      </c>
      <c r="G15" t="inlineStr">
        <is>
          <t>Old Irving Park Community Clinic</t>
        </is>
      </c>
      <c r="H15" t="inlineStr">
        <is>
          <t>773-427-0298</t>
        </is>
      </c>
      <c r="I15" t="inlineStr">
        <is>
          <t>5425 W ADDISON ST</t>
        </is>
      </c>
      <c r="J15" t="inlineStr">
        <is>
          <t>Chicago</t>
        </is>
      </c>
      <c r="K15" t="inlineStr">
        <is>
          <t>Illinois</t>
        </is>
      </c>
      <c r="L15" t="n">
        <v>60641</v>
      </c>
      <c r="N15" t="inlineStr">
        <is>
          <t>Marjorie Goran</t>
        </is>
      </c>
      <c r="O15" t="inlineStr">
        <is>
          <t>executive director</t>
        </is>
      </c>
      <c r="P15" t="inlineStr">
        <is>
          <t>mgoran@oipcc.org</t>
        </is>
      </c>
      <c r="Q15" t="inlineStr">
        <is>
          <t>Charles Martinez MD</t>
        </is>
      </c>
      <c r="R15" t="inlineStr">
        <is>
          <t>Founder, Medical Director</t>
        </is>
      </c>
      <c r="S15" t="inlineStr">
        <is>
          <t>charliejmartinez@gmail.com</t>
        </is>
      </c>
      <c r="T15" t="inlineStr">
        <is>
          <t>www.oipcc.org</t>
        </is>
      </c>
      <c r="U15" t="inlineStr">
        <is>
          <t>Yes</t>
        </is>
      </c>
      <c r="V15" t="inlineStr">
        <is>
          <t>33-1164946</t>
        </is>
      </c>
      <c r="W15" t="n">
        <v>464627</v>
      </c>
      <c r="X15" t="n">
        <v>0</v>
      </c>
      <c r="Y15" t="n">
        <v>5617</v>
      </c>
      <c r="Z15" t="n">
        <v>180</v>
      </c>
      <c r="AA15" t="n">
        <v>540</v>
      </c>
      <c r="AB15" t="n">
        <v>0</v>
      </c>
      <c r="AC15" t="n">
        <v>1900</v>
      </c>
      <c r="AD15" t="n">
        <v>288</v>
      </c>
      <c r="AE15" t="n">
        <v>2188</v>
      </c>
      <c r="AF15" t="n">
        <v>25</v>
      </c>
      <c r="AG15" t="n">
        <v>0</v>
      </c>
      <c r="AH15" t="n">
        <v>20</v>
      </c>
      <c r="AI15" t="n">
        <v>300</v>
      </c>
      <c r="AJ15" t="n">
        <v>0</v>
      </c>
      <c r="AK15" t="n">
        <v>0</v>
      </c>
      <c r="AL15" t="n">
        <v>0</v>
      </c>
      <c r="AM15" t="inlineStr">
        <is>
          <t>no pharmacy onsite</t>
        </is>
      </c>
      <c r="AN15" t="n">
        <v>128</v>
      </c>
      <c r="AO15" t="n">
        <v>70</v>
      </c>
      <c r="AP15" t="n">
        <v>81</v>
      </c>
      <c r="AQ15" t="n">
        <v>20</v>
      </c>
      <c r="AR15" t="n">
        <v>0</v>
      </c>
      <c r="AS15" t="n">
        <v>0</v>
      </c>
      <c r="AT15" t="n">
        <v>25</v>
      </c>
      <c r="AU15" t="n">
        <v>30</v>
      </c>
      <c r="AV15" t="n">
        <v>100</v>
      </c>
      <c r="AW15" t="n">
        <v>10</v>
      </c>
      <c r="AX15" t="n">
        <v>15</v>
      </c>
      <c r="AY15" t="n">
        <v>0</v>
      </c>
      <c r="AZ15" t="n">
        <v>0</v>
      </c>
      <c r="BA15" t="n">
        <v>20</v>
      </c>
      <c r="BB15" t="n">
        <v>10</v>
      </c>
      <c r="BC15" t="n">
        <v>40</v>
      </c>
      <c r="BD15" t="n">
        <v>0</v>
      </c>
      <c r="BE15" t="n">
        <v>0</v>
      </c>
      <c r="BF15" t="n">
        <v>0</v>
      </c>
      <c r="BG15" t="inlineStr">
        <is>
          <t>neurological and hematological conditions</t>
        </is>
      </c>
      <c r="BH15" t="n">
        <v>44</v>
      </c>
      <c r="BI15" t="n">
        <v>56</v>
      </c>
      <c r="BJ15" t="n">
        <v>0</v>
      </c>
      <c r="BK15" t="n">
        <v>0</v>
      </c>
      <c r="BL15" t="n">
        <v>0</v>
      </c>
      <c r="BM15" t="n">
        <v>0</v>
      </c>
      <c r="BN15" t="n">
        <v>80</v>
      </c>
      <c r="BO15" t="n">
        <v>20</v>
      </c>
      <c r="BP15" t="n">
        <v>43</v>
      </c>
      <c r="BQ15" t="n">
        <v>74</v>
      </c>
      <c r="BR15" t="n">
        <v>5</v>
      </c>
      <c r="BS15" t="n">
        <v>4</v>
      </c>
      <c r="BT15" t="n">
        <v>0</v>
      </c>
      <c r="BU15" t="n">
        <v>0</v>
      </c>
      <c r="BV15" t="n">
        <v>5</v>
      </c>
      <c r="BW15" t="n">
        <v>5</v>
      </c>
      <c r="BX15" t="n">
        <v>0</v>
      </c>
      <c r="BY15" t="n">
        <v>0</v>
      </c>
      <c r="BZ15" t="n">
        <v>5</v>
      </c>
      <c r="CA15" t="n">
        <v>95</v>
      </c>
      <c r="CB15" t="n">
        <v>35</v>
      </c>
      <c r="CC15" t="inlineStr">
        <is>
          <t>Polish, Spanish, Russian</t>
        </is>
      </c>
      <c r="CD15" t="inlineStr">
        <is>
          <t>Polish, Spanish</t>
        </is>
      </c>
      <c r="CE15" t="inlineStr">
        <is>
          <t>Immigrants, Primary Language other than English, Uninsured, Underinsured, Adults</t>
        </is>
      </c>
      <c r="CF15" t="inlineStr">
        <is>
          <t>must be uninsured, Must be ineligible for medicaid or other insurance coverage, Must be less than a certain percentage of FPL</t>
        </is>
      </c>
      <c r="CG15" t="n">
        <v>2</v>
      </c>
      <c r="CH15" t="n">
        <v>4</v>
      </c>
      <c r="CI15" t="n">
        <v>1</v>
      </c>
      <c r="CJ15" t="n">
        <v>180</v>
      </c>
      <c r="CK15" t="n">
        <v>12</v>
      </c>
      <c r="CL15" t="n">
        <v>3</v>
      </c>
      <c r="CM15" t="n">
        <v>33000</v>
      </c>
      <c r="CN15" t="inlineStr">
        <is>
          <t>Yes</t>
        </is>
      </c>
      <c r="CO15" t="inlineStr">
        <is>
          <t>Athena</t>
        </is>
      </c>
      <c r="CP15" t="inlineStr">
        <is>
          <t>Yes</t>
        </is>
      </c>
      <c r="CQ15" t="inlineStr">
        <is>
          <t>Telephone Appointments, Video Appointments</t>
        </is>
      </c>
      <c r="CR15" t="inlineStr">
        <is>
          <t>No</t>
        </is>
      </c>
      <c r="CS15" t="inlineStr">
        <is>
          <t>-</t>
        </is>
      </c>
      <c r="CT15" t="inlineStr">
        <is>
          <t>Not Available - Not a priority</t>
        </is>
      </c>
      <c r="CU15" t="inlineStr">
        <is>
          <t>On-site</t>
        </is>
      </c>
      <c r="CV15" t="inlineStr">
        <is>
          <t>Refer Out</t>
        </is>
      </c>
      <c r="CW15" t="inlineStr">
        <is>
          <t>Refer Out</t>
        </is>
      </c>
      <c r="CX15" t="inlineStr">
        <is>
          <t>Refer Out</t>
        </is>
      </c>
      <c r="CY15" t="inlineStr">
        <is>
          <t>Refer Out</t>
        </is>
      </c>
      <c r="CZ15" t="inlineStr">
        <is>
          <t>Refer Out</t>
        </is>
      </c>
      <c r="DA15" t="inlineStr">
        <is>
          <t>On-site</t>
        </is>
      </c>
      <c r="DB15" t="inlineStr">
        <is>
          <t>Not Available - Not a priority</t>
        </is>
      </c>
      <c r="DC15" t="inlineStr">
        <is>
          <t>On-site</t>
        </is>
      </c>
      <c r="DD15" t="inlineStr">
        <is>
          <t>Not Available - Not a priority</t>
        </is>
      </c>
      <c r="DE15" t="inlineStr">
        <is>
          <t>Not Available - Not a priority</t>
        </is>
      </c>
      <c r="DF15" t="inlineStr">
        <is>
          <t>On-site</t>
        </is>
      </c>
      <c r="DG15" t="inlineStr">
        <is>
          <t>On-site</t>
        </is>
      </c>
      <c r="DH15" t="inlineStr">
        <is>
          <t>Refer Out</t>
        </is>
      </c>
      <c r="DI15" t="inlineStr">
        <is>
          <t>Refer Out</t>
        </is>
      </c>
      <c r="DJ15" t="inlineStr">
        <is>
          <t>Refer Out</t>
        </is>
      </c>
      <c r="DK15" t="inlineStr">
        <is>
          <t>On-site</t>
        </is>
      </c>
      <c r="DL15" t="inlineStr">
        <is>
          <t>On-site</t>
        </is>
      </c>
      <c r="DM15" t="inlineStr">
        <is>
          <t>Refer Out</t>
        </is>
      </c>
      <c r="DN15" t="inlineStr">
        <is>
          <t>Refer Out</t>
        </is>
      </c>
      <c r="DO15" t="inlineStr">
        <is>
          <t>On-site</t>
        </is>
      </c>
      <c r="DP15" t="inlineStr">
        <is>
          <t>Refer Out</t>
        </is>
      </c>
      <c r="DQ15" t="inlineStr">
        <is>
          <t>Refer Out</t>
        </is>
      </c>
      <c r="DR15" t="inlineStr">
        <is>
          <t>Yes</t>
        </is>
      </c>
      <c r="DS15" t="inlineStr">
        <is>
          <t>Cancer, Hematology, ENT</t>
        </is>
      </c>
      <c r="DT15" t="n">
        <v>312</v>
      </c>
      <c r="DU15" t="inlineStr">
        <is>
          <t>-</t>
        </is>
      </c>
      <c r="DV15" t="inlineStr">
        <is>
          <t>-</t>
        </is>
      </c>
      <c r="DW15" t="inlineStr">
        <is>
          <t>Physician Precription, Physician Samples, Drug Company PAP, Generics through $4 Walmart Plan</t>
        </is>
      </c>
      <c r="DX15" t="inlineStr">
        <is>
          <t>Free Clinic</t>
        </is>
      </c>
      <c r="DY15" t="n">
        <v>40</v>
      </c>
      <c r="DZ15" t="inlineStr">
        <is>
          <t>-</t>
        </is>
      </c>
      <c r="EA15" t="inlineStr">
        <is>
          <t>-</t>
        </is>
      </c>
      <c r="EB15" t="inlineStr">
        <is>
          <t>-</t>
        </is>
      </c>
      <c r="EC15" t="inlineStr">
        <is>
          <t>No, but we accept donations</t>
        </is>
      </c>
      <c r="EE15" t="inlineStr">
        <is>
          <t>No</t>
        </is>
      </c>
      <c r="EG15" t="inlineStr">
        <is>
          <t>No</t>
        </is>
      </c>
      <c r="EH15" t="inlineStr">
        <is>
          <t>Foundations, individuals, special event, faith community</t>
        </is>
      </c>
      <c r="EI15" t="inlineStr">
        <is>
          <t>Specialists, Funding Avenues, Literacy, Patient Competing Priorities</t>
        </is>
      </c>
      <c r="EJ15" t="inlineStr">
        <is>
          <t>Lack of site for pharmaceutical facility</t>
        </is>
      </c>
      <c r="EL15" t="inlineStr">
        <is>
          <t>funding</t>
        </is>
      </c>
      <c r="EM15" t="inlineStr">
        <is>
          <t>facilitating partnerships with other Clinics to apply for grants</t>
        </is>
      </c>
      <c r="EN15" t="inlineStr">
        <is>
          <t>-</t>
        </is>
      </c>
      <c r="EO15" t="inlineStr">
        <is>
          <t>-</t>
        </is>
      </c>
      <c r="EU15" t="inlineStr">
        <is>
          <t>Marjorie Goran</t>
        </is>
      </c>
      <c r="EW15" t="inlineStr">
        <is>
          <t>In-clinic, Telehealth, Direct Referral</t>
        </is>
      </c>
      <c r="EX15" t="inlineStr">
        <is>
          <t>Does not provide any services in this category</t>
        </is>
      </c>
      <c r="EY15" t="inlineStr">
        <is>
          <t>Does not provide any services in this category</t>
        </is>
      </c>
      <c r="EZ15" t="inlineStr">
        <is>
          <t>Does not provide any services in this category</t>
        </is>
      </c>
      <c r="FA15" t="inlineStr">
        <is>
          <t>In-clinic, Telehealth</t>
        </is>
      </c>
      <c r="FB15" t="inlineStr">
        <is>
          <t>In-clinic, Telehealth</t>
        </is>
      </c>
      <c r="FC15" t="inlineStr">
        <is>
          <t>Does not provide any services in this category</t>
        </is>
      </c>
      <c r="FG15" t="inlineStr">
        <is>
          <t>Yes</t>
        </is>
      </c>
      <c r="FH15" t="inlineStr">
        <is>
          <t>Yes</t>
        </is>
      </c>
      <c r="FI15" t="inlineStr">
        <is>
          <t>Less than two (2) weeks.</t>
        </is>
      </c>
      <c r="FJ15" t="inlineStr">
        <is>
          <t>BH providers are uncompensated volunteers working primarily with an external  organization with temporary affiliation to the clinic.</t>
        </is>
      </c>
    </row>
    <row r="16">
      <c r="A16">
        <f>G16&amp;B16</f>
        <v/>
      </c>
      <c r="B16" t="n">
        <v>2022</v>
      </c>
      <c r="C16" s="360" t="n">
        <v>45102.52309045139</v>
      </c>
      <c r="D16" t="inlineStr">
        <is>
          <t>swest@wgmedclinic.org</t>
        </is>
      </c>
      <c r="E16" t="inlineStr">
        <is>
          <t>Shawn Marconi</t>
        </is>
      </c>
      <c r="F16" t="n">
        <v>3123882429</v>
      </c>
      <c r="G16" t="inlineStr">
        <is>
          <t>Will-Grundy Medical Clinic, LTD</t>
        </is>
      </c>
      <c r="H16" t="n">
        <v>8157265112</v>
      </c>
      <c r="I16" t="inlineStr">
        <is>
          <t>213 E CASS ST</t>
        </is>
      </c>
      <c r="J16" t="inlineStr">
        <is>
          <t>Joliet</t>
        </is>
      </c>
      <c r="K16" t="inlineStr">
        <is>
          <t>Illinois</t>
        </is>
      </c>
      <c r="L16" t="n">
        <v>60432</v>
      </c>
      <c r="N16" t="inlineStr">
        <is>
          <t>Shawn Marconi</t>
        </is>
      </c>
      <c r="O16" t="inlineStr">
        <is>
          <t>Executive Director</t>
        </is>
      </c>
      <c r="P16" t="inlineStr">
        <is>
          <t>swest@wgmedclinic.org</t>
        </is>
      </c>
      <c r="Q16" t="inlineStr">
        <is>
          <t>Veronica Banks</t>
        </is>
      </c>
      <c r="R16" t="inlineStr">
        <is>
          <t>Network Operations Manager</t>
        </is>
      </c>
      <c r="S16" t="inlineStr">
        <is>
          <t>vbanks@wgmedclinic.org</t>
        </is>
      </c>
      <c r="T16" t="inlineStr">
        <is>
          <t>http://willgrundymedicalclinic.org/</t>
        </is>
      </c>
      <c r="U16" t="inlineStr">
        <is>
          <t>Yes</t>
        </is>
      </c>
      <c r="V16" t="n">
        <v>363492306</v>
      </c>
      <c r="W16" t="n">
        <v>1400000</v>
      </c>
      <c r="X16" t="n">
        <v>34000</v>
      </c>
      <c r="Y16" t="n">
        <v>2800</v>
      </c>
      <c r="Z16" t="n">
        <v>125</v>
      </c>
      <c r="AA16" t="n">
        <v>825</v>
      </c>
      <c r="AB16" t="n">
        <v>0</v>
      </c>
      <c r="AC16" t="n">
        <v>1232</v>
      </c>
      <c r="AD16" t="n">
        <v>163</v>
      </c>
      <c r="AE16" t="n">
        <v>1395</v>
      </c>
      <c r="AF16" t="n">
        <v>1395</v>
      </c>
      <c r="AG16" t="n">
        <v>0</v>
      </c>
      <c r="AH16" t="n">
        <v>0</v>
      </c>
      <c r="AI16" t="n">
        <v>100</v>
      </c>
      <c r="AJ16" t="n">
        <v>200</v>
      </c>
      <c r="AK16" t="n">
        <v>0</v>
      </c>
      <c r="AL16" t="n">
        <v>500</v>
      </c>
      <c r="AM16" t="inlineStr">
        <is>
          <t>Onsite Dispensary</t>
        </is>
      </c>
      <c r="AN16" t="n">
        <v>2710</v>
      </c>
      <c r="AO16" t="n">
        <v>24</v>
      </c>
      <c r="AP16" t="n">
        <v>30</v>
      </c>
      <c r="AQ16" t="n">
        <v>10</v>
      </c>
      <c r="AR16" t="n">
        <v>39</v>
      </c>
      <c r="AS16" t="n">
        <v>0</v>
      </c>
      <c r="AT16" t="n">
        <v>0</v>
      </c>
      <c r="AU16" t="n">
        <v>25</v>
      </c>
      <c r="AV16" t="n">
        <v>10</v>
      </c>
      <c r="AW16" t="n">
        <v>10</v>
      </c>
      <c r="AX16" t="n">
        <v>25</v>
      </c>
      <c r="AY16" t="n">
        <v>5</v>
      </c>
      <c r="AZ16" t="n">
        <v>2</v>
      </c>
      <c r="BA16" t="n">
        <v>10</v>
      </c>
      <c r="BB16" t="n">
        <v>10</v>
      </c>
      <c r="BC16" t="n">
        <v>14</v>
      </c>
      <c r="BD16" t="n">
        <v>0</v>
      </c>
      <c r="BE16" t="n">
        <v>0</v>
      </c>
      <c r="BF16" t="n">
        <v>0</v>
      </c>
      <c r="BG16" t="inlineStr">
        <is>
          <t>None that were not listed.</t>
        </is>
      </c>
      <c r="BH16" t="n">
        <v>40</v>
      </c>
      <c r="BI16" t="n">
        <v>60</v>
      </c>
      <c r="BJ16" t="n">
        <v>0</v>
      </c>
      <c r="BK16" t="n">
        <v>0</v>
      </c>
      <c r="BL16" t="n">
        <v>0</v>
      </c>
      <c r="BM16" t="n">
        <v>0</v>
      </c>
      <c r="BN16" t="n">
        <v>90</v>
      </c>
      <c r="BO16" t="n">
        <v>10</v>
      </c>
      <c r="BP16" t="n">
        <v>80</v>
      </c>
      <c r="BQ16" t="n">
        <v>10</v>
      </c>
      <c r="BR16" t="n">
        <v>9</v>
      </c>
      <c r="BS16" t="n">
        <v>1</v>
      </c>
      <c r="BT16" t="n">
        <v>0</v>
      </c>
      <c r="BU16" t="n">
        <v>0</v>
      </c>
      <c r="BV16" t="n">
        <v>0</v>
      </c>
      <c r="BW16" t="n">
        <v>0</v>
      </c>
      <c r="BX16" t="n">
        <v>0</v>
      </c>
      <c r="BY16" t="n">
        <v>10</v>
      </c>
      <c r="BZ16" t="n">
        <v>40</v>
      </c>
      <c r="CA16" t="n">
        <v>55</v>
      </c>
      <c r="CB16" t="n">
        <v>60</v>
      </c>
      <c r="CC16" t="inlineStr">
        <is>
          <t>Spanish</t>
        </is>
      </c>
      <c r="CD16" t="inlineStr">
        <is>
          <t>Arabic, Hindi, Polish, Spanish, Gujarati, Urdu, Mandarin, French, Russian, Punjabi, Hmong, Sudanese, Vietnamese, Somali, Bumese, Rohingya, Tibetan, ASL</t>
        </is>
      </c>
      <c r="CE16"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F16" t="inlineStr">
        <is>
          <t>Must be less than a certain percentage of FPL</t>
        </is>
      </c>
      <c r="CG16" t="n">
        <v>16</v>
      </c>
      <c r="CH16" t="n">
        <v>4</v>
      </c>
      <c r="CI16" t="n">
        <v>1</v>
      </c>
      <c r="CJ16" t="n">
        <v>112</v>
      </c>
      <c r="CK16" t="n">
        <v>65</v>
      </c>
      <c r="CL16" t="n">
        <v>47</v>
      </c>
      <c r="CM16" t="n">
        <v>36000</v>
      </c>
      <c r="CN16" t="inlineStr">
        <is>
          <t>Yes</t>
        </is>
      </c>
      <c r="CO16" t="inlineStr">
        <is>
          <t>Athena</t>
        </is>
      </c>
      <c r="CP16" t="inlineStr">
        <is>
          <t>Yes</t>
        </is>
      </c>
      <c r="CQ16" t="inlineStr">
        <is>
          <t>Telephone Appointments, Text Messages, Video Appointments</t>
        </is>
      </c>
      <c r="CR16" t="inlineStr">
        <is>
          <t>Yes</t>
        </is>
      </c>
      <c r="CS16" t="inlineStr">
        <is>
          <t>Doc Response</t>
        </is>
      </c>
      <c r="CT16" t="inlineStr">
        <is>
          <t>On-site</t>
        </is>
      </c>
      <c r="CU16" t="inlineStr">
        <is>
          <t>On-site</t>
        </is>
      </c>
      <c r="CV16" t="inlineStr">
        <is>
          <t>Refer Out</t>
        </is>
      </c>
      <c r="CW16" t="inlineStr">
        <is>
          <t>On-site</t>
        </is>
      </c>
      <c r="CX16" t="inlineStr">
        <is>
          <t>On-site</t>
        </is>
      </c>
      <c r="CY16" t="inlineStr">
        <is>
          <t>Refer Out</t>
        </is>
      </c>
      <c r="CZ16" t="inlineStr">
        <is>
          <t>Refer Out</t>
        </is>
      </c>
      <c r="DA16" t="inlineStr">
        <is>
          <t>On-site</t>
        </is>
      </c>
      <c r="DB16" t="inlineStr">
        <is>
          <t>Not Available - Planning to add in next 12 months</t>
        </is>
      </c>
      <c r="DC16" t="inlineStr">
        <is>
          <t>On-site</t>
        </is>
      </c>
      <c r="DD16" t="inlineStr">
        <is>
          <t>Refer Out</t>
        </is>
      </c>
      <c r="DE16" t="inlineStr">
        <is>
          <t>Refer Out</t>
        </is>
      </c>
      <c r="DF16" t="inlineStr">
        <is>
          <t>On-site</t>
        </is>
      </c>
      <c r="DG16" t="inlineStr">
        <is>
          <t>Refer Out</t>
        </is>
      </c>
      <c r="DH16" t="inlineStr">
        <is>
          <t>Refer Out</t>
        </is>
      </c>
      <c r="DI16" t="inlineStr">
        <is>
          <t>Refer Out</t>
        </is>
      </c>
      <c r="DJ16" t="inlineStr">
        <is>
          <t>Refer Out</t>
        </is>
      </c>
      <c r="DK16" t="inlineStr">
        <is>
          <t>On-site</t>
        </is>
      </c>
      <c r="DL16" t="inlineStr">
        <is>
          <t>On-site</t>
        </is>
      </c>
      <c r="DM16" t="inlineStr">
        <is>
          <t>Refer Out</t>
        </is>
      </c>
      <c r="DN16" t="inlineStr">
        <is>
          <t>On-site</t>
        </is>
      </c>
      <c r="DO16" t="inlineStr">
        <is>
          <t>On-site</t>
        </is>
      </c>
      <c r="DP16" t="inlineStr">
        <is>
          <t>Refer Out</t>
        </is>
      </c>
      <c r="DQ16" t="inlineStr">
        <is>
          <t>On-site</t>
        </is>
      </c>
      <c r="DR16" t="inlineStr">
        <is>
          <t>Yes</t>
        </is>
      </c>
      <c r="DS16" t="inlineStr">
        <is>
          <t>Orthopedics, Endocrinology, Cardiology</t>
        </is>
      </c>
      <c r="DT16" t="n">
        <v>200</v>
      </c>
      <c r="DU16" t="n">
        <v>1000</v>
      </c>
      <c r="DV16" t="n">
        <v>1400</v>
      </c>
      <c r="DW16" t="inlineStr">
        <is>
          <t>Physician Precription, Physician Samples,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X16" t="inlineStr">
        <is>
          <t>Free Clinic</t>
        </is>
      </c>
      <c r="DY16" t="n">
        <v>40</v>
      </c>
      <c r="DZ16" t="inlineStr">
        <is>
          <t>We operate a satellite site 345 N. Edwards, Morris, IL and we provide behavioral health at 175 West Jefferson, Joliet, IL. We have a new temporary main site 2201 West Glenwood, Joliet, IL</t>
        </is>
      </c>
      <c r="EA16" t="inlineStr">
        <is>
          <t>No</t>
        </is>
      </c>
      <c r="EB16" t="inlineStr">
        <is>
          <t>No</t>
        </is>
      </c>
      <c r="EC16" t="inlineStr">
        <is>
          <t>No, we do not accept payment of any kind</t>
        </is>
      </c>
      <c r="EE16" t="inlineStr">
        <is>
          <t>No</t>
        </is>
      </c>
      <c r="EG16" t="inlineStr">
        <is>
          <t>Yes</t>
        </is>
      </c>
      <c r="EH16" t="inlineStr">
        <is>
          <t xml:space="preserve">Federal Government, State Government, Local Government, Foundations, Individuals </t>
        </is>
      </c>
      <c r="EI16" t="inlineStr">
        <is>
          <t>Medications, Specialists, Funding Avenues, Patient Lifestyle Modifications, Patient Education</t>
        </is>
      </c>
      <c r="EJ16" t="inlineStr">
        <is>
          <t>Too expensive</t>
        </is>
      </c>
      <c r="EK16" t="inlineStr">
        <is>
          <t>We have an EHR</t>
        </is>
      </c>
      <c r="EL16" t="inlineStr">
        <is>
          <t>Funding and compliance with new funder regulations and staffing</t>
        </is>
      </c>
      <c r="EM16" t="inlineStr">
        <is>
          <t>Consulting support re. compliance, funding, etc.</t>
        </is>
      </c>
      <c r="EN16" t="inlineStr">
        <is>
          <t>NO</t>
        </is>
      </c>
      <c r="EO16" t="inlineStr">
        <is>
          <t>Behavioral health, Hybrid clinic operations, pandemic preparedness</t>
        </is>
      </c>
      <c r="EU16" t="inlineStr">
        <is>
          <t>Shawn Marconi</t>
        </is>
      </c>
      <c r="EW16" t="inlineStr">
        <is>
          <t>In-clinic, Telehealth, Direct Referral</t>
        </is>
      </c>
      <c r="EX16" t="inlineStr">
        <is>
          <t>In-clinic, Telehealth, Direct Referral</t>
        </is>
      </c>
      <c r="EY16" t="inlineStr">
        <is>
          <t>Direct Referral</t>
        </is>
      </c>
      <c r="EZ16" t="inlineStr">
        <is>
          <t>Direct Referral</t>
        </is>
      </c>
      <c r="FA16" t="inlineStr">
        <is>
          <t>In-clinic, Telehealth, Direct Referral</t>
        </is>
      </c>
      <c r="FB16" t="inlineStr">
        <is>
          <t>In-clinic, Telehealth</t>
        </is>
      </c>
      <c r="FG16" t="inlineStr">
        <is>
          <t>Yes</t>
        </is>
      </c>
      <c r="FH16" t="inlineStr">
        <is>
          <t>Yes</t>
        </is>
      </c>
      <c r="FI16" t="inlineStr">
        <is>
          <t>Less than two (2) weeks.</t>
        </is>
      </c>
      <c r="FJ16" t="inlineStr">
        <is>
          <t>BH providers are full-time paid staff on clinic payroll., BH providers are uncompensated volunteers working directly with the clinic.</t>
        </is>
      </c>
    </row>
    <row r="17">
      <c r="A17">
        <f>G17&amp;B17</f>
        <v/>
      </c>
      <c r="B17" t="n">
        <v>2022</v>
      </c>
      <c r="C17" s="360" t="n">
        <v>45104.77745736111</v>
      </c>
      <c r="D17" t="inlineStr">
        <is>
          <t>njsfclinic@gmail.com</t>
        </is>
      </c>
      <c r="E17" t="inlineStr">
        <is>
          <t>Renee K Robinson</t>
        </is>
      </c>
      <c r="F17" t="inlineStr">
        <is>
          <t>708-821-8934</t>
        </is>
      </c>
      <c r="G17" t="inlineStr">
        <is>
          <t>Norma Jean Sanders Free Clinic</t>
        </is>
      </c>
      <c r="H17" t="inlineStr">
        <is>
          <t>773-624-8987</t>
        </is>
      </c>
      <c r="I17" t="inlineStr">
        <is>
          <t>1049 E. 46th Street</t>
        </is>
      </c>
      <c r="J17" t="inlineStr">
        <is>
          <t>Chicago</t>
        </is>
      </c>
      <c r="K17" t="inlineStr">
        <is>
          <t>IL</t>
        </is>
      </c>
      <c r="L17" t="n">
        <v>60653</v>
      </c>
      <c r="N17" t="inlineStr">
        <is>
          <t>Renee K. Robinson</t>
        </is>
      </c>
      <c r="O17" t="inlineStr">
        <is>
          <t>Office Manager/Board Member</t>
        </is>
      </c>
      <c r="P17" t="inlineStr">
        <is>
          <t>njsfclinic@gmail.com</t>
        </is>
      </c>
      <c r="Q17" t="inlineStr">
        <is>
          <t>Lavaughn V. Booth</t>
        </is>
      </c>
      <c r="R17" t="inlineStr">
        <is>
          <t>President</t>
        </is>
      </c>
      <c r="S17" t="inlineStr">
        <is>
          <t>njsfclinicpresident@gmail.com</t>
        </is>
      </c>
      <c r="U17" t="inlineStr">
        <is>
          <t>Yes</t>
        </is>
      </c>
      <c r="V17" t="inlineStr">
        <is>
          <t>85-3668089</t>
        </is>
      </c>
      <c r="W17" t="n">
        <v>86480</v>
      </c>
      <c r="X17" t="n">
        <v>0</v>
      </c>
      <c r="Y17" t="n">
        <v>240</v>
      </c>
      <c r="Z17" t="n">
        <v>314</v>
      </c>
      <c r="AA17" t="n">
        <v>371</v>
      </c>
      <c r="AB17" t="n">
        <v>0</v>
      </c>
      <c r="AC17" t="n">
        <v>576</v>
      </c>
      <c r="AD17" t="n">
        <v>0</v>
      </c>
      <c r="AE17" t="n">
        <v>1261</v>
      </c>
      <c r="AF17" t="n">
        <v>130</v>
      </c>
      <c r="AG17" t="n">
        <v>0</v>
      </c>
      <c r="AH17" t="n">
        <v>25</v>
      </c>
      <c r="AI17" t="n">
        <v>50</v>
      </c>
      <c r="AJ17" t="n">
        <v>15</v>
      </c>
      <c r="AK17" t="n">
        <v>12</v>
      </c>
      <c r="AL17" t="n">
        <v>0</v>
      </c>
      <c r="AM17" t="inlineStr">
        <is>
          <t>Medications are distributed on-site for free</t>
        </is>
      </c>
      <c r="AN17" t="n">
        <v>12</v>
      </c>
      <c r="AO17" t="n">
        <v>10</v>
      </c>
      <c r="AP17" t="n">
        <v>50</v>
      </c>
      <c r="AQ17" t="n">
        <v>0</v>
      </c>
      <c r="AR17" t="n">
        <v>2</v>
      </c>
      <c r="AS17" t="n">
        <v>0</v>
      </c>
      <c r="AT17" t="n">
        <v>0</v>
      </c>
      <c r="AU17" t="n">
        <v>5</v>
      </c>
      <c r="AV17" t="n">
        <v>0</v>
      </c>
      <c r="AW17" t="n">
        <v>8</v>
      </c>
      <c r="AX17" t="n">
        <v>10</v>
      </c>
      <c r="AY17" t="n">
        <v>2</v>
      </c>
      <c r="AZ17" t="n">
        <v>0</v>
      </c>
      <c r="BA17" t="n">
        <v>0</v>
      </c>
      <c r="BB17" t="n">
        <v>0</v>
      </c>
      <c r="BC17" t="n">
        <v>2</v>
      </c>
      <c r="BD17" t="n">
        <v>10</v>
      </c>
      <c r="BE17" t="n">
        <v>1</v>
      </c>
      <c r="BF17" t="n">
        <v>0</v>
      </c>
      <c r="BG17" t="inlineStr">
        <is>
          <t>COPD, Broken Bones</t>
        </is>
      </c>
      <c r="BH17" t="n">
        <v>70</v>
      </c>
      <c r="BI17" t="n">
        <v>30</v>
      </c>
      <c r="BJ17" t="n">
        <v>0</v>
      </c>
      <c r="BK17" t="n">
        <v>0</v>
      </c>
      <c r="BL17" t="n">
        <v>0</v>
      </c>
      <c r="BM17" t="n">
        <v>10</v>
      </c>
      <c r="BN17" t="n">
        <v>30</v>
      </c>
      <c r="BO17" t="n">
        <v>60</v>
      </c>
      <c r="BP17" t="n">
        <v>2</v>
      </c>
      <c r="BQ17" t="n">
        <v>3</v>
      </c>
      <c r="BR17" t="n">
        <v>90</v>
      </c>
      <c r="BS17" t="n">
        <v>0</v>
      </c>
      <c r="BT17" t="n">
        <v>0</v>
      </c>
      <c r="BU17" t="n">
        <v>0</v>
      </c>
      <c r="BV17" t="n">
        <v>3</v>
      </c>
      <c r="BW17" t="n">
        <v>1</v>
      </c>
      <c r="BX17" t="n">
        <v>1</v>
      </c>
      <c r="BY17" t="n">
        <v>100</v>
      </c>
      <c r="BZ17" t="n">
        <v>0</v>
      </c>
      <c r="CA17" t="n">
        <v>0</v>
      </c>
      <c r="CB17" t="inlineStr">
        <is>
          <t>-</t>
        </is>
      </c>
      <c r="CC17" t="inlineStr">
        <is>
          <t>Only English</t>
        </is>
      </c>
      <c r="CD17" t="inlineStr">
        <is>
          <t>Only English</t>
        </is>
      </c>
      <c r="CE17" t="inlineStr">
        <is>
          <t>Homeless, Immigrants, Primary Language other than English, Uninsured, Underinsured, Children, Adults, Seniors (65+), Veterans, LGBTQ+, Transgender and/or gender non-conforming/non-binary, HIV/AIDS, Individuals with substance abuse disorders, Individuals with a history of psychiatric disorder, Formerly Incarcerated, Victims of Intimate Partner Violence, Persons who have Physician accessibility issues</t>
        </is>
      </c>
      <c r="CF17" t="inlineStr">
        <is>
          <t>All are welcome. We do not discriminate.</t>
        </is>
      </c>
      <c r="CG17" t="inlineStr">
        <is>
          <t>-</t>
        </is>
      </c>
      <c r="CH17" t="n">
        <v>4</v>
      </c>
      <c r="CI17" t="inlineStr">
        <is>
          <t>-</t>
        </is>
      </c>
      <c r="CJ17" t="n">
        <v>3</v>
      </c>
      <c r="CK17" t="n">
        <v>2</v>
      </c>
      <c r="CL17" t="n">
        <v>2</v>
      </c>
      <c r="CM17" t="n">
        <v>880</v>
      </c>
      <c r="CN17" t="inlineStr">
        <is>
          <t>Yes</t>
        </is>
      </c>
      <c r="CO17" t="inlineStr">
        <is>
          <t>EMR</t>
        </is>
      </c>
      <c r="CP17" t="inlineStr">
        <is>
          <t>No</t>
        </is>
      </c>
      <c r="CR17" t="inlineStr">
        <is>
          <t>No</t>
        </is>
      </c>
      <c r="CT17" t="inlineStr">
        <is>
          <t>Refer Out</t>
        </is>
      </c>
      <c r="CU17" t="inlineStr">
        <is>
          <t>On-site</t>
        </is>
      </c>
      <c r="CV17" t="inlineStr">
        <is>
          <t>Not Available - Planning to add in next 12 months</t>
        </is>
      </c>
      <c r="CW17" t="inlineStr">
        <is>
          <t>Refer Out</t>
        </is>
      </c>
      <c r="CX17" t="inlineStr">
        <is>
          <t>Refer Out</t>
        </is>
      </c>
      <c r="CY17" t="inlineStr">
        <is>
          <t>Refer Out</t>
        </is>
      </c>
      <c r="CZ17" t="inlineStr">
        <is>
          <t>Refer Out</t>
        </is>
      </c>
      <c r="DA17" t="inlineStr">
        <is>
          <t>Refer Out</t>
        </is>
      </c>
      <c r="DB17" t="inlineStr">
        <is>
          <t>Refer Out</t>
        </is>
      </c>
      <c r="DC17" t="inlineStr">
        <is>
          <t>Refer Out</t>
        </is>
      </c>
      <c r="DD17" t="inlineStr">
        <is>
          <t>Refer Out</t>
        </is>
      </c>
      <c r="DE17" t="inlineStr">
        <is>
          <t>Refer Out</t>
        </is>
      </c>
      <c r="DF17" t="inlineStr">
        <is>
          <t>Refer Out</t>
        </is>
      </c>
      <c r="DG17" t="inlineStr">
        <is>
          <t>Refer Out</t>
        </is>
      </c>
      <c r="DH17" t="inlineStr">
        <is>
          <t>Refer Out</t>
        </is>
      </c>
      <c r="DI17" t="inlineStr">
        <is>
          <t>Refer Out</t>
        </is>
      </c>
      <c r="DJ17" t="inlineStr">
        <is>
          <t>Refer Out</t>
        </is>
      </c>
      <c r="DK17" t="inlineStr">
        <is>
          <t>Refer Out</t>
        </is>
      </c>
      <c r="DL17" t="inlineStr">
        <is>
          <t>Refer Out</t>
        </is>
      </c>
      <c r="DM17" t="inlineStr">
        <is>
          <t>Refer Out</t>
        </is>
      </c>
      <c r="DN17" t="inlineStr">
        <is>
          <t>On-site</t>
        </is>
      </c>
      <c r="DO17" t="inlineStr">
        <is>
          <t>On-site</t>
        </is>
      </c>
      <c r="DP17" t="inlineStr">
        <is>
          <t>Refer Out</t>
        </is>
      </c>
      <c r="DQ17" t="inlineStr">
        <is>
          <t>On-site</t>
        </is>
      </c>
      <c r="DR17" t="inlineStr">
        <is>
          <t>Yes</t>
        </is>
      </c>
      <c r="DS17" t="inlineStr">
        <is>
          <t>Dental Care, Vision Care, Podiatry Care</t>
        </is>
      </c>
      <c r="DT17" t="inlineStr">
        <is>
          <t>-</t>
        </is>
      </c>
      <c r="DU17" t="n">
        <v>360</v>
      </c>
      <c r="DV17" t="n">
        <v>75</v>
      </c>
      <c r="DW17" t="inlineStr">
        <is>
          <t>Physician Precription, Drug Company bulk donation/replacement, Charitable Distributor Donation (i.e. AmeriCares, Charitable fill pharmacy off-site, Pay for specific (not stock or bulk) patient medications, Generics through $4 Walmart Plan, Working with Sirum common medications needed by patients, paid by clinic</t>
        </is>
      </c>
      <c r="DX17" t="inlineStr">
        <is>
          <t>Free and Charitable Clinic</t>
        </is>
      </c>
      <c r="DY17" t="inlineStr">
        <is>
          <t>Currently 5 hours per week</t>
        </is>
      </c>
      <c r="DZ17" t="inlineStr">
        <is>
          <t>No</t>
        </is>
      </c>
      <c r="EA17" t="inlineStr">
        <is>
          <t>No</t>
        </is>
      </c>
      <c r="EB17" t="inlineStr">
        <is>
          <t>No</t>
        </is>
      </c>
      <c r="EC17" t="inlineStr">
        <is>
          <t>No, but we accept donations</t>
        </is>
      </c>
      <c r="EE17" t="inlineStr">
        <is>
          <t>No</t>
        </is>
      </c>
      <c r="EG17" t="inlineStr">
        <is>
          <t>No</t>
        </is>
      </c>
      <c r="EH17" t="inlineStr">
        <is>
          <t>State Government, Foundations, Individuals, Corporations, Religious Organizations/Faith Community</t>
        </is>
      </c>
      <c r="EI17" t="inlineStr">
        <is>
          <t>Diagnostic Tests, Specialists, Patient Lifestyle Modifications</t>
        </is>
      </c>
      <c r="EJ17" t="inlineStr">
        <is>
          <t>Expense and lack of volunteer staff with expertise</t>
        </is>
      </c>
      <c r="EK17" t="inlineStr">
        <is>
          <t>Too expensive</t>
        </is>
      </c>
      <c r="EL17" t="inlineStr">
        <is>
          <t>Funding, Expansion of services to meet the needs, Reaching and providing the accessibility to all who need the services</t>
        </is>
      </c>
      <c r="EM17" t="inlineStr">
        <is>
          <t>Continue to provide the valuable information that you have been providing. Maybe a listing of persons or corporations who want to provide community service in various areas that the clinics might need.</t>
        </is>
      </c>
      <c r="EN17" t="inlineStr">
        <is>
          <t xml:space="preserve">The answers provided were for the past year and some present operations. We are making changes, improvements and enhancements to meet the needs of our patients and the fulfillment of requirements. This clinic has been operating for over 20 years, however, things have changed; therefore we are evolving. </t>
        </is>
      </c>
      <c r="EO17" t="inlineStr">
        <is>
          <t>The monthly meetings are helpful. It would be nice to have a directory of all of the Free and Chartiable Clinics and what services they are providing. One clinic might be able to assist another clinic with patient care services and referrals.</t>
        </is>
      </c>
      <c r="EU17" t="inlineStr">
        <is>
          <t>Renee K. Robinson</t>
        </is>
      </c>
      <c r="FG17" t="inlineStr">
        <is>
          <t>No</t>
        </is>
      </c>
      <c r="FH17" t="inlineStr">
        <is>
          <t>No</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301" min="2" max="158"/>
    <col width="67.6640625" customWidth="1" style="301" min="159" max="159"/>
    <col width="21.5" customWidth="1" style="301" min="160" max="171"/>
  </cols>
  <sheetData>
    <row r="1" ht="135" customHeight="1" s="301">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301">
      <c r="B2" s="361"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301">
      <c r="B3" s="361"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301">
      <c r="B4" s="361"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301">
      <c r="B5" s="361"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301">
      <c r="B6" s="361"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301">
      <c r="B7" s="361"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301">
      <c r="B8" s="361"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62"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301">
      <c r="B9" s="361" t="n">
        <v>44606.66866561343</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301">
      <c r="B10" s="361"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62"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301">
      <c r="B11" s="361"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62"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301">
      <c r="B12" s="361"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301">
      <c r="B13" s="361"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301">
      <c r="B14" s="361"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301">
      <c r="B15" s="361"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301">
      <c r="B16" s="361"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301">
      <c r="B17" s="361"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301">
      <c r="B18" s="361"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301">
      <c r="B19" s="361"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301">
      <c r="B20" s="361" t="n">
        <v>44669.44274717593</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62" t="n">
        <v>996399</v>
      </c>
      <c r="W20" s="362"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301">
      <c r="B21" s="361"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301">
      <c r="B22" s="361"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62"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301">
      <c r="B23" s="363"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301">
      <c r="B24" s="363" t="n">
        <v>44761.55420447917</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301">
      <c r="B25" s="363"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64"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301">
      <c r="B26" s="363"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301"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sheetProtection selectLockedCells="0" selectUnlockedCells="0" sheet="1" objects="1" insertRows="1" insertHyperlinks="1" autoFilter="1" scenarios="1" formatColumns="1" deleteColumns="1" insertColumns="1" pivotTables="1" deleteRows="1" formatCells="1" formatRows="1" sort="1"/>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2023-10-12T22:23:56Z</dcterms:modified>
  <cp:lastModifiedBy>Alan Gregory Soetikno</cp:lastModifiedBy>
</cp:coreProperties>
</file>