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ansoetikno/Desktop/01. 2020 Northwestern Med/15. Streamlit App/static/"/>
    </mc:Choice>
  </mc:AlternateContent>
  <xr:revisionPtr revIDLastSave="0" documentId="13_ncr:1_{5CC33E70-F728-334B-BED6-221D80D81916}" xr6:coauthVersionLast="47" xr6:coauthVersionMax="47" xr10:uidLastSave="{00000000-0000-0000-0000-000000000000}"/>
  <bookViews>
    <workbookView xWindow="9700" yWindow="760" windowWidth="20540" windowHeight="17840"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9" l="1" a="1"/>
  <c r="B10" i="9" s="1"/>
  <c r="A3" i="9" a="1"/>
  <c r="A3" i="9" s="1"/>
  <c r="A18" i="7"/>
  <c r="A17" i="7"/>
  <c r="A16" i="7"/>
  <c r="A15" i="7"/>
  <c r="A14" i="7"/>
  <c r="A13" i="7"/>
  <c r="C13" i="5" s="1"/>
  <c r="A12" i="7"/>
  <c r="A11" i="7"/>
  <c r="A10" i="7"/>
  <c r="A9" i="7"/>
  <c r="A8" i="7"/>
  <c r="A7" i="7"/>
  <c r="A6" i="7"/>
  <c r="A5" i="7"/>
  <c r="BA15" i="5" s="1"/>
  <c r="A4" i="7"/>
  <c r="A3" i="7"/>
  <c r="AE13" i="5" s="1"/>
  <c r="G13" i="5" s="1"/>
  <c r="A2" i="7"/>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P18" i="5" s="1"/>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H4" i="5" s="1"/>
  <c r="AE4" i="5"/>
  <c r="P4" i="5" s="1"/>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AH3" i="5" s="1"/>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P2" i="5" s="1"/>
  <c r="W2" i="5"/>
  <c r="V2" i="5"/>
  <c r="M2" i="5"/>
  <c r="L2" i="5"/>
  <c r="K2" i="5"/>
  <c r="J2" i="5"/>
  <c r="I2" i="5"/>
  <c r="H2" i="5"/>
  <c r="F2" i="5"/>
  <c r="E2" i="5"/>
  <c r="D2" i="5"/>
  <c r="C2" i="5"/>
  <c r="C4" i="4"/>
  <c r="C3" i="4"/>
  <c r="D13" i="4" s="1"/>
  <c r="D21" i="4" s="1"/>
  <c r="D37" i="4" s="1"/>
  <c r="C4" i="3"/>
  <c r="C3" i="3"/>
  <c r="C47" i="2"/>
  <c r="C24" i="2"/>
  <c r="I33" i="1" s="1"/>
  <c r="C20" i="2"/>
  <c r="L41" i="1" s="1"/>
  <c r="C16" i="2"/>
  <c r="C4" i="2"/>
  <c r="C3" i="2"/>
  <c r="C14" i="2" s="1"/>
  <c r="I44" i="1"/>
  <c r="I43" i="1"/>
  <c r="I40" i="1"/>
  <c r="I39" i="1"/>
  <c r="I38" i="1"/>
  <c r="B11" i="9" l="1"/>
  <c r="B13" i="9"/>
  <c r="Y4" i="5"/>
  <c r="X4" i="5" s="1"/>
  <c r="AH2" i="5"/>
  <c r="B7" i="9"/>
  <c r="B8" i="9"/>
  <c r="Y3" i="5"/>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AR5" i="5"/>
  <c r="M6" i="5"/>
  <c r="AZ16" i="5"/>
  <c r="N3" i="5"/>
  <c r="O3" i="5"/>
  <c r="X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O18" i="5"/>
  <c r="U18" i="5" s="1"/>
  <c r="C53" i="2"/>
  <c r="C7" i="6" s="1"/>
  <c r="M43" i="1" s="1"/>
  <c r="L43" i="1"/>
  <c r="AB42" i="1"/>
  <c r="D43" i="4"/>
  <c r="AB46" i="1" s="1"/>
  <c r="Z35" i="1" s="1"/>
  <c r="C18" i="2"/>
  <c r="L42" i="1" s="1"/>
  <c r="AE6" i="5"/>
  <c r="G6" i="5" s="1"/>
  <c r="AQ6" i="5"/>
  <c r="BC6" i="5"/>
  <c r="M7" i="5"/>
  <c r="AO7" i="5"/>
  <c r="BA7" i="5"/>
  <c r="K8" i="5"/>
  <c r="AM8" i="5"/>
  <c r="I9" i="5"/>
  <c r="AK9" i="5"/>
  <c r="AW9" i="5"/>
  <c r="W10" i="5"/>
  <c r="AI10" i="5"/>
  <c r="AU10" i="5"/>
  <c r="F11" i="5"/>
  <c r="V11" i="5"/>
  <c r="AT11" i="5"/>
  <c r="E12" i="5"/>
  <c r="AG12" i="5"/>
  <c r="AS12" i="5"/>
  <c r="D13" i="5"/>
  <c r="AF13" i="5"/>
  <c r="AS13" i="5"/>
  <c r="E14" i="5"/>
  <c r="V14" i="5"/>
  <c r="AI14" i="5"/>
  <c r="AV14" i="5"/>
  <c r="I15" i="5"/>
  <c r="Z15" i="5"/>
  <c r="AN15" i="5"/>
  <c r="BC15" i="5"/>
  <c r="AJ16" i="5"/>
  <c r="BD16" i="5"/>
  <c r="W17" i="5"/>
  <c r="AL17" i="5"/>
  <c r="C6" i="5"/>
  <c r="AF6" i="5"/>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AT15" i="5"/>
  <c r="H16" i="5"/>
  <c r="AR16" i="5"/>
  <c r="H17" i="5"/>
  <c r="AS17" i="5"/>
  <c r="AU17" i="5"/>
  <c r="E6" i="5"/>
  <c r="BD7" i="5"/>
  <c r="AP8" i="5"/>
  <c r="AJ12" i="5"/>
  <c r="C26" i="2"/>
  <c r="V6" i="5"/>
  <c r="N6" i="5" s="1"/>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AX17" i="5"/>
  <c r="AT6" i="5"/>
  <c r="AF7" i="5"/>
  <c r="AN9" i="5"/>
  <c r="J10" i="5"/>
  <c r="F6" i="5"/>
  <c r="AU6" i="5"/>
  <c r="E7" i="5"/>
  <c r="AG7" i="5"/>
  <c r="Y7" i="5" s="1"/>
  <c r="AS7" i="5"/>
  <c r="C8" i="5"/>
  <c r="AE8" i="5"/>
  <c r="AQ8" i="5"/>
  <c r="BC8" i="5"/>
  <c r="M9" i="5"/>
  <c r="AM10" i="5"/>
  <c r="AW12" i="5"/>
  <c r="H13" i="5"/>
  <c r="AJ13" i="5"/>
  <c r="C20" i="3" a="1"/>
  <c r="C20" i="3" s="1"/>
  <c r="W6" i="5"/>
  <c r="O6" i="5" s="1"/>
  <c r="AJ6" i="5"/>
  <c r="AR8" i="5"/>
  <c r="BD8" i="5"/>
  <c r="AP9" i="5"/>
  <c r="L10" i="5"/>
  <c r="AZ10" i="5"/>
  <c r="K11" i="5"/>
  <c r="J12" i="5"/>
  <c r="Z12" i="5"/>
  <c r="AL12" i="5"/>
  <c r="AX12" i="5"/>
  <c r="I13" i="5"/>
  <c r="C7" i="2"/>
  <c r="F3" i="3" a="1"/>
  <c r="F3" i="3" s="1"/>
  <c r="C15" i="3" a="1"/>
  <c r="C15" i="3" s="1"/>
  <c r="H6" i="5"/>
  <c r="AW6" i="5"/>
  <c r="W7" i="5"/>
  <c r="AU7" i="5"/>
  <c r="AQ9" i="5"/>
  <c r="BC9" i="5"/>
  <c r="M10" i="5"/>
  <c r="AO10" i="5"/>
  <c r="BA10" i="5"/>
  <c r="L11" i="5"/>
  <c r="AN11" i="5"/>
  <c r="J13" i="5"/>
  <c r="Z13" i="5"/>
  <c r="P13" i="5" s="1"/>
  <c r="AP14" i="5"/>
  <c r="BD14" i="5"/>
  <c r="AG15" i="5"/>
  <c r="AS16" i="5"/>
  <c r="J17" i="5"/>
  <c r="C8" i="2"/>
  <c r="D11" i="4"/>
  <c r="I6" i="5"/>
  <c r="Z6" i="5"/>
  <c r="P6" i="5" s="1"/>
  <c r="AJ7" i="5"/>
  <c r="AV7" i="5"/>
  <c r="F8" i="5"/>
  <c r="V8" i="5"/>
  <c r="N8" i="5" s="1"/>
  <c r="U8" i="5" s="1"/>
  <c r="AT8" i="5"/>
  <c r="D9" i="5"/>
  <c r="AF9" i="5"/>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AH10" i="5" s="1"/>
  <c r="AR10" i="5"/>
  <c r="C11" i="5"/>
  <c r="AE11" i="5"/>
  <c r="G11" i="5" s="1"/>
  <c r="AQ11" i="5"/>
  <c r="BD11" i="5"/>
  <c r="AP12" i="5"/>
  <c r="BC12" i="5"/>
  <c r="M13" i="5"/>
  <c r="AP13" i="5"/>
  <c r="BD13" i="5"/>
  <c r="AF14" i="5"/>
  <c r="AS14" i="5"/>
  <c r="E15" i="5"/>
  <c r="V15" i="5"/>
  <c r="N15" i="5" s="1"/>
  <c r="U15" i="5" s="1"/>
  <c r="AK15" i="5"/>
  <c r="L16" i="5"/>
  <c r="AF16" i="5"/>
  <c r="AW16" i="5"/>
  <c r="AG17" i="5"/>
  <c r="Y17" i="5" s="1"/>
  <c r="AI18" i="5"/>
  <c r="BA18" i="5"/>
  <c r="AI6" i="5"/>
  <c r="AO9" i="5"/>
  <c r="BA9" i="5"/>
  <c r="K10" i="5"/>
  <c r="J11" i="5"/>
  <c r="Z11" i="5"/>
  <c r="AL11" i="5"/>
  <c r="AX11" i="5"/>
  <c r="I12" i="5"/>
  <c r="AK12" i="5"/>
  <c r="AW13" i="5"/>
  <c r="AV6" i="5"/>
  <c r="F7" i="5"/>
  <c r="V7" i="5"/>
  <c r="N7" i="5" s="1"/>
  <c r="U7" i="5" s="1"/>
  <c r="AT7" i="5"/>
  <c r="D8" i="5"/>
  <c r="AF8" i="5"/>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C13" i="3" a="1"/>
  <c r="C13" i="3" s="1"/>
  <c r="I7" i="5"/>
  <c r="AW7" i="5"/>
  <c r="W8" i="5"/>
  <c r="AU8" i="5"/>
  <c r="AS9" i="5"/>
  <c r="C10" i="5"/>
  <c r="AE10" i="5"/>
  <c r="BC11" i="5"/>
  <c r="C11" i="3" a="1"/>
  <c r="C11" i="3" s="1"/>
  <c r="L6" i="5"/>
  <c r="AO6" i="5"/>
  <c r="BA6" i="5"/>
  <c r="K7" i="5"/>
  <c r="AM7" i="5"/>
  <c r="I8" i="5"/>
  <c r="AK8" i="5"/>
  <c r="AW8" i="5"/>
  <c r="W9" i="5"/>
  <c r="AI9" i="5"/>
  <c r="AU9" i="5"/>
  <c r="E10" i="5"/>
  <c r="AG10" i="5"/>
  <c r="Y10" i="5" s="1"/>
  <c r="AS10" i="5"/>
  <c r="D11" i="5"/>
  <c r="AF11" i="5"/>
  <c r="AH11" i="5" s="1"/>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N9" i="5" l="1"/>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3" i="3"/>
  <c r="S54" i="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D18" i="3"/>
  <c r="J18" i="3" s="1"/>
  <c r="K18" i="3" s="1"/>
  <c r="C17" i="3" a="1"/>
  <c r="C17" i="3" s="1"/>
  <c r="C12" i="3" a="1"/>
  <c r="C12" i="3" s="1"/>
  <c r="C14" i="3" a="1"/>
  <c r="C14" i="3" s="1"/>
  <c r="C16" i="3" a="1"/>
  <c r="C16" i="3" s="1"/>
  <c r="R33" i="1"/>
  <c r="C21" i="3" a="1"/>
  <c r="C21" i="3" s="1"/>
  <c r="C19" i="3" a="1"/>
  <c r="C19"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S60" i="1"/>
  <c r="D20" i="3"/>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S52" i="1"/>
  <c r="D11" i="3"/>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L45" i="1" l="1"/>
  <c r="I30" i="1" s="1"/>
  <c r="U9" i="5"/>
  <c r="F22" i="9"/>
  <c r="G22" i="9"/>
  <c r="D41" i="4"/>
  <c r="D39" i="4"/>
  <c r="AC40" i="1" s="1"/>
  <c r="Z30" i="1" s="1"/>
  <c r="AB41" i="1"/>
  <c r="G16" i="9"/>
  <c r="F16" i="9"/>
  <c r="U60" i="1"/>
  <c r="J20" i="3"/>
  <c r="G11" i="9"/>
  <c r="F11" i="9"/>
  <c r="G13" i="9"/>
  <c r="F13" i="9"/>
  <c r="S57" i="1"/>
  <c r="D16" i="3"/>
  <c r="S55" i="1"/>
  <c r="D14" i="3"/>
  <c r="S53" i="1"/>
  <c r="D12" i="3"/>
  <c r="G10" i="9"/>
  <c r="F10" i="9"/>
  <c r="D17" i="3"/>
  <c r="S58" i="1"/>
  <c r="F9" i="9"/>
  <c r="G9" i="9"/>
  <c r="G19" i="9"/>
  <c r="F19" i="9"/>
  <c r="J13" i="3"/>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F20" i="9"/>
  <c r="G20" i="9"/>
  <c r="S59" i="1"/>
  <c r="D19" i="3"/>
  <c r="F6" i="9"/>
  <c r="G6" i="9"/>
  <c r="S61" i="1"/>
  <c r="D21" i="3"/>
  <c r="F24" i="9"/>
  <c r="G24" i="9"/>
  <c r="F2" i="9"/>
  <c r="G2" i="9"/>
  <c r="J15" i="3"/>
  <c r="U56" i="1"/>
  <c r="B24" i="6" l="1"/>
  <c r="S46" i="1" s="1"/>
  <c r="K20" i="3"/>
  <c r="C24" i="6" s="1"/>
  <c r="U46" i="1" s="1"/>
  <c r="J17" i="3"/>
  <c r="U58" i="1"/>
  <c r="J21" i="3"/>
  <c r="U61" i="1"/>
  <c r="J12" i="3"/>
  <c r="U53" i="1"/>
  <c r="U59" i="1"/>
  <c r="J19" i="3"/>
  <c r="I24" i="1"/>
  <c r="C65" i="2"/>
  <c r="U55" i="1"/>
  <c r="J14" i="3"/>
  <c r="B18" i="6"/>
  <c r="S40" i="1" s="1"/>
  <c r="K13" i="3"/>
  <c r="C18" i="6" s="1"/>
  <c r="U40" i="1" s="1"/>
  <c r="U57" i="1"/>
  <c r="J16" i="3"/>
  <c r="D45" i="4"/>
  <c r="AB45" i="1"/>
  <c r="Z33" i="1" s="1"/>
  <c r="K15" i="3"/>
  <c r="C20" i="6" s="1"/>
  <c r="U42" i="1" s="1"/>
  <c r="B20" i="6"/>
  <c r="S42" i="1" s="1"/>
  <c r="B16" i="6"/>
  <c r="S38" i="1" s="1"/>
  <c r="J23" i="3"/>
  <c r="S48" i="1" s="1"/>
  <c r="K11" i="3"/>
  <c r="D46" i="4" l="1"/>
  <c r="AB48" i="1" s="1"/>
  <c r="AC44" i="1"/>
  <c r="Z24" i="1" s="1"/>
  <c r="AC52" i="1" s="1"/>
  <c r="AC53" i="1" s="1"/>
  <c r="Z58" i="1" s="1"/>
  <c r="K12" i="3"/>
  <c r="C17" i="6" s="1"/>
  <c r="U39" i="1" s="1"/>
  <c r="B17" i="6"/>
  <c r="S39" i="1" s="1"/>
  <c r="B21" i="6"/>
  <c r="S43" i="1" s="1"/>
  <c r="K16" i="3"/>
  <c r="C21" i="6" s="1"/>
  <c r="U43" i="1" s="1"/>
  <c r="B25" i="6"/>
  <c r="S47" i="1" s="1"/>
  <c r="K21" i="3"/>
  <c r="C25" i="6" s="1"/>
  <c r="U47" i="1" s="1"/>
  <c r="R30" i="1"/>
  <c r="K17" i="3"/>
  <c r="C22" i="6" s="1"/>
  <c r="U44" i="1" s="1"/>
  <c r="B22" i="6"/>
  <c r="S44" i="1" s="1"/>
  <c r="B19" i="6"/>
  <c r="S41" i="1" s="1"/>
  <c r="K14" i="3"/>
  <c r="C19" i="6" s="1"/>
  <c r="U41" i="1" s="1"/>
  <c r="K19" i="3"/>
  <c r="C23" i="6" s="1"/>
  <c r="U45" i="1" s="1"/>
  <c r="B23" i="6"/>
  <c r="S45" i="1" s="1"/>
  <c r="C16" i="6"/>
  <c r="U38" i="1" s="1"/>
  <c r="K23" i="3"/>
  <c r="U48" i="1" l="1"/>
  <c r="R24" i="1"/>
  <c r="U72" i="1" s="1"/>
  <c r="U73" i="1" s="1"/>
  <c r="R8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Y9" authorId="0" shapeId="0" xr:uid="{00000000-0006-0000-0600-000001000000}">
      <text>
        <r>
          <rPr>
            <sz val="12"/>
            <color theme="1"/>
            <rFont val="Calibri"/>
            <family val="2"/>
            <scheme val="minor"/>
          </rPr>
          <t>Responder updated this value.</t>
        </r>
      </text>
    </comment>
  </commentList>
</comments>
</file>

<file path=xl/sharedStrings.xml><?xml version="1.0" encoding="utf-8"?>
<sst xmlns="http://schemas.openxmlformats.org/spreadsheetml/2006/main" count="4119" uniqueCount="1394">
  <si>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</si>
  <si>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</si>
  <si>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</si>
  <si>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</si>
  <si>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</si>
  <si>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</si>
  <si>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</si>
  <si>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</si>
  <si>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</si>
  <si>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</si>
  <si>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</si>
  <si>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</si>
  <si>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</si>
  <si>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</si>
  <si>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</si>
  <si>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</si>
  <si>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</si>
  <si>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</si>
  <si>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</si>
  <si>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</si>
  <si>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</si>
  <si>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</si>
  <si>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</si>
  <si>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</si>
  <si>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</si>
  <si>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</si>
  <si>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</si>
  <si>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</si>
  <si>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</si>
  <si>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</si>
  <si>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</si>
  <si>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</si>
  <si>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</si>
  <si>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</si>
  <si>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</si>
  <si>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</si>
  <si>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</si>
  <si>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</si>
  <si>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</si>
  <si>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</si>
  <si>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</si>
  <si>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</si>
  <si>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</si>
  <si>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</si>
  <si>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</si>
  <si>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</si>
  <si>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</si>
  <si>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</si>
  <si>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</si>
  <si>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</si>
  <si>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</si>
  <si>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</si>
  <si>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</si>
  <si>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</si>
  <si>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</si>
  <si>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</si>
  <si>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</si>
  <si>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</si>
  <si>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Prospective Payment System (PPS) rate, 2021</t>
  </si>
  <si>
    <t xml:space="preserve">     Specialty Referral</t>
  </si>
  <si>
    <t>New patient visits reimbursed at 1.34x PPS rate</t>
  </si>
  <si>
    <t>Weighted Average Reimbursement of Pharmacy Prescriptions</t>
  </si>
  <si>
    <t>See "Rx Rate" tab below</t>
  </si>
  <si>
    <t>Weighted Average Reimbursement of Clinical Lab Tests</t>
  </si>
  <si>
    <t>See "Lab Rate" tab below</t>
  </si>
  <si>
    <t>Weighted Average Charge for Imaging Tests</t>
  </si>
  <si>
    <t>See "Image Rate" tab below</t>
  </si>
  <si>
    <t>Value per Covid-19 Test</t>
  </si>
  <si>
    <t>Medicare reimbursement rate, 2021</t>
  </si>
  <si>
    <t>Value per 1st Covid-19 Vaccine</t>
  </si>
  <si>
    <t>Value per 2nd Covid-19 Vaccine</t>
  </si>
  <si>
    <t>Reimbursement Rate of Dental Visit </t>
  </si>
  <si>
    <t>Medicaid reimbursement rate for dental filling (D2330), 2021, $19.95 if using value for a comprehensive oral exam (D0150)</t>
  </si>
  <si>
    <t>Reimbursement Rate for Behavioral Health Visit</t>
  </si>
  <si>
    <t>Prospective Payment System (PPS) rate for 30 minute psychotherapy and evaluation &amp; mangement, 2021</t>
  </si>
  <si>
    <t>Average Value of a Volunteer Hour</t>
  </si>
  <si>
    <t>Independent Sector Estimate of Value of Volunteer Time per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</si>
  <si>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</si>
  <si>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</si>
  <si>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</si>
  <si>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</si>
  <si>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</si>
  <si>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</si>
  <si>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</si>
  <si>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</si>
  <si>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</si>
  <si>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</si>
  <si>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</si>
  <si>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</si>
  <si>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</si>
  <si>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</si>
  <si>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</si>
  <si>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</si>
  <si>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</si>
  <si>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</si>
  <si>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</si>
  <si>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</si>
  <si>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</si>
  <si>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</si>
  <si>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</si>
  <si>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</si>
  <si>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</si>
  <si>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</si>
  <si>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</si>
  <si>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</si>
  <si>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</si>
  <si>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</si>
  <si>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</si>
  <si>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</si>
  <si>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</si>
  <si>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</si>
  <si>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</si>
  <si>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</si>
  <si>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</si>
  <si>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</si>
  <si>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</si>
  <si>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</si>
  <si>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</si>
  <si>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</si>
  <si>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</si>
  <si>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</si>
  <si>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</si>
  <si>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</si>
  <si>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</si>
  <si>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</si>
  <si>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</si>
  <si>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</si>
  <si>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</si>
  <si>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</si>
  <si>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</si>
  <si>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</si>
  <si>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</si>
  <si>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</si>
  <si>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</si>
  <si>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</si>
  <si>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</si>
  <si>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</si>
  <si>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</si>
  <si>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</si>
  <si>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</si>
  <si>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</si>
  <si>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</si>
  <si>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</si>
  <si>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</si>
  <si>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</si>
  <si>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</si>
  <si>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</si>
  <si>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</si>
  <si>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</si>
  <si>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</si>
  <si>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</si>
  <si>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</si>
  <si>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</si>
  <si>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</si>
  <si>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</si>
  <si>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</si>
  <si>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</si>
  <si>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</si>
  <si>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</si>
  <si>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</si>
  <si>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</si>
  <si>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</si>
  <si>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</si>
  <si>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</si>
  <si>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</si>
  <si>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</si>
  <si>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</si>
  <si>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</si>
  <si>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</si>
  <si>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</si>
  <si>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</si>
  <si>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</si>
  <si>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</si>
  <si>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</si>
  <si>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</si>
  <si>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</si>
  <si>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</si>
  <si>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</si>
  <si>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</si>
  <si>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</si>
  <si>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</si>
  <si>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</si>
  <si>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</si>
  <si>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</si>
  <si>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</si>
  <si>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</si>
  <si>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</si>
  <si>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</si>
  <si>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</si>
  <si>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</si>
  <si>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</si>
  <si>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</si>
  <si>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</si>
  <si>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</si>
  <si>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</si>
  <si>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</si>
  <si>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</si>
  <si>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</si>
  <si>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</si>
  <si>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</si>
  <si>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</si>
  <si>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</si>
  <si>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</si>
  <si>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</si>
  <si>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</si>
  <si>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</si>
  <si>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</si>
  <si>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</si>
  <si>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ICN SHIFA Clinic</t>
  </si>
  <si>
    <t>Indian American Medical Association Charitable Fdn</t>
  </si>
  <si>
    <t>Sarah Bush Lincoln Dental Services</t>
  </si>
  <si>
    <t>DuPage Health Coalition</t>
  </si>
  <si>
    <t>Port Ministries</t>
  </si>
  <si>
    <t>Aurora Christian Healthcare</t>
  </si>
  <si>
    <t>Community Health Care Clinic</t>
  </si>
  <si>
    <t>Avicenna Community Health Center</t>
  </si>
  <si>
    <t>Mercy To Mankind Clinic, NFP</t>
  </si>
  <si>
    <t>Azzarelli Outreach Clinic</t>
  </si>
  <si>
    <t>Family Health Partnership Clinic</t>
  </si>
  <si>
    <t>Old Irving Park Community Clinic</t>
  </si>
  <si>
    <t>Will-Grundy Medical Clinic, LTD</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</si>
  <si>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</si>
  <si>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</si>
  <si>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</si>
  <si>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</si>
  <si>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</si>
  <si>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</si>
  <si>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</si>
  <si>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</si>
  <si>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</si>
  <si>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</si>
  <si>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</si>
  <si>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</si>
  <si>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</si>
  <si>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</si>
  <si>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</si>
  <si>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</si>
  <si>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</si>
  <si>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</si>
  <si>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</si>
  <si>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</si>
  <si>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</si>
  <si>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</si>
  <si>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</si>
  <si>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</si>
  <si>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</si>
  <si>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</si>
  <si>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</si>
  <si>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</si>
  <si>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</si>
  <si>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</si>
  <si>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</si>
  <si>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</si>
  <si>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</si>
  <si>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</si>
  <si>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</si>
  <si>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</si>
  <si>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</si>
  <si>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</si>
  <si>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</si>
  <si>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</si>
  <si>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</si>
  <si>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</si>
  <si>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</si>
  <si>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</si>
  <si>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</si>
  <si>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</si>
  <si>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</si>
  <si>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</si>
  <si>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</si>
  <si>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</si>
  <si>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</si>
  <si>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</si>
  <si>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</si>
  <si>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</si>
  <si>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</si>
  <si>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</si>
  <si>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</si>
  <si>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</si>
  <si>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</si>
  <si>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</si>
  <si>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</si>
  <si>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</si>
  <si>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</si>
  <si>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</si>
  <si>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</si>
  <si>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</si>
  <si>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</si>
  <si>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</si>
  <si>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</si>
  <si>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</si>
  <si>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</si>
  <si>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</si>
  <si>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</si>
  <si>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</si>
  <si>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</si>
  <si>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</si>
  <si>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</si>
  <si>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</si>
  <si>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</si>
  <si>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</si>
  <si>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</si>
  <si>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</si>
  <si>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</si>
  <si>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</si>
  <si>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</si>
  <si>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</si>
  <si>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</si>
  <si>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</si>
  <si>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</si>
  <si>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</si>
  <si>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</si>
  <si>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</si>
  <si>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</si>
  <si>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</si>
  <si>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</si>
  <si>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</si>
  <si>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</si>
  <si>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</si>
  <si>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</si>
  <si>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</si>
  <si>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</si>
  <si>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</si>
  <si>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</si>
  <si>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</si>
  <si>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</si>
  <si>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</si>
  <si>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</si>
  <si>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</si>
  <si>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</si>
  <si>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</si>
  <si>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</si>
  <si>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</si>
  <si>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</si>
  <si>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</si>
  <si>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</si>
  <si>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</si>
  <si>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</si>
  <si>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</si>
  <si>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</si>
  <si>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</si>
  <si>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</si>
  <si>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</si>
  <si>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</si>
  <si>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</si>
  <si>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</si>
  <si>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</si>
  <si>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</si>
  <si>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</si>
  <si>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</si>
  <si>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</si>
  <si>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</si>
  <si>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</si>
  <si>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</si>
  <si>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</si>
  <si>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</si>
  <si>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</si>
  <si>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</si>
  <si>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</si>
  <si>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</si>
  <si>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Development and Communications Manager</t>
  </si>
  <si>
    <t>rlessing@mobilecarefoundation.org</t>
  </si>
  <si>
    <t>www.mobilecarechicago.org</t>
  </si>
  <si>
    <t>Yes</t>
  </si>
  <si>
    <t>36-4203198</t>
  </si>
  <si>
    <t>-</t>
  </si>
  <si>
    <t>Onsite Dispensary</t>
  </si>
  <si>
    <t>Food allergy, environmental allergy, eczema</t>
  </si>
  <si>
    <t>Spanish</t>
  </si>
  <si>
    <t>Uninsured, Underinsured, Children</t>
  </si>
  <si>
    <t>We do not use any of these criteria, but we are a pediatric practice (patients 0-20 years old)</t>
  </si>
  <si>
    <t>athenaHealth and Dentrix Ascend</t>
  </si>
  <si>
    <t>Telephone Appointments, Video Appointments</t>
  </si>
  <si>
    <t>Doximity</t>
  </si>
  <si>
    <t>Not Available - Not a priority</t>
  </si>
  <si>
    <t>On-site</t>
  </si>
  <si>
    <t>Refer Out</t>
  </si>
  <si>
    <t>Not Available - Planning to add in next 12 months</t>
  </si>
  <si>
    <t>mental health, adult dental, vision/glasses</t>
  </si>
  <si>
    <t>Physician Precription, Physician Samples, Pay for specific (not stock or bulk) patient medications</t>
  </si>
  <si>
    <t>Free Clinic</t>
  </si>
  <si>
    <t>8:30-4:30</t>
  </si>
  <si>
    <t>No</t>
  </si>
  <si>
    <t>Yes, we are exclusively a mobile provider</t>
  </si>
  <si>
    <t>No, we do not accept payment of any kind</t>
  </si>
  <si>
    <t>Medicaid</t>
  </si>
  <si>
    <t>Foundations, State Government, Medicaid, Individuals, Corporations</t>
  </si>
  <si>
    <t>Funding Avenues</t>
  </si>
  <si>
    <t>Lack of staff or volunteer expertise</t>
  </si>
  <si>
    <t>Erratic/unpredictable funding (especially government funding), and a lack of administrative support</t>
  </si>
  <si>
    <t>IAFCC performed a miracle securing funding for our clinic this year! If it's possible to get a commitment from IDPH to renew funding next year it would be incredibly meaningful.</t>
  </si>
  <si>
    <t>Does not provide any services in this category</t>
  </si>
  <si>
    <t>klamansky@tchpfreeclinic.org</t>
  </si>
  <si>
    <t>Kim Lamansky</t>
  </si>
  <si>
    <t>630-377-9277</t>
  </si>
  <si>
    <t>318 Walnut St.</t>
  </si>
  <si>
    <t>St. Charles</t>
  </si>
  <si>
    <t>Emily Mols</t>
  </si>
  <si>
    <t>Clinical Director</t>
  </si>
  <si>
    <t>emols@tchpfreeclinic.org</t>
  </si>
  <si>
    <t>www.tchpfreeclinic.org</t>
  </si>
  <si>
    <t>36-4475369</t>
  </si>
  <si>
    <t>828 - DENTAL Imaging Only</t>
  </si>
  <si>
    <t>On-site licensed/certificate/permitted pharmacy</t>
  </si>
  <si>
    <t>NA</t>
  </si>
  <si>
    <t>Polish, Spanish, Russian</t>
  </si>
  <si>
    <t>Homeless, Immigrants, Uninsured, Underinsured, Individuals with substance abuse disorders, Formerly Incarcerated</t>
  </si>
  <si>
    <t xml:space="preserve">must be uninsured, 1. We take those who live outside our boundary, but WORK within. 2. We take underinsured if they meet the financial requirements. </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</si>
  <si>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</si>
  <si>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</si>
  <si>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</si>
  <si>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</si>
  <si>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</si>
  <si>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2 buildings (1 medical, 1 dental) side by side. Main number is for both.</t>
  </si>
  <si>
    <t>No, but we accept donations</t>
  </si>
  <si>
    <t>Foundations, Hospitals, Individuals, Special Events, Civic Groups</t>
  </si>
  <si>
    <t>Specialists, Funding Avenues, No vehicle to get to appointments. We offer ride share program, but costly</t>
  </si>
  <si>
    <t xml:space="preserve">Long-term funding sources. </t>
  </si>
  <si>
    <t>Keep the grant notices up! Huge help!!</t>
  </si>
  <si>
    <t xml:space="preserve">DPH has been a HUGE support! I understand we are very blessed with our donations of medications and hospital work, so the DPH grant covers so many other costs that allows us to focus on the best outcomes for patients. 
</t>
  </si>
  <si>
    <t>clinic@icnshifa.org</t>
  </si>
  <si>
    <t>Usman Khan</t>
  </si>
  <si>
    <t>25W530 75th St.</t>
  </si>
  <si>
    <t>Naperville</t>
  </si>
  <si>
    <t>2844 W Ogden Ave, Naperville, IL 60540</t>
  </si>
  <si>
    <t>Chief Medical Officer</t>
  </si>
  <si>
    <t>www.icnshifa.org</t>
  </si>
  <si>
    <t>36-3784891</t>
  </si>
  <si>
    <t>Cardiac, GI</t>
  </si>
  <si>
    <t>Arabic, Hindi, Spanish, Gujarati, Urdu</t>
  </si>
  <si>
    <t>Homeless, Immigrants, Uninsured, Underinsured</t>
  </si>
  <si>
    <t>Must be less than a certain percentage of FPL</t>
  </si>
  <si>
    <t>AthenaOne</t>
  </si>
  <si>
    <t>Cardiology, GI, Endocrinology</t>
  </si>
  <si>
    <t>Physician Precription, Charitable fill pharmacy on-site, Pay outside pharmacy/pharmacy voucher, Generics through $4 Walmart Plan</t>
  </si>
  <si>
    <t>Yes, ICN SHIFA Clinic is affiliated with Islamic Center of Naperville</t>
  </si>
  <si>
    <t>1. Individuals
2. State Government
3. Religious Organizations/Faith Community
4. Civic Groups/Professional &amp; Member Organizations</t>
  </si>
  <si>
    <t>Diagnostic Tests, Specialists, Procedures, Funding Avenues</t>
  </si>
  <si>
    <t>Lack of funding and grants, Lack of outreach/Marketing</t>
  </si>
  <si>
    <t>Financial and budget planning and Arrangement of certain medications (Insulin, inhalers)</t>
  </si>
  <si>
    <t>Grant Support
Medical Supplies
Advertisement</t>
  </si>
  <si>
    <t>Resource Provision</t>
  </si>
  <si>
    <t>In-clinic</t>
  </si>
  <si>
    <t>Two (2) to four (4) weeks.</t>
  </si>
  <si>
    <t>BH providers are uncompensated volunteers working directly with the clinic.</t>
  </si>
  <si>
    <t>lhakpa@iamacf.org</t>
  </si>
  <si>
    <t>Lhakpa Tsering</t>
  </si>
  <si>
    <t>224-713-5212</t>
  </si>
  <si>
    <t>773-275-8630</t>
  </si>
  <si>
    <t>2645 W Peterson Ave</t>
  </si>
  <si>
    <t>Same as above</t>
  </si>
  <si>
    <t>Dr. Suneela Harsoor</t>
  </si>
  <si>
    <t>Chair person - Board of Directors</t>
  </si>
  <si>
    <t>drharsoor@gmail.com</t>
  </si>
  <si>
    <t>www.iamacf.org</t>
  </si>
  <si>
    <t>36-3910201</t>
  </si>
  <si>
    <t>1000+</t>
  </si>
  <si>
    <t>On-site w/permitted pharmacy &amp; limited medicines (15 total)</t>
  </si>
  <si>
    <t>300+ 30 day prescriptions</t>
  </si>
  <si>
    <t>Dyslipidemia/Hypercholesterolemia/Hypertension are the most challenging and are high priority for the clinic</t>
  </si>
  <si>
    <t>Unknown</t>
  </si>
  <si>
    <t>Arabic, Hindi, Spanish, Gujarati, Urdu, Punjabi, Rohingya</t>
  </si>
  <si>
    <t>Hindi, Gujarati, Urdu, Punjabi, Only English, Occasionally Spanish, Arabic, Rohingya based on volunteers</t>
  </si>
  <si>
    <t>Immigrants, Primary Language other than English, Uninsured, Underinsured, Adults, Seniors (65+), Undocumented, Asylees, Refugees</t>
  </si>
  <si>
    <t>N/A Our services are open to all</t>
  </si>
  <si>
    <t>Practice Fusion</t>
  </si>
  <si>
    <t>Telephone Appointments, Limited services via telephone</t>
  </si>
  <si>
    <t>Not currently but thinking of using Practice Fusion</t>
  </si>
  <si>
    <t>Emergency/Urgent care, X-ray/Imaging, anything beyond primary care.</t>
  </si>
  <si>
    <t>70% - 75%</t>
  </si>
  <si>
    <t>Physician Precription, Charitable Distributor Donation (i.e. AmeriCares, Also provide GoodRX saving cards for external pharmacy referrals</t>
  </si>
  <si>
    <t>Friday evening clinic 5:00 PM-9:00PM, Saturday &amp; Sunday 10:00 AM to 2:00 PM</t>
  </si>
  <si>
    <t>No. Free but we accept donations and a copy of medical records $10</t>
  </si>
  <si>
    <t>We do not bill anyone for the services</t>
  </si>
  <si>
    <t>Endowments, individuals, Corporations, Special Events and Medical school</t>
  </si>
  <si>
    <t>Funding Avenues, Patient Lifestyle Modifications, Patient Education, Patient Competing Priorities, Cultural norms and practices regarding diet</t>
  </si>
  <si>
    <t>Lack of staff/volunteer time, expertise and funding to sustain it</t>
  </si>
  <si>
    <t>We have EHR, but new users is  difficult due to staff capacity</t>
  </si>
  <si>
    <t>Not enough funding and staffing capacity to operate more days of the funding opportunities.</t>
  </si>
  <si>
    <t xml:space="preserve">Need help with marketing/referring people to open staff positions, and help with </t>
  </si>
  <si>
    <t>Provide information on best practices of other free clinics, including how to recruit more volunteer physicians, pharmacists and other with admin/technical skills.</t>
  </si>
  <si>
    <t>lbollan@sblhs.org</t>
  </si>
  <si>
    <t>Laura Bollan</t>
  </si>
  <si>
    <t>217-345-6828</t>
  </si>
  <si>
    <t>225 Richmond Ave. East</t>
  </si>
  <si>
    <t>Mattoon</t>
  </si>
  <si>
    <t>Illinois</t>
  </si>
  <si>
    <t>Director Healthy Communities</t>
  </si>
  <si>
    <t>Ashley Pryor</t>
  </si>
  <si>
    <t>Dental Supervisor</t>
  </si>
  <si>
    <t>apryor@sblhs.org</t>
  </si>
  <si>
    <t>www.sarahbush.org/dental</t>
  </si>
  <si>
    <t>23-7098532</t>
  </si>
  <si>
    <t>neither</t>
  </si>
  <si>
    <t xml:space="preserve">There is a lack of providers you provide dental care for adults on medicaid.  There is a lack of sedation dentistry for children on medicaid and our folks have to travel 3 hours for services. </t>
  </si>
  <si>
    <t>Hindi, Spanish, Mandarin, Russian, Vietnamese</t>
  </si>
  <si>
    <t>Arabic, Hindi, Polish, Spanish, Gujarati, Urdu, Mandarin, French, Russian, Punjabi, Hmong, Sudanese, Vietnamese, Somali, Bumese, Rohingya, Tibetan, ASL</t>
  </si>
  <si>
    <t>Homeless, Uninsured, Underinsured, Children</t>
  </si>
  <si>
    <t>must be uninsured, must be a legal resident, Must be less than a certain percentage of FPL, eligible for Medicaid and/or Free/Reduced Lunch program</t>
  </si>
  <si>
    <t>Open Dental</t>
  </si>
  <si>
    <t xml:space="preserve">Adult Dental Services, Sedation Dentistry for Children &amp; Adults, Surgical Dentistry for children &amp; adults. </t>
  </si>
  <si>
    <t>Physician Precription</t>
  </si>
  <si>
    <t>Charitable Clinic</t>
  </si>
  <si>
    <t>8 a.m. - 4 p.m. M-F</t>
  </si>
  <si>
    <t xml:space="preserve">Our Dental Program does not. </t>
  </si>
  <si>
    <t>Our Dental Bus goes to 60 schools in a 9 county service area.</t>
  </si>
  <si>
    <t>Sarah Bush Lincoln Health Center</t>
  </si>
  <si>
    <t>Medicaid, foundations, our hospital, grants</t>
  </si>
  <si>
    <t>Specialists, Patient Lifestyle Modifications, Food Access, Patient Education, Patient Competing Priorities</t>
  </si>
  <si>
    <t>not looking to add a pharmacy at our clinic</t>
  </si>
  <si>
    <t>One provider. If something happens to him, it shuts us down.  Also, lack of referral resources. Lack of Adult Dental providers for Medicaid.</t>
  </si>
  <si>
    <t>Remove barriers Medicaid plans put on us, like calling to check if we can see patients quickly enough.  if we are only seeing Medicaid patients, then we are going to have a backlog.  Reimburse for 6 month cleanings without another exam. (as in the past)</t>
  </si>
  <si>
    <t xml:space="preserve">Behavior Health.  This is a great need in our area.  Our parent company is considering adding a Behavioral Health Bus.   FYI, our volunteers don't work in our clinic, we send them our patients and they provide services for free in their dental clinic. </t>
  </si>
  <si>
    <t>Funding from IDPH and infographics of our services and what we provide. Advocacy opportunities.</t>
  </si>
  <si>
    <t>kdoyle@accessdupage.org</t>
  </si>
  <si>
    <t>Karen Doyle</t>
  </si>
  <si>
    <t>331-716-7566</t>
  </si>
  <si>
    <t>630-510-8720</t>
  </si>
  <si>
    <t>511 Thornhill Drive, Suite C</t>
  </si>
  <si>
    <t>Carol Stream</t>
  </si>
  <si>
    <t>Kara Murphy</t>
  </si>
  <si>
    <t>President</t>
  </si>
  <si>
    <t>kmurphy@accessdupage.org</t>
  </si>
  <si>
    <t>Director of Development and Commnications</t>
  </si>
  <si>
    <t>accessdupage.org</t>
  </si>
  <si>
    <t>36-4448208</t>
  </si>
  <si>
    <t>Most prescription drugs ordered by PCP or referred specialists are covered by the program and available at the majority of DuPage County pharmacies.</t>
  </si>
  <si>
    <t xml:space="preserve">Endocrinology and Gastroenterology </t>
  </si>
  <si>
    <t xml:space="preserve">Arabic, Hindi, Polish, Spanish, Urdu, French, Cantonese </t>
  </si>
  <si>
    <t>Through our relationship with Language Access Resource Center (LARC), we are able to provide any necessary interpretation services.</t>
  </si>
  <si>
    <t>Immigrants, Primary Language other than English, Uninsured, Underinsured, Adults</t>
  </si>
  <si>
    <t>must be uninsured, must live in the county that clinic is located, Must be ineligible for medicaid or other insurance coverage, Must be less than a certain percentage of FPL</t>
  </si>
  <si>
    <t xml:space="preserve"> </t>
  </si>
  <si>
    <t>Endocrinology, Gastroenterology, Orthopedics</t>
  </si>
  <si>
    <t>Physician Precription, Physician Samples, Drug Company PAP, Charitable fill pharmacy off-site, Pay outside pharmacy/pharmacy voucher, DuPage Dispensary of Hope, Pharmacy Benefits Manager</t>
  </si>
  <si>
    <t>A Clinic without walls</t>
  </si>
  <si>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</si>
  <si>
    <t>Yes, and fee is required</t>
  </si>
  <si>
    <t>https://drive.google.com/open?id=1Xd9VxtrXuU4MB6SciSL1c4_6TNEbJ8Fe</t>
  </si>
  <si>
    <t>Hospitals, State Government, Foundations, Local Government, Individuals</t>
  </si>
  <si>
    <t>Specialists</t>
  </si>
  <si>
    <t>Health Equity, Immigration, Funding</t>
  </si>
  <si>
    <t xml:space="preserve">The IAFCC has been a rockstar this year.  We commend the hard legislative work you did this year and applaud your success.  We continue to appreciate the VISTA program and all the initiatives you are leading to strengthen us as a sector.  </t>
  </si>
  <si>
    <t>Continue doing what you are doing!</t>
  </si>
  <si>
    <t>phoebe@theportministries.org</t>
  </si>
  <si>
    <t>Phoebe Kaufman</t>
  </si>
  <si>
    <t>5013 S Hermitage Ave</t>
  </si>
  <si>
    <t>Chiago</t>
  </si>
  <si>
    <t>Grant Writer</t>
  </si>
  <si>
    <t>phoebe@theportminstries.org</t>
  </si>
  <si>
    <t>David Hommy Gonzalez</t>
  </si>
  <si>
    <t>dhgonzalez@theportministries.org</t>
  </si>
  <si>
    <t>theportministries.org</t>
  </si>
  <si>
    <t>36-3384385</t>
  </si>
  <si>
    <t>Complex trauma, acute/recent victimization (ex: shooting/homocide/traumatic loss)</t>
  </si>
  <si>
    <t>&lt;1</t>
  </si>
  <si>
    <t>Immigrants, Primary Language other than English, Uninsured, Underinsured, Children, Adults, Seniors (65+)</t>
  </si>
  <si>
    <t>None</t>
  </si>
  <si>
    <t>Text Messages</t>
  </si>
  <si>
    <t>Ob/gyn, occupational therapy, internal medicine</t>
  </si>
  <si>
    <t>Physician Precription, Physician Samples, Drug Company bulk donation/replacement, Charitable Distributor Donation (i.e. AmeriCares, Stock bottles, Generics through $4 Walmart Plan</t>
  </si>
  <si>
    <t>Free and charitable clinic</t>
  </si>
  <si>
    <t>We distribute hygiene kits to community members via the Bread Truck, which drives to ten locations per day around the neighborhood to provide meals and other basic needs supplies, six days per week</t>
  </si>
  <si>
    <t>1) individuals 2) foundations</t>
  </si>
  <si>
    <t>Medications, Diagnostic Tests, Patient Lifestyle Modifications, Patient Education</t>
  </si>
  <si>
    <t>Too expensive/lack of staff &amp; volunteer expertise</t>
  </si>
  <si>
    <t>Understaffing</t>
  </si>
  <si>
    <t>Any assistance with staffing and/or funding</t>
  </si>
  <si>
    <t>skypingwithmom@gmail.com</t>
  </si>
  <si>
    <t>Monita Gruhlke</t>
  </si>
  <si>
    <t>630-606-8178</t>
  </si>
  <si>
    <t>630-586-6396</t>
  </si>
  <si>
    <t>61 S. Broadway</t>
  </si>
  <si>
    <t>Aurora</t>
  </si>
  <si>
    <t>Javier Serrano</t>
  </si>
  <si>
    <t>President of the Board</t>
  </si>
  <si>
    <t xml:space="preserve">enriquez37.je@gmail.com </t>
  </si>
  <si>
    <t>Secretary of the Board/Grantwriter</t>
  </si>
  <si>
    <t>aurorachristianhealthcare.org</t>
  </si>
  <si>
    <t>85-1683267</t>
  </si>
  <si>
    <t>We only provide dental and chiropractic care, no pharmaceuticals.</t>
  </si>
  <si>
    <t>Dental care has been our priority; we are the only free dental clinic in our area, and at least 11% of area residents have no dental insurance.</t>
  </si>
  <si>
    <t>Homeless, Immigrants, Primary Language other than English, Uninsured, Adults, Seniors (65+), Formerly Incarcerated, Victims of Intimate Partner Violence</t>
  </si>
  <si>
    <t>must be uninsured, Must be unable to afford dental or chiropractic care themselves.</t>
  </si>
  <si>
    <t>Working on computer upgrade system with contractor.</t>
  </si>
  <si>
    <t>We are working to refer patients for x-ray/imaging; We would like to be able to refer patients for implants, root canals &amp; crowns at low or no cost.</t>
  </si>
  <si>
    <t>Only chiropractic and dental</t>
  </si>
  <si>
    <t>non</t>
  </si>
  <si>
    <t>none</t>
  </si>
  <si>
    <t>Pay outside pharmacy/pharmacy voucher</t>
  </si>
  <si>
    <t>Varies according to provider availability; Wednesdays 5 pm - 9 pm; Some Fridays 9 am -1 pm; some Saturdays 12:30 - 5:30</t>
  </si>
  <si>
    <t>no</t>
  </si>
  <si>
    <t>Grants from (1) IAFCC; (2) ISDS; (3) Foundations; (4) private donations: (5) Walmart grants; (6) Religious faith community</t>
  </si>
  <si>
    <t xml:space="preserve">Diagnostic Tests, Specialists, Funding Avenues, Patient Competing Priorities, </t>
  </si>
  <si>
    <t>Lack of staff or volunteer time</t>
  </si>
  <si>
    <t>Cannot transfer paper records to EHR</t>
  </si>
  <si>
    <t xml:space="preserve">Availability of professional provider volunteers; funding; </t>
  </si>
  <si>
    <t>Help recruit professional service providers</t>
  </si>
  <si>
    <t xml:space="preserve">All volunteers, most with other jobs or other obligations. </t>
  </si>
  <si>
    <t xml:space="preserve">Help recruit professional provider volunteers; continue to help with funding; </t>
  </si>
  <si>
    <t>mromagnoli@chcconline.org</t>
  </si>
  <si>
    <t>Mike Romagnoli</t>
  </si>
  <si>
    <t>309-888-5531</t>
  </si>
  <si>
    <t>900 Franklin Ave.</t>
  </si>
  <si>
    <t>Normal</t>
  </si>
  <si>
    <t>Same</t>
  </si>
  <si>
    <t>Theresa Lage</t>
  </si>
  <si>
    <t>Development Coordinator</t>
  </si>
  <si>
    <t>tlage@chcconline.org</t>
  </si>
  <si>
    <t>www.chcchealth.org</t>
  </si>
  <si>
    <t>37-1316328</t>
  </si>
  <si>
    <t>Gynecology access is difficult.  We do have it, but it is quite limited.</t>
  </si>
  <si>
    <t>Spanish, Mandarin, French, Russian, Macedonian, Lingala, Swahili</t>
  </si>
  <si>
    <t>Spanish, French, Russian</t>
  </si>
  <si>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</si>
  <si>
    <t>MedServices</t>
  </si>
  <si>
    <t>CareMessage</t>
  </si>
  <si>
    <t>Orthopedics, Gynecology, GI</t>
  </si>
  <si>
    <t>Physician Precription, Drug Company PAP, Charitable Distributor Donation (i.e. AmeriCares, Stock bottles, Pay outside pharmacy/pharmacy voucher, Pay for specific (not stock or bulk) patient medications, Dispensary of Hope</t>
  </si>
  <si>
    <t>Yes, we do mobile visits at a county mental health center, but VERY low volume</t>
  </si>
  <si>
    <t>No.</t>
  </si>
  <si>
    <t>Individuals, Business/Corp, Government, Grants, Special Events</t>
  </si>
  <si>
    <t>Patient Lifestyle Modifications, Literacy, Patient Competing Priorities</t>
  </si>
  <si>
    <t>We have a dispensary.</t>
  </si>
  <si>
    <t>We have an EMR.</t>
  </si>
  <si>
    <t>Funding!  Juggling all the different patient needs/wants/expansions and having the staff to do it.  People are VERY expensive.</t>
  </si>
  <si>
    <t>Continued efforts for state funding are huge.  This is revolutionary for sustainability.</t>
  </si>
  <si>
    <t>.</t>
  </si>
  <si>
    <t>State funding, continued efforts for getting the radar in Springfield</t>
  </si>
  <si>
    <t>In-clinic, Direct Referral</t>
  </si>
  <si>
    <t>Direct Referral</t>
  </si>
  <si>
    <t>Indirect referral</t>
  </si>
  <si>
    <t>Less than two (2) weeks.</t>
  </si>
  <si>
    <t>BH providers are uncompensated volunteers working directly with the clinic., BH providers are uncompensated volunteers working primarily with an external  organization with temporary affiliation to the clinic.</t>
  </si>
  <si>
    <t>treasurer@avicennahealth.org</t>
  </si>
  <si>
    <t>Owaise Mansuri</t>
  </si>
  <si>
    <t>201 W. Kenyon Rd</t>
  </si>
  <si>
    <t>Champaign</t>
  </si>
  <si>
    <t>Imad Rahman</t>
  </si>
  <si>
    <t>president@avicennahealth.org</t>
  </si>
  <si>
    <t>Treasurer</t>
  </si>
  <si>
    <t>https://www.avicennahealth.org/</t>
  </si>
  <si>
    <t>27-0267757</t>
  </si>
  <si>
    <t>diabetes</t>
  </si>
  <si>
    <t>Arabic, Hindi, Spanish, Gujarati, Urdu, Mandarin, French</t>
  </si>
  <si>
    <t>Homeless, Immigrants, Primary Language other than English, Uninsured, Underinsured, Adults</t>
  </si>
  <si>
    <t>No criteria</t>
  </si>
  <si>
    <t>Athena Health</t>
  </si>
  <si>
    <t>Mental health, women's health, ophthalmology</t>
  </si>
  <si>
    <t>Physician Precription, Physician Samples, Drug Company PAP, Pay outside pharmacy/pharmacy voucher, Generics through $4 Walmart Plan</t>
  </si>
  <si>
    <t xml:space="preserve">Yes - We have initiated a mobile clinic at a local homeless shelter. Patients see a provider and appropriate labs are obtained. </t>
  </si>
  <si>
    <t>Individuals, State grants</t>
  </si>
  <si>
    <t>Procedures, Literacy, Patient Education</t>
  </si>
  <si>
    <t>Too expensive</t>
  </si>
  <si>
    <t>info@mercytomankindclinic.com</t>
  </si>
  <si>
    <t>Mohammed Samee</t>
  </si>
  <si>
    <t>773-669-4455</t>
  </si>
  <si>
    <t>6201 N California Ave</t>
  </si>
  <si>
    <t>Vice Chairman</t>
  </si>
  <si>
    <t>61-1808102</t>
  </si>
  <si>
    <t>cancer, dermatology, cardiac</t>
  </si>
  <si>
    <t>not reliably captured</t>
  </si>
  <si>
    <t>Arabic, Hindi, Spanish, Urdu</t>
  </si>
  <si>
    <t>Homeless, Immigrants, Primary Language other than English, Uninsured, Adults, Seniors (65+)</t>
  </si>
  <si>
    <t>must be uninsured, Must be less than a certain percentage of FPL</t>
  </si>
  <si>
    <t>cardiac, gi, derm</t>
  </si>
  <si>
    <t>Physician Precription, Generics through $4 Walmart Plan</t>
  </si>
  <si>
    <t xml:space="preserve">Yes - I have seen patients at the mosque and at their homes when they are unable to come to the clinic at the times it is open. </t>
  </si>
  <si>
    <t>individuals</t>
  </si>
  <si>
    <t>Specialists, Procedures, Patient Lifestyle Modifications</t>
  </si>
  <si>
    <t>when they have a chronic illness that needs specialty care or have chronic symptoms that require ED visits for stress testing, etc, but they don't follow up due to financial worries</t>
  </si>
  <si>
    <t xml:space="preserve">coordinate subspecialty visits to other clinics that provide this. patients can continue to come to us for primary care, but we would love to partner with clinics that provide specialty care, hospitals that provide stress testing, imaging, and procedures. </t>
  </si>
  <si>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</si>
  <si>
    <t>Specialty care, case management</t>
  </si>
  <si>
    <t>bfutterer@jp2kankakee.org</t>
  </si>
  <si>
    <t>Brooke Futterer</t>
  </si>
  <si>
    <t>815-585-2001</t>
  </si>
  <si>
    <t>815-928-6093</t>
  </si>
  <si>
    <t>341 N. St. Joseph Avenue</t>
  </si>
  <si>
    <t>Kankakee</t>
  </si>
  <si>
    <t>Clinic Director</t>
  </si>
  <si>
    <t>Kathy Wade</t>
  </si>
  <si>
    <t>Clinic Office Manager</t>
  </si>
  <si>
    <t>ksw1153@outlook.com</t>
  </si>
  <si>
    <t>https://jp2kankakee.org/home</t>
  </si>
  <si>
    <t>53-0196617</t>
  </si>
  <si>
    <t>$44,532.56 (Fiscal year ending 06/30/23)</t>
  </si>
  <si>
    <t>Zero (0)</t>
  </si>
  <si>
    <t>Approximately 150</t>
  </si>
  <si>
    <t>Approximately 1,200</t>
  </si>
  <si>
    <t>Women's health and Obesity management</t>
  </si>
  <si>
    <t>Hindi, Polish, Spanish, Russian, Only English</t>
  </si>
  <si>
    <t>Immigrants, Uninsured, Underinsured, Adults, Seniors (65+), Veterans, LGBTQ+, Transgender and/or gender non-conforming/non-binary, Individuals with a history of psychiatric disorder, Patients who have a gap in health care insurance</t>
  </si>
  <si>
    <t>We see any person in need of medical care regardless of ability to pay, race, gender, creed, religion or sexual orientation.</t>
  </si>
  <si>
    <t>Urology, Gastroenterology/General surgery, and Ophthalmologist</t>
  </si>
  <si>
    <t>Ortho and eye visits = 75</t>
  </si>
  <si>
    <t>Physician Precription, Physician Samples, Drug Company bulk donation/replacement, Charitable Distributor Donation (i.e. AmeriCares, Stock bottles, Generics through $4 Walmart Plan, GoodRx or SingleCare</t>
  </si>
  <si>
    <t>20-25</t>
  </si>
  <si>
    <t>Foundations, Individuals, Civic groups/professional &amp; member organizations, and Religious Organizations</t>
  </si>
  <si>
    <t>Diagnostic Tests, Specialists, Procedures, Funding Avenues, Patient Lifestyle Modifications, Cost of obesity medications (i.e., GLP-1s)</t>
  </si>
  <si>
    <t>Lack of clinic staff buy-in</t>
  </si>
  <si>
    <t>Lack of EMR and inability to check lab results 24/7</t>
  </si>
  <si>
    <t>Will work to get an EMR up and running in the next 6-12 months. Any help would be appreciated.</t>
  </si>
  <si>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</si>
  <si>
    <t xml:space="preserve">Fundraising, collaboration, and networking. </t>
  </si>
  <si>
    <t>Brooke M. Futterer, Azzarelli Clinic Director</t>
  </si>
  <si>
    <t>Screening for mental health conditions (i.e., PHQ=9 for Depression)</t>
  </si>
  <si>
    <t>shoban@hpclinic.org</t>
  </si>
  <si>
    <t>Suzanne Hoban</t>
  </si>
  <si>
    <t>779 220 9315</t>
  </si>
  <si>
    <t>779 220 9300</t>
  </si>
  <si>
    <t xml:space="preserve">401 E CONGRESS PKWY </t>
  </si>
  <si>
    <t>Crystal Lake</t>
  </si>
  <si>
    <t>Carrie Holtz</t>
  </si>
  <si>
    <t>Finance Manager</t>
  </si>
  <si>
    <t>choltz@hpclinic.org</t>
  </si>
  <si>
    <t>www.hpclinic.org</t>
  </si>
  <si>
    <t>Gastro, colorectal</t>
  </si>
  <si>
    <t>Polish, Spanish</t>
  </si>
  <si>
    <t>All - we use Language Line</t>
  </si>
  <si>
    <t>Homeless, Immigrants, Primary Language other than English, Uninsured, Adults</t>
  </si>
  <si>
    <t>must be uninsured, must live in the county that clinic is located</t>
  </si>
  <si>
    <t>Athena</t>
  </si>
  <si>
    <t>Doxy.Me</t>
  </si>
  <si>
    <t>GI, vision, dental</t>
  </si>
  <si>
    <t>n/a - do not count these separately</t>
  </si>
  <si>
    <t>Physician Precription, Physician Samples, Drug Company PAP, Drug Company bulk donation/replacement, Charitable Distributor Donation (i.e. AmeriCares, Charitable fill pharmacy on-site, Stock bottles, Pay outside pharmacy/pharmacy voucher, Generics through $4 Walmart Plan</t>
  </si>
  <si>
    <t>Yes - mobile clinic</t>
  </si>
  <si>
    <t>Yes, but fee is not required</t>
  </si>
  <si>
    <t>IBCCP, local mental health board funds</t>
  </si>
  <si>
    <t>Individuals,. special events, foundations, patient fees, hospitals</t>
  </si>
  <si>
    <t>Specialists, Procedures</t>
  </si>
  <si>
    <t>we have one</t>
  </si>
  <si>
    <t>Keeping staff wages competitive</t>
  </si>
  <si>
    <t>Through state funding!</t>
  </si>
  <si>
    <t>State funding is great, convening of information regarding immigrant medicaid, opportunities for collaborative learning</t>
  </si>
  <si>
    <t>In-clinic, Telehealth, Direct Referral</t>
  </si>
  <si>
    <t>One (1) to three (3) months.</t>
  </si>
  <si>
    <t>BH providers are full-time paid staff on clinic payroll., BH providers are full-time OR part-time paid staff of an external organization that are temporarily or permanently affiliated with the clinic.</t>
  </si>
  <si>
    <t>mgoran@oipcc.org</t>
  </si>
  <si>
    <t>Marjorie Goran</t>
  </si>
  <si>
    <t>773-427-0298</t>
  </si>
  <si>
    <t>5425 W ADDISON ST</t>
  </si>
  <si>
    <t>executive director</t>
  </si>
  <si>
    <t>Charles Martinez MD</t>
  </si>
  <si>
    <t>Founder, Medical Director</t>
  </si>
  <si>
    <t>charliejmartinez@gmail.com</t>
  </si>
  <si>
    <t>www.oipcc.org</t>
  </si>
  <si>
    <t>33-1164946</t>
  </si>
  <si>
    <t>no pharmacy onsite</t>
  </si>
  <si>
    <t>neurological and hematological conditions</t>
  </si>
  <si>
    <t>must be uninsured, Must be ineligible for medicaid or other insurance coverage, Must be less than a certain percentage of FPL</t>
  </si>
  <si>
    <t>Cancer, Hematology, ENT</t>
  </si>
  <si>
    <t>Physician Precription, Physician Samples, Drug Company PAP, Generics through $4 Walmart Plan</t>
  </si>
  <si>
    <t>Foundations, individuals, special event, faith community</t>
  </si>
  <si>
    <t>Specialists, Funding Avenues, Literacy, Patient Competing Priorities</t>
  </si>
  <si>
    <t>Lack of site for pharmaceutical facility</t>
  </si>
  <si>
    <t>funding</t>
  </si>
  <si>
    <t>facilitating partnerships with other Clinics to apply for grants</t>
  </si>
  <si>
    <t>In-clinic, Telehealth</t>
  </si>
  <si>
    <t>BH providers are uncompensated volunteers working primarily with an external  organization with temporary affiliation to the clinic.</t>
  </si>
  <si>
    <t>swest@wgmedclinic.org</t>
  </si>
  <si>
    <t>Shawn Marconi</t>
  </si>
  <si>
    <t>213 E CASS ST</t>
  </si>
  <si>
    <t>Joliet</t>
  </si>
  <si>
    <t>Veronica Banks</t>
  </si>
  <si>
    <t>Network Operations Manager</t>
  </si>
  <si>
    <t>vbanks@wgmedclinic.org</t>
  </si>
  <si>
    <t>http://willgrundymedicalclinic.org/</t>
  </si>
  <si>
    <t>None that were not listed.</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</si>
  <si>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</si>
  <si>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</si>
  <si>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Doc Response</t>
  </si>
  <si>
    <t>Orthopedics, Endocrinology, Cardiology</t>
  </si>
  <si>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</si>
  <si>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satellite site 345 N. Edwards, Morris, IL and we provide behavioral health at 175 West Jefferson, Joliet, IL. We have a new temporary main site 2201 West Glenwood, Joliet, IL</t>
  </si>
  <si>
    <t xml:space="preserve">Federal Government, State Government, Local Government, Foundations, Individuals </t>
  </si>
  <si>
    <t>Medications, Specialists, Funding Avenues, Patient Lifestyle Modifications, Patient Education</t>
  </si>
  <si>
    <t>We have an EHR</t>
  </si>
  <si>
    <t>Funding and compliance with new funder regulations and staffing</t>
  </si>
  <si>
    <t>Consulting support re. compliance, funding, etc.</t>
  </si>
  <si>
    <t>NO</t>
  </si>
  <si>
    <t>Behavioral health, Hybrid clinic operations, pandemic preparedness</t>
  </si>
  <si>
    <t>BH providers are full-time paid staff on clinic payroll., BH providers are uncompensated volunteers working directly with the clinic.</t>
  </si>
  <si>
    <t>njsfclinic@gmail.com</t>
  </si>
  <si>
    <t>Renee K Robinson</t>
  </si>
  <si>
    <t>708-821-8934</t>
  </si>
  <si>
    <t>773-624-8987</t>
  </si>
  <si>
    <t>1049 E. 46th Street</t>
  </si>
  <si>
    <t>Renee K. Robinson</t>
  </si>
  <si>
    <t>Office Manager/Board Member</t>
  </si>
  <si>
    <t>Lavaughn V. Booth</t>
  </si>
  <si>
    <t>njsfclinicpresident@gmail.com</t>
  </si>
  <si>
    <t>85-3668089</t>
  </si>
  <si>
    <t>Medications are distributed on-site for free</t>
  </si>
  <si>
    <t>COPD, Broken Bones</t>
  </si>
  <si>
    <t>Only English</t>
  </si>
  <si>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</si>
  <si>
    <t>All are welcome. We do not discriminate.</t>
  </si>
  <si>
    <t>EMR</t>
  </si>
  <si>
    <t>Dental Care, Vision Care, Podiatry Care</t>
  </si>
  <si>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</si>
  <si>
    <t>Free and Charitable Clinic</t>
  </si>
  <si>
    <t>Currently 5 hours per week</t>
  </si>
  <si>
    <t>State Government, Foundations, Individuals, Corporations, Religious Organizations/Faith Community</t>
  </si>
  <si>
    <t>Diagnostic Tests, Specialists, Patient Lifestyle Modifications</t>
  </si>
  <si>
    <t>Expense and lack of volunteer staff with expertise</t>
  </si>
  <si>
    <t>Funding, Expansion of services to meet the needs, Reaching and providing the accessibility to all who need the services</t>
  </si>
  <si>
    <t>Continue to provide the valuable information that you have been providing. Maybe a listing of persons or corporations who want to provide community service in various areas that the clinics might need.</t>
  </si>
  <si>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</si>
  <si>
    <t>The monthly meetings are helpful. It would be nice to have a directory of all of the Free and Chartiable Clinics and what services they are providing. One clinic might be able to assist another clinic with patient care services and referrals.</t>
  </si>
  <si>
    <t>lpavlik@mobilecarefoundation.org</t>
  </si>
  <si>
    <t>Louisa Pavlik</t>
  </si>
  <si>
    <t>773-295-2282</t>
  </si>
  <si>
    <t>239 W. Root St</t>
  </si>
  <si>
    <t>Lpavlik@mobilecarefoundation.org</t>
  </si>
  <si>
    <t>https://mobilecarechicago.org/</t>
  </si>
  <si>
    <t>$2,393,226.65 (calendar year 2022)</t>
  </si>
  <si>
    <t>$480,509 (same as above)</t>
  </si>
  <si>
    <t xml:space="preserve">190 hours </t>
  </si>
  <si>
    <t>3,833 new patients</t>
  </si>
  <si>
    <t>5,896 total</t>
  </si>
  <si>
    <t xml:space="preserve">	1893 visits </t>
  </si>
  <si>
    <t>0 (At best, MCC could only estimate. EHR transition does not allow us to pull this number)</t>
  </si>
  <si>
    <t xml:space="preserve">Allergies </t>
  </si>
  <si>
    <t xml:space="preserve">40% of parents have a primary language other than English, but 10% of children do not speak English as their primary language. </t>
  </si>
  <si>
    <t>MCC has access to Cook Co. Dept of Public Health's translation line, but it is not often utilized.</t>
  </si>
  <si>
    <t>Immigrants, Uninsured, Underinsured, Children, Adults, Individuals with substance abuse disorders</t>
  </si>
  <si>
    <t>MCC does not turn any patient away from services.</t>
  </si>
  <si>
    <t>Dental services requiring sedation 
Vision care &amp; glasses
Mental/Behavioral health services</t>
  </si>
  <si>
    <t>Physician Precription, Physician Samples, Drug Company PAP, Drug Company bulk donation/replacement, Charitable fill pharmacy on-site, Pay for specific (not stock or bulk) patient medications</t>
  </si>
  <si>
    <t>8 am - 3 pm M-F</t>
  </si>
  <si>
    <t xml:space="preserve">No, MCC has 3 full-time mobile units, one that is going to launch this school year pending staff recruitment in Lake County, and two flex units that are utilized as needed by community partners. </t>
  </si>
  <si>
    <t xml:space="preserve">Yes, MCC has 6 mobile units (one Dental Van, three Asthma Vans, and two Flex Vans available for partner use). </t>
  </si>
  <si>
    <t>1 - State government; 2 - Federal government; 3 - Foundations; 4 - Corporations, 5 - Medicare/Medicaid</t>
  </si>
  <si>
    <t>Medications, Diagnostic Tests, Specialists, Patient Lifestyle Modifications, Food Access, Patient Education, Patient Competing Priorities</t>
  </si>
  <si>
    <t xml:space="preserve">n/a </t>
  </si>
  <si>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</si>
  <si>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</si>
  <si>
    <t xml:space="preserve">We are so so so thankful for IAFCC’s wonderful staff who help us connect to each other as free clinics and connect us to other helpful resources! 
</t>
  </si>
  <si>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</si>
  <si>
    <t xml:space="preserve">Louisa Pavlik </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</si>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</sst>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7"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u/>
      <sz val="10"/>
      <color rgb="FF0000FF"/>
      <name val="Arial"/>
      <family val="2"/>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5">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theme="9"/>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31">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31" fillId="0" borderId="0" xfId="0" applyFont="1"/>
    <xf numFmtId="0" fontId="0" fillId="30" borderId="0" xfId="0" applyFill="1"/>
    <xf numFmtId="0" fontId="0" fillId="31" borderId="0" xfId="0" applyFill="1"/>
    <xf numFmtId="0" fontId="0" fillId="32" borderId="0" xfId="0" applyFill="1"/>
    <xf numFmtId="0" fontId="0" fillId="33" borderId="0" xfId="0" applyFill="1"/>
    <xf numFmtId="9" fontId="10" fillId="6" borderId="15" xfId="0" applyNumberFormat="1" applyFont="1" applyFill="1" applyBorder="1" applyAlignment="1">
      <alignment horizontal="center"/>
    </xf>
    <xf numFmtId="0" fontId="32" fillId="0" borderId="0" xfId="0" applyFont="1" applyAlignment="1">
      <alignment wrapText="1"/>
    </xf>
    <xf numFmtId="1" fontId="32" fillId="0" borderId="0" xfId="0" applyNumberFormat="1" applyFont="1"/>
    <xf numFmtId="0" fontId="33" fillId="0" borderId="0" xfId="0" applyFont="1" applyAlignment="1">
      <alignment wrapText="1"/>
    </xf>
    <xf numFmtId="0" fontId="33" fillId="0" borderId="0" xfId="0" applyFont="1" applyAlignment="1">
      <alignment horizontal="right" wrapText="1"/>
    </xf>
    <xf numFmtId="0" fontId="33" fillId="0" borderId="0" xfId="0" applyFont="1"/>
    <xf numFmtId="171" fontId="33" fillId="0" borderId="0" xfId="0" applyNumberFormat="1" applyFont="1"/>
    <xf numFmtId="0" fontId="33" fillId="0" borderId="0" xfId="0" applyFont="1" applyAlignment="1">
      <alignment horizontal="right"/>
    </xf>
    <xf numFmtId="0" fontId="34" fillId="0" borderId="0" xfId="0" applyFont="1"/>
    <xf numFmtId="0" fontId="35" fillId="0" borderId="0" xfId="0" applyFont="1"/>
    <xf numFmtId="165" fontId="33" fillId="0" borderId="0" xfId="0" applyNumberFormat="1" applyFont="1"/>
    <xf numFmtId="3" fontId="33" fillId="0" borderId="0" xfId="0" applyNumberFormat="1" applyFont="1"/>
    <xf numFmtId="170" fontId="33" fillId="0" borderId="0" xfId="0" applyNumberFormat="1" applyFont="1"/>
    <xf numFmtId="4" fontId="33" fillId="0" borderId="0" xfId="0" applyNumberFormat="1" applyFont="1"/>
    <xf numFmtId="9" fontId="33" fillId="0" borderId="0" xfId="0" applyNumberFormat="1" applyFont="1"/>
    <xf numFmtId="171" fontId="36" fillId="34" borderId="0" xfId="0" applyNumberFormat="1" applyFont="1" applyFill="1" applyAlignment="1">
      <alignment horizontal="right"/>
    </xf>
    <xf numFmtId="0" fontId="36" fillId="0" borderId="0" xfId="0" applyFont="1"/>
    <xf numFmtId="0" fontId="36" fillId="0" borderId="0" xfId="0" applyFont="1" applyAlignment="1">
      <alignment horizontal="right"/>
    </xf>
    <xf numFmtId="0" fontId="36" fillId="0" borderId="69" xfId="0" applyFont="1" applyBorder="1"/>
    <xf numFmtId="170" fontId="36" fillId="0" borderId="0" xfId="0" applyNumberFormat="1" applyFont="1" applyAlignment="1">
      <alignment horizontal="right"/>
    </xf>
    <xf numFmtId="165" fontId="36" fillId="0" borderId="0" xfId="0" applyNumberFormat="1" applyFont="1" applyAlignment="1">
      <alignment horizontal="right"/>
    </xf>
    <xf numFmtId="4" fontId="32" fillId="0" borderId="0" xfId="0" applyNumberFormat="1" applyFont="1" applyAlignment="1">
      <alignment wrapText="1"/>
    </xf>
    <xf numFmtId="0" fontId="32" fillId="29" borderId="0" xfId="0" applyFont="1" applyFill="1" applyAlignment="1">
      <alignment wrapText="1"/>
    </xf>
    <xf numFmtId="171" fontId="32" fillId="0" borderId="0" xfId="0" applyNumberFormat="1" applyFont="1"/>
    <xf numFmtId="0" fontId="32" fillId="0" borderId="0" xfId="0" applyFont="1"/>
    <xf numFmtId="4" fontId="32" fillId="0" borderId="0" xfId="0" applyNumberFormat="1" applyFont="1"/>
    <xf numFmtId="0" fontId="32" fillId="29" borderId="0" xfId="0" applyFont="1" applyFill="1"/>
    <xf numFmtId="9" fontId="32" fillId="0" borderId="0" xfId="0" applyNumberFormat="1" applyFont="1"/>
    <xf numFmtId="9" fontId="32" fillId="29" borderId="0" xfId="0" applyNumberFormat="1" applyFont="1" applyFill="1"/>
    <xf numFmtId="3" fontId="32" fillId="0" borderId="0" xfId="0" applyNumberFormat="1" applyFont="1"/>
    <xf numFmtId="165" fontId="32" fillId="0" borderId="0" xfId="0" applyNumberFormat="1" applyFont="1"/>
    <xf numFmtId="0" fontId="32" fillId="9" borderId="0" xfId="0" applyFont="1" applyFill="1"/>
    <xf numFmtId="0" fontId="30" fillId="28" borderId="0" xfId="0" applyFont="1" applyFill="1" applyAlignment="1">
      <alignment horizontal="center" vertical="center" wrapText="1"/>
    </xf>
    <xf numFmtId="0" fontId="0" fillId="16" borderId="0" xfId="0" applyFill="1"/>
    <xf numFmtId="170" fontId="23" fillId="26" borderId="70"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1"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2" xfId="4" applyNumberFormat="1" applyFont="1" applyFill="1" applyBorder="1" applyAlignment="1">
      <alignment horizontal="right"/>
    </xf>
    <xf numFmtId="0" fontId="0" fillId="0" borderId="66" xfId="0" applyBorder="1"/>
    <xf numFmtId="0" fontId="28" fillId="17" borderId="0" xfId="0" applyFont="1" applyFill="1"/>
    <xf numFmtId="0" fontId="26" fillId="25" borderId="59" xfId="4" applyFont="1" applyFill="1" applyBorder="1" applyAlignment="1">
      <alignment horizontal="left"/>
    </xf>
    <xf numFmtId="0" fontId="0" fillId="0" borderId="60" xfId="0" applyBorder="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9"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15" xfId="0" applyNumberFormat="1" applyFont="1" applyFill="1" applyBorder="1" applyAlignment="1">
      <alignment horizontal="center"/>
    </xf>
    <xf numFmtId="0" fontId="0" fillId="0" borderId="17" xfId="0" applyBorder="1"/>
    <xf numFmtId="168" fontId="26" fillId="25" borderId="1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45" xfId="4" applyNumberFormat="1" applyFont="1" applyFill="1" applyBorder="1" applyAlignment="1">
      <alignment horizontal="center" vertical="center"/>
    </xf>
    <xf numFmtId="0" fontId="0" fillId="0" borderId="39" xfId="0" applyBorder="1"/>
    <xf numFmtId="3" fontId="22" fillId="15" borderId="46" xfId="4" applyNumberFormat="1" applyFont="1" applyFill="1" applyBorder="1" applyAlignment="1">
      <alignment horizontal="center" vertical="center"/>
    </xf>
    <xf numFmtId="3" fontId="22" fillId="25" borderId="46" xfId="4"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5" xfId="0" applyFont="1" applyFill="1" applyBorder="1" applyAlignment="1">
      <alignment horizontal="center" vertical="center"/>
    </xf>
    <xf numFmtId="0" fontId="0" fillId="0" borderId="48" xfId="0" applyBorder="1"/>
    <xf numFmtId="0" fontId="0" fillId="0" borderId="49" xfId="0" applyBorder="1"/>
    <xf numFmtId="170"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170" fontId="29"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0" fontId="0" fillId="0" borderId="43" xfId="0" applyBorder="1"/>
    <xf numFmtId="170" fontId="26" fillId="22" borderId="17" xfId="2" applyNumberFormat="1" applyFont="1" applyFill="1" applyBorder="1" applyAlignment="1">
      <alignment horizontal="right"/>
    </xf>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168" fontId="22" fillId="15" borderId="41" xfId="2" applyNumberFormat="1" applyFont="1" applyFill="1" applyBorder="1" applyAlignment="1">
      <alignment horizontal="center" vertical="center"/>
    </xf>
    <xf numFmtId="168" fontId="22" fillId="25" borderId="41" xfId="2" applyNumberFormat="1" applyFont="1" applyFill="1" applyBorder="1" applyAlignment="1">
      <alignment horizontal="center" vertical="center"/>
    </xf>
    <xf numFmtId="168" fontId="22" fillId="26" borderId="41" xfId="2"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0" fillId="0" borderId="38" xfId="0" applyBorder="1"/>
    <xf numFmtId="0" fontId="28" fillId="17" borderId="0" xfId="0" applyFont="1" applyFill="1" applyAlignment="1">
      <alignment horizontal="center" wrapText="1"/>
    </xf>
    <xf numFmtId="168" fontId="22" fillId="26" borderId="39" xfId="2" applyNumberFormat="1" applyFont="1" applyFill="1" applyBorder="1" applyAlignment="1">
      <alignment horizontal="center" vertical="center"/>
    </xf>
    <xf numFmtId="164" fontId="21" fillId="15" borderId="41" xfId="1" applyNumberFormat="1" applyFont="1" applyFill="1" applyBorder="1" applyAlignment="1">
      <alignment horizontal="right"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6" xfId="2" applyNumberFormat="1" applyFont="1" applyFill="1" applyBorder="1" applyAlignment="1">
      <alignment horizontal="center" vertical="center"/>
    </xf>
    <xf numFmtId="0" fontId="28" fillId="17" borderId="19" xfId="0" applyFont="1" applyFill="1" applyBorder="1" applyAlignment="1">
      <alignment horizontal="left"/>
    </xf>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0" fillId="0" borderId="0" xfId="0"/>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_("$"* #,##0_);_("$"* \(#,##0\);_("$"*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hyperlink" Target="http://theportministries.org/" TargetMode="External"/><Relationship Id="rId13" Type="http://schemas.openxmlformats.org/officeDocument/2006/relationships/hyperlink" Target="http://www.hpclinic.org/" TargetMode="External"/><Relationship Id="rId18" Type="http://schemas.openxmlformats.org/officeDocument/2006/relationships/vmlDrawing" Target="../drawings/vmlDrawing1.vml"/><Relationship Id="rId3" Type="http://schemas.openxmlformats.org/officeDocument/2006/relationships/hyperlink" Target="http://www.icnshifa.org/" TargetMode="External"/><Relationship Id="rId7" Type="http://schemas.openxmlformats.org/officeDocument/2006/relationships/hyperlink" Target="https://drive.google.com/open?id=1Xd9VxtrXuU4MB6SciSL1c4_6TNEbJ8Fe" TargetMode="External"/><Relationship Id="rId12" Type="http://schemas.openxmlformats.org/officeDocument/2006/relationships/hyperlink" Target="https://jp2kankakee.org/home" TargetMode="External"/><Relationship Id="rId17" Type="http://schemas.openxmlformats.org/officeDocument/2006/relationships/hyperlink" Target="https://mobilecarechicago.org/" TargetMode="External"/><Relationship Id="rId2" Type="http://schemas.openxmlformats.org/officeDocument/2006/relationships/hyperlink" Target="http://www.tchpfreeclinic.org/" TargetMode="External"/><Relationship Id="rId16" Type="http://schemas.openxmlformats.org/officeDocument/2006/relationships/hyperlink" Target="http://willgrundymedicalclinic.org/" TargetMode="External"/><Relationship Id="rId1" Type="http://schemas.openxmlformats.org/officeDocument/2006/relationships/hyperlink" Target="http://www.mobilecarechicago.org/" TargetMode="External"/><Relationship Id="rId6" Type="http://schemas.openxmlformats.org/officeDocument/2006/relationships/hyperlink" Target="http://accessdupage.org/" TargetMode="External"/><Relationship Id="rId11" Type="http://schemas.openxmlformats.org/officeDocument/2006/relationships/hyperlink" Target="https://www.avicennahealth.org/" TargetMode="External"/><Relationship Id="rId5" Type="http://schemas.openxmlformats.org/officeDocument/2006/relationships/hyperlink" Target="http://www.sarahbush.org/dental" TargetMode="External"/><Relationship Id="rId15" Type="http://schemas.openxmlformats.org/officeDocument/2006/relationships/hyperlink" Target="http://www.oipcc.org/" TargetMode="External"/><Relationship Id="rId10" Type="http://schemas.openxmlformats.org/officeDocument/2006/relationships/hyperlink" Target="http://www.chcchealth.org/" TargetMode="External"/><Relationship Id="rId19" Type="http://schemas.openxmlformats.org/officeDocument/2006/relationships/comments" Target="../comments1.xml"/><Relationship Id="rId4" Type="http://schemas.openxmlformats.org/officeDocument/2006/relationships/hyperlink" Target="http://www.iamacf.org/" TargetMode="External"/><Relationship Id="rId9" Type="http://schemas.openxmlformats.org/officeDocument/2006/relationships/hyperlink" Target="http://aurorachristianhealthcare.org/" TargetMode="External"/><Relationship Id="rId14" Type="http://schemas.openxmlformats.org/officeDocument/2006/relationships/hyperlink" Target="http://doxy.m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I225"/>
  <sheetViews>
    <sheetView showGridLines="0" tabSelected="1" zoomScale="48" zoomScaleNormal="48" workbookViewId="0">
      <selection activeCell="J43" sqref="J43"/>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2" width="10.83203125" style="83" customWidth="1"/>
    <col min="33" max="16384" width="10.83203125" style="83"/>
  </cols>
  <sheetData>
    <row r="1" spans="2:35" ht="16" customHeight="1" x14ac:dyDescent="0.2"/>
    <row r="2" spans="2:35" ht="16" customHeight="1" x14ac:dyDescent="0.2"/>
    <row r="3" spans="2:35" ht="16" customHeight="1" x14ac:dyDescent="0.2"/>
    <row r="4" spans="2:35"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84"/>
      <c r="AG4" s="84"/>
      <c r="AH4" s="84"/>
      <c r="AI4" s="84"/>
    </row>
    <row r="5" spans="2:35" ht="10" customHeight="1" x14ac:dyDescent="0.2">
      <c r="B5" s="84"/>
      <c r="C5" s="84"/>
      <c r="D5" s="84"/>
      <c r="E5" s="84"/>
      <c r="F5" s="84"/>
      <c r="Y5" s="84"/>
      <c r="Z5" s="84"/>
      <c r="AA5" s="84"/>
      <c r="AB5" s="84"/>
      <c r="AC5" s="84"/>
      <c r="AD5" s="84"/>
      <c r="AE5" s="84"/>
      <c r="AF5" s="84"/>
      <c r="AG5" s="84"/>
      <c r="AH5" s="84"/>
      <c r="AI5" s="84"/>
    </row>
    <row r="6" spans="2:35"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F6" s="84"/>
      <c r="AG6" s="84"/>
      <c r="AH6" s="84"/>
      <c r="AI6" s="84"/>
    </row>
    <row r="7" spans="2:35" ht="16" customHeight="1" thickTop="1" x14ac:dyDescent="0.2">
      <c r="B7" s="84"/>
      <c r="C7" s="269" t="s">
        <v>0</v>
      </c>
      <c r="D7" s="270"/>
      <c r="E7" s="271"/>
      <c r="F7" s="84"/>
      <c r="G7" s="89"/>
      <c r="H7" s="84"/>
      <c r="I7" s="241" t="s">
        <v>1</v>
      </c>
      <c r="J7" s="280"/>
      <c r="K7" s="280"/>
      <c r="L7" s="280"/>
      <c r="M7" s="280"/>
      <c r="N7" s="281"/>
      <c r="O7" s="87"/>
      <c r="P7" s="149"/>
      <c r="Q7" s="84"/>
      <c r="R7" s="241" t="s">
        <v>2</v>
      </c>
      <c r="S7" s="280"/>
      <c r="T7" s="280"/>
      <c r="U7" s="280"/>
      <c r="V7" s="281"/>
      <c r="W7" s="87"/>
      <c r="X7" s="149"/>
      <c r="Y7" s="84"/>
      <c r="Z7" s="84"/>
      <c r="AA7" s="84"/>
      <c r="AB7" s="84"/>
      <c r="AC7" s="84"/>
      <c r="AD7" s="84"/>
      <c r="AE7" s="84"/>
      <c r="AF7" s="84"/>
      <c r="AG7" s="84"/>
      <c r="AH7" s="84"/>
      <c r="AI7" s="84"/>
    </row>
    <row r="8" spans="2:35" ht="16" customHeight="1" x14ac:dyDescent="0.2">
      <c r="B8" s="84"/>
      <c r="C8" s="272"/>
      <c r="D8" s="202"/>
      <c r="E8" s="273"/>
      <c r="F8" s="84"/>
      <c r="G8" s="89"/>
      <c r="H8" s="84"/>
      <c r="I8" s="282"/>
      <c r="J8" s="202"/>
      <c r="K8" s="202"/>
      <c r="L8" s="202"/>
      <c r="M8" s="202"/>
      <c r="N8" s="283"/>
      <c r="O8" s="87"/>
      <c r="P8" s="149"/>
      <c r="Q8" s="84"/>
      <c r="R8" s="282"/>
      <c r="S8" s="202"/>
      <c r="T8" s="202"/>
      <c r="U8" s="202"/>
      <c r="V8" s="283"/>
      <c r="W8" s="87"/>
      <c r="X8" s="149"/>
      <c r="Y8" s="84"/>
      <c r="Z8" s="84"/>
      <c r="AA8" s="84"/>
      <c r="AB8" s="84"/>
      <c r="AC8" s="84"/>
      <c r="AD8" s="84"/>
      <c r="AE8" s="84"/>
      <c r="AF8" s="84"/>
      <c r="AG8" s="84"/>
      <c r="AH8" s="84"/>
      <c r="AI8" s="84"/>
    </row>
    <row r="9" spans="2:35" ht="16" customHeight="1" x14ac:dyDescent="0.2">
      <c r="B9" s="84"/>
      <c r="C9" s="272"/>
      <c r="D9" s="202"/>
      <c r="E9" s="273"/>
      <c r="F9" s="84"/>
      <c r="G9" s="89"/>
      <c r="H9" s="84"/>
      <c r="I9" s="282"/>
      <c r="J9" s="202"/>
      <c r="K9" s="202"/>
      <c r="L9" s="202"/>
      <c r="M9" s="202"/>
      <c r="N9" s="283"/>
      <c r="O9" s="87"/>
      <c r="P9" s="149"/>
      <c r="Q9" s="84"/>
      <c r="R9" s="282"/>
      <c r="S9" s="202"/>
      <c r="T9" s="202"/>
      <c r="U9" s="202"/>
      <c r="V9" s="283"/>
      <c r="W9" s="87"/>
      <c r="X9" s="149"/>
      <c r="Y9" s="84"/>
      <c r="Z9" s="84"/>
      <c r="AA9" s="84"/>
      <c r="AB9" s="84"/>
      <c r="AC9" s="84"/>
      <c r="AD9" s="84"/>
      <c r="AE9" s="84"/>
      <c r="AF9" s="84"/>
      <c r="AG9" s="84"/>
      <c r="AH9" s="84"/>
      <c r="AI9" s="84"/>
    </row>
    <row r="10" spans="2:35" ht="16" customHeight="1" x14ac:dyDescent="0.2">
      <c r="B10" s="84"/>
      <c r="C10" s="272"/>
      <c r="D10" s="202"/>
      <c r="E10" s="273"/>
      <c r="F10" s="84"/>
      <c r="G10" s="89"/>
      <c r="H10" s="84"/>
      <c r="I10" s="282"/>
      <c r="J10" s="202"/>
      <c r="K10" s="202"/>
      <c r="L10" s="202"/>
      <c r="M10" s="202"/>
      <c r="N10" s="283"/>
      <c r="O10" s="87"/>
      <c r="P10" s="149"/>
      <c r="Q10" s="84"/>
      <c r="R10" s="282"/>
      <c r="S10" s="202"/>
      <c r="T10" s="202"/>
      <c r="U10" s="202"/>
      <c r="V10" s="283"/>
      <c r="W10" s="87"/>
      <c r="X10" s="149"/>
      <c r="Y10" s="84"/>
      <c r="Z10" s="84"/>
      <c r="AA10" s="84"/>
      <c r="AB10" s="84"/>
      <c r="AC10" s="84"/>
      <c r="AD10" s="84"/>
      <c r="AE10" s="84"/>
      <c r="AF10" s="84"/>
      <c r="AG10" s="84"/>
      <c r="AH10" s="84"/>
      <c r="AI10" s="84"/>
    </row>
    <row r="11" spans="2:35" ht="16" customHeight="1" thickBot="1" x14ac:dyDescent="0.25">
      <c r="B11" s="84"/>
      <c r="C11" s="272"/>
      <c r="D11" s="202"/>
      <c r="E11" s="273"/>
      <c r="F11" s="84"/>
      <c r="G11" s="89"/>
      <c r="H11" s="84"/>
      <c r="I11" s="284"/>
      <c r="J11" s="285"/>
      <c r="K11" s="285"/>
      <c r="L11" s="285"/>
      <c r="M11" s="285"/>
      <c r="N11" s="286"/>
      <c r="O11" s="87"/>
      <c r="P11" s="149"/>
      <c r="Q11" s="84"/>
      <c r="R11" s="284"/>
      <c r="S11" s="285"/>
      <c r="T11" s="285"/>
      <c r="U11" s="285"/>
      <c r="V11" s="286"/>
      <c r="W11" s="87"/>
      <c r="X11" s="149"/>
      <c r="Y11" s="84"/>
      <c r="Z11" s="84"/>
      <c r="AA11" s="84"/>
      <c r="AB11" s="84"/>
      <c r="AC11" s="84"/>
      <c r="AD11" s="84"/>
      <c r="AE11" s="84"/>
      <c r="AF11" s="84"/>
      <c r="AG11" s="84"/>
      <c r="AH11" s="84"/>
      <c r="AI11" s="84"/>
    </row>
    <row r="12" spans="2:35" ht="16" customHeight="1" thickTop="1" x14ac:dyDescent="0.2">
      <c r="B12" s="84"/>
      <c r="C12" s="272"/>
      <c r="D12" s="202"/>
      <c r="E12" s="273"/>
      <c r="F12" s="84"/>
      <c r="G12" s="89"/>
      <c r="H12" s="84"/>
      <c r="I12" s="287">
        <v>2021</v>
      </c>
      <c r="J12" s="288"/>
      <c r="K12" s="288"/>
      <c r="L12" s="288"/>
      <c r="M12" s="288"/>
      <c r="N12" s="288"/>
      <c r="O12" s="97"/>
      <c r="P12" s="150"/>
      <c r="Q12" s="98"/>
      <c r="R12" s="287" t="s">
        <v>3</v>
      </c>
      <c r="S12" s="288"/>
      <c r="T12" s="288"/>
      <c r="U12" s="288"/>
      <c r="V12" s="288"/>
      <c r="W12" s="87"/>
      <c r="X12" s="149"/>
      <c r="Y12" s="84"/>
      <c r="Z12" s="84"/>
      <c r="AA12" s="84"/>
      <c r="AB12" s="84"/>
      <c r="AC12" s="84"/>
      <c r="AD12" s="84"/>
      <c r="AE12" s="84"/>
      <c r="AF12" s="84"/>
      <c r="AG12" s="84"/>
      <c r="AH12" s="84"/>
      <c r="AI12" s="84"/>
    </row>
    <row r="13" spans="2:35" ht="16" customHeight="1" x14ac:dyDescent="0.2">
      <c r="B13" s="84"/>
      <c r="C13" s="272"/>
      <c r="D13" s="202"/>
      <c r="E13" s="273"/>
      <c r="F13" s="84"/>
      <c r="G13" s="89"/>
      <c r="H13" s="84"/>
      <c r="I13" s="288"/>
      <c r="J13" s="288"/>
      <c r="K13" s="288"/>
      <c r="L13" s="288"/>
      <c r="M13" s="288"/>
      <c r="N13" s="288"/>
      <c r="O13" s="97"/>
      <c r="P13" s="150"/>
      <c r="Q13" s="98"/>
      <c r="R13" s="288"/>
      <c r="S13" s="288"/>
      <c r="T13" s="288"/>
      <c r="U13" s="288"/>
      <c r="V13" s="288"/>
      <c r="W13" s="87"/>
      <c r="X13" s="149"/>
      <c r="Y13" s="84"/>
      <c r="Z13" s="84"/>
      <c r="AA13" s="84"/>
      <c r="AB13" s="84"/>
      <c r="AC13" s="84"/>
      <c r="AD13" s="84"/>
      <c r="AE13" s="84"/>
      <c r="AF13" s="84"/>
      <c r="AG13" s="84"/>
      <c r="AH13" s="84"/>
      <c r="AI13" s="84"/>
    </row>
    <row r="14" spans="2:35" ht="16" customHeight="1" thickBot="1" x14ac:dyDescent="0.25">
      <c r="B14" s="84"/>
      <c r="C14" s="274"/>
      <c r="D14" s="275"/>
      <c r="E14" s="276"/>
      <c r="F14" s="84"/>
      <c r="G14" s="89"/>
      <c r="H14" s="84"/>
      <c r="I14" s="288"/>
      <c r="J14" s="288"/>
      <c r="K14" s="288"/>
      <c r="L14" s="288"/>
      <c r="M14" s="288"/>
      <c r="N14" s="288"/>
      <c r="O14" s="97"/>
      <c r="P14" s="150"/>
      <c r="Q14" s="98"/>
      <c r="R14" s="288"/>
      <c r="S14" s="288"/>
      <c r="T14" s="288"/>
      <c r="U14" s="288"/>
      <c r="V14" s="288"/>
      <c r="W14" s="87"/>
      <c r="X14" s="149"/>
      <c r="Y14" s="84"/>
      <c r="Z14" s="84"/>
      <c r="AA14" s="84"/>
      <c r="AB14" s="84"/>
      <c r="AC14" s="84"/>
      <c r="AD14" s="84"/>
      <c r="AE14" s="84"/>
      <c r="AF14" s="84"/>
      <c r="AG14" s="84"/>
      <c r="AH14" s="84"/>
      <c r="AI14" s="84"/>
    </row>
    <row r="15" spans="2:35"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F15" s="84"/>
      <c r="AG15" s="84"/>
      <c r="AH15" s="84"/>
      <c r="AI15" s="84"/>
    </row>
    <row r="16" spans="2:35" ht="10" customHeight="1" x14ac:dyDescent="0.2">
      <c r="B16" s="84"/>
      <c r="C16" s="84"/>
      <c r="D16" s="84"/>
      <c r="E16" s="84"/>
      <c r="F16" s="84"/>
      <c r="Y16" s="84"/>
      <c r="Z16" s="84"/>
      <c r="AA16" s="84"/>
      <c r="AB16" s="84"/>
      <c r="AC16" s="84"/>
      <c r="AD16" s="84"/>
      <c r="AE16" s="84"/>
      <c r="AF16" s="84"/>
      <c r="AG16" s="84"/>
      <c r="AH16" s="84"/>
      <c r="AI16" s="84"/>
    </row>
    <row r="17" spans="2:35"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F17" s="84"/>
      <c r="AG17" s="84"/>
      <c r="AH17" s="84"/>
      <c r="AI17" s="84"/>
    </row>
    <row r="18" spans="2:35"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F18" s="84"/>
      <c r="AG18" s="84"/>
      <c r="AH18" s="84"/>
      <c r="AI18" s="84"/>
    </row>
    <row r="19" spans="2:35"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F19" s="84"/>
      <c r="AG19" s="84"/>
      <c r="AH19" s="84"/>
      <c r="AI19" s="84"/>
    </row>
    <row r="20" spans="2:35"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F20" s="84"/>
      <c r="AG20" s="84"/>
      <c r="AH20" s="84"/>
      <c r="AI20" s="84"/>
    </row>
    <row r="21" spans="2:35"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F21" s="84"/>
      <c r="AG21" s="84"/>
      <c r="AH21" s="84"/>
      <c r="AI21" s="84"/>
    </row>
    <row r="22" spans="2:35" ht="50" customHeight="1" thickTop="1" thickBot="1" x14ac:dyDescent="0.25">
      <c r="B22" s="84"/>
      <c r="C22" s="84"/>
      <c r="D22" s="84"/>
      <c r="E22" s="84"/>
      <c r="F22" s="84"/>
      <c r="G22" s="87"/>
      <c r="H22" s="84"/>
      <c r="I22" s="241" t="s">
        <v>4</v>
      </c>
      <c r="J22" s="242"/>
      <c r="K22" s="242"/>
      <c r="L22" s="242"/>
      <c r="M22" s="242"/>
      <c r="N22" s="243"/>
      <c r="O22" s="87"/>
      <c r="P22" s="149"/>
      <c r="Q22" s="84"/>
      <c r="R22" s="241" t="s">
        <v>5</v>
      </c>
      <c r="S22" s="242"/>
      <c r="T22" s="242"/>
      <c r="U22" s="242"/>
      <c r="V22" s="243"/>
      <c r="W22" s="87"/>
      <c r="X22" s="149"/>
      <c r="Y22" s="84"/>
      <c r="Z22" s="241" t="s">
        <v>6</v>
      </c>
      <c r="AA22" s="242"/>
      <c r="AB22" s="242"/>
      <c r="AC22" s="242"/>
      <c r="AD22" s="243"/>
      <c r="AE22" s="84"/>
      <c r="AF22" s="84"/>
      <c r="AG22" s="84"/>
      <c r="AH22" s="84"/>
      <c r="AI22" s="84"/>
    </row>
    <row r="23" spans="2:35"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F23" s="84"/>
      <c r="AG23" s="84"/>
      <c r="AH23" s="84"/>
      <c r="AI23" s="84"/>
    </row>
    <row r="24" spans="2:35" ht="50" customHeight="1" thickTop="1" thickBot="1" x14ac:dyDescent="0.25">
      <c r="B24" s="84"/>
      <c r="C24" s="84"/>
      <c r="D24" s="84"/>
      <c r="E24" s="84"/>
      <c r="F24" s="84"/>
      <c r="G24" s="88"/>
      <c r="H24" s="84"/>
      <c r="I24" s="244">
        <f>'1. Reimbursement Value'!C63</f>
        <v>0</v>
      </c>
      <c r="J24" s="245"/>
      <c r="K24" s="245"/>
      <c r="L24" s="245"/>
      <c r="M24" s="245"/>
      <c r="N24" s="246"/>
      <c r="O24" s="88"/>
      <c r="P24" s="151"/>
      <c r="Q24" s="86"/>
      <c r="R24" s="244" t="e">
        <f>'2. Improved Health'!K23</f>
        <v>#VALUE!</v>
      </c>
      <c r="S24" s="245"/>
      <c r="T24" s="245"/>
      <c r="U24" s="245"/>
      <c r="V24" s="246"/>
      <c r="W24" s="88"/>
      <c r="X24" s="151"/>
      <c r="Y24" s="84"/>
      <c r="Z24" s="244">
        <f>AC44</f>
        <v>0</v>
      </c>
      <c r="AA24" s="245"/>
      <c r="AB24" s="245"/>
      <c r="AC24" s="245"/>
      <c r="AD24" s="246"/>
      <c r="AE24" s="84"/>
      <c r="AF24" s="84"/>
      <c r="AG24" s="84"/>
      <c r="AH24" s="84"/>
      <c r="AI24" s="84"/>
    </row>
    <row r="25" spans="2:35"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84"/>
      <c r="AG25" s="84"/>
      <c r="AH25" s="84"/>
      <c r="AI25" s="84"/>
    </row>
    <row r="26" spans="2:35"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84"/>
      <c r="AG26" s="84"/>
      <c r="AH26" s="84"/>
      <c r="AI26" s="84"/>
    </row>
    <row r="27" spans="2:35"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F27" s="84"/>
      <c r="AG27" s="84"/>
      <c r="AH27" s="84"/>
      <c r="AI27" s="84"/>
    </row>
    <row r="28" spans="2:35" ht="49" customHeight="1" thickTop="1" thickBot="1" x14ac:dyDescent="0.25">
      <c r="B28" s="84"/>
      <c r="C28" s="84"/>
      <c r="D28" s="84"/>
      <c r="E28" s="84"/>
      <c r="F28" s="84"/>
      <c r="G28" s="84"/>
      <c r="H28" s="84"/>
      <c r="I28" s="241" t="s">
        <v>7</v>
      </c>
      <c r="J28" s="242"/>
      <c r="K28" s="242"/>
      <c r="L28" s="242"/>
      <c r="M28" s="242"/>
      <c r="N28" s="243"/>
      <c r="O28" s="84"/>
      <c r="Q28" s="84"/>
      <c r="R28" s="241" t="s">
        <v>8</v>
      </c>
      <c r="S28" s="242"/>
      <c r="T28" s="242"/>
      <c r="U28" s="242"/>
      <c r="V28" s="243"/>
      <c r="W28" s="84"/>
      <c r="Y28" s="84"/>
      <c r="Z28" s="241" t="s">
        <v>9</v>
      </c>
      <c r="AA28" s="242"/>
      <c r="AB28" s="242"/>
      <c r="AC28" s="242"/>
      <c r="AD28" s="243"/>
      <c r="AE28" s="84"/>
      <c r="AF28" s="84"/>
      <c r="AG28" s="84"/>
      <c r="AH28" s="84"/>
      <c r="AI28" s="84"/>
    </row>
    <row r="29" spans="2:35"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F29" s="84"/>
      <c r="AG29" s="84"/>
      <c r="AH29" s="84"/>
      <c r="AI29" s="84"/>
    </row>
    <row r="30" spans="2:35" ht="49" customHeight="1" thickTop="1" thickBot="1" x14ac:dyDescent="0.25">
      <c r="B30" s="84"/>
      <c r="C30" s="84"/>
      <c r="D30" s="84"/>
      <c r="E30" s="84"/>
      <c r="F30" s="84"/>
      <c r="G30" s="84"/>
      <c r="H30" s="84"/>
      <c r="I30" s="277" t="str">
        <f>TEXT(L45, "#,##0") &amp; " Services Delivered"</f>
        <v>0 Services Delivered</v>
      </c>
      <c r="J30" s="245"/>
      <c r="K30" s="245"/>
      <c r="L30" s="245"/>
      <c r="M30" s="245"/>
      <c r="N30" s="246"/>
      <c r="O30" s="84"/>
      <c r="Q30" s="84"/>
      <c r="R30" s="289" t="e">
        <f>TEXT(S48,"#,##0") &amp; " QALYs Gained"</f>
        <v>#VALUE!</v>
      </c>
      <c r="S30" s="245"/>
      <c r="T30" s="245"/>
      <c r="U30" s="245"/>
      <c r="V30" s="246"/>
      <c r="W30" s="84"/>
      <c r="Y30" s="84"/>
      <c r="Z30" s="277" t="str">
        <f>TEXT(AC40, "#,##0") &amp; " ED Visits Diverted"</f>
        <v>0 ED Visits Diverted</v>
      </c>
      <c r="AA30" s="245"/>
      <c r="AB30" s="245"/>
      <c r="AC30" s="245"/>
      <c r="AD30" s="246"/>
      <c r="AE30" s="84"/>
      <c r="AF30" s="84"/>
      <c r="AG30" s="84"/>
      <c r="AH30" s="84"/>
      <c r="AI30" s="84"/>
    </row>
    <row r="31" spans="2:35"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F31" s="84"/>
      <c r="AG31" s="84"/>
      <c r="AH31" s="84"/>
      <c r="AI31" s="84"/>
    </row>
    <row r="32" spans="2:35"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F32" s="84"/>
      <c r="AG32" s="84"/>
      <c r="AH32" s="84"/>
      <c r="AI32" s="84"/>
    </row>
    <row r="33" spans="2:35" ht="47" customHeight="1" x14ac:dyDescent="0.55000000000000004">
      <c r="B33" s="84"/>
      <c r="C33" s="84"/>
      <c r="D33" s="84"/>
      <c r="E33" s="84"/>
      <c r="F33" s="84"/>
      <c r="G33" s="84"/>
      <c r="H33" s="84"/>
      <c r="I33" s="223" t="str">
        <f>"Volunteer Time Served: " &amp; TEXT('1. Reimbursement Value'!C24,"#,##0") &amp; " Hours"</f>
        <v>Volunteer Time Served: 0 Hours</v>
      </c>
      <c r="J33" s="202"/>
      <c r="K33" s="202"/>
      <c r="L33" s="202"/>
      <c r="M33" s="202"/>
      <c r="N33" s="202"/>
      <c r="O33" s="95"/>
      <c r="P33" s="152"/>
      <c r="Q33" s="95"/>
      <c r="R33" s="223" t="str">
        <f>"Total Patients Served: "&amp; TEXT('2. Improved Health'!C5,"#,##0") &amp; " Patients"</f>
        <v>Total Patients Served: 0 Patients</v>
      </c>
      <c r="S33" s="202"/>
      <c r="T33" s="202"/>
      <c r="U33" s="202"/>
      <c r="V33" s="202"/>
      <c r="W33" s="84"/>
      <c r="Y33" s="84"/>
      <c r="Z33" s="223" t="str">
        <f>"Medical ED Cost Savings: " &amp;  TEXT(AB45,"$#,##0")</f>
        <v>Medical ED Cost Savings: $0</v>
      </c>
      <c r="AA33" s="202"/>
      <c r="AB33" s="202"/>
      <c r="AC33" s="202"/>
      <c r="AD33" s="202"/>
      <c r="AE33" s="84"/>
      <c r="AF33" s="84"/>
      <c r="AG33" s="84"/>
      <c r="AH33" s="84"/>
      <c r="AI33" s="84"/>
    </row>
    <row r="34" spans="2:35" ht="30" customHeight="1" x14ac:dyDescent="0.45">
      <c r="B34" s="84"/>
      <c r="C34" s="84"/>
      <c r="D34" s="84"/>
      <c r="E34" s="84"/>
      <c r="F34" s="84"/>
      <c r="G34" s="84"/>
      <c r="H34" s="84"/>
      <c r="I34" s="84"/>
      <c r="J34" s="84"/>
      <c r="K34" s="84"/>
      <c r="L34" s="84"/>
      <c r="M34" s="84"/>
      <c r="N34" s="84"/>
      <c r="O34" s="95"/>
      <c r="P34" s="152"/>
      <c r="Q34" s="95"/>
      <c r="R34" s="236"/>
      <c r="S34" s="202"/>
      <c r="T34" s="202"/>
      <c r="U34" s="202"/>
      <c r="V34" s="202"/>
      <c r="W34" s="84"/>
      <c r="Y34" s="84"/>
      <c r="Z34" s="84"/>
      <c r="AA34" s="84"/>
      <c r="AB34" s="84"/>
      <c r="AC34" s="84"/>
      <c r="AD34" s="84"/>
      <c r="AE34" s="84"/>
      <c r="AF34" s="84"/>
      <c r="AG34" s="84"/>
      <c r="AH34" s="84"/>
      <c r="AI34" s="84"/>
    </row>
    <row r="35" spans="2:35" ht="47" customHeight="1" x14ac:dyDescent="0.45">
      <c r="B35" s="84"/>
      <c r="C35" s="84"/>
      <c r="D35" s="84"/>
      <c r="E35" s="84"/>
      <c r="F35" s="84"/>
      <c r="G35" s="84"/>
      <c r="H35" s="84"/>
      <c r="I35" s="250" t="str">
        <f>"Value of Volunteer Time: " &amp; TEXT('1. Reimbursement Value'!C67,"$#,##0")</f>
        <v>Value of Volunteer Time: $0</v>
      </c>
      <c r="J35" s="202"/>
      <c r="K35" s="202"/>
      <c r="L35" s="202"/>
      <c r="M35" s="202"/>
      <c r="N35" s="202"/>
      <c r="O35" s="95"/>
      <c r="P35" s="152"/>
      <c r="Q35" s="95"/>
      <c r="R35" s="202"/>
      <c r="S35" s="202"/>
      <c r="T35" s="202"/>
      <c r="U35" s="202"/>
      <c r="V35" s="202"/>
      <c r="W35" s="84"/>
      <c r="Y35" s="84"/>
      <c r="Z35" s="250" t="str">
        <f>"Dental ED Cost Savings: " &amp; TEXT(AB46, "$#,##0")</f>
        <v>Dental ED Cost Savings: $0</v>
      </c>
      <c r="AA35" s="202"/>
      <c r="AB35" s="202"/>
      <c r="AC35" s="202"/>
      <c r="AD35" s="202"/>
      <c r="AE35" s="84"/>
      <c r="AF35" s="84"/>
      <c r="AG35" s="84"/>
      <c r="AH35" s="84"/>
      <c r="AI35" s="84"/>
    </row>
    <row r="36" spans="2:35"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F36" s="84"/>
      <c r="AG36" s="84"/>
      <c r="AH36" s="84"/>
      <c r="AI36" s="84"/>
    </row>
    <row r="37" spans="2:35" ht="32" customHeight="1" thickBot="1" x14ac:dyDescent="0.5">
      <c r="B37" s="84"/>
      <c r="C37" s="84"/>
      <c r="D37" s="84"/>
      <c r="E37" s="84"/>
      <c r="F37" s="84"/>
      <c r="G37" s="84"/>
      <c r="H37" s="84"/>
      <c r="I37" s="278" t="s">
        <v>10</v>
      </c>
      <c r="J37" s="253"/>
      <c r="K37" s="253"/>
      <c r="L37" s="119" t="s">
        <v>11</v>
      </c>
      <c r="M37" s="279" t="s">
        <v>12</v>
      </c>
      <c r="N37" s="253"/>
      <c r="O37" s="94"/>
      <c r="P37" s="153"/>
      <c r="Q37" s="94"/>
      <c r="R37" s="111" t="s">
        <v>10</v>
      </c>
      <c r="S37" s="266" t="s">
        <v>13</v>
      </c>
      <c r="T37" s="202"/>
      <c r="U37" s="266" t="s">
        <v>14</v>
      </c>
      <c r="V37" s="202"/>
      <c r="W37" s="84"/>
      <c r="Y37" s="84"/>
      <c r="Z37" s="84"/>
      <c r="AA37" s="84"/>
      <c r="AB37" s="84"/>
      <c r="AC37" s="84"/>
      <c r="AD37" s="84"/>
      <c r="AE37" s="84"/>
      <c r="AF37" s="84"/>
      <c r="AG37" s="84"/>
      <c r="AH37" s="84"/>
      <c r="AI37" s="84"/>
    </row>
    <row r="38" spans="2:35" ht="31" customHeight="1" x14ac:dyDescent="0.35">
      <c r="B38" s="84"/>
      <c r="C38" s="84"/>
      <c r="D38" s="84"/>
      <c r="E38" s="84"/>
      <c r="F38" s="84"/>
      <c r="G38" s="84"/>
      <c r="H38" s="84"/>
      <c r="I38" s="123" t="str">
        <f>'Dashboard Data'!B2</f>
        <v>Prescriptions</v>
      </c>
      <c r="J38" s="124"/>
      <c r="K38" s="124"/>
      <c r="L38" s="143">
        <f>'1. Reimbursement Value'!C10</f>
        <v>0</v>
      </c>
      <c r="M38" s="249">
        <f>'Dashboard Data'!C2</f>
        <v>0</v>
      </c>
      <c r="N38" s="233"/>
      <c r="O38" s="94"/>
      <c r="P38" s="153"/>
      <c r="Q38" s="94"/>
      <c r="R38" s="129" t="s">
        <v>15</v>
      </c>
      <c r="S38" s="232" t="e">
        <f>'Dashboard Data'!B16</f>
        <v>#VALUE!</v>
      </c>
      <c r="T38" s="233"/>
      <c r="U38" s="267" t="e">
        <f>'Dashboard Data'!C16</f>
        <v>#VALUE!</v>
      </c>
      <c r="V38" s="233"/>
      <c r="W38" s="84"/>
      <c r="Y38" s="84"/>
      <c r="Z38" s="138" t="s">
        <v>16</v>
      </c>
      <c r="AA38" s="139"/>
      <c r="AB38" s="264" t="e">
        <f>'3. Diverted ED Health'!D33</f>
        <v>#DIV/0!</v>
      </c>
      <c r="AC38" s="265"/>
      <c r="AD38" s="233"/>
      <c r="AE38" s="84"/>
      <c r="AF38" s="84"/>
      <c r="AG38" s="84"/>
      <c r="AH38" s="84"/>
      <c r="AI38" s="84"/>
    </row>
    <row r="39" spans="2:35" ht="31" customHeight="1" x14ac:dyDescent="0.35">
      <c r="B39" s="84"/>
      <c r="C39" s="84"/>
      <c r="D39" s="84"/>
      <c r="E39" s="84"/>
      <c r="F39" s="84"/>
      <c r="G39" s="84"/>
      <c r="H39" s="84"/>
      <c r="I39" s="120" t="str">
        <f>'Dashboard Data'!B3</f>
        <v>Health Encounter</v>
      </c>
      <c r="J39" s="118"/>
      <c r="K39" s="118"/>
      <c r="L39" s="144">
        <f>'1. Reimbursement Value'!C7+'1. Reimbursement Value'!C8</f>
        <v>0</v>
      </c>
      <c r="M39" s="248">
        <f>'Dashboard Data'!C3</f>
        <v>0</v>
      </c>
      <c r="N39" s="219"/>
      <c r="O39" s="94"/>
      <c r="P39" s="153"/>
      <c r="Q39" s="94"/>
      <c r="R39" s="134" t="s">
        <v>17</v>
      </c>
      <c r="S39" s="234" t="e">
        <f>'Dashboard Data'!B17</f>
        <v>#VALUE!</v>
      </c>
      <c r="T39" s="219"/>
      <c r="U39" s="258" t="e">
        <f>'Dashboard Data'!C17</f>
        <v>#VALUE!</v>
      </c>
      <c r="V39" s="219"/>
      <c r="W39" s="84"/>
      <c r="Y39" s="84"/>
      <c r="Z39" s="130"/>
      <c r="AA39" s="261"/>
      <c r="AB39" s="202"/>
      <c r="AC39" s="262"/>
      <c r="AD39" s="219"/>
      <c r="AE39" s="84"/>
      <c r="AF39" s="84"/>
      <c r="AG39" s="84"/>
      <c r="AH39" s="84"/>
      <c r="AI39" s="84"/>
    </row>
    <row r="40" spans="2:35" ht="31" customHeight="1" x14ac:dyDescent="0.35">
      <c r="B40" s="84"/>
      <c r="C40" s="84"/>
      <c r="D40" s="84"/>
      <c r="E40" s="84"/>
      <c r="F40" s="84"/>
      <c r="G40" s="84"/>
      <c r="H40" s="84"/>
      <c r="I40" s="125" t="str">
        <f>'Dashboard Data'!B4</f>
        <v>Behavioral Health</v>
      </c>
      <c r="J40" s="126"/>
      <c r="K40" s="126"/>
      <c r="L40" s="145">
        <f>'1. Reimbursement Value'!C22</f>
        <v>0</v>
      </c>
      <c r="M40" s="247">
        <f>'Dashboard Data'!C4</f>
        <v>0</v>
      </c>
      <c r="N40" s="219"/>
      <c r="O40" s="94"/>
      <c r="P40" s="153"/>
      <c r="Q40" s="94"/>
      <c r="R40" s="131" t="s">
        <v>18</v>
      </c>
      <c r="S40" s="235" t="e">
        <f>'Dashboard Data'!B18</f>
        <v>#VALUE!</v>
      </c>
      <c r="T40" s="219"/>
      <c r="U40" s="260" t="e">
        <f>'Dashboard Data'!C18</f>
        <v>#VALUE!</v>
      </c>
      <c r="V40" s="219"/>
      <c r="W40" s="84"/>
      <c r="Y40" s="84"/>
      <c r="Z40" s="134" t="s">
        <v>19</v>
      </c>
      <c r="AA40" s="135"/>
      <c r="AB40" s="136"/>
      <c r="AC40" s="268">
        <f>'3. Diverted ED Health'!D39</f>
        <v>0</v>
      </c>
      <c r="AD40" s="219"/>
      <c r="AE40" s="84"/>
      <c r="AF40" s="84"/>
      <c r="AG40" s="84"/>
      <c r="AH40" s="84"/>
      <c r="AI40" s="84"/>
    </row>
    <row r="41" spans="2:35" ht="32" customHeight="1" x14ac:dyDescent="0.35">
      <c r="B41" s="84"/>
      <c r="C41" s="84"/>
      <c r="D41" s="84"/>
      <c r="E41" s="84"/>
      <c r="F41" s="84"/>
      <c r="G41" s="84"/>
      <c r="H41" s="84"/>
      <c r="I41" s="120" t="str">
        <f>'Dashboard Data'!B5</f>
        <v xml:space="preserve">Dental Health </v>
      </c>
      <c r="J41" s="118"/>
      <c r="K41" s="118"/>
      <c r="L41" s="144">
        <f>'1. Reimbursement Value'!C20</f>
        <v>0</v>
      </c>
      <c r="M41" s="240">
        <f>'Dashboard Data'!C5</f>
        <v>0</v>
      </c>
      <c r="N41" s="219"/>
      <c r="O41" s="94"/>
      <c r="P41" s="153"/>
      <c r="Q41" s="94"/>
      <c r="R41" s="134" t="s">
        <v>20</v>
      </c>
      <c r="S41" s="234" t="e">
        <f>'Dashboard Data'!B19</f>
        <v>#VALUE!</v>
      </c>
      <c r="T41" s="219"/>
      <c r="U41" s="258" t="e">
        <f>'Dashboard Data'!C19</f>
        <v>#VALUE!</v>
      </c>
      <c r="V41" s="219"/>
      <c r="W41" s="84"/>
      <c r="Y41" s="84"/>
      <c r="Z41" s="134" t="s">
        <v>21</v>
      </c>
      <c r="AA41" s="135"/>
      <c r="AB41" s="257">
        <f>'3. Diverted ED Health'!D35</f>
        <v>0</v>
      </c>
      <c r="AC41" s="202"/>
      <c r="AD41" s="219"/>
      <c r="AE41" s="84"/>
      <c r="AF41" s="84"/>
      <c r="AG41" s="84"/>
      <c r="AH41" s="84"/>
      <c r="AI41" s="84"/>
    </row>
    <row r="42" spans="2:35" ht="31" customHeight="1" x14ac:dyDescent="0.35">
      <c r="B42" s="84"/>
      <c r="C42" s="84"/>
      <c r="D42" s="84"/>
      <c r="E42" s="84"/>
      <c r="F42" s="84"/>
      <c r="G42" s="84"/>
      <c r="H42" s="84"/>
      <c r="I42" s="125" t="str">
        <f>'Dashboard Data'!B6</f>
        <v>Covid Tests + Vaccines</v>
      </c>
      <c r="J42" s="126"/>
      <c r="K42" s="126"/>
      <c r="L42" s="145">
        <f>'1. Reimbursement Value'!C18+'1. Reimbursement Value'!C16</f>
        <v>0</v>
      </c>
      <c r="M42" s="239">
        <f>'Dashboard Data'!C6</f>
        <v>0</v>
      </c>
      <c r="N42" s="219"/>
      <c r="O42" s="94"/>
      <c r="P42" s="153"/>
      <c r="Q42" s="94"/>
      <c r="R42" s="131" t="s">
        <v>22</v>
      </c>
      <c r="S42" s="235" t="e">
        <f>'Dashboard Data'!B20</f>
        <v>#VALUE!</v>
      </c>
      <c r="T42" s="219"/>
      <c r="U42" s="260" t="e">
        <f>'Dashboard Data'!C20</f>
        <v>#VALUE!</v>
      </c>
      <c r="V42" s="219"/>
      <c r="W42" s="84"/>
      <c r="Y42" s="84"/>
      <c r="Z42" s="134" t="s">
        <v>23</v>
      </c>
      <c r="AA42" s="135"/>
      <c r="AB42" s="257">
        <f>'3. Diverted ED Health'!D37</f>
        <v>0</v>
      </c>
      <c r="AC42" s="202"/>
      <c r="AD42" s="219"/>
      <c r="AE42" s="84"/>
      <c r="AF42" s="84"/>
      <c r="AG42" s="84"/>
      <c r="AH42" s="84"/>
      <c r="AI42" s="84"/>
    </row>
    <row r="43" spans="2:35" ht="32" customHeight="1" x14ac:dyDescent="0.35">
      <c r="B43" s="84"/>
      <c r="C43" s="84"/>
      <c r="D43" s="84"/>
      <c r="E43" s="84"/>
      <c r="F43" s="84"/>
      <c r="G43" s="84"/>
      <c r="H43" s="84"/>
      <c r="I43" s="120" t="str">
        <f>'Dashboard Data'!B7</f>
        <v>Imaging</v>
      </c>
      <c r="J43" s="118"/>
      <c r="K43" s="118"/>
      <c r="L43" s="144">
        <f>'1. Reimbursement Value'!C14</f>
        <v>0</v>
      </c>
      <c r="M43" s="240">
        <f>'Dashboard Data'!C7</f>
        <v>0</v>
      </c>
      <c r="N43" s="219"/>
      <c r="O43" s="94"/>
      <c r="P43" s="153"/>
      <c r="Q43" s="94"/>
      <c r="R43" s="134" t="s">
        <v>24</v>
      </c>
      <c r="S43" s="234" t="e">
        <f>'Dashboard Data'!B21</f>
        <v>#VALUE!</v>
      </c>
      <c r="T43" s="219"/>
      <c r="U43" s="258" t="e">
        <f>'Dashboard Data'!C21</f>
        <v>#VALUE!</v>
      </c>
      <c r="V43" s="219"/>
      <c r="W43" s="84"/>
      <c r="Y43" s="84"/>
      <c r="Z43" s="132"/>
      <c r="AA43" s="261"/>
      <c r="AB43" s="202"/>
      <c r="AC43" s="262"/>
      <c r="AD43" s="219"/>
      <c r="AE43" s="84"/>
      <c r="AF43" s="84"/>
      <c r="AG43" s="84"/>
      <c r="AH43" s="84"/>
      <c r="AI43" s="84"/>
    </row>
    <row r="44" spans="2:35" ht="31" customHeight="1" thickBot="1" x14ac:dyDescent="0.4">
      <c r="B44" s="84"/>
      <c r="C44" s="84"/>
      <c r="D44" s="84"/>
      <c r="E44" s="84"/>
      <c r="F44" s="84"/>
      <c r="G44" s="84"/>
      <c r="H44" s="84"/>
      <c r="I44" s="127" t="str">
        <f>'Dashboard Data'!B8</f>
        <v>Clinical Lab Tests</v>
      </c>
      <c r="J44" s="128"/>
      <c r="K44" s="128"/>
      <c r="L44" s="146">
        <f>'1. Reimbursement Value'!C12</f>
        <v>0</v>
      </c>
      <c r="M44" s="256">
        <f>'Dashboard Data'!C8</f>
        <v>0</v>
      </c>
      <c r="N44" s="254"/>
      <c r="O44" s="94"/>
      <c r="P44" s="153"/>
      <c r="Q44" s="94"/>
      <c r="R44" s="131" t="s">
        <v>25</v>
      </c>
      <c r="S44" s="235" t="e">
        <f>'Dashboard Data'!B22</f>
        <v>#VALUE!</v>
      </c>
      <c r="T44" s="219"/>
      <c r="U44" s="260" t="e">
        <f>'Dashboard Data'!C22</f>
        <v>#VALUE!</v>
      </c>
      <c r="V44" s="219"/>
      <c r="W44" s="84"/>
      <c r="Y44" s="84"/>
      <c r="Z44" s="134" t="s">
        <v>26</v>
      </c>
      <c r="AA44" s="135"/>
      <c r="AB44" s="137"/>
      <c r="AC44" s="263">
        <f>'3. Diverted ED Health'!D45</f>
        <v>0</v>
      </c>
      <c r="AD44" s="219"/>
      <c r="AE44" s="84"/>
      <c r="AF44" s="84"/>
      <c r="AG44" s="84"/>
      <c r="AH44" s="84"/>
      <c r="AI44" s="84"/>
    </row>
    <row r="45" spans="2:35" ht="31" customHeight="1" thickBot="1" x14ac:dyDescent="0.4">
      <c r="B45" s="84"/>
      <c r="C45" s="84"/>
      <c r="D45" s="84"/>
      <c r="E45" s="84"/>
      <c r="F45" s="84"/>
      <c r="G45" s="84"/>
      <c r="H45" s="84"/>
      <c r="I45" s="121" t="s">
        <v>27</v>
      </c>
      <c r="J45" s="122"/>
      <c r="K45" s="122"/>
      <c r="L45" s="147">
        <f>SUM(L38:L44)</f>
        <v>0</v>
      </c>
      <c r="M45" s="255">
        <f>ROUND(SUM(M38:N44),0)</f>
        <v>0</v>
      </c>
      <c r="N45" s="227"/>
      <c r="O45" s="94"/>
      <c r="P45" s="153"/>
      <c r="Q45" s="94"/>
      <c r="R45" s="134" t="s">
        <v>28</v>
      </c>
      <c r="S45" s="234" t="e">
        <f>'Dashboard Data'!B23</f>
        <v>#VALUE!</v>
      </c>
      <c r="T45" s="219"/>
      <c r="U45" s="258" t="e">
        <f>'Dashboard Data'!C23</f>
        <v>#VALUE!</v>
      </c>
      <c r="V45" s="219"/>
      <c r="W45" s="84"/>
      <c r="Y45" s="84"/>
      <c r="Z45" s="134" t="s">
        <v>29</v>
      </c>
      <c r="AA45" s="135"/>
      <c r="AB45" s="251">
        <f>'3. Diverted ED Health'!D41</f>
        <v>0</v>
      </c>
      <c r="AC45" s="202"/>
      <c r="AD45" s="219"/>
      <c r="AE45" s="84"/>
      <c r="AF45" s="84"/>
      <c r="AG45" s="84"/>
      <c r="AH45" s="84"/>
      <c r="AI45" s="84"/>
    </row>
    <row r="46" spans="2:35" ht="32" customHeight="1" x14ac:dyDescent="0.35">
      <c r="B46" s="84"/>
      <c r="C46" s="84"/>
      <c r="D46" s="84"/>
      <c r="E46" s="84"/>
      <c r="F46" s="84"/>
      <c r="G46" s="84"/>
      <c r="H46" s="84"/>
      <c r="I46" s="84"/>
      <c r="J46" s="84"/>
      <c r="K46" s="84"/>
      <c r="L46" s="84"/>
      <c r="M46" s="84"/>
      <c r="N46" s="84"/>
      <c r="O46" s="94"/>
      <c r="P46" s="153"/>
      <c r="Q46" s="94"/>
      <c r="R46" s="131" t="s">
        <v>30</v>
      </c>
      <c r="S46" s="235" t="e">
        <f>'Dashboard Data'!B24</f>
        <v>#VALUE!</v>
      </c>
      <c r="T46" s="219"/>
      <c r="U46" s="259" t="e">
        <f>'Dashboard Data'!C24</f>
        <v>#VALUE!</v>
      </c>
      <c r="V46" s="219"/>
      <c r="W46" s="84"/>
      <c r="Y46" s="84"/>
      <c r="Z46" s="134" t="s">
        <v>31</v>
      </c>
      <c r="AA46" s="135"/>
      <c r="AB46" s="251">
        <f>'3. Diverted ED Health'!D43</f>
        <v>0</v>
      </c>
      <c r="AC46" s="202"/>
      <c r="AD46" s="219"/>
      <c r="AE46" s="84"/>
      <c r="AF46" s="84"/>
      <c r="AG46" s="84"/>
      <c r="AH46" s="84"/>
      <c r="AI46" s="84"/>
    </row>
    <row r="47" spans="2:35" ht="33" customHeight="1" thickBot="1" x14ac:dyDescent="0.4">
      <c r="B47" s="84"/>
      <c r="C47" s="84"/>
      <c r="D47" s="84"/>
      <c r="E47" s="84"/>
      <c r="F47" s="84"/>
      <c r="G47" s="84"/>
      <c r="H47" s="84"/>
      <c r="I47" s="84"/>
      <c r="J47" s="84"/>
      <c r="K47" s="84"/>
      <c r="L47" s="84"/>
      <c r="M47" s="84"/>
      <c r="N47" s="84"/>
      <c r="O47" s="94"/>
      <c r="P47" s="153"/>
      <c r="Q47" s="94"/>
      <c r="R47" s="134" t="s">
        <v>32</v>
      </c>
      <c r="S47" s="234" t="e">
        <f>'Dashboard Data'!B25</f>
        <v>#VALUE!</v>
      </c>
      <c r="T47" s="219"/>
      <c r="U47" s="258" t="e">
        <f>'Dashboard Data'!C25</f>
        <v>#VALUE!</v>
      </c>
      <c r="V47" s="219"/>
      <c r="W47" s="84"/>
      <c r="Y47" s="84"/>
      <c r="Z47" s="132"/>
      <c r="AA47" s="109"/>
      <c r="AB47" s="109"/>
      <c r="AC47" s="109"/>
      <c r="AD47" s="140"/>
      <c r="AE47" s="84"/>
      <c r="AF47" s="84"/>
      <c r="AG47" s="84"/>
      <c r="AH47" s="84"/>
      <c r="AI47" s="84"/>
    </row>
    <row r="48" spans="2:35" ht="33" customHeight="1" thickBot="1" x14ac:dyDescent="0.5">
      <c r="B48" s="84"/>
      <c r="C48" s="84"/>
      <c r="D48" s="84"/>
      <c r="E48" s="84"/>
      <c r="F48" s="84"/>
      <c r="G48" s="84"/>
      <c r="H48" s="84"/>
      <c r="I48" s="237" t="s">
        <v>33</v>
      </c>
      <c r="J48" s="202"/>
      <c r="K48" s="202"/>
      <c r="L48" s="119"/>
      <c r="M48" s="238"/>
      <c r="N48" s="202"/>
      <c r="O48" s="94"/>
      <c r="P48" s="153"/>
      <c r="Q48" s="94"/>
      <c r="R48" s="133" t="s">
        <v>27</v>
      </c>
      <c r="S48" s="226" t="e">
        <f>'2. Improved Health'!J23</f>
        <v>#VALUE!</v>
      </c>
      <c r="T48" s="227"/>
      <c r="U48" s="228" t="e">
        <f>'2. Improved Health'!K23</f>
        <v>#VALUE!</v>
      </c>
      <c r="V48" s="227"/>
      <c r="W48" s="84"/>
      <c r="Y48" s="84"/>
      <c r="Z48" s="141" t="s">
        <v>34</v>
      </c>
      <c r="AA48" s="142"/>
      <c r="AB48" s="252" t="e">
        <f>'3. Diverted ED Health'!D46</f>
        <v>#DIV/0!</v>
      </c>
      <c r="AC48" s="253"/>
      <c r="AD48" s="254"/>
      <c r="AE48" s="84"/>
      <c r="AF48" s="84"/>
      <c r="AG48" s="84"/>
      <c r="AH48" s="84"/>
      <c r="AI48" s="84"/>
    </row>
    <row r="49" spans="2:35" ht="30" customHeight="1" x14ac:dyDescent="0.35">
      <c r="B49" s="84"/>
      <c r="C49" s="84"/>
      <c r="D49" s="84"/>
      <c r="E49" s="84"/>
      <c r="F49" s="84"/>
      <c r="G49" s="84"/>
      <c r="H49" s="84"/>
      <c r="I49" s="213" t="s">
        <v>35</v>
      </c>
      <c r="J49" s="214"/>
      <c r="K49" s="214"/>
      <c r="L49" s="214"/>
      <c r="M49" s="203">
        <f>'1. Reimbursement Value'!C26</f>
        <v>0</v>
      </c>
      <c r="N49" s="204"/>
      <c r="O49" s="94"/>
      <c r="P49" s="153"/>
      <c r="Q49" s="94"/>
      <c r="R49" s="117"/>
      <c r="S49" s="117"/>
      <c r="T49" s="117"/>
      <c r="U49" s="117"/>
      <c r="V49" s="117"/>
      <c r="W49" s="84"/>
      <c r="Y49" s="84"/>
      <c r="Z49" s="84"/>
      <c r="AA49" s="84"/>
      <c r="AB49" s="84"/>
      <c r="AC49" s="84"/>
      <c r="AD49" s="84"/>
      <c r="AE49" s="84"/>
      <c r="AF49" s="84"/>
      <c r="AG49" s="84"/>
      <c r="AH49" s="84"/>
      <c r="AI49" s="84"/>
    </row>
    <row r="50" spans="2:35" ht="30" customHeight="1" thickBot="1" x14ac:dyDescent="0.5">
      <c r="B50" s="84"/>
      <c r="C50" s="84"/>
      <c r="D50" s="84"/>
      <c r="E50" s="84"/>
      <c r="F50" s="84"/>
      <c r="G50" s="84"/>
      <c r="H50" s="84"/>
      <c r="I50" s="205" t="s">
        <v>36</v>
      </c>
      <c r="J50" s="202"/>
      <c r="K50" s="202"/>
      <c r="L50" s="202"/>
      <c r="M50" s="206">
        <f>M45</f>
        <v>0</v>
      </c>
      <c r="N50" s="207"/>
      <c r="O50" s="94"/>
      <c r="P50" s="153"/>
      <c r="Q50" s="94"/>
      <c r="R50" s="84"/>
      <c r="S50" s="225" t="s">
        <v>37</v>
      </c>
      <c r="T50" s="202"/>
      <c r="U50" s="225" t="s">
        <v>38</v>
      </c>
      <c r="V50" s="202"/>
      <c r="W50" s="84"/>
      <c r="Y50" s="84"/>
      <c r="Z50" s="212" t="s">
        <v>33</v>
      </c>
      <c r="AA50" s="202"/>
      <c r="AB50" s="202"/>
      <c r="AC50" s="117"/>
      <c r="AD50" s="117"/>
      <c r="AE50" s="84"/>
      <c r="AF50" s="84"/>
      <c r="AG50" s="84"/>
      <c r="AH50" s="84"/>
      <c r="AI50" s="84"/>
    </row>
    <row r="51" spans="2:35" ht="30" customHeight="1" thickBot="1" x14ac:dyDescent="0.5">
      <c r="B51" s="84"/>
      <c r="C51" s="84"/>
      <c r="D51" s="84"/>
      <c r="E51" s="84"/>
      <c r="F51" s="84"/>
      <c r="G51" s="84"/>
      <c r="H51" s="84"/>
      <c r="I51" s="208" t="s">
        <v>39</v>
      </c>
      <c r="J51" s="209"/>
      <c r="K51" s="209"/>
      <c r="L51" s="209"/>
      <c r="M51" s="210" t="e">
        <f>M50/M49</f>
        <v>#DIV/0!</v>
      </c>
      <c r="N51" s="211"/>
      <c r="O51" s="94"/>
      <c r="P51" s="153"/>
      <c r="Q51" s="94"/>
      <c r="R51" s="111" t="s">
        <v>10</v>
      </c>
      <c r="S51" s="202"/>
      <c r="T51" s="202"/>
      <c r="U51" s="202"/>
      <c r="V51" s="202"/>
      <c r="W51" s="84"/>
      <c r="Y51" s="84"/>
      <c r="Z51" s="213" t="s">
        <v>35</v>
      </c>
      <c r="AA51" s="214"/>
      <c r="AB51" s="214"/>
      <c r="AC51" s="203">
        <f>'1. Reimbursement Value'!C26</f>
        <v>0</v>
      </c>
      <c r="AD51" s="204"/>
      <c r="AE51" s="84"/>
      <c r="AF51" s="84"/>
      <c r="AG51" s="84"/>
      <c r="AH51" s="84"/>
      <c r="AI51" s="84"/>
    </row>
    <row r="52" spans="2:35" ht="30" customHeight="1" x14ac:dyDescent="0.35">
      <c r="B52" s="84"/>
      <c r="C52" s="84"/>
      <c r="D52" s="84"/>
      <c r="E52" s="84"/>
      <c r="F52" s="84"/>
      <c r="G52" s="84"/>
      <c r="H52" s="84"/>
      <c r="I52" s="84"/>
      <c r="J52" s="84"/>
      <c r="K52" s="84"/>
      <c r="L52" s="84"/>
      <c r="M52" s="84"/>
      <c r="N52" s="84"/>
      <c r="O52" s="94"/>
      <c r="P52" s="153"/>
      <c r="Q52" s="94"/>
      <c r="R52" s="154" t="s">
        <v>15</v>
      </c>
      <c r="S52" s="229" t="e">
        <f>'2. Improved Health'!C11</f>
        <v>#VALUE!</v>
      </c>
      <c r="T52" s="230"/>
      <c r="U52" s="231" t="e">
        <f>'2. Improved Health'!D11</f>
        <v>#VALUE!</v>
      </c>
      <c r="V52" s="204"/>
      <c r="W52" s="84"/>
      <c r="Y52" s="84"/>
      <c r="Z52" s="205" t="s">
        <v>36</v>
      </c>
      <c r="AA52" s="202"/>
      <c r="AB52" s="202"/>
      <c r="AC52" s="206">
        <f>Z24</f>
        <v>0</v>
      </c>
      <c r="AD52" s="207"/>
      <c r="AE52" s="84"/>
      <c r="AF52" s="84"/>
      <c r="AG52" s="84"/>
      <c r="AH52" s="84"/>
      <c r="AI52" s="84"/>
    </row>
    <row r="53" spans="2:35" ht="30" customHeight="1" thickBot="1" x14ac:dyDescent="0.4">
      <c r="B53" s="84"/>
      <c r="C53" s="84"/>
      <c r="D53" s="84"/>
      <c r="E53" s="84"/>
      <c r="F53" s="84"/>
      <c r="G53" s="84"/>
      <c r="H53" s="84"/>
      <c r="I53" s="84"/>
      <c r="J53" s="84"/>
      <c r="K53" s="84"/>
      <c r="L53" s="84"/>
      <c r="M53" s="84"/>
      <c r="N53" s="84"/>
      <c r="O53" s="84"/>
      <c r="P53" s="153"/>
      <c r="Q53" s="94"/>
      <c r="R53" s="155" t="s">
        <v>17</v>
      </c>
      <c r="S53" s="218" t="e">
        <f>'2. Improved Health'!C12</f>
        <v>#VALUE!</v>
      </c>
      <c r="T53" s="219"/>
      <c r="U53" s="220" t="e">
        <f>'2. Improved Health'!D12</f>
        <v>#VALUE!</v>
      </c>
      <c r="V53" s="207"/>
      <c r="W53" s="84"/>
      <c r="Y53" s="84"/>
      <c r="Z53" s="208" t="s">
        <v>39</v>
      </c>
      <c r="AA53" s="209"/>
      <c r="AB53" s="209"/>
      <c r="AC53" s="210" t="e">
        <f>AC52/AC51</f>
        <v>#DIV/0!</v>
      </c>
      <c r="AD53" s="211"/>
      <c r="AE53" s="84"/>
      <c r="AF53" s="84"/>
      <c r="AG53" s="84"/>
      <c r="AH53" s="84"/>
      <c r="AI53" s="84"/>
    </row>
    <row r="54" spans="2:35" ht="30" customHeight="1" x14ac:dyDescent="0.35">
      <c r="B54" s="84"/>
      <c r="C54" s="84"/>
      <c r="D54" s="84"/>
      <c r="E54" s="84"/>
      <c r="F54" s="84"/>
      <c r="G54" s="84"/>
      <c r="H54" s="84"/>
      <c r="I54" s="84"/>
      <c r="J54" s="84"/>
      <c r="K54" s="84"/>
      <c r="L54" s="84"/>
      <c r="M54" s="84"/>
      <c r="N54" s="84"/>
      <c r="O54" s="94"/>
      <c r="P54" s="153"/>
      <c r="Q54" s="94"/>
      <c r="R54" s="156" t="s">
        <v>18</v>
      </c>
      <c r="S54" s="221" t="e">
        <f>'2. Improved Health'!C13</f>
        <v>#VALUE!</v>
      </c>
      <c r="T54" s="219"/>
      <c r="U54" s="222" t="e">
        <f>'2. Improved Health'!D13</f>
        <v>#VALUE!</v>
      </c>
      <c r="V54" s="207"/>
      <c r="W54" s="84"/>
      <c r="Y54" s="84"/>
      <c r="Z54" s="84"/>
      <c r="AA54" s="84"/>
      <c r="AB54" s="84"/>
      <c r="AC54" s="84"/>
      <c r="AD54" s="84"/>
      <c r="AE54" s="84"/>
      <c r="AF54" s="84"/>
      <c r="AG54" s="84"/>
      <c r="AH54" s="84"/>
      <c r="AI54" s="84"/>
    </row>
    <row r="55" spans="2:35" ht="30" customHeight="1" x14ac:dyDescent="0.3">
      <c r="B55" s="84"/>
      <c r="C55" s="84"/>
      <c r="D55" s="84"/>
      <c r="E55" s="84"/>
      <c r="F55" s="84"/>
      <c r="G55" s="84"/>
      <c r="H55" s="84"/>
      <c r="I55" s="84"/>
      <c r="J55" s="84"/>
      <c r="K55" s="84"/>
      <c r="L55" s="84"/>
      <c r="M55" s="84"/>
      <c r="N55" s="84"/>
      <c r="O55" s="84"/>
      <c r="Q55" s="84"/>
      <c r="R55" s="155" t="s">
        <v>20</v>
      </c>
      <c r="S55" s="218" t="e">
        <f>'2. Improved Health'!C14</f>
        <v>#VALUE!</v>
      </c>
      <c r="T55" s="219"/>
      <c r="U55" s="220" t="e">
        <f>'2. Improved Health'!D14</f>
        <v>#VALUE!</v>
      </c>
      <c r="V55" s="207"/>
      <c r="W55" s="84"/>
      <c r="Y55" s="84"/>
      <c r="Z55" s="84"/>
      <c r="AA55" s="84"/>
      <c r="AB55" s="84"/>
      <c r="AC55" s="84"/>
      <c r="AD55" s="84"/>
      <c r="AE55" s="84"/>
      <c r="AF55" s="84"/>
      <c r="AG55" s="84"/>
      <c r="AH55" s="84"/>
      <c r="AI55" s="84"/>
    </row>
    <row r="56" spans="2:35" ht="30" customHeight="1" x14ac:dyDescent="0.3">
      <c r="B56" s="84"/>
      <c r="C56" s="84"/>
      <c r="D56" s="84"/>
      <c r="E56" s="84"/>
      <c r="F56" s="84"/>
      <c r="G56" s="84"/>
      <c r="H56" s="84"/>
      <c r="I56" s="201" t="e">
        <f>"This means that for every dollar invested, your organization(s) was able to provide $" &amp;TEXT(M51,"#,##0.00") &amp; " of FQHC equivalent care to patients."</f>
        <v>#DIV/0!</v>
      </c>
      <c r="J56" s="202"/>
      <c r="K56" s="202"/>
      <c r="L56" s="202"/>
      <c r="M56" s="202"/>
      <c r="N56" s="202"/>
      <c r="O56" s="84"/>
      <c r="Q56" s="84"/>
      <c r="R56" s="156" t="s">
        <v>22</v>
      </c>
      <c r="S56" s="221" t="e">
        <f>'2. Improved Health'!C15</f>
        <v>#VALUE!</v>
      </c>
      <c r="T56" s="219"/>
      <c r="U56" s="222" t="e">
        <f>'2. Improved Health'!D15</f>
        <v>#VALUE!</v>
      </c>
      <c r="V56" s="207"/>
      <c r="W56" s="84"/>
      <c r="Y56" s="84"/>
      <c r="Z56" s="84"/>
      <c r="AA56" s="84"/>
      <c r="AB56" s="84"/>
      <c r="AC56" s="84"/>
      <c r="AD56" s="84"/>
      <c r="AE56" s="84"/>
      <c r="AF56" s="84"/>
      <c r="AG56" s="84"/>
      <c r="AH56" s="84"/>
      <c r="AI56" s="84"/>
    </row>
    <row r="57" spans="2:35" ht="30" customHeight="1" x14ac:dyDescent="0.3">
      <c r="B57" s="84"/>
      <c r="C57" s="84"/>
      <c r="D57" s="84"/>
      <c r="E57" s="84"/>
      <c r="F57" s="84"/>
      <c r="G57" s="84"/>
      <c r="H57" s="84"/>
      <c r="I57" s="202"/>
      <c r="J57" s="202"/>
      <c r="K57" s="202"/>
      <c r="L57" s="202"/>
      <c r="M57" s="202"/>
      <c r="N57" s="202"/>
      <c r="O57" s="84"/>
      <c r="Q57" s="84"/>
      <c r="R57" s="155" t="s">
        <v>24</v>
      </c>
      <c r="S57" s="218" t="e">
        <f>'2. Improved Health'!C16</f>
        <v>#VALUE!</v>
      </c>
      <c r="T57" s="219"/>
      <c r="U57" s="220" t="e">
        <f>'2. Improved Health'!D16</f>
        <v>#VALUE!</v>
      </c>
      <c r="V57" s="207"/>
      <c r="W57" s="84"/>
      <c r="Y57" s="84"/>
      <c r="Z57" s="84"/>
      <c r="AA57" s="84"/>
      <c r="AB57" s="84"/>
      <c r="AC57" s="84"/>
      <c r="AD57" s="84"/>
      <c r="AE57" s="84"/>
      <c r="AF57" s="84"/>
      <c r="AG57" s="84"/>
      <c r="AH57" s="84"/>
      <c r="AI57" s="84"/>
    </row>
    <row r="58" spans="2:35" ht="30" customHeight="1" x14ac:dyDescent="0.3">
      <c r="B58" s="84"/>
      <c r="C58" s="84"/>
      <c r="D58" s="84"/>
      <c r="E58" s="84"/>
      <c r="F58" s="84"/>
      <c r="G58" s="84"/>
      <c r="H58" s="84"/>
      <c r="I58" s="202"/>
      <c r="J58" s="202"/>
      <c r="K58" s="202"/>
      <c r="L58" s="202"/>
      <c r="M58" s="202"/>
      <c r="N58" s="202"/>
      <c r="O58" s="84"/>
      <c r="Q58" s="84"/>
      <c r="R58" s="156" t="s">
        <v>25</v>
      </c>
      <c r="S58" s="221" t="e">
        <f>'2. Improved Health'!C17</f>
        <v>#VALUE!</v>
      </c>
      <c r="T58" s="219"/>
      <c r="U58" s="222" t="e">
        <f>'2. Improved Health'!D17</f>
        <v>#VALUE!</v>
      </c>
      <c r="V58" s="207"/>
      <c r="W58" s="84"/>
      <c r="Y58" s="84"/>
      <c r="Z58" s="201" t="e">
        <f>"This means that for every dollar invested, your organization(s) was able to provide $" &amp;TEXT(AC53,"#,##0.00") &amp; " of cost savings."</f>
        <v>#DIV/0!</v>
      </c>
      <c r="AA58" s="202"/>
      <c r="AB58" s="202"/>
      <c r="AC58" s="202"/>
      <c r="AD58" s="202"/>
      <c r="AE58" s="84"/>
      <c r="AF58" s="84"/>
      <c r="AG58" s="84"/>
      <c r="AH58" s="84"/>
      <c r="AI58" s="84"/>
    </row>
    <row r="59" spans="2:35" ht="30" customHeight="1" x14ac:dyDescent="0.3">
      <c r="B59" s="84"/>
      <c r="C59" s="84"/>
      <c r="D59" s="84"/>
      <c r="E59" s="84"/>
      <c r="F59" s="84"/>
      <c r="G59" s="84"/>
      <c r="H59" s="84"/>
      <c r="I59" s="202"/>
      <c r="J59" s="202"/>
      <c r="K59" s="202"/>
      <c r="L59" s="202"/>
      <c r="M59" s="202"/>
      <c r="N59" s="202"/>
      <c r="O59" s="84"/>
      <c r="Q59" s="84"/>
      <c r="R59" s="155" t="s">
        <v>28</v>
      </c>
      <c r="S59" s="218" t="e">
        <f>'2. Improved Health'!C19</f>
        <v>#VALUE!</v>
      </c>
      <c r="T59" s="219"/>
      <c r="U59" s="220" t="e">
        <f>'2. Improved Health'!D19</f>
        <v>#VALUE!</v>
      </c>
      <c r="V59" s="207"/>
      <c r="W59" s="84"/>
      <c r="Y59" s="84"/>
      <c r="Z59" s="202"/>
      <c r="AA59" s="202"/>
      <c r="AB59" s="202"/>
      <c r="AC59" s="202"/>
      <c r="AD59" s="202"/>
      <c r="AE59" s="84"/>
      <c r="AF59" s="84"/>
      <c r="AG59" s="84"/>
      <c r="AH59" s="84"/>
      <c r="AI59" s="84"/>
    </row>
    <row r="60" spans="2:35" ht="30" customHeight="1" x14ac:dyDescent="0.3">
      <c r="B60" s="84"/>
      <c r="C60" s="84"/>
      <c r="D60" s="84"/>
      <c r="E60" s="84"/>
      <c r="F60" s="84"/>
      <c r="G60" s="84"/>
      <c r="H60" s="84"/>
      <c r="I60" s="202"/>
      <c r="J60" s="202"/>
      <c r="K60" s="202"/>
      <c r="L60" s="202"/>
      <c r="M60" s="202"/>
      <c r="N60" s="202"/>
      <c r="O60" s="84"/>
      <c r="Q60" s="84"/>
      <c r="R60" s="156" t="s">
        <v>30</v>
      </c>
      <c r="S60" s="221" t="e">
        <f>'2. Improved Health'!C20</f>
        <v>#VALUE!</v>
      </c>
      <c r="T60" s="219"/>
      <c r="U60" s="224" t="e">
        <f>'2. Improved Health'!D20</f>
        <v>#VALUE!</v>
      </c>
      <c r="V60" s="207"/>
      <c r="W60" s="84"/>
      <c r="Y60" s="84"/>
      <c r="Z60" s="202"/>
      <c r="AA60" s="202"/>
      <c r="AB60" s="202"/>
      <c r="AC60" s="202"/>
      <c r="AD60" s="202"/>
      <c r="AE60" s="84"/>
      <c r="AF60" s="84"/>
      <c r="AG60" s="84"/>
      <c r="AH60" s="84"/>
      <c r="AI60" s="84"/>
    </row>
    <row r="61" spans="2:35" ht="30" customHeight="1" thickBot="1" x14ac:dyDescent="0.35">
      <c r="B61" s="84"/>
      <c r="C61" s="84"/>
      <c r="D61" s="84"/>
      <c r="E61" s="84"/>
      <c r="F61" s="84"/>
      <c r="G61" s="84"/>
      <c r="H61" s="84"/>
      <c r="I61" s="202"/>
      <c r="J61" s="202"/>
      <c r="K61" s="202"/>
      <c r="L61" s="202"/>
      <c r="M61" s="202"/>
      <c r="N61" s="202"/>
      <c r="O61" s="84"/>
      <c r="Q61" s="84"/>
      <c r="R61" s="157" t="s">
        <v>32</v>
      </c>
      <c r="S61" s="215" t="e">
        <f>'2. Improved Health'!C21</f>
        <v>#VALUE!</v>
      </c>
      <c r="T61" s="216"/>
      <c r="U61" s="217" t="e">
        <f>'2. Improved Health'!D21</f>
        <v>#VALUE!</v>
      </c>
      <c r="V61" s="211"/>
      <c r="W61" s="84"/>
      <c r="Y61" s="84"/>
      <c r="Z61" s="202"/>
      <c r="AA61" s="202"/>
      <c r="AB61" s="202"/>
      <c r="AC61" s="202"/>
      <c r="AD61" s="202"/>
      <c r="AE61" s="84"/>
      <c r="AF61" s="84"/>
      <c r="AG61" s="84"/>
      <c r="AH61" s="84"/>
      <c r="AI61" s="84"/>
    </row>
    <row r="62" spans="2:35"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202"/>
      <c r="AA62" s="202"/>
      <c r="AB62" s="202"/>
      <c r="AC62" s="202"/>
      <c r="AD62" s="202"/>
      <c r="AE62" s="84"/>
      <c r="AF62" s="84"/>
      <c r="AG62" s="84"/>
      <c r="AH62" s="84"/>
      <c r="AI62" s="84"/>
    </row>
    <row r="63" spans="2:35" x14ac:dyDescent="0.2">
      <c r="B63" s="84"/>
      <c r="C63" s="84"/>
      <c r="D63" s="84"/>
      <c r="E63" s="84"/>
      <c r="F63" s="84"/>
      <c r="G63" s="84"/>
      <c r="H63" s="84"/>
      <c r="I63" s="84"/>
      <c r="J63" s="84"/>
      <c r="K63" s="84"/>
      <c r="L63" s="84"/>
      <c r="M63" s="84"/>
      <c r="N63" s="84"/>
      <c r="O63" s="84"/>
      <c r="Q63" s="84"/>
      <c r="R63" s="84"/>
      <c r="S63" s="84"/>
      <c r="T63" s="84"/>
      <c r="U63" s="84"/>
      <c r="V63" s="84"/>
      <c r="W63" s="84"/>
      <c r="Y63" s="84"/>
      <c r="Z63" s="202"/>
      <c r="AA63" s="202"/>
      <c r="AB63" s="202"/>
      <c r="AC63" s="202"/>
      <c r="AD63" s="202"/>
      <c r="AE63" s="84"/>
      <c r="AF63" s="84"/>
      <c r="AG63" s="84"/>
      <c r="AH63" s="84"/>
      <c r="AI63" s="84"/>
    </row>
    <row r="64" spans="2:35"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F64" s="84"/>
      <c r="AG64" s="84"/>
      <c r="AH64" s="84"/>
      <c r="AI64" s="84"/>
    </row>
    <row r="65" spans="2:35"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F65" s="84"/>
      <c r="AG65" s="84"/>
      <c r="AH65" s="84"/>
      <c r="AI65" s="84"/>
    </row>
    <row r="66" spans="2:35"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F66" s="84"/>
      <c r="AG66" s="84"/>
      <c r="AH66" s="84"/>
      <c r="AI66" s="84"/>
    </row>
    <row r="67" spans="2:35"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F67" s="84"/>
      <c r="AG67" s="84"/>
      <c r="AH67" s="84"/>
      <c r="AI67" s="84"/>
    </row>
    <row r="68" spans="2:35"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F68" s="84"/>
      <c r="AG68" s="84"/>
      <c r="AH68" s="84"/>
      <c r="AI68" s="84"/>
    </row>
    <row r="69" spans="2:35"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F69" s="84"/>
      <c r="AG69" s="84"/>
      <c r="AH69" s="84"/>
      <c r="AI69" s="84"/>
    </row>
    <row r="70" spans="2:35" ht="40" customHeight="1" thickBot="1" x14ac:dyDescent="0.5">
      <c r="B70" s="84"/>
      <c r="C70" s="84"/>
      <c r="D70" s="84"/>
      <c r="E70" s="84"/>
      <c r="F70" s="84"/>
      <c r="G70" s="84"/>
      <c r="H70" s="84"/>
      <c r="I70" s="84"/>
      <c r="J70" s="84"/>
      <c r="K70" s="84"/>
      <c r="L70" s="84"/>
      <c r="M70" s="84"/>
      <c r="N70" s="84"/>
      <c r="O70" s="84"/>
      <c r="Q70" s="84"/>
      <c r="R70" s="212" t="s">
        <v>33</v>
      </c>
      <c r="S70" s="202"/>
      <c r="T70" s="202"/>
      <c r="U70" s="117"/>
      <c r="V70" s="117"/>
      <c r="W70" s="84"/>
      <c r="Y70" s="84"/>
      <c r="Z70" s="84"/>
      <c r="AA70" s="84"/>
      <c r="AB70" s="84"/>
      <c r="AC70" s="84"/>
      <c r="AD70" s="84"/>
      <c r="AE70" s="84"/>
      <c r="AF70" s="84"/>
      <c r="AG70" s="84"/>
      <c r="AH70" s="84"/>
      <c r="AI70" s="84"/>
    </row>
    <row r="71" spans="2:35" ht="29" customHeight="1" x14ac:dyDescent="0.35">
      <c r="B71" s="84"/>
      <c r="C71" s="84"/>
      <c r="D71" s="84"/>
      <c r="E71" s="84"/>
      <c r="F71" s="84"/>
      <c r="G71" s="84"/>
      <c r="H71" s="84"/>
      <c r="I71" s="84"/>
      <c r="J71" s="84"/>
      <c r="K71" s="84"/>
      <c r="L71" s="84"/>
      <c r="M71" s="84"/>
      <c r="N71" s="84"/>
      <c r="O71" s="84"/>
      <c r="Q71" s="84"/>
      <c r="R71" s="213" t="s">
        <v>35</v>
      </c>
      <c r="S71" s="214"/>
      <c r="T71" s="214"/>
      <c r="U71" s="203">
        <f>'1. Reimbursement Value'!C26</f>
        <v>0</v>
      </c>
      <c r="V71" s="204"/>
      <c r="W71" s="84"/>
      <c r="Y71" s="84"/>
      <c r="Z71" s="84"/>
      <c r="AA71" s="84"/>
      <c r="AB71" s="84"/>
      <c r="AC71" s="84"/>
      <c r="AD71" s="84"/>
      <c r="AE71" s="84"/>
      <c r="AF71" s="84"/>
      <c r="AG71" s="84"/>
      <c r="AH71" s="84"/>
      <c r="AI71" s="84"/>
    </row>
    <row r="72" spans="2:35" ht="29" customHeight="1" x14ac:dyDescent="0.35">
      <c r="B72" s="84"/>
      <c r="C72" s="84"/>
      <c r="D72" s="84"/>
      <c r="E72" s="84"/>
      <c r="F72" s="84"/>
      <c r="G72" s="84"/>
      <c r="H72" s="84"/>
      <c r="I72" s="84"/>
      <c r="J72" s="84"/>
      <c r="K72" s="84"/>
      <c r="L72" s="84"/>
      <c r="M72" s="84"/>
      <c r="N72" s="84"/>
      <c r="O72" s="84"/>
      <c r="Q72" s="84"/>
      <c r="R72" s="205" t="s">
        <v>36</v>
      </c>
      <c r="S72" s="202"/>
      <c r="T72" s="202"/>
      <c r="U72" s="206" t="e">
        <f>R24</f>
        <v>#VALUE!</v>
      </c>
      <c r="V72" s="207"/>
      <c r="W72" s="84"/>
      <c r="Y72" s="84"/>
      <c r="Z72" s="84"/>
      <c r="AA72" s="84"/>
      <c r="AB72" s="84"/>
      <c r="AC72" s="84"/>
      <c r="AD72" s="84"/>
      <c r="AE72" s="84"/>
      <c r="AF72" s="84"/>
      <c r="AG72" s="84"/>
      <c r="AH72" s="84"/>
      <c r="AI72" s="84"/>
    </row>
    <row r="73" spans="2:35" ht="29" customHeight="1" thickBot="1" x14ac:dyDescent="0.4">
      <c r="B73" s="84"/>
      <c r="C73" s="84"/>
      <c r="D73" s="84"/>
      <c r="E73" s="84"/>
      <c r="F73" s="84"/>
      <c r="G73" s="84"/>
      <c r="H73" s="84"/>
      <c r="I73" s="84"/>
      <c r="J73" s="84"/>
      <c r="K73" s="84"/>
      <c r="L73" s="84"/>
      <c r="M73" s="84"/>
      <c r="N73" s="84"/>
      <c r="O73" s="84"/>
      <c r="Q73" s="84"/>
      <c r="R73" s="208" t="s">
        <v>39</v>
      </c>
      <c r="S73" s="209"/>
      <c r="T73" s="209"/>
      <c r="U73" s="210" t="e">
        <f>U72/U71</f>
        <v>#VALUE!</v>
      </c>
      <c r="V73" s="211"/>
      <c r="W73" s="84"/>
      <c r="Y73" s="84"/>
      <c r="Z73" s="84"/>
      <c r="AA73" s="84"/>
      <c r="AB73" s="84"/>
      <c r="AC73" s="84"/>
      <c r="AD73" s="84"/>
      <c r="AE73" s="84"/>
      <c r="AF73" s="84"/>
      <c r="AG73" s="84"/>
      <c r="AH73" s="84"/>
      <c r="AI73" s="84"/>
    </row>
    <row r="74" spans="2:35"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F74" s="84"/>
      <c r="AG74" s="84"/>
      <c r="AH74" s="84"/>
      <c r="AI74" s="84"/>
    </row>
    <row r="75" spans="2:35"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F75" s="84"/>
      <c r="AG75" s="84"/>
      <c r="AH75" s="84"/>
      <c r="AI75" s="84"/>
    </row>
    <row r="76" spans="2:35"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F76" s="84"/>
      <c r="AG76" s="84"/>
      <c r="AH76" s="84"/>
      <c r="AI76" s="84"/>
    </row>
    <row r="77" spans="2:35"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F77" s="84"/>
      <c r="AG77" s="84"/>
      <c r="AH77" s="84"/>
      <c r="AI77" s="84"/>
    </row>
    <row r="78" spans="2:35"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F78" s="84"/>
      <c r="AG78" s="84"/>
      <c r="AH78" s="84"/>
      <c r="AI78" s="84"/>
    </row>
    <row r="79" spans="2:35"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F79" s="84"/>
      <c r="AG79" s="84"/>
      <c r="AH79" s="84"/>
      <c r="AI79" s="84"/>
    </row>
    <row r="80" spans="2:35" ht="29" customHeight="1" x14ac:dyDescent="0.2">
      <c r="B80" s="84"/>
      <c r="C80" s="84"/>
      <c r="D80" s="84"/>
      <c r="E80" s="84"/>
      <c r="F80" s="84"/>
      <c r="G80" s="84"/>
      <c r="H80" s="84"/>
      <c r="I80" s="84"/>
      <c r="J80" s="84"/>
      <c r="K80" s="84"/>
      <c r="L80" s="84"/>
      <c r="M80" s="84"/>
      <c r="N80" s="84"/>
      <c r="O80" s="84"/>
      <c r="Q80" s="84"/>
      <c r="R80" s="201"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#VALUE!</v>
      </c>
      <c r="S80" s="202"/>
      <c r="T80" s="202"/>
      <c r="U80" s="202"/>
      <c r="V80" s="202"/>
      <c r="W80" s="84"/>
      <c r="Y80" s="84"/>
      <c r="Z80" s="84"/>
      <c r="AA80" s="84"/>
      <c r="AB80" s="84"/>
      <c r="AC80" s="84"/>
      <c r="AD80" s="84"/>
      <c r="AE80" s="84"/>
      <c r="AF80" s="84"/>
      <c r="AG80" s="84"/>
      <c r="AH80" s="84"/>
      <c r="AI80" s="84"/>
    </row>
    <row r="81" spans="2:35" ht="29" customHeight="1" x14ac:dyDescent="0.2">
      <c r="B81" s="84"/>
      <c r="C81" s="84"/>
      <c r="D81" s="84"/>
      <c r="E81" s="84"/>
      <c r="F81" s="84"/>
      <c r="G81" s="84"/>
      <c r="H81" s="84"/>
      <c r="I81" s="84"/>
      <c r="J81" s="84"/>
      <c r="K81" s="84"/>
      <c r="L81" s="84"/>
      <c r="M81" s="84"/>
      <c r="N81" s="84"/>
      <c r="O81" s="84"/>
      <c r="Q81" s="84"/>
      <c r="R81" s="202"/>
      <c r="S81" s="202"/>
      <c r="T81" s="202"/>
      <c r="U81" s="202"/>
      <c r="V81" s="202"/>
      <c r="W81" s="84"/>
      <c r="Y81" s="84"/>
      <c r="Z81" s="84"/>
      <c r="AA81" s="84"/>
      <c r="AB81" s="84"/>
      <c r="AC81" s="84"/>
      <c r="AD81" s="84"/>
      <c r="AE81" s="84"/>
      <c r="AF81" s="84"/>
      <c r="AG81" s="84"/>
      <c r="AH81" s="84"/>
      <c r="AI81" s="84"/>
    </row>
    <row r="82" spans="2:35" ht="29" customHeight="1" x14ac:dyDescent="0.2">
      <c r="B82" s="84"/>
      <c r="C82" s="84"/>
      <c r="D82" s="84"/>
      <c r="E82" s="84"/>
      <c r="F82" s="84"/>
      <c r="G82" s="84"/>
      <c r="H82" s="84"/>
      <c r="I82" s="84"/>
      <c r="J82" s="84"/>
      <c r="K82" s="84"/>
      <c r="L82" s="84"/>
      <c r="M82" s="84"/>
      <c r="N82" s="84"/>
      <c r="O82" s="84"/>
      <c r="Q82" s="84"/>
      <c r="R82" s="202"/>
      <c r="S82" s="202"/>
      <c r="T82" s="202"/>
      <c r="U82" s="202"/>
      <c r="V82" s="202"/>
      <c r="W82" s="84"/>
      <c r="Y82" s="84"/>
      <c r="Z82" s="84"/>
      <c r="AA82" s="84"/>
      <c r="AB82" s="84"/>
      <c r="AC82" s="84"/>
      <c r="AD82" s="84"/>
      <c r="AE82" s="84"/>
      <c r="AF82" s="84"/>
      <c r="AG82" s="84"/>
      <c r="AH82" s="84"/>
      <c r="AI82" s="84"/>
    </row>
    <row r="83" spans="2:35" ht="29" customHeight="1" x14ac:dyDescent="0.2">
      <c r="B83" s="84"/>
      <c r="C83" s="84"/>
      <c r="D83" s="84"/>
      <c r="E83" s="84"/>
      <c r="F83" s="84"/>
      <c r="G83" s="84"/>
      <c r="H83" s="84"/>
      <c r="I83" s="84"/>
      <c r="J83" s="84"/>
      <c r="K83" s="84"/>
      <c r="L83" s="84"/>
      <c r="M83" s="84"/>
      <c r="N83" s="84"/>
      <c r="O83" s="84"/>
      <c r="Q83" s="84"/>
      <c r="R83" s="202"/>
      <c r="S83" s="202"/>
      <c r="T83" s="202"/>
      <c r="U83" s="202"/>
      <c r="V83" s="202"/>
      <c r="W83" s="84"/>
      <c r="Y83" s="84"/>
      <c r="Z83" s="84"/>
      <c r="AA83" s="84"/>
      <c r="AB83" s="84"/>
      <c r="AC83" s="84"/>
      <c r="AD83" s="84"/>
      <c r="AE83" s="84"/>
      <c r="AF83" s="84"/>
      <c r="AG83" s="84"/>
      <c r="AH83" s="84"/>
      <c r="AI83" s="84"/>
    </row>
    <row r="84" spans="2:35" ht="16" customHeight="1" x14ac:dyDescent="0.2">
      <c r="B84" s="84"/>
      <c r="C84" s="84"/>
      <c r="D84" s="84"/>
      <c r="E84" s="84"/>
      <c r="F84" s="84"/>
      <c r="G84" s="84"/>
      <c r="H84" s="84"/>
      <c r="I84" s="84"/>
      <c r="J84" s="84"/>
      <c r="K84" s="84"/>
      <c r="L84" s="84"/>
      <c r="M84" s="84"/>
      <c r="N84" s="84"/>
      <c r="O84" s="84"/>
      <c r="Q84" s="84"/>
      <c r="R84" s="202"/>
      <c r="S84" s="202"/>
      <c r="T84" s="202"/>
      <c r="U84" s="202"/>
      <c r="V84" s="202"/>
      <c r="W84" s="84"/>
      <c r="Y84" s="84"/>
      <c r="Z84" s="84"/>
      <c r="AA84" s="84"/>
      <c r="AB84" s="84"/>
      <c r="AC84" s="84"/>
      <c r="AD84" s="84"/>
      <c r="AE84" s="84"/>
      <c r="AF84" s="84"/>
      <c r="AG84" s="84"/>
      <c r="AH84" s="84"/>
      <c r="AI84" s="84"/>
    </row>
    <row r="85" spans="2:35" ht="16" customHeight="1" x14ac:dyDescent="0.2">
      <c r="B85" s="84"/>
      <c r="C85" s="84"/>
      <c r="D85" s="84"/>
      <c r="E85" s="84"/>
      <c r="F85" s="84"/>
      <c r="G85" s="84"/>
      <c r="H85" s="84"/>
      <c r="I85" s="84"/>
      <c r="J85" s="84"/>
      <c r="K85" s="84"/>
      <c r="L85" s="84"/>
      <c r="M85" s="84"/>
      <c r="N85" s="84"/>
      <c r="O85" s="84"/>
      <c r="Q85" s="84"/>
      <c r="R85" s="202"/>
      <c r="S85" s="202"/>
      <c r="T85" s="202"/>
      <c r="U85" s="202"/>
      <c r="V85" s="202"/>
      <c r="W85" s="84"/>
      <c r="Y85" s="84"/>
      <c r="Z85" s="84"/>
      <c r="AA85" s="84"/>
      <c r="AB85" s="84"/>
      <c r="AC85" s="84"/>
      <c r="AD85" s="84"/>
      <c r="AE85" s="84"/>
      <c r="AF85" s="84"/>
      <c r="AG85" s="84"/>
      <c r="AH85" s="84"/>
      <c r="AI85" s="84"/>
    </row>
    <row r="86" spans="2:35" ht="16" customHeight="1" x14ac:dyDescent="0.2">
      <c r="B86" s="84"/>
      <c r="C86" s="84"/>
      <c r="D86" s="84"/>
      <c r="E86" s="84"/>
      <c r="F86" s="84"/>
      <c r="G86" s="84"/>
      <c r="H86" s="84"/>
      <c r="I86" s="84"/>
      <c r="J86" s="84"/>
      <c r="K86" s="84"/>
      <c r="L86" s="84"/>
      <c r="M86" s="84"/>
      <c r="N86" s="84"/>
      <c r="O86" s="84"/>
      <c r="Q86" s="84"/>
      <c r="R86" s="202"/>
      <c r="S86" s="202"/>
      <c r="T86" s="202"/>
      <c r="U86" s="202"/>
      <c r="V86" s="202"/>
      <c r="W86" s="84"/>
      <c r="Y86" s="84"/>
      <c r="Z86" s="84"/>
      <c r="AA86" s="84"/>
      <c r="AB86" s="84"/>
      <c r="AC86" s="84"/>
      <c r="AD86" s="84"/>
      <c r="AE86" s="84"/>
      <c r="AF86" s="84"/>
      <c r="AG86" s="84"/>
      <c r="AH86" s="84"/>
      <c r="AI86" s="84"/>
    </row>
    <row r="87" spans="2:35" ht="16" customHeight="1" x14ac:dyDescent="0.2">
      <c r="B87" s="84"/>
      <c r="C87" s="84"/>
      <c r="D87" s="84"/>
      <c r="E87" s="84"/>
      <c r="F87" s="84"/>
      <c r="G87" s="84"/>
      <c r="H87" s="84"/>
      <c r="I87" s="84"/>
      <c r="J87" s="84"/>
      <c r="K87" s="84"/>
      <c r="L87" s="84"/>
      <c r="M87" s="84"/>
      <c r="N87" s="84"/>
      <c r="O87" s="84"/>
      <c r="Q87" s="84"/>
      <c r="R87" s="202"/>
      <c r="S87" s="202"/>
      <c r="T87" s="202"/>
      <c r="U87" s="202"/>
      <c r="V87" s="202"/>
      <c r="W87" s="84"/>
      <c r="Y87" s="84"/>
      <c r="Z87" s="84"/>
      <c r="AA87" s="84"/>
      <c r="AB87" s="84"/>
      <c r="AC87" s="84"/>
      <c r="AD87" s="84"/>
      <c r="AE87" s="84"/>
      <c r="AF87" s="84"/>
      <c r="AG87" s="84"/>
      <c r="AH87" s="84"/>
      <c r="AI87" s="84"/>
    </row>
    <row r="88" spans="2:35" ht="16" customHeight="1" x14ac:dyDescent="0.2">
      <c r="B88" s="84"/>
      <c r="C88" s="84"/>
      <c r="D88" s="84"/>
      <c r="E88" s="84"/>
      <c r="F88" s="84"/>
      <c r="G88" s="84"/>
      <c r="H88" s="84"/>
      <c r="I88" s="84"/>
      <c r="J88" s="84"/>
      <c r="K88" s="84"/>
      <c r="L88" s="84"/>
      <c r="M88" s="84"/>
      <c r="N88" s="84"/>
      <c r="O88" s="84"/>
      <c r="Q88" s="84"/>
      <c r="R88" s="202"/>
      <c r="S88" s="202"/>
      <c r="T88" s="202"/>
      <c r="U88" s="202"/>
      <c r="V88" s="202"/>
      <c r="W88" s="84"/>
      <c r="Y88" s="84"/>
      <c r="Z88" s="84"/>
      <c r="AA88" s="84"/>
      <c r="AB88" s="84"/>
      <c r="AC88" s="84"/>
      <c r="AD88" s="84"/>
      <c r="AE88" s="84"/>
      <c r="AF88" s="84"/>
      <c r="AG88" s="84"/>
      <c r="AH88" s="84"/>
      <c r="AI88" s="84"/>
    </row>
    <row r="89" spans="2:35" ht="16" customHeight="1" x14ac:dyDescent="0.2">
      <c r="B89" s="84"/>
      <c r="C89" s="84"/>
      <c r="D89" s="84"/>
      <c r="E89" s="84"/>
      <c r="F89" s="84"/>
      <c r="G89" s="84"/>
      <c r="H89" s="84"/>
      <c r="I89" s="84"/>
      <c r="J89" s="84"/>
      <c r="K89" s="84"/>
      <c r="L89" s="84"/>
      <c r="M89" s="84"/>
      <c r="N89" s="84"/>
      <c r="O89" s="84"/>
      <c r="Q89" s="84"/>
      <c r="R89" s="202"/>
      <c r="S89" s="202"/>
      <c r="T89" s="202"/>
      <c r="U89" s="202"/>
      <c r="V89" s="202"/>
      <c r="W89" s="84"/>
      <c r="Y89" s="84"/>
      <c r="Z89" s="84"/>
      <c r="AA89" s="84"/>
      <c r="AB89" s="84"/>
      <c r="AC89" s="84"/>
      <c r="AD89" s="84"/>
      <c r="AE89" s="84"/>
      <c r="AF89" s="84"/>
      <c r="AG89" s="84"/>
      <c r="AH89" s="84"/>
      <c r="AI89" s="84"/>
    </row>
    <row r="90" spans="2:35" ht="16" customHeight="1" x14ac:dyDescent="0.2">
      <c r="B90" s="84"/>
      <c r="C90" s="84"/>
      <c r="D90" s="84"/>
      <c r="E90" s="84"/>
      <c r="F90" s="84"/>
      <c r="G90" s="84"/>
      <c r="H90" s="84"/>
      <c r="I90" s="84"/>
      <c r="J90" s="84"/>
      <c r="K90" s="84"/>
      <c r="L90" s="84"/>
      <c r="M90" s="84"/>
      <c r="N90" s="84"/>
      <c r="O90" s="84"/>
      <c r="Q90" s="84"/>
      <c r="R90" s="202"/>
      <c r="S90" s="202"/>
      <c r="T90" s="202"/>
      <c r="U90" s="202"/>
      <c r="V90" s="202"/>
      <c r="W90" s="84"/>
      <c r="Y90" s="84"/>
      <c r="Z90" s="84"/>
      <c r="AA90" s="84"/>
      <c r="AB90" s="84"/>
      <c r="AC90" s="84"/>
      <c r="AD90" s="84"/>
      <c r="AE90" s="84"/>
      <c r="AF90" s="84"/>
      <c r="AG90" s="84"/>
      <c r="AH90" s="84"/>
      <c r="AI90" s="84"/>
    </row>
    <row r="91" spans="2:35" ht="16" customHeight="1" x14ac:dyDescent="0.2">
      <c r="B91" s="84"/>
      <c r="C91" s="84"/>
      <c r="D91" s="84"/>
      <c r="E91" s="84"/>
      <c r="F91" s="84"/>
      <c r="G91" s="84"/>
      <c r="H91" s="84"/>
      <c r="I91" s="84"/>
      <c r="J91" s="84"/>
      <c r="K91" s="84"/>
      <c r="L91" s="84"/>
      <c r="M91" s="84"/>
      <c r="N91" s="84"/>
      <c r="O91" s="84"/>
      <c r="Q91" s="84"/>
      <c r="R91" s="202"/>
      <c r="S91" s="202"/>
      <c r="T91" s="202"/>
      <c r="U91" s="202"/>
      <c r="V91" s="202"/>
      <c r="W91" s="84"/>
      <c r="Y91" s="84"/>
      <c r="Z91" s="84"/>
      <c r="AA91" s="84"/>
      <c r="AB91" s="84"/>
      <c r="AC91" s="84"/>
      <c r="AD91" s="84"/>
      <c r="AE91" s="84"/>
      <c r="AF91" s="84"/>
      <c r="AG91" s="84"/>
      <c r="AH91" s="84"/>
      <c r="AI91" s="84"/>
    </row>
    <row r="92" spans="2:35" ht="16" customHeight="1" x14ac:dyDescent="0.2">
      <c r="B92" s="84"/>
      <c r="C92" s="84"/>
      <c r="D92" s="84"/>
      <c r="E92" s="84"/>
      <c r="F92" s="84"/>
      <c r="G92" s="84"/>
      <c r="H92" s="84"/>
      <c r="I92" s="84"/>
      <c r="J92" s="84"/>
      <c r="K92" s="84"/>
      <c r="L92" s="84"/>
      <c r="M92" s="84"/>
      <c r="N92" s="84"/>
      <c r="O92" s="84"/>
      <c r="Q92" s="84"/>
      <c r="R92" s="202"/>
      <c r="S92" s="202"/>
      <c r="T92" s="202"/>
      <c r="U92" s="202"/>
      <c r="V92" s="202"/>
      <c r="W92" s="84"/>
      <c r="Y92" s="84"/>
      <c r="Z92" s="84"/>
      <c r="AA92" s="84"/>
      <c r="AB92" s="84"/>
      <c r="AC92" s="84"/>
      <c r="AD92" s="84"/>
      <c r="AE92" s="84"/>
      <c r="AF92" s="84"/>
      <c r="AG92" s="84"/>
      <c r="AH92" s="84"/>
      <c r="AI92" s="84"/>
    </row>
    <row r="93" spans="2:35" ht="16" customHeight="1" x14ac:dyDescent="0.2">
      <c r="B93" s="84"/>
      <c r="C93" s="84"/>
      <c r="D93" s="84"/>
      <c r="E93" s="84"/>
      <c r="F93" s="84"/>
      <c r="G93" s="84"/>
      <c r="H93" s="84"/>
      <c r="I93" s="84"/>
      <c r="J93" s="84"/>
      <c r="K93" s="84"/>
      <c r="L93" s="84"/>
      <c r="M93" s="84"/>
      <c r="N93" s="84"/>
      <c r="O93" s="84"/>
      <c r="Q93" s="84"/>
      <c r="R93" s="202"/>
      <c r="S93" s="202"/>
      <c r="T93" s="202"/>
      <c r="U93" s="202"/>
      <c r="V93" s="202"/>
      <c r="W93" s="84"/>
      <c r="Y93" s="84"/>
      <c r="Z93" s="84"/>
      <c r="AA93" s="84"/>
      <c r="AB93" s="84"/>
      <c r="AC93" s="84"/>
      <c r="AD93" s="84"/>
      <c r="AE93" s="84"/>
      <c r="AF93" s="84"/>
      <c r="AG93" s="84"/>
      <c r="AH93" s="84"/>
      <c r="AI93" s="84"/>
    </row>
    <row r="94" spans="2:35" x14ac:dyDescent="0.2">
      <c r="B94" s="84"/>
      <c r="C94" s="84"/>
      <c r="D94" s="84"/>
      <c r="E94" s="84"/>
      <c r="F94" s="84"/>
      <c r="G94" s="84"/>
      <c r="H94" s="84"/>
      <c r="I94" s="84"/>
      <c r="J94" s="84"/>
      <c r="K94" s="84"/>
      <c r="L94" s="84"/>
      <c r="M94" s="84"/>
      <c r="N94" s="84"/>
      <c r="O94" s="84"/>
      <c r="Q94" s="84"/>
      <c r="R94" s="202"/>
      <c r="S94" s="202"/>
      <c r="T94" s="202"/>
      <c r="U94" s="202"/>
      <c r="V94" s="202"/>
      <c r="W94" s="84"/>
      <c r="Y94" s="84"/>
      <c r="Z94" s="84"/>
      <c r="AA94" s="84"/>
      <c r="AB94" s="84"/>
      <c r="AC94" s="84"/>
      <c r="AD94" s="84"/>
      <c r="AE94" s="84"/>
      <c r="AF94" s="84"/>
      <c r="AG94" s="84"/>
      <c r="AH94" s="84"/>
      <c r="AI94" s="84"/>
    </row>
    <row r="95" spans="2:35" x14ac:dyDescent="0.2">
      <c r="B95" s="84"/>
      <c r="C95" s="84"/>
      <c r="D95" s="84"/>
      <c r="E95" s="84"/>
      <c r="F95" s="84"/>
      <c r="G95" s="84"/>
      <c r="H95" s="84"/>
      <c r="I95" s="84"/>
      <c r="J95" s="84"/>
      <c r="K95" s="84"/>
      <c r="L95" s="84"/>
      <c r="M95" s="84"/>
      <c r="N95" s="84"/>
      <c r="O95" s="84"/>
      <c r="Q95" s="84"/>
      <c r="R95" s="202"/>
      <c r="S95" s="202"/>
      <c r="T95" s="202"/>
      <c r="U95" s="202"/>
      <c r="V95" s="202"/>
      <c r="W95" s="84"/>
      <c r="Y95" s="84"/>
      <c r="Z95" s="84"/>
      <c r="AA95" s="84"/>
      <c r="AB95" s="84"/>
      <c r="AC95" s="84"/>
      <c r="AD95" s="84"/>
      <c r="AE95" s="84"/>
      <c r="AF95" s="84"/>
      <c r="AG95" s="84"/>
      <c r="AH95" s="84"/>
      <c r="AI95" s="84"/>
    </row>
    <row r="96" spans="2:35" x14ac:dyDescent="0.2">
      <c r="B96" s="84"/>
      <c r="C96" s="84"/>
      <c r="D96" s="84"/>
      <c r="E96" s="84"/>
      <c r="F96" s="84"/>
      <c r="G96" s="84"/>
      <c r="H96" s="84"/>
      <c r="I96" s="84"/>
      <c r="J96" s="84"/>
      <c r="K96" s="84"/>
      <c r="L96" s="84"/>
      <c r="M96" s="84"/>
      <c r="N96" s="84"/>
      <c r="O96" s="84"/>
      <c r="Q96" s="84"/>
      <c r="R96" s="202"/>
      <c r="S96" s="202"/>
      <c r="T96" s="202"/>
      <c r="U96" s="202"/>
      <c r="V96" s="202"/>
      <c r="W96" s="84"/>
      <c r="Y96" s="84"/>
      <c r="Z96" s="84"/>
      <c r="AA96" s="84"/>
      <c r="AB96" s="84"/>
      <c r="AC96" s="84"/>
      <c r="AD96" s="84"/>
      <c r="AE96" s="84"/>
      <c r="AF96" s="84"/>
      <c r="AG96" s="84"/>
      <c r="AH96" s="84"/>
      <c r="AI96" s="84"/>
    </row>
    <row r="97" spans="2:35"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F97" s="84"/>
      <c r="AG97" s="84"/>
      <c r="AH97" s="84"/>
      <c r="AI97" s="84"/>
    </row>
    <row r="98" spans="2:35"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F98" s="84"/>
      <c r="AG98" s="84"/>
      <c r="AH98" s="84"/>
      <c r="AI98" s="84"/>
    </row>
    <row r="99" spans="2:35"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F99" s="84"/>
      <c r="AG99" s="84"/>
      <c r="AH99" s="84"/>
      <c r="AI99" s="84"/>
    </row>
    <row r="100" spans="2:35"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F100" s="84"/>
      <c r="AG100" s="84"/>
      <c r="AH100" s="84"/>
      <c r="AI100" s="84"/>
    </row>
    <row r="101" spans="2:35"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F101" s="84"/>
      <c r="AG101" s="84"/>
      <c r="AH101" s="84"/>
      <c r="AI101" s="84"/>
    </row>
    <row r="102" spans="2:35"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F102" s="84"/>
      <c r="AG102" s="84"/>
      <c r="AH102" s="84"/>
      <c r="AI102" s="84"/>
    </row>
    <row r="103" spans="2:35"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F103" s="84"/>
      <c r="AG103" s="84"/>
      <c r="AH103" s="84"/>
      <c r="AI103" s="84"/>
    </row>
    <row r="104" spans="2:35"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F104" s="84"/>
      <c r="AG104" s="84"/>
      <c r="AH104" s="84"/>
      <c r="AI104" s="84"/>
    </row>
    <row r="105" spans="2:35"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F105" s="84"/>
      <c r="AG105" s="84"/>
      <c r="AH105" s="84"/>
      <c r="AI105" s="84"/>
    </row>
    <row r="106" spans="2:35"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F106" s="84"/>
      <c r="AG106" s="84"/>
      <c r="AH106" s="84"/>
      <c r="AI106" s="84"/>
    </row>
    <row r="107" spans="2:35"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F107" s="84"/>
      <c r="AG107" s="84"/>
      <c r="AH107" s="84"/>
      <c r="AI107" s="84"/>
    </row>
    <row r="108" spans="2:35"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F108" s="84"/>
      <c r="AG108" s="84"/>
      <c r="AH108" s="84"/>
      <c r="AI108" s="84"/>
    </row>
    <row r="109" spans="2:35"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F109" s="84"/>
      <c r="AG109" s="84"/>
      <c r="AH109" s="84"/>
      <c r="AI109" s="84"/>
    </row>
    <row r="110" spans="2:35"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F110" s="84"/>
      <c r="AG110" s="84"/>
      <c r="AH110" s="84"/>
      <c r="AI110" s="84"/>
    </row>
    <row r="111" spans="2:35"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F111" s="84"/>
      <c r="AG111" s="84"/>
      <c r="AH111" s="84"/>
      <c r="AI111" s="84"/>
    </row>
    <row r="112" spans="2:35"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F112" s="84"/>
      <c r="AG112" s="84"/>
      <c r="AH112" s="84"/>
      <c r="AI112" s="84"/>
    </row>
    <row r="113" spans="2:35"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F113" s="84"/>
      <c r="AG113" s="84"/>
      <c r="AH113" s="84"/>
      <c r="AI113" s="84"/>
    </row>
    <row r="114" spans="2:35"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F114" s="84"/>
      <c r="AG114" s="84"/>
      <c r="AH114" s="84"/>
      <c r="AI114" s="84"/>
    </row>
    <row r="115" spans="2:35"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F115" s="84"/>
      <c r="AG115" s="84"/>
      <c r="AH115" s="84"/>
      <c r="AI115" s="84"/>
    </row>
    <row r="116" spans="2:35"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F116" s="84"/>
      <c r="AG116" s="84"/>
      <c r="AH116" s="84"/>
      <c r="AI116" s="84"/>
    </row>
    <row r="117" spans="2:35"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F117" s="84"/>
      <c r="AG117" s="84"/>
      <c r="AH117" s="84"/>
      <c r="AI117" s="84"/>
    </row>
    <row r="118" spans="2:35"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F118" s="84"/>
      <c r="AG118" s="84"/>
      <c r="AH118" s="84"/>
      <c r="AI118" s="84"/>
    </row>
    <row r="119" spans="2:35"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F119" s="84"/>
      <c r="AG119" s="84"/>
      <c r="AH119" s="84"/>
      <c r="AI119" s="84"/>
    </row>
    <row r="120" spans="2:35"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F120" s="84"/>
      <c r="AG120" s="84"/>
      <c r="AH120" s="84"/>
      <c r="AI120" s="84"/>
    </row>
    <row r="121" spans="2:35"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F121" s="84"/>
      <c r="AG121" s="84"/>
      <c r="AH121" s="84"/>
      <c r="AI121" s="84"/>
    </row>
    <row r="122" spans="2:35"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F122" s="84"/>
      <c r="AG122" s="84"/>
      <c r="AH122" s="84"/>
      <c r="AI122" s="84"/>
    </row>
    <row r="123" spans="2:35"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F123" s="84"/>
      <c r="AG123" s="84"/>
      <c r="AH123" s="84"/>
      <c r="AI123" s="84"/>
    </row>
    <row r="124" spans="2:35"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F124" s="84"/>
      <c r="AG124" s="84"/>
      <c r="AH124" s="84"/>
      <c r="AI124" s="84"/>
    </row>
    <row r="125" spans="2:35"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F125" s="84"/>
      <c r="AG125" s="84"/>
      <c r="AH125" s="84"/>
      <c r="AI125" s="84"/>
    </row>
    <row r="126" spans="2:35"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F126" s="84"/>
      <c r="AG126" s="84"/>
      <c r="AH126" s="84"/>
      <c r="AI126" s="84"/>
    </row>
    <row r="127" spans="2:35"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F127" s="84"/>
      <c r="AG127" s="84"/>
      <c r="AH127" s="84"/>
      <c r="AI127" s="84"/>
    </row>
    <row r="128" spans="2:35"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F128" s="84"/>
      <c r="AG128" s="84"/>
      <c r="AH128" s="84"/>
      <c r="AI128" s="84"/>
    </row>
    <row r="129" spans="2:35"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F129" s="84"/>
      <c r="AG129" s="84"/>
      <c r="AH129" s="84"/>
      <c r="AI129" s="84"/>
    </row>
    <row r="130" spans="2:35"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F130" s="84"/>
      <c r="AG130" s="84"/>
      <c r="AH130" s="84"/>
      <c r="AI130" s="84"/>
    </row>
    <row r="131" spans="2:35"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F131" s="84"/>
      <c r="AG131" s="84"/>
      <c r="AH131" s="84"/>
      <c r="AI131" s="84"/>
    </row>
    <row r="132" spans="2:35"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F132" s="84"/>
      <c r="AG132" s="84"/>
      <c r="AH132" s="84"/>
      <c r="AI132" s="84"/>
    </row>
    <row r="133" spans="2:35"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F133" s="84"/>
      <c r="AG133" s="84"/>
      <c r="AH133" s="84"/>
      <c r="AI133" s="84"/>
    </row>
    <row r="134" spans="2:35"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F134" s="84"/>
      <c r="AG134" s="84"/>
      <c r="AH134" s="84"/>
      <c r="AI134" s="84"/>
    </row>
    <row r="135" spans="2:35"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F135" s="84"/>
      <c r="AG135" s="84"/>
      <c r="AH135" s="84"/>
      <c r="AI135" s="84"/>
    </row>
    <row r="136" spans="2:35"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F136" s="84"/>
      <c r="AG136" s="84"/>
      <c r="AH136" s="84"/>
      <c r="AI136" s="84"/>
    </row>
    <row r="137" spans="2:35"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F137" s="84"/>
      <c r="AG137" s="84"/>
      <c r="AH137" s="84"/>
      <c r="AI137" s="84"/>
    </row>
    <row r="138" spans="2:35"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F138" s="84"/>
      <c r="AG138" s="84"/>
      <c r="AH138" s="84"/>
      <c r="AI138" s="84"/>
    </row>
    <row r="139" spans="2:35"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F139" s="84"/>
      <c r="AG139" s="84"/>
      <c r="AH139" s="84"/>
      <c r="AI139" s="84"/>
    </row>
    <row r="140" spans="2:35"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F140" s="84"/>
      <c r="AG140" s="84"/>
      <c r="AH140" s="84"/>
      <c r="AI140" s="84"/>
    </row>
    <row r="141" spans="2:35"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F141" s="84"/>
      <c r="AG141" s="84"/>
      <c r="AH141" s="84"/>
      <c r="AI141" s="84"/>
    </row>
    <row r="142" spans="2:35"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F142" s="84"/>
      <c r="AG142" s="84"/>
      <c r="AH142" s="84"/>
      <c r="AI142" s="84"/>
    </row>
    <row r="143" spans="2:35"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F143" s="84"/>
      <c r="AG143" s="84"/>
      <c r="AH143" s="84"/>
      <c r="AI143" s="84"/>
    </row>
    <row r="144" spans="2:35"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F144" s="84"/>
      <c r="AG144" s="84"/>
      <c r="AH144" s="84"/>
      <c r="AI144" s="84"/>
    </row>
    <row r="145" spans="2:35"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F145" s="84"/>
      <c r="AG145" s="84"/>
      <c r="AH145" s="84"/>
      <c r="AI145" s="84"/>
    </row>
    <row r="146" spans="2:35"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F146" s="84"/>
      <c r="AG146" s="84"/>
      <c r="AH146" s="84"/>
      <c r="AI146" s="84"/>
    </row>
    <row r="147" spans="2:35"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F147" s="84"/>
      <c r="AG147" s="84"/>
      <c r="AH147" s="84"/>
      <c r="AI147" s="84"/>
    </row>
    <row r="148" spans="2:35"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F148" s="84"/>
      <c r="AG148" s="84"/>
      <c r="AH148" s="84"/>
      <c r="AI148" s="84"/>
    </row>
    <row r="149" spans="2:35"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F149" s="84"/>
      <c r="AG149" s="84"/>
      <c r="AH149" s="84"/>
      <c r="AI149" s="84"/>
    </row>
    <row r="150" spans="2:35"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F150" s="84"/>
      <c r="AG150" s="84"/>
      <c r="AH150" s="84"/>
      <c r="AI150" s="84"/>
    </row>
    <row r="151" spans="2:35"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F151" s="84"/>
      <c r="AG151" s="84"/>
      <c r="AH151" s="84"/>
      <c r="AI151" s="84"/>
    </row>
    <row r="152" spans="2:35"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F152" s="84"/>
      <c r="AG152" s="84"/>
      <c r="AH152" s="84"/>
      <c r="AI152" s="84"/>
    </row>
    <row r="153" spans="2:35"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F153" s="84"/>
      <c r="AG153" s="84"/>
      <c r="AH153" s="84"/>
      <c r="AI153" s="84"/>
    </row>
    <row r="154" spans="2:35"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F154" s="84"/>
      <c r="AG154" s="84"/>
      <c r="AH154" s="84"/>
      <c r="AI154" s="84"/>
    </row>
    <row r="155" spans="2:35"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F155" s="84"/>
      <c r="AG155" s="84"/>
      <c r="AH155" s="84"/>
      <c r="AI155" s="84"/>
    </row>
    <row r="156" spans="2:35"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F156" s="84"/>
      <c r="AG156" s="84"/>
      <c r="AH156" s="84"/>
      <c r="AI156" s="84"/>
    </row>
    <row r="157" spans="2:35"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F157" s="84"/>
      <c r="AG157" s="84"/>
      <c r="AH157" s="84"/>
      <c r="AI157" s="84"/>
    </row>
    <row r="158" spans="2:35"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F158" s="84"/>
      <c r="AG158" s="84"/>
      <c r="AH158" s="84"/>
      <c r="AI158" s="84"/>
    </row>
    <row r="159" spans="2:35"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F159" s="84"/>
      <c r="AG159" s="84"/>
      <c r="AH159" s="84"/>
      <c r="AI159" s="84"/>
    </row>
    <row r="160" spans="2:35"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F160" s="84"/>
      <c r="AG160" s="84"/>
      <c r="AH160" s="84"/>
      <c r="AI160" s="84"/>
    </row>
    <row r="161" spans="2:35"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F161" s="84"/>
      <c r="AG161" s="84"/>
      <c r="AH161" s="84"/>
      <c r="AI161" s="84"/>
    </row>
    <row r="162" spans="2:35"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F162" s="84"/>
      <c r="AG162" s="84"/>
      <c r="AH162" s="84"/>
      <c r="AI162" s="84"/>
    </row>
    <row r="163" spans="2:35"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F163" s="84"/>
      <c r="AG163" s="84"/>
      <c r="AH163" s="84"/>
      <c r="AI163" s="84"/>
    </row>
    <row r="164" spans="2:35"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F164" s="84"/>
      <c r="AG164" s="84"/>
      <c r="AH164" s="84"/>
      <c r="AI164" s="84"/>
    </row>
    <row r="165" spans="2:35"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F165" s="84"/>
      <c r="AG165" s="84"/>
      <c r="AH165" s="84"/>
      <c r="AI165" s="84"/>
    </row>
    <row r="166" spans="2:35"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F166" s="84"/>
      <c r="AG166" s="84"/>
      <c r="AH166" s="84"/>
      <c r="AI166" s="84"/>
    </row>
    <row r="167" spans="2:35"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F167" s="84"/>
      <c r="AG167" s="84"/>
      <c r="AH167" s="84"/>
      <c r="AI167" s="84"/>
    </row>
    <row r="168" spans="2:35"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F168" s="84"/>
      <c r="AG168" s="84"/>
      <c r="AH168" s="84"/>
      <c r="AI168" s="84"/>
    </row>
    <row r="169" spans="2:35"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F169" s="84"/>
      <c r="AG169" s="84"/>
      <c r="AH169" s="84"/>
      <c r="AI169" s="84"/>
    </row>
    <row r="170" spans="2:35"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F170" s="84"/>
      <c r="AG170" s="84"/>
      <c r="AH170" s="84"/>
      <c r="AI170" s="84"/>
    </row>
    <row r="171" spans="2:35"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F171" s="84"/>
      <c r="AG171" s="84"/>
      <c r="AH171" s="84"/>
      <c r="AI171" s="84"/>
    </row>
    <row r="172" spans="2:35"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F172" s="84"/>
      <c r="AG172" s="84"/>
      <c r="AH172" s="84"/>
      <c r="AI172" s="84"/>
    </row>
    <row r="173" spans="2:35"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F173" s="84"/>
      <c r="AG173" s="84"/>
      <c r="AH173" s="84"/>
      <c r="AI173" s="84"/>
    </row>
    <row r="174" spans="2:35"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F174" s="84"/>
      <c r="AG174" s="84"/>
      <c r="AH174" s="84"/>
      <c r="AI174" s="84"/>
    </row>
    <row r="175" spans="2:35"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F175" s="84"/>
      <c r="AG175" s="84"/>
      <c r="AH175" s="84"/>
      <c r="AI175" s="84"/>
    </row>
    <row r="176" spans="2:35"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F176" s="84"/>
      <c r="AG176" s="84"/>
      <c r="AH176" s="84"/>
      <c r="AI176" s="84"/>
    </row>
    <row r="177" spans="2:35"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F177" s="84"/>
      <c r="AG177" s="84"/>
      <c r="AH177" s="84"/>
      <c r="AI177" s="84"/>
    </row>
    <row r="178" spans="2:35"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F178" s="84"/>
      <c r="AG178" s="84"/>
      <c r="AH178" s="84"/>
      <c r="AI178" s="84"/>
    </row>
    <row r="179" spans="2:35"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F179" s="84"/>
      <c r="AG179" s="84"/>
      <c r="AH179" s="84"/>
      <c r="AI179" s="84"/>
    </row>
    <row r="180" spans="2:35"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F180" s="84"/>
      <c r="AG180" s="84"/>
      <c r="AH180" s="84"/>
      <c r="AI180" s="84"/>
    </row>
    <row r="181" spans="2:35"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F181" s="84"/>
      <c r="AG181" s="84"/>
      <c r="AH181" s="84"/>
      <c r="AI181" s="84"/>
    </row>
    <row r="182" spans="2:35"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F182" s="84"/>
      <c r="AG182" s="84"/>
      <c r="AH182" s="84"/>
      <c r="AI182" s="84"/>
    </row>
    <row r="183" spans="2:35"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F183" s="84"/>
      <c r="AG183" s="84"/>
      <c r="AH183" s="84"/>
      <c r="AI183" s="84"/>
    </row>
    <row r="184" spans="2:35"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F184" s="84"/>
      <c r="AG184" s="84"/>
      <c r="AH184" s="84"/>
      <c r="AI184" s="84"/>
    </row>
    <row r="185" spans="2:35"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F185" s="84"/>
      <c r="AG185" s="84"/>
      <c r="AH185" s="84"/>
      <c r="AI185" s="84"/>
    </row>
    <row r="186" spans="2:35"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F186" s="84"/>
      <c r="AG186" s="84"/>
      <c r="AH186" s="84"/>
      <c r="AI186" s="84"/>
    </row>
    <row r="187" spans="2:35"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F187" s="84"/>
      <c r="AG187" s="84"/>
      <c r="AH187" s="84"/>
      <c r="AI187" s="84"/>
    </row>
    <row r="188" spans="2:35"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F188" s="84"/>
      <c r="AG188" s="84"/>
      <c r="AH188" s="84"/>
      <c r="AI188" s="84"/>
    </row>
    <row r="189" spans="2:35"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F189" s="84"/>
      <c r="AG189" s="84"/>
      <c r="AH189" s="84"/>
      <c r="AI189" s="84"/>
    </row>
    <row r="190" spans="2:35"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F190" s="84"/>
      <c r="AG190" s="84"/>
      <c r="AH190" s="84"/>
      <c r="AI190" s="84"/>
    </row>
    <row r="191" spans="2:35"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F191" s="84"/>
      <c r="AG191" s="84"/>
      <c r="AH191" s="84"/>
      <c r="AI191" s="84"/>
    </row>
    <row r="192" spans="2:35"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F192" s="84"/>
      <c r="AG192" s="84"/>
      <c r="AH192" s="84"/>
      <c r="AI192" s="84"/>
    </row>
    <row r="193" spans="2:35"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F193" s="84"/>
      <c r="AG193" s="84"/>
      <c r="AH193" s="84"/>
      <c r="AI193" s="84"/>
    </row>
    <row r="194" spans="2:35"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F194" s="84"/>
      <c r="AG194" s="84"/>
      <c r="AH194" s="84"/>
      <c r="AI194" s="84"/>
    </row>
    <row r="195" spans="2:35"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F195" s="84"/>
      <c r="AG195" s="84"/>
      <c r="AH195" s="84"/>
      <c r="AI195" s="84"/>
    </row>
    <row r="196" spans="2:35"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F196" s="84"/>
      <c r="AG196" s="84"/>
      <c r="AH196" s="84"/>
      <c r="AI196" s="84"/>
    </row>
    <row r="197" spans="2:35"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F197" s="84"/>
      <c r="AG197" s="84"/>
      <c r="AH197" s="84"/>
      <c r="AI197" s="84"/>
    </row>
    <row r="198" spans="2:35"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F198" s="84"/>
      <c r="AG198" s="84"/>
      <c r="AH198" s="84"/>
      <c r="AI198" s="84"/>
    </row>
    <row r="199" spans="2:35"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F199" s="84"/>
      <c r="AG199" s="84"/>
      <c r="AH199" s="84"/>
      <c r="AI199" s="84"/>
    </row>
    <row r="200" spans="2:35"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F200" s="84"/>
      <c r="AG200" s="84"/>
      <c r="AH200" s="84"/>
      <c r="AI200" s="84"/>
    </row>
    <row r="201" spans="2:35"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F201" s="84"/>
      <c r="AG201" s="84"/>
      <c r="AH201" s="84"/>
      <c r="AI201" s="84"/>
    </row>
    <row r="202" spans="2:35"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F202" s="84"/>
      <c r="AG202" s="84"/>
      <c r="AH202" s="84"/>
      <c r="AI202" s="84"/>
    </row>
    <row r="203" spans="2:35"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F203" s="84"/>
      <c r="AG203" s="84"/>
      <c r="AH203" s="84"/>
      <c r="AI203" s="84"/>
    </row>
    <row r="204" spans="2:35"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F204" s="84"/>
      <c r="AG204" s="84"/>
      <c r="AH204" s="84"/>
      <c r="AI204" s="84"/>
    </row>
    <row r="205" spans="2:35"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F205" s="84"/>
      <c r="AG205" s="84"/>
      <c r="AH205" s="84"/>
      <c r="AI205" s="84"/>
    </row>
    <row r="206" spans="2:35"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F206" s="84"/>
      <c r="AG206" s="84"/>
      <c r="AH206" s="84"/>
      <c r="AI206" s="84"/>
    </row>
    <row r="207" spans="2:35"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F207" s="84"/>
      <c r="AG207" s="84"/>
      <c r="AH207" s="84"/>
      <c r="AI207" s="84"/>
    </row>
    <row r="208" spans="2:35"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F208" s="84"/>
      <c r="AG208" s="84"/>
      <c r="AH208" s="84"/>
      <c r="AI208" s="84"/>
    </row>
    <row r="209" spans="2:35"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F209" s="84"/>
      <c r="AG209" s="84"/>
      <c r="AH209" s="84"/>
      <c r="AI209" s="84"/>
    </row>
    <row r="210" spans="2:35"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F210" s="84"/>
      <c r="AG210" s="84"/>
      <c r="AH210" s="84"/>
      <c r="AI210" s="84"/>
    </row>
    <row r="211" spans="2:35"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F211" s="84"/>
      <c r="AG211" s="84"/>
      <c r="AH211" s="84"/>
      <c r="AI211" s="84"/>
    </row>
    <row r="212" spans="2:35"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F212" s="84"/>
      <c r="AG212" s="84"/>
      <c r="AH212" s="84"/>
      <c r="AI212" s="84"/>
    </row>
    <row r="213" spans="2:35"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F213" s="84"/>
      <c r="AG213" s="84"/>
      <c r="AH213" s="84"/>
      <c r="AI213" s="84"/>
    </row>
    <row r="214" spans="2:35"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F214" s="84"/>
      <c r="AG214" s="84"/>
      <c r="AH214" s="84"/>
      <c r="AI214" s="84"/>
    </row>
    <row r="215" spans="2:35"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F215" s="84"/>
      <c r="AG215" s="84"/>
      <c r="AH215" s="84"/>
      <c r="AI215" s="84"/>
    </row>
    <row r="216" spans="2:35"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F216" s="84"/>
      <c r="AG216" s="84"/>
      <c r="AH216" s="84"/>
      <c r="AI216" s="84"/>
    </row>
    <row r="217" spans="2:35"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F217" s="84"/>
      <c r="AG217" s="84"/>
      <c r="AH217" s="84"/>
      <c r="AI217" s="84"/>
    </row>
    <row r="218" spans="2:35"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F218" s="84"/>
      <c r="AG218" s="84"/>
      <c r="AH218" s="84"/>
      <c r="AI218" s="84"/>
    </row>
    <row r="219" spans="2:35"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F219" s="84"/>
      <c r="AG219" s="84"/>
      <c r="AH219" s="84"/>
      <c r="AI219" s="84"/>
    </row>
    <row r="220" spans="2:35"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F220" s="84"/>
      <c r="AG220" s="84"/>
      <c r="AH220" s="84"/>
      <c r="AI220" s="84"/>
    </row>
    <row r="221" spans="2:35"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F221" s="84"/>
      <c r="AG221" s="84"/>
      <c r="AH221" s="84"/>
      <c r="AI221" s="84"/>
    </row>
    <row r="222" spans="2:35"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F222" s="84"/>
      <c r="AG222" s="84"/>
      <c r="AH222" s="84"/>
      <c r="AI222" s="84"/>
    </row>
    <row r="223" spans="2:35"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F223" s="84"/>
      <c r="AG223" s="84"/>
      <c r="AH223" s="84"/>
      <c r="AI223" s="84"/>
    </row>
    <row r="224" spans="2:35"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F224" s="84"/>
      <c r="AG224" s="84"/>
      <c r="AH224" s="84"/>
      <c r="AI224" s="84"/>
    </row>
    <row r="225" spans="2:35"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F225" s="84"/>
      <c r="AG225" s="84"/>
      <c r="AH225" s="84"/>
      <c r="AI225" s="84"/>
    </row>
  </sheetData>
  <mergeCells count="116">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B10" sqref="A1:XFD1048576"/>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92" t="s">
        <v>40</v>
      </c>
      <c r="B1" s="291"/>
      <c r="C1" s="291"/>
      <c r="D1" s="291"/>
      <c r="E1" s="45"/>
    </row>
    <row r="2" spans="1:7" ht="14" customHeight="1" thickBot="1" x14ac:dyDescent="0.2">
      <c r="A2" s="73" t="s">
        <v>41</v>
      </c>
      <c r="D2" s="45"/>
      <c r="E2" s="45"/>
    </row>
    <row r="3" spans="1:7" ht="20" customHeight="1" thickBot="1" x14ac:dyDescent="0.3">
      <c r="A3" s="293" t="s">
        <v>42</v>
      </c>
      <c r="B3" s="72" t="s">
        <v>43</v>
      </c>
      <c r="C3" s="43" t="str">
        <f>'0. Dashboard'!R12</f>
        <v>ALL</v>
      </c>
      <c r="D3" s="74"/>
      <c r="E3" s="45"/>
    </row>
    <row r="4" spans="1:7" ht="20" customHeight="1" thickBot="1" x14ac:dyDescent="0.3">
      <c r="A4" s="294"/>
      <c r="B4" s="53" t="s">
        <v>44</v>
      </c>
      <c r="C4" s="43">
        <f>'0. Dashboard'!I12</f>
        <v>2021</v>
      </c>
      <c r="D4" s="75"/>
      <c r="E4" s="45"/>
    </row>
    <row r="5" spans="1:7" ht="13" customHeight="1" x14ac:dyDescent="0.15">
      <c r="A5" s="294"/>
      <c r="B5" s="66"/>
      <c r="D5" s="45"/>
      <c r="E5" s="45"/>
    </row>
    <row r="6" spans="1:7" ht="14" customHeight="1" thickBot="1" x14ac:dyDescent="0.2">
      <c r="A6" s="294"/>
      <c r="B6" s="53" t="s">
        <v>45</v>
      </c>
      <c r="D6" s="45"/>
      <c r="E6" s="45"/>
    </row>
    <row r="7" spans="1:7" ht="15.75" customHeight="1" thickBot="1" x14ac:dyDescent="0.3">
      <c r="A7" s="294"/>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94"/>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94"/>
      <c r="B9" s="53"/>
      <c r="C9" s="108"/>
      <c r="D9" s="71"/>
      <c r="E9" s="70"/>
      <c r="F9" s="70"/>
      <c r="G9" s="70"/>
    </row>
    <row r="10" spans="1:7" ht="18" customHeight="1" thickBot="1" x14ac:dyDescent="0.3">
      <c r="A10" s="294"/>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94"/>
      <c r="C11" s="113"/>
    </row>
    <row r="12" spans="1:7" ht="18" customHeight="1" thickBot="1" x14ac:dyDescent="0.3">
      <c r="A12" s="294"/>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94"/>
      <c r="C13" s="114"/>
      <c r="D13" s="45"/>
      <c r="E13" s="45"/>
    </row>
    <row r="14" spans="1:7" ht="18" customHeight="1" thickBot="1" x14ac:dyDescent="0.3">
      <c r="A14" s="294"/>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94"/>
      <c r="C15" s="114"/>
      <c r="D15" s="45"/>
      <c r="E15" s="45"/>
    </row>
    <row r="16" spans="1:7" ht="18" customHeight="1" thickBot="1" x14ac:dyDescent="0.3">
      <c r="A16" s="294"/>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94"/>
      <c r="B17" s="53"/>
      <c r="C17" s="115"/>
      <c r="D17" s="45"/>
      <c r="E17" s="45"/>
    </row>
    <row r="18" spans="1:6" ht="18" customHeight="1" thickBot="1" x14ac:dyDescent="0.3">
      <c r="A18" s="294"/>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94"/>
      <c r="C19" s="114"/>
      <c r="D19" s="45"/>
      <c r="E19" s="45"/>
    </row>
    <row r="20" spans="1:6" ht="18" customHeight="1" thickBot="1" x14ac:dyDescent="0.3">
      <c r="A20" s="294"/>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94"/>
      <c r="B21" s="58"/>
      <c r="C21" s="115"/>
      <c r="D21" s="45"/>
      <c r="E21" s="45"/>
    </row>
    <row r="22" spans="1:6" ht="18" customHeight="1" thickBot="1" x14ac:dyDescent="0.3">
      <c r="A22" s="294"/>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94"/>
      <c r="B23" s="58"/>
      <c r="C23" s="116"/>
      <c r="D23" s="45"/>
      <c r="E23" s="45"/>
    </row>
    <row r="24" spans="1:6" ht="18" customHeight="1" thickBot="1" x14ac:dyDescent="0.3">
      <c r="A24" s="294"/>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94"/>
      <c r="B25" s="58"/>
      <c r="C25" s="69"/>
      <c r="D25" s="45"/>
      <c r="E25" s="45"/>
    </row>
    <row r="26" spans="1:6" ht="18" customHeight="1" thickBot="1" x14ac:dyDescent="0.3">
      <c r="A26" s="295"/>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96" t="s">
        <v>56</v>
      </c>
      <c r="B28" s="53" t="s">
        <v>57</v>
      </c>
      <c r="D28" s="45"/>
      <c r="E28" s="45"/>
    </row>
    <row r="29" spans="1:6" ht="13" customHeight="1" x14ac:dyDescent="0.15">
      <c r="A29" s="291"/>
      <c r="B29" s="66" t="s">
        <v>46</v>
      </c>
      <c r="C29" s="57">
        <v>176.45</v>
      </c>
      <c r="D29" s="67" t="s">
        <v>58</v>
      </c>
      <c r="E29" s="45"/>
    </row>
    <row r="30" spans="1:6" ht="13" hidden="1" customHeight="1" x14ac:dyDescent="0.15">
      <c r="A30" s="291"/>
      <c r="B30" s="66" t="s">
        <v>59</v>
      </c>
      <c r="C30" s="57">
        <v>176.45</v>
      </c>
      <c r="D30" s="67" t="s">
        <v>58</v>
      </c>
      <c r="E30" s="45"/>
    </row>
    <row r="31" spans="1:6" ht="13" customHeight="1" x14ac:dyDescent="0.15">
      <c r="A31" s="291"/>
      <c r="B31" s="66" t="s">
        <v>47</v>
      </c>
      <c r="C31" s="57">
        <v>236.44</v>
      </c>
      <c r="D31" s="297" t="s">
        <v>60</v>
      </c>
      <c r="E31" s="291"/>
      <c r="F31" s="291"/>
    </row>
    <row r="32" spans="1:6" ht="13" customHeight="1" x14ac:dyDescent="0.15">
      <c r="A32" s="291"/>
      <c r="C32" s="63"/>
      <c r="D32" s="45"/>
      <c r="E32" s="45"/>
    </row>
    <row r="33" spans="1:5" ht="14" customHeight="1" x14ac:dyDescent="0.15">
      <c r="A33" s="291"/>
      <c r="B33" s="62" t="s">
        <v>61</v>
      </c>
      <c r="C33" s="61">
        <v>14.23</v>
      </c>
      <c r="D33" s="64" t="s">
        <v>62</v>
      </c>
      <c r="E33" s="45"/>
    </row>
    <row r="34" spans="1:5" ht="13" customHeight="1" x14ac:dyDescent="0.15">
      <c r="A34" s="291"/>
      <c r="C34" s="63"/>
      <c r="D34" s="65"/>
      <c r="E34" s="45"/>
    </row>
    <row r="35" spans="1:5" ht="14" customHeight="1" x14ac:dyDescent="0.15">
      <c r="A35" s="291"/>
      <c r="B35" s="62" t="s">
        <v>63</v>
      </c>
      <c r="C35" s="61">
        <v>18.260000000000002</v>
      </c>
      <c r="D35" s="64" t="s">
        <v>64</v>
      </c>
      <c r="E35" s="45"/>
    </row>
    <row r="36" spans="1:5" ht="13" customHeight="1" x14ac:dyDescent="0.15">
      <c r="A36" s="291"/>
      <c r="C36" s="63"/>
      <c r="D36" s="45"/>
      <c r="E36" s="45"/>
    </row>
    <row r="37" spans="1:5" ht="14" customHeight="1" x14ac:dyDescent="0.15">
      <c r="A37" s="291"/>
      <c r="B37" s="62" t="s">
        <v>65</v>
      </c>
      <c r="C37" s="61">
        <v>204</v>
      </c>
      <c r="D37" s="297" t="s">
        <v>66</v>
      </c>
      <c r="E37" s="291"/>
    </row>
    <row r="38" spans="1:5" ht="13" customHeight="1" x14ac:dyDescent="0.15">
      <c r="A38" s="291"/>
      <c r="D38" s="45"/>
      <c r="E38" s="45"/>
    </row>
    <row r="39" spans="1:5" ht="14" customHeight="1" thickBot="1" x14ac:dyDescent="0.2">
      <c r="A39" s="291"/>
      <c r="B39" s="53" t="s">
        <v>67</v>
      </c>
      <c r="C39" s="57">
        <v>75</v>
      </c>
      <c r="D39" s="298" t="s">
        <v>68</v>
      </c>
      <c r="E39" s="288"/>
    </row>
    <row r="40" spans="1:5" ht="13" customHeight="1" x14ac:dyDescent="0.15">
      <c r="A40" s="291"/>
      <c r="B40" s="53" t="s">
        <v>69</v>
      </c>
      <c r="C40" s="57">
        <v>16.940000000000001</v>
      </c>
      <c r="D40" s="288"/>
      <c r="E40" s="288"/>
    </row>
    <row r="41" spans="1:5" ht="13" customHeight="1" x14ac:dyDescent="0.15">
      <c r="A41" s="59"/>
      <c r="B41" s="53" t="s">
        <v>70</v>
      </c>
      <c r="C41" s="57">
        <v>28.39</v>
      </c>
      <c r="D41" s="288"/>
      <c r="E41" s="288"/>
    </row>
    <row r="42" spans="1:5" ht="13" customHeight="1" x14ac:dyDescent="0.15">
      <c r="A42" s="59"/>
      <c r="B42" s="53"/>
      <c r="C42" s="60"/>
    </row>
    <row r="43" spans="1:5" ht="13" customHeight="1" x14ac:dyDescent="0.15">
      <c r="A43" s="59"/>
      <c r="B43" s="58" t="s">
        <v>71</v>
      </c>
      <c r="C43" s="57">
        <v>34.6</v>
      </c>
      <c r="D43" s="56" t="s">
        <v>72</v>
      </c>
    </row>
    <row r="44" spans="1:5" ht="13" customHeight="1" x14ac:dyDescent="0.15">
      <c r="A44" s="59"/>
      <c r="B44" s="58"/>
      <c r="C44" s="71"/>
      <c r="D44" s="56"/>
    </row>
    <row r="45" spans="1:5" ht="13" customHeight="1" x14ac:dyDescent="0.15">
      <c r="A45" s="59"/>
      <c r="B45" s="58" t="s">
        <v>73</v>
      </c>
      <c r="C45" s="57">
        <v>71.180000000000007</v>
      </c>
      <c r="D45" s="56" t="s">
        <v>74</v>
      </c>
    </row>
    <row r="46" spans="1:5" ht="13" customHeight="1" x14ac:dyDescent="0.15">
      <c r="A46" s="59"/>
      <c r="B46" s="53"/>
      <c r="C46" s="60"/>
    </row>
    <row r="47" spans="1:5" ht="13" customHeight="1" x14ac:dyDescent="0.15">
      <c r="A47" s="59"/>
      <c r="B47" s="58" t="s">
        <v>75</v>
      </c>
      <c r="C47" s="57">
        <f>1484.08/52</f>
        <v>28.54</v>
      </c>
      <c r="D47" s="44" t="s">
        <v>76</v>
      </c>
    </row>
    <row r="48" spans="1:5" ht="14" customHeight="1" thickBot="1" x14ac:dyDescent="0.2">
      <c r="D48" s="71"/>
      <c r="E48" s="45"/>
    </row>
    <row r="49" spans="1:5" ht="13" customHeight="1" thickTop="1" x14ac:dyDescent="0.15">
      <c r="A49" s="290" t="s">
        <v>77</v>
      </c>
      <c r="B49" s="53" t="s">
        <v>78</v>
      </c>
      <c r="C49" s="55">
        <f>(C7*C29) + (C8*C31)</f>
        <v>0</v>
      </c>
      <c r="D49" s="45"/>
      <c r="E49" s="45"/>
    </row>
    <row r="50" spans="1:5" ht="13" customHeight="1" x14ac:dyDescent="0.15">
      <c r="A50" s="291"/>
      <c r="B50" s="53"/>
      <c r="C50" s="51"/>
      <c r="D50" s="45"/>
      <c r="E50" s="45"/>
    </row>
    <row r="51" spans="1:5" ht="13" customHeight="1" x14ac:dyDescent="0.15">
      <c r="A51" s="291"/>
      <c r="B51" s="53" t="s">
        <v>79</v>
      </c>
      <c r="C51" s="52">
        <f>C10*C33</f>
        <v>0</v>
      </c>
      <c r="D51" s="45"/>
      <c r="E51" s="45"/>
    </row>
    <row r="52" spans="1:5" ht="13" customHeight="1" x14ac:dyDescent="0.15">
      <c r="A52" s="291"/>
      <c r="B52" s="53"/>
      <c r="C52" s="51"/>
      <c r="D52" s="45"/>
      <c r="E52" s="45"/>
    </row>
    <row r="53" spans="1:5" ht="13" customHeight="1" x14ac:dyDescent="0.15">
      <c r="A53" s="291"/>
      <c r="B53" s="53" t="s">
        <v>80</v>
      </c>
      <c r="C53" s="52">
        <f>C14*C37</f>
        <v>0</v>
      </c>
      <c r="D53" s="45"/>
      <c r="E53" s="45"/>
    </row>
    <row r="54" spans="1:5" ht="13" customHeight="1" x14ac:dyDescent="0.15">
      <c r="A54" s="291"/>
      <c r="B54" s="53"/>
      <c r="C54" s="51"/>
      <c r="D54" s="45"/>
      <c r="E54" s="45"/>
    </row>
    <row r="55" spans="1:5" ht="13" customHeight="1" x14ac:dyDescent="0.15">
      <c r="A55" s="291"/>
      <c r="B55" s="53" t="s">
        <v>81</v>
      </c>
      <c r="C55" s="52">
        <f>C12*C35</f>
        <v>0</v>
      </c>
      <c r="D55" s="45"/>
      <c r="E55" s="45"/>
    </row>
    <row r="56" spans="1:5" ht="13" customHeight="1" x14ac:dyDescent="0.15">
      <c r="A56" s="291"/>
      <c r="C56" s="51"/>
      <c r="D56" s="45"/>
      <c r="E56" s="45"/>
    </row>
    <row r="57" spans="1:5" ht="13" customHeight="1" x14ac:dyDescent="0.15">
      <c r="A57" s="291"/>
      <c r="B57" s="53" t="s">
        <v>82</v>
      </c>
      <c r="C57" s="52">
        <f>(C16*C39)+C18*(C40+C41)</f>
        <v>0</v>
      </c>
      <c r="D57" s="45"/>
      <c r="E57" s="45"/>
    </row>
    <row r="58" spans="1:5" ht="13" customHeight="1" x14ac:dyDescent="0.15">
      <c r="A58" s="291"/>
      <c r="B58" s="53"/>
      <c r="C58" s="54"/>
      <c r="D58" s="45"/>
      <c r="E58" s="45"/>
    </row>
    <row r="59" spans="1:5" ht="13" customHeight="1" x14ac:dyDescent="0.15">
      <c r="A59" s="291"/>
      <c r="B59" s="53" t="s">
        <v>83</v>
      </c>
      <c r="C59" s="52">
        <f>C20*C43</f>
        <v>0</v>
      </c>
      <c r="D59" s="45"/>
      <c r="E59" s="45"/>
    </row>
    <row r="60" spans="1:5" ht="13" customHeight="1" x14ac:dyDescent="0.15">
      <c r="A60" s="291"/>
      <c r="B60" s="53"/>
      <c r="C60" s="54"/>
      <c r="D60" s="45"/>
      <c r="E60" s="45"/>
    </row>
    <row r="61" spans="1:5" ht="13" customHeight="1" x14ac:dyDescent="0.15">
      <c r="A61" s="291"/>
      <c r="B61" s="53" t="s">
        <v>84</v>
      </c>
      <c r="C61" s="52">
        <f>C22*C45</f>
        <v>0</v>
      </c>
      <c r="D61" s="45"/>
      <c r="E61" s="45"/>
    </row>
    <row r="62" spans="1:5" ht="14" customHeight="1" thickBot="1" x14ac:dyDescent="0.2">
      <c r="A62" s="291"/>
      <c r="C62" s="51"/>
      <c r="D62" s="45"/>
      <c r="E62" s="45"/>
    </row>
    <row r="63" spans="1:5" ht="15" customHeight="1" thickTop="1" thickBot="1" x14ac:dyDescent="0.2">
      <c r="A63" s="291"/>
      <c r="B63" s="50" t="s">
        <v>85</v>
      </c>
      <c r="C63" s="49">
        <f>SUM(C49:C62)</f>
        <v>0</v>
      </c>
      <c r="D63" s="48" t="s">
        <v>86</v>
      </c>
      <c r="E63" s="45"/>
    </row>
    <row r="64" spans="1:5" ht="14" customHeight="1" thickTop="1" x14ac:dyDescent="0.15">
      <c r="A64" s="291"/>
      <c r="D64" s="45"/>
      <c r="E64" s="45"/>
    </row>
    <row r="65" spans="1:5" ht="13" customHeight="1" x14ac:dyDescent="0.15">
      <c r="A65" s="291"/>
      <c r="B65" s="47" t="s">
        <v>87</v>
      </c>
      <c r="C65" s="46" t="e">
        <f>C63/C26</f>
        <v>#DIV/0!</v>
      </c>
      <c r="E65" s="45"/>
    </row>
    <row r="66" spans="1:5" ht="13" customHeight="1" x14ac:dyDescent="0.15">
      <c r="D66" s="45"/>
      <c r="E66" s="45"/>
    </row>
    <row r="67" spans="1:5" ht="13" customHeight="1" x14ac:dyDescent="0.15">
      <c r="B67" s="99" t="s">
        <v>88</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8"/>
  <sheetViews>
    <sheetView showGridLines="0" zoomScale="200" zoomScaleNormal="200" workbookViewId="0">
      <selection activeCell="C21" sqref="C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89</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301" t="s">
        <v>90</v>
      </c>
      <c r="B3" s="12" t="s">
        <v>43</v>
      </c>
      <c r="C3" s="303" t="str">
        <f>'0. Dashboard'!R12</f>
        <v>ALL</v>
      </c>
      <c r="D3" s="304"/>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#VALUE!</v>
      </c>
      <c r="H3" s="18"/>
      <c r="I3" s="10"/>
      <c r="J3" s="10"/>
      <c r="K3" s="10"/>
    </row>
    <row r="4" spans="1:13" ht="15.75" customHeight="1" thickBot="1" x14ac:dyDescent="0.25">
      <c r="A4" s="300"/>
      <c r="B4" s="14" t="s">
        <v>44</v>
      </c>
      <c r="C4" s="307">
        <f>'0. Dashboard'!I12</f>
        <v>2021</v>
      </c>
      <c r="D4" s="227"/>
      <c r="H4" s="18"/>
      <c r="I4" s="10"/>
      <c r="J4" s="10"/>
      <c r="K4" s="10"/>
    </row>
    <row r="5" spans="1:13" ht="15.75" customHeight="1" thickBot="1" x14ac:dyDescent="0.25">
      <c r="A5" s="300"/>
      <c r="B5" s="14" t="s">
        <v>91</v>
      </c>
      <c r="C5" s="308">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27"/>
      <c r="J5" s="18"/>
      <c r="K5" s="10"/>
      <c r="L5" s="10"/>
      <c r="M5" s="10"/>
    </row>
    <row r="6" spans="1:13" ht="15.75" customHeight="1" x14ac:dyDescent="0.2">
      <c r="A6" s="300"/>
      <c r="B6" s="13"/>
      <c r="C6" s="13"/>
      <c r="D6" s="76"/>
      <c r="F6" s="305" t="s">
        <v>92</v>
      </c>
      <c r="G6" s="300"/>
      <c r="H6" s="300"/>
      <c r="J6" s="306" t="s">
        <v>93</v>
      </c>
      <c r="K6" s="300"/>
      <c r="L6" s="10"/>
      <c r="M6" s="10"/>
    </row>
    <row r="7" spans="1:13" ht="15.75" customHeight="1" x14ac:dyDescent="0.2">
      <c r="A7" s="300"/>
      <c r="F7" s="300"/>
      <c r="G7" s="300"/>
      <c r="H7" s="300"/>
      <c r="J7" s="300"/>
      <c r="K7" s="300"/>
      <c r="L7" s="10"/>
      <c r="M7" s="10"/>
    </row>
    <row r="8" spans="1:13" ht="15.75" customHeight="1" x14ac:dyDescent="0.2">
      <c r="A8" s="300"/>
      <c r="F8" s="300"/>
      <c r="G8" s="300"/>
      <c r="H8" s="300"/>
      <c r="J8" s="300"/>
      <c r="K8" s="300"/>
      <c r="L8" s="10"/>
      <c r="M8" s="10"/>
    </row>
    <row r="9" spans="1:13" ht="15.75" customHeight="1" x14ac:dyDescent="0.2">
      <c r="A9" s="300"/>
      <c r="J9" s="18"/>
      <c r="K9" s="10"/>
      <c r="L9" s="10"/>
      <c r="M9" s="10"/>
    </row>
    <row r="10" spans="1:13" ht="49" customHeight="1" thickBot="1" x14ac:dyDescent="0.25">
      <c r="A10" s="300"/>
      <c r="B10" s="14" t="s">
        <v>94</v>
      </c>
      <c r="C10" s="19" t="s">
        <v>37</v>
      </c>
      <c r="D10" s="19" t="s">
        <v>95</v>
      </c>
      <c r="E10" s="20"/>
      <c r="F10" s="20" t="s">
        <v>96</v>
      </c>
      <c r="G10" s="20" t="s">
        <v>97</v>
      </c>
      <c r="H10" s="19" t="s">
        <v>98</v>
      </c>
      <c r="I10" s="19"/>
      <c r="J10" s="21" t="s">
        <v>99</v>
      </c>
      <c r="K10" s="19" t="s">
        <v>100</v>
      </c>
    </row>
    <row r="11" spans="1:13" ht="15.75" customHeight="1" thickTop="1" x14ac:dyDescent="0.2">
      <c r="A11" s="300"/>
      <c r="B11" s="22" t="s">
        <v>101</v>
      </c>
      <c r="C11" s="23" t="e">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#VALUE!</v>
      </c>
      <c r="D11" s="80" t="e">
        <f t="shared" ref="D11:D21" si="0">C11*C$5</f>
        <v>#VALUE!</v>
      </c>
      <c r="E11" s="24"/>
      <c r="F11" s="25">
        <v>5</v>
      </c>
      <c r="G11" s="26">
        <v>0.17499999999999999</v>
      </c>
      <c r="H11" s="309">
        <v>50000</v>
      </c>
      <c r="I11" s="10"/>
      <c r="J11" s="27" t="e">
        <f t="shared" ref="J11:J21" si="1">G11*D11</f>
        <v>#VALUE!</v>
      </c>
      <c r="K11" s="15" t="e">
        <f t="shared" ref="K11:K21" si="2">J11*H$11</f>
        <v>#VALUE!</v>
      </c>
    </row>
    <row r="12" spans="1:13" ht="45.75" customHeight="1" x14ac:dyDescent="0.2">
      <c r="A12" s="300"/>
      <c r="B12" s="22" t="s">
        <v>102</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#VALUE!</v>
      </c>
      <c r="D12" s="80" t="e">
        <f t="shared" si="0"/>
        <v>#VALUE!</v>
      </c>
      <c r="E12" s="24"/>
      <c r="F12" s="25">
        <v>4</v>
      </c>
      <c r="G12" s="26">
        <v>0.11125</v>
      </c>
      <c r="H12" s="300"/>
      <c r="I12" s="10"/>
      <c r="J12" s="28" t="e">
        <f t="shared" si="1"/>
        <v>#VALUE!</v>
      </c>
      <c r="K12" s="16" t="e">
        <f t="shared" si="2"/>
        <v>#VALUE!</v>
      </c>
    </row>
    <row r="13" spans="1:13" ht="28" customHeight="1" x14ac:dyDescent="0.2">
      <c r="A13" s="300"/>
      <c r="B13" s="22" t="s">
        <v>103</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#VALUE!</v>
      </c>
      <c r="D13" s="80" t="e">
        <f t="shared" si="0"/>
        <v>#VALUE!</v>
      </c>
      <c r="E13" s="24"/>
      <c r="F13" s="25">
        <v>4</v>
      </c>
      <c r="G13" s="26">
        <v>0.11125</v>
      </c>
      <c r="H13" s="300"/>
      <c r="I13" s="10"/>
      <c r="J13" s="28" t="e">
        <f t="shared" si="1"/>
        <v>#VALUE!</v>
      </c>
      <c r="K13" s="16" t="e">
        <f t="shared" si="2"/>
        <v>#VALUE!</v>
      </c>
    </row>
    <row r="14" spans="1:13" ht="15.75" customHeight="1" x14ac:dyDescent="0.2">
      <c r="A14" s="300"/>
      <c r="B14" s="22" t="s">
        <v>104</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#VALUE!</v>
      </c>
      <c r="D14" s="80" t="e">
        <f t="shared" si="0"/>
        <v>#VALUE!</v>
      </c>
      <c r="E14" s="24"/>
      <c r="F14" s="25">
        <v>4</v>
      </c>
      <c r="G14" s="26">
        <v>0.11125</v>
      </c>
      <c r="H14" s="300"/>
      <c r="I14" s="10"/>
      <c r="J14" s="28" t="e">
        <f t="shared" si="1"/>
        <v>#VALUE!</v>
      </c>
      <c r="K14" s="16" t="e">
        <f t="shared" si="2"/>
        <v>#VALUE!</v>
      </c>
    </row>
    <row r="15" spans="1:13" ht="15.75" customHeight="1" x14ac:dyDescent="0.2">
      <c r="A15" s="300"/>
      <c r="B15" s="22" t="s">
        <v>105</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#VALUE!</v>
      </c>
      <c r="D15" s="80" t="e">
        <f t="shared" si="0"/>
        <v>#VALUE!</v>
      </c>
      <c r="E15" s="24"/>
      <c r="F15" s="25">
        <v>3.7</v>
      </c>
      <c r="G15" s="26">
        <v>8.5000000000000006E-2</v>
      </c>
      <c r="H15" s="300"/>
      <c r="I15" s="10"/>
      <c r="J15" s="28" t="e">
        <f t="shared" si="1"/>
        <v>#VALUE!</v>
      </c>
      <c r="K15" s="16" t="e">
        <f t="shared" si="2"/>
        <v>#VALUE!</v>
      </c>
    </row>
    <row r="16" spans="1:13" ht="15.75" customHeight="1" x14ac:dyDescent="0.2">
      <c r="A16" s="300"/>
      <c r="B16" s="22" t="s">
        <v>106</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#VALUE!</v>
      </c>
      <c r="D16" s="81" t="e">
        <f t="shared" si="0"/>
        <v>#VALUE!</v>
      </c>
      <c r="E16" s="24"/>
      <c r="F16" s="77">
        <v>3</v>
      </c>
      <c r="G16" s="78">
        <v>3.2500000000000001E-2</v>
      </c>
      <c r="H16" s="300"/>
      <c r="I16" s="10"/>
      <c r="J16" s="28" t="e">
        <f t="shared" si="1"/>
        <v>#VALUE!</v>
      </c>
      <c r="K16" s="16" t="e">
        <f t="shared" si="2"/>
        <v>#VALUE!</v>
      </c>
    </row>
    <row r="17" spans="1:13" ht="15.75" customHeight="1" x14ac:dyDescent="0.2">
      <c r="A17" s="300"/>
      <c r="B17" s="22" t="s">
        <v>107</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#VALUE!</v>
      </c>
      <c r="D17" s="80" t="e">
        <f t="shared" si="0"/>
        <v>#VALUE!</v>
      </c>
      <c r="E17" s="24"/>
      <c r="F17" s="25">
        <v>2.5</v>
      </c>
      <c r="G17" s="26">
        <v>2.1749999999999999E-2</v>
      </c>
      <c r="H17" s="300"/>
      <c r="I17" s="10"/>
      <c r="J17" s="28" t="e">
        <f t="shared" si="1"/>
        <v>#VALUE!</v>
      </c>
      <c r="K17" s="16" t="e">
        <f t="shared" si="2"/>
        <v>#VALUE!</v>
      </c>
    </row>
    <row r="18" spans="1:13" ht="1" customHeight="1" x14ac:dyDescent="0.2">
      <c r="A18" s="300"/>
      <c r="B18" s="22"/>
      <c r="C18" s="23"/>
      <c r="D18" s="80">
        <f t="shared" si="0"/>
        <v>0</v>
      </c>
      <c r="E18" s="24"/>
      <c r="F18" s="25">
        <v>2.5</v>
      </c>
      <c r="G18" s="26">
        <v>2.1749999999999999E-2</v>
      </c>
      <c r="H18" s="300"/>
      <c r="I18" s="10"/>
      <c r="J18" s="28">
        <f t="shared" si="1"/>
        <v>0</v>
      </c>
      <c r="K18" s="16">
        <f t="shared" si="2"/>
        <v>0</v>
      </c>
    </row>
    <row r="19" spans="1:13" ht="32" customHeight="1" x14ac:dyDescent="0.2">
      <c r="A19" s="300"/>
      <c r="B19" s="22" t="s">
        <v>108</v>
      </c>
      <c r="C19" s="23" t="e">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#VALUE!</v>
      </c>
      <c r="D19" s="80" t="e">
        <f t="shared" si="0"/>
        <v>#VALUE!</v>
      </c>
      <c r="E19" s="24"/>
      <c r="F19" s="25">
        <v>1.25</v>
      </c>
      <c r="G19" s="26">
        <v>6.13E-3</v>
      </c>
      <c r="H19" s="300"/>
      <c r="I19" s="10"/>
      <c r="J19" s="28" t="e">
        <f t="shared" si="1"/>
        <v>#VALUE!</v>
      </c>
      <c r="K19" s="16" t="e">
        <f t="shared" si="2"/>
        <v>#VALUE!</v>
      </c>
    </row>
    <row r="20" spans="1:13" ht="15.75" customHeight="1" x14ac:dyDescent="0.2">
      <c r="A20" s="300"/>
      <c r="B20" s="22" t="s">
        <v>109</v>
      </c>
      <c r="C20" s="23" t="e">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#VALUE!</v>
      </c>
      <c r="D20" s="80" t="e">
        <f t="shared" si="0"/>
        <v>#VALUE!</v>
      </c>
      <c r="E20" s="24"/>
      <c r="F20" s="25">
        <v>1</v>
      </c>
      <c r="G20" s="26">
        <v>4.4999999999999997E-3</v>
      </c>
      <c r="H20" s="300"/>
      <c r="I20" s="10"/>
      <c r="J20" s="28" t="e">
        <f t="shared" si="1"/>
        <v>#VALUE!</v>
      </c>
      <c r="K20" s="16" t="e">
        <f t="shared" si="2"/>
        <v>#VALUE!</v>
      </c>
    </row>
    <row r="21" spans="1:13" ht="15.75" customHeight="1" thickBot="1" x14ac:dyDescent="0.25">
      <c r="A21" s="302"/>
      <c r="B21" s="29" t="s">
        <v>110</v>
      </c>
      <c r="C21" s="79" t="e">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#VALUE!</v>
      </c>
      <c r="D21" s="82" t="e">
        <f t="shared" si="0"/>
        <v>#VALUE!</v>
      </c>
      <c r="E21" s="24"/>
      <c r="F21" s="25">
        <v>1</v>
      </c>
      <c r="G21" s="26">
        <v>4.4999999999999997E-3</v>
      </c>
      <c r="H21" s="300"/>
      <c r="I21" s="10"/>
      <c r="J21" s="30" t="e">
        <f t="shared" si="1"/>
        <v>#VALUE!</v>
      </c>
      <c r="K21" s="31" t="e">
        <f t="shared" si="2"/>
        <v>#VALUE!</v>
      </c>
    </row>
    <row r="22" spans="1:13" ht="66" customHeight="1" thickBot="1" x14ac:dyDescent="0.25">
      <c r="D22" s="32" t="s">
        <v>111</v>
      </c>
      <c r="H22" s="33" t="s">
        <v>112</v>
      </c>
      <c r="J22" s="18"/>
      <c r="K22" s="10"/>
      <c r="M22" s="10"/>
    </row>
    <row r="23" spans="1:13" ht="15.75" customHeight="1" thickTop="1" thickBot="1" x14ac:dyDescent="0.25">
      <c r="A23" s="36"/>
      <c r="B23" s="36" t="s">
        <v>113</v>
      </c>
      <c r="C23" s="36"/>
      <c r="D23" s="36"/>
      <c r="G23" s="310" t="s">
        <v>114</v>
      </c>
      <c r="H23" s="300"/>
      <c r="I23" s="300"/>
      <c r="J23" s="34" t="e">
        <f>SUM(J11:J21)</f>
        <v>#VALUE!</v>
      </c>
      <c r="K23" s="35" t="e">
        <f>SUM(K11:K21)</f>
        <v>#VALUE!</v>
      </c>
      <c r="L23" s="10"/>
      <c r="M23" s="10"/>
    </row>
    <row r="24" spans="1:13" ht="15.75" customHeight="1" thickTop="1" x14ac:dyDescent="0.2">
      <c r="A24" s="36"/>
      <c r="B24" s="299" t="s">
        <v>115</v>
      </c>
      <c r="C24" s="300"/>
      <c r="D24" s="300"/>
      <c r="E24" s="300"/>
      <c r="F24" s="300"/>
      <c r="G24" s="300"/>
      <c r="H24" s="300"/>
      <c r="I24" s="300"/>
      <c r="J24" s="300"/>
      <c r="K24" s="10"/>
      <c r="L24" s="10"/>
      <c r="M24" s="10"/>
    </row>
    <row r="25" spans="1:13" ht="15.75" customHeight="1" x14ac:dyDescent="0.2">
      <c r="A25" s="36"/>
      <c r="B25" s="36" t="s">
        <v>116</v>
      </c>
      <c r="C25" s="36"/>
      <c r="D25" s="36"/>
      <c r="J25" s="18"/>
      <c r="K25" s="10"/>
      <c r="L25" s="10"/>
      <c r="M25" s="10"/>
    </row>
    <row r="26" spans="1:13" ht="15.75" customHeight="1" x14ac:dyDescent="0.2">
      <c r="A26" s="36"/>
      <c r="B26" s="299" t="s">
        <v>117</v>
      </c>
      <c r="C26" s="300"/>
      <c r="D26" s="300"/>
      <c r="E26" s="300"/>
      <c r="F26" s="300"/>
      <c r="G26" s="300"/>
      <c r="H26" s="300"/>
      <c r="I26" s="300"/>
      <c r="J26" s="300"/>
      <c r="K26" s="10"/>
      <c r="L26" s="10"/>
      <c r="M26" s="10"/>
    </row>
    <row r="27" spans="1:13" ht="15.75" customHeight="1" x14ac:dyDescent="0.2">
      <c r="A27" s="36"/>
      <c r="B27" s="36" t="s">
        <v>118</v>
      </c>
      <c r="C27" s="36"/>
      <c r="D27" s="36"/>
      <c r="J27" s="18"/>
      <c r="K27" s="10"/>
      <c r="L27" s="10"/>
      <c r="M27" s="10"/>
    </row>
    <row r="28" spans="1:13" ht="15.75" customHeight="1" x14ac:dyDescent="0.2">
      <c r="A28" s="36"/>
      <c r="B28" s="299" t="s">
        <v>119</v>
      </c>
      <c r="C28" s="300"/>
      <c r="D28" s="300"/>
      <c r="E28" s="300"/>
      <c r="F28" s="300"/>
      <c r="G28" s="300"/>
      <c r="H28" s="300"/>
      <c r="I28" s="300"/>
      <c r="J28" s="300"/>
      <c r="K28" s="10"/>
      <c r="L28" s="10"/>
      <c r="M28" s="10"/>
    </row>
    <row r="29" spans="1:13" ht="15.75" customHeight="1" x14ac:dyDescent="0.2">
      <c r="A29" s="36"/>
      <c r="B29" s="36" t="s">
        <v>120</v>
      </c>
      <c r="C29" s="36"/>
      <c r="D29" s="36"/>
      <c r="J29" s="18"/>
      <c r="K29" s="10"/>
      <c r="L29" s="10"/>
      <c r="M29" s="10"/>
    </row>
    <row r="30" spans="1:13" ht="15.75" customHeight="1" x14ac:dyDescent="0.2">
      <c r="A30" s="36"/>
      <c r="B30" s="36" t="s">
        <v>121</v>
      </c>
      <c r="K30" s="10"/>
      <c r="L30" s="10"/>
      <c r="M30" s="10"/>
    </row>
    <row r="31" spans="1:13" ht="15.75" customHeight="1" x14ac:dyDescent="0.2">
      <c r="B31" s="36" t="s">
        <v>122</v>
      </c>
      <c r="K31" s="10"/>
      <c r="L31" s="10"/>
      <c r="M31" s="10"/>
    </row>
    <row r="32" spans="1:13" ht="15.75" customHeight="1" x14ac:dyDescent="0.2">
      <c r="B32" s="311" t="s">
        <v>123</v>
      </c>
      <c r="C32" s="300"/>
      <c r="D32" s="300"/>
      <c r="E32" s="300"/>
      <c r="F32" s="300"/>
      <c r="G32" s="300"/>
      <c r="H32" s="300"/>
      <c r="I32" s="300"/>
      <c r="J32" s="300"/>
      <c r="K32" s="10"/>
      <c r="L32" s="10"/>
      <c r="M32" s="10"/>
    </row>
    <row r="33" spans="2:13" ht="15.75" customHeight="1" x14ac:dyDescent="0.2">
      <c r="B33" s="36" t="s">
        <v>124</v>
      </c>
      <c r="J33" s="18"/>
      <c r="K33" s="10"/>
      <c r="L33" s="10"/>
      <c r="M33" s="10"/>
    </row>
    <row r="34" spans="2:13" ht="15.75" customHeight="1" x14ac:dyDescent="0.2">
      <c r="B34" s="311" t="s">
        <v>125</v>
      </c>
      <c r="C34" s="300"/>
      <c r="D34" s="300"/>
      <c r="E34" s="300"/>
      <c r="F34" s="300"/>
      <c r="G34" s="300"/>
      <c r="H34" s="300"/>
      <c r="I34" s="300"/>
      <c r="J34" s="300"/>
      <c r="K34" s="10"/>
      <c r="L34" s="10"/>
      <c r="M34" s="10"/>
    </row>
    <row r="35" spans="2:13" ht="15.75" customHeight="1" x14ac:dyDescent="0.2">
      <c r="B35" s="36" t="s">
        <v>126</v>
      </c>
      <c r="J35" s="18"/>
      <c r="K35" s="10"/>
      <c r="L35" s="10"/>
      <c r="M35" s="10"/>
    </row>
    <row r="36" spans="2:13" ht="15.75" customHeight="1" x14ac:dyDescent="0.2">
      <c r="B36" s="311" t="s">
        <v>127</v>
      </c>
      <c r="C36" s="300"/>
      <c r="D36" s="300"/>
      <c r="E36" s="300"/>
      <c r="F36" s="300"/>
      <c r="G36" s="300"/>
      <c r="H36" s="300"/>
      <c r="I36" s="300"/>
      <c r="J36" s="300"/>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ht="15.75" customHeight="1"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x14ac:dyDescent="0.2">
      <c r="J1007" s="18"/>
      <c r="K1007" s="10"/>
      <c r="L1007" s="10"/>
      <c r="M1007" s="10"/>
    </row>
    <row r="1008" spans="10:13" ht="15.75" customHeight="1" x14ac:dyDescent="0.2"/>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16" t="s">
        <v>128</v>
      </c>
      <c r="B1" s="300"/>
      <c r="C1" s="300"/>
      <c r="D1" s="300"/>
    </row>
    <row r="2" spans="1:5" ht="17" customHeight="1" thickBot="1" x14ac:dyDescent="0.25">
      <c r="A2" s="11" t="s">
        <v>41</v>
      </c>
      <c r="D2" s="10"/>
    </row>
    <row r="3" spans="1:5" ht="17" customHeight="1" thickBot="1" x14ac:dyDescent="0.25">
      <c r="A3" s="325" t="s">
        <v>42</v>
      </c>
      <c r="B3" s="12" t="s">
        <v>43</v>
      </c>
      <c r="C3" s="317" t="str">
        <f>'0. Dashboard'!R12</f>
        <v>ALL</v>
      </c>
      <c r="D3" s="318"/>
      <c r="E3" s="13"/>
    </row>
    <row r="4" spans="1:5" ht="17" customHeight="1" thickBot="1" x14ac:dyDescent="0.25">
      <c r="A4" s="300"/>
      <c r="B4" s="14" t="s">
        <v>44</v>
      </c>
      <c r="C4" s="307">
        <f>'0. Dashboard'!I12</f>
        <v>2021</v>
      </c>
      <c r="D4" s="227"/>
    </row>
    <row r="5" spans="1:5" x14ac:dyDescent="0.2">
      <c r="A5" s="300"/>
      <c r="B5" s="13"/>
      <c r="C5" s="319"/>
      <c r="D5" s="300"/>
    </row>
    <row r="6" spans="1:5" x14ac:dyDescent="0.2">
      <c r="A6" s="300"/>
      <c r="B6" s="13"/>
      <c r="C6" s="319"/>
      <c r="D6" s="300"/>
    </row>
    <row r="7" spans="1:5" x14ac:dyDescent="0.2">
      <c r="A7" s="300"/>
    </row>
    <row r="8" spans="1:5" ht="17" customHeight="1" thickBot="1" x14ac:dyDescent="0.25">
      <c r="A8" s="300"/>
      <c r="D8" s="10"/>
    </row>
    <row r="9" spans="1:5" ht="17" customHeight="1" thickBot="1" x14ac:dyDescent="0.25">
      <c r="A9" s="300"/>
      <c r="B9" s="312" t="s">
        <v>129</v>
      </c>
      <c r="C9" s="300"/>
      <c r="D9" s="162">
        <f>D11+D13</f>
        <v>0</v>
      </c>
    </row>
    <row r="10" spans="1:5" ht="17" customHeight="1" thickBot="1" x14ac:dyDescent="0.25">
      <c r="A10" s="300"/>
      <c r="B10" s="313" t="s">
        <v>130</v>
      </c>
      <c r="C10" s="300"/>
      <c r="D10" s="163"/>
    </row>
    <row r="11" spans="1:5" ht="17" customHeight="1" thickBot="1" x14ac:dyDescent="0.25">
      <c r="A11" s="300"/>
      <c r="B11" s="312" t="s">
        <v>131</v>
      </c>
      <c r="C11" s="300"/>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300"/>
      <c r="B12" s="313" t="s">
        <v>132</v>
      </c>
      <c r="C12" s="300"/>
      <c r="D12" s="163"/>
    </row>
    <row r="13" spans="1:5" ht="17" customHeight="1" thickBot="1" x14ac:dyDescent="0.25">
      <c r="A13" s="300"/>
      <c r="B13" s="312" t="s">
        <v>133</v>
      </c>
      <c r="C13" s="300"/>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300"/>
      <c r="B14" s="313" t="s">
        <v>132</v>
      </c>
      <c r="C14" s="300"/>
      <c r="D14" s="10"/>
    </row>
    <row r="15" spans="1:5" ht="17" customHeight="1" thickBot="1" x14ac:dyDescent="0.25">
      <c r="A15" s="300"/>
      <c r="D15" s="10"/>
    </row>
    <row r="16" spans="1:5" ht="17" customHeight="1" thickBot="1" x14ac:dyDescent="0.25">
      <c r="A16" s="300"/>
      <c r="B16" s="314" t="s">
        <v>134</v>
      </c>
      <c r="C16" s="300"/>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300"/>
      <c r="D17" s="10"/>
    </row>
    <row r="18" spans="1:4" ht="17" customHeight="1" thickBot="1" x14ac:dyDescent="0.25">
      <c r="A18" s="300"/>
      <c r="B18" s="14" t="s">
        <v>135</v>
      </c>
      <c r="D18" s="10"/>
    </row>
    <row r="19" spans="1:4" ht="17" customHeight="1" thickBot="1" x14ac:dyDescent="0.25">
      <c r="A19" s="300"/>
      <c r="B19" s="315" t="s">
        <v>136</v>
      </c>
      <c r="C19" s="300"/>
      <c r="D19" s="169">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300"/>
      <c r="B20" s="14" t="s">
        <v>137</v>
      </c>
      <c r="D20" s="10"/>
    </row>
    <row r="21" spans="1:4" ht="17" customHeight="1" thickBot="1" x14ac:dyDescent="0.25">
      <c r="A21" s="300"/>
      <c r="B21" s="323" t="s">
        <v>136</v>
      </c>
      <c r="C21" s="324"/>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138</v>
      </c>
      <c r="C22" s="39"/>
      <c r="D22" s="10"/>
    </row>
    <row r="23" spans="1:4" ht="16" customHeight="1" x14ac:dyDescent="0.2">
      <c r="A23" s="327" t="s">
        <v>139</v>
      </c>
      <c r="B23" s="315" t="s">
        <v>140</v>
      </c>
      <c r="C23" s="300"/>
      <c r="D23" s="40">
        <v>0.33</v>
      </c>
    </row>
    <row r="24" spans="1:4" x14ac:dyDescent="0.2">
      <c r="A24" s="300"/>
      <c r="B24" s="322" t="s">
        <v>141</v>
      </c>
      <c r="C24" s="300"/>
      <c r="D24" s="10"/>
    </row>
    <row r="25" spans="1:4" x14ac:dyDescent="0.2">
      <c r="A25" s="300"/>
      <c r="B25" s="300"/>
      <c r="C25" s="300"/>
      <c r="D25" s="10"/>
    </row>
    <row r="26" spans="1:4" ht="15.75" customHeight="1" x14ac:dyDescent="0.2">
      <c r="A26" s="300"/>
      <c r="B26" s="300"/>
      <c r="C26" s="300"/>
      <c r="D26" s="10"/>
    </row>
    <row r="27" spans="1:4" ht="15.75" customHeight="1" x14ac:dyDescent="0.2">
      <c r="A27" s="300"/>
      <c r="D27" s="10"/>
    </row>
    <row r="28" spans="1:4" ht="15.75" customHeight="1" x14ac:dyDescent="0.2">
      <c r="A28" s="300"/>
      <c r="B28" s="312" t="s">
        <v>142</v>
      </c>
      <c r="C28" s="300"/>
      <c r="D28" s="41">
        <v>1233</v>
      </c>
    </row>
    <row r="29" spans="1:4" ht="15.75" customHeight="1" x14ac:dyDescent="0.2">
      <c r="A29" s="300"/>
      <c r="B29" s="313" t="s">
        <v>143</v>
      </c>
      <c r="C29" s="300"/>
      <c r="D29" s="10"/>
    </row>
    <row r="30" spans="1:4" ht="15.75" customHeight="1" x14ac:dyDescent="0.2">
      <c r="A30" s="300"/>
      <c r="B30" s="312" t="s">
        <v>144</v>
      </c>
      <c r="C30" s="300"/>
      <c r="D30" s="41">
        <v>402</v>
      </c>
    </row>
    <row r="31" spans="1:4" ht="15.75" customHeight="1" x14ac:dyDescent="0.2">
      <c r="A31" s="300"/>
      <c r="B31" s="313" t="s">
        <v>143</v>
      </c>
      <c r="C31" s="300"/>
      <c r="D31" s="10"/>
    </row>
    <row r="32" spans="1:4" x14ac:dyDescent="0.2">
      <c r="B32" s="14"/>
      <c r="C32" s="14"/>
      <c r="D32" s="10"/>
    </row>
    <row r="33" spans="1:4" x14ac:dyDescent="0.2">
      <c r="A33" s="328" t="s">
        <v>93</v>
      </c>
      <c r="B33" s="312" t="s">
        <v>145</v>
      </c>
      <c r="C33" s="300"/>
      <c r="D33" s="42" t="e">
        <f>D16/D9</f>
        <v>#DIV/0!</v>
      </c>
    </row>
    <row r="34" spans="1:4" x14ac:dyDescent="0.2">
      <c r="A34" s="300"/>
      <c r="D34" s="10"/>
    </row>
    <row r="35" spans="1:4" x14ac:dyDescent="0.2">
      <c r="A35" s="300"/>
      <c r="B35" s="312" t="s">
        <v>146</v>
      </c>
      <c r="C35" s="300"/>
      <c r="D35" s="158">
        <f>IF(D19=0,D23*D11,D23*D11)</f>
        <v>0</v>
      </c>
    </row>
    <row r="36" spans="1:4" x14ac:dyDescent="0.2">
      <c r="A36" s="300"/>
      <c r="D36" s="159"/>
    </row>
    <row r="37" spans="1:4" x14ac:dyDescent="0.2">
      <c r="A37" s="300"/>
      <c r="B37" s="312" t="s">
        <v>147</v>
      </c>
      <c r="C37" s="300"/>
      <c r="D37" s="160">
        <f>IF(D21=0,D23*D13,D23*D13)</f>
        <v>0</v>
      </c>
    </row>
    <row r="38" spans="1:4" x14ac:dyDescent="0.2">
      <c r="A38" s="300"/>
      <c r="B38" s="14"/>
      <c r="D38" s="159"/>
    </row>
    <row r="39" spans="1:4" x14ac:dyDescent="0.2">
      <c r="A39" s="300"/>
      <c r="B39" s="14" t="s">
        <v>148</v>
      </c>
      <c r="D39" s="161">
        <f>D35+D37</f>
        <v>0</v>
      </c>
    </row>
    <row r="40" spans="1:4" ht="17" customHeight="1" thickBot="1" x14ac:dyDescent="0.25">
      <c r="A40" s="300"/>
      <c r="D40" s="108"/>
    </row>
    <row r="41" spans="1:4" x14ac:dyDescent="0.2">
      <c r="A41" s="300"/>
      <c r="B41" s="329" t="s">
        <v>149</v>
      </c>
      <c r="C41" s="330"/>
      <c r="D41" s="102">
        <f>(D35*D28)</f>
        <v>0</v>
      </c>
    </row>
    <row r="42" spans="1:4" x14ac:dyDescent="0.2">
      <c r="A42" s="300"/>
      <c r="B42" s="103"/>
      <c r="C42" s="76"/>
      <c r="D42" s="106"/>
    </row>
    <row r="43" spans="1:4" x14ac:dyDescent="0.2">
      <c r="A43" s="300"/>
      <c r="B43" s="326" t="s">
        <v>150</v>
      </c>
      <c r="C43" s="300"/>
      <c r="D43" s="107">
        <f>D37*D30</f>
        <v>0</v>
      </c>
    </row>
    <row r="44" spans="1:4" x14ac:dyDescent="0.2">
      <c r="A44" s="300"/>
      <c r="B44" s="103"/>
      <c r="C44" s="76"/>
      <c r="D44" s="104"/>
    </row>
    <row r="45" spans="1:4" x14ac:dyDescent="0.2">
      <c r="A45" s="300"/>
      <c r="B45" s="326" t="s">
        <v>151</v>
      </c>
      <c r="C45" s="300"/>
      <c r="D45" s="107">
        <f>D41+D43</f>
        <v>0</v>
      </c>
    </row>
    <row r="46" spans="1:4" ht="17" customHeight="1" thickBot="1" x14ac:dyDescent="0.25">
      <c r="A46" s="300"/>
      <c r="B46" s="320" t="s">
        <v>34</v>
      </c>
      <c r="C46" s="321"/>
      <c r="D46" s="105" t="e">
        <f>D45/D16</f>
        <v>#DIV/0!</v>
      </c>
    </row>
    <row r="47" spans="1:4" x14ac:dyDescent="0.2">
      <c r="D47" s="10"/>
    </row>
    <row r="48" spans="1:4" x14ac:dyDescent="0.2">
      <c r="B48" t="s">
        <v>152</v>
      </c>
      <c r="D48" s="10"/>
    </row>
    <row r="49" spans="2:4" x14ac:dyDescent="0.2">
      <c r="B49" t="s">
        <v>153</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26"/>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23" sqref="A23"/>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s>
  <sheetData>
    <row r="1" spans="1:56" s="1" customFormat="1" ht="218" customHeight="1" x14ac:dyDescent="0.25">
      <c r="A1" s="2" t="s">
        <v>154</v>
      </c>
      <c r="B1" s="2" t="s">
        <v>1</v>
      </c>
      <c r="C1" s="2" t="s">
        <v>154</v>
      </c>
      <c r="D1" s="2" t="s">
        <v>155</v>
      </c>
      <c r="E1" s="2" t="s">
        <v>156</v>
      </c>
      <c r="F1" s="2" t="s">
        <v>157</v>
      </c>
      <c r="G1" s="2" t="s">
        <v>158</v>
      </c>
      <c r="H1" s="2" t="s">
        <v>159</v>
      </c>
      <c r="I1" s="3" t="s">
        <v>160</v>
      </c>
      <c r="J1" s="3" t="s">
        <v>161</v>
      </c>
      <c r="K1" s="3" t="s">
        <v>162</v>
      </c>
      <c r="L1" s="3" t="s">
        <v>163</v>
      </c>
      <c r="M1" s="3" t="s">
        <v>164</v>
      </c>
      <c r="N1" s="3" t="s">
        <v>165</v>
      </c>
      <c r="O1" s="3" t="s">
        <v>166</v>
      </c>
      <c r="P1" s="3" t="s">
        <v>167</v>
      </c>
      <c r="Q1" s="3" t="s">
        <v>168</v>
      </c>
      <c r="R1" s="3" t="s">
        <v>169</v>
      </c>
      <c r="S1" s="3" t="s">
        <v>170</v>
      </c>
      <c r="T1" s="3" t="s">
        <v>171</v>
      </c>
      <c r="U1" s="3" t="s">
        <v>172</v>
      </c>
      <c r="V1" s="3" t="s">
        <v>173</v>
      </c>
      <c r="W1" s="3" t="s">
        <v>174</v>
      </c>
      <c r="X1" s="3" t="s">
        <v>175</v>
      </c>
      <c r="Y1" s="3" t="s">
        <v>176</v>
      </c>
      <c r="Z1" s="3" t="s">
        <v>177</v>
      </c>
      <c r="AA1" s="3" t="s">
        <v>178</v>
      </c>
      <c r="AB1" s="3" t="s">
        <v>179</v>
      </c>
      <c r="AC1" s="3" t="s">
        <v>180</v>
      </c>
      <c r="AD1" s="3" t="s">
        <v>181</v>
      </c>
      <c r="AE1" s="3" t="s">
        <v>158</v>
      </c>
      <c r="AF1" s="4" t="s">
        <v>182</v>
      </c>
      <c r="AG1" s="4" t="s">
        <v>183</v>
      </c>
      <c r="AH1" s="4" t="s">
        <v>184</v>
      </c>
      <c r="AI1" s="4" t="s">
        <v>185</v>
      </c>
      <c r="AJ1" s="4" t="s">
        <v>186</v>
      </c>
      <c r="AK1" s="4" t="s">
        <v>187</v>
      </c>
      <c r="AL1" s="4" t="s">
        <v>188</v>
      </c>
      <c r="AM1" s="4" t="s">
        <v>189</v>
      </c>
      <c r="AN1" s="4" t="s">
        <v>190</v>
      </c>
      <c r="AO1" s="4" t="s">
        <v>191</v>
      </c>
      <c r="AP1" s="4" t="s">
        <v>192</v>
      </c>
      <c r="AQ1" s="4" t="s">
        <v>193</v>
      </c>
      <c r="AR1" s="4" t="s">
        <v>194</v>
      </c>
      <c r="AS1" s="4" t="s">
        <v>195</v>
      </c>
      <c r="AT1" s="4" t="s">
        <v>196</v>
      </c>
      <c r="AU1" s="4" t="s">
        <v>167</v>
      </c>
      <c r="AV1" s="4" t="s">
        <v>197</v>
      </c>
      <c r="AW1" s="4" t="s">
        <v>198</v>
      </c>
      <c r="AX1" s="4" t="s">
        <v>199</v>
      </c>
      <c r="AY1" s="4" t="s">
        <v>200</v>
      </c>
      <c r="AZ1" s="4" t="s">
        <v>201</v>
      </c>
      <c r="BA1" s="4" t="s">
        <v>202</v>
      </c>
      <c r="BB1" s="4" t="s">
        <v>203</v>
      </c>
      <c r="BC1" s="5" t="s">
        <v>204</v>
      </c>
      <c r="BD1" s="5" t="s">
        <v>205</v>
      </c>
    </row>
    <row r="2" spans="1:56" ht="21" customHeight="1" x14ac:dyDescent="0.25">
      <c r="A2" s="193" t="s">
        <v>206</v>
      </c>
      <c r="B2" s="6">
        <v>2022</v>
      </c>
      <c r="C2" s="6" t="str">
        <f>VLOOKUP($A2&amp;$B2,'Cleaned Responses'!$1:$99,MATCH($C$1,'Cleaned Responses'!$1:$1,0),FALSE)</f>
        <v>Mobile Care Chicago</v>
      </c>
      <c r="D2" s="6">
        <f>VLOOKUP($A2&amp;$B2,'Cleaned Responses'!$1:$99,MATCH(D$1,'Cleaned Responses'!$1:$1,0),FALSE)</f>
        <v>60609</v>
      </c>
      <c r="E2" s="6">
        <f>VLOOKUP($A2&amp;$B2,'Cleaned Responses'!$1:$99,MATCH(E$1,'Cleaned Responses'!$1:$1,0),FALSE)</f>
        <v>2967000</v>
      </c>
      <c r="F2" s="6">
        <f>VLOOKUP($A2&amp;$B2,'Cleaned Responses'!$1:$99,MATCH(F$1,'Cleaned Responses'!$1:$1,0),FALSE)</f>
        <v>2899000</v>
      </c>
      <c r="G2" s="6">
        <f t="shared" ref="G2:G18" si="0">AE2</f>
        <v>7833</v>
      </c>
      <c r="H2" s="6">
        <f>VLOOKUP($A2&amp;$B2,'Cleaned Responses'!$1:$99,MATCH(H$1,'Cleaned Responses'!$1:$1,0),FALSE)</f>
        <v>1080</v>
      </c>
      <c r="I2" s="6">
        <f>VLOOKUP($A2&amp;$B2,'Cleaned Responses'!$1:$99,MATCH(I$1,'Cleaned Responses'!$1:$1,0),FALSE)</f>
        <v>94</v>
      </c>
      <c r="J2" s="6">
        <f>VLOOKUP($A2&amp;$B2,'Cleaned Responses'!$1:$99,MATCH(J$1,'Cleaned Responses'!$1:$1,0),FALSE)</f>
        <v>152</v>
      </c>
      <c r="K2" s="6">
        <f>VLOOKUP($A2&amp;$B2,'Cleaned Responses'!$1:$99,MATCH(K$1,'Cleaned Responses'!$1:$1,0),FALSE)</f>
        <v>500</v>
      </c>
      <c r="L2" s="6" t="str">
        <f>VLOOKUP($A2&amp;$B2,'Cleaned Responses'!$1:$99,MATCH(L$1,'Cleaned Responses'!$1:$1,0),FALSE)</f>
        <v>-</v>
      </c>
      <c r="M2" s="6">
        <f>VLOOKUP($A2&amp;$B2,'Cleaned Responses'!$1:$99,MATCH(M$1,'Cleaned Responses'!$1:$1,0),FALSE)</f>
        <v>94</v>
      </c>
      <c r="N2" s="8">
        <f t="shared" ref="N2:N18" si="1">V2/AE2</f>
        <v>0.69628494829567211</v>
      </c>
      <c r="O2" s="8">
        <f t="shared" ref="O2:O18" si="2">W2/AE2</f>
        <v>0.30371505170432783</v>
      </c>
      <c r="P2" s="8" t="e">
        <f t="shared" ref="P2:P18" si="3">Z2/AE2</f>
        <v>#VALUE!</v>
      </c>
      <c r="Q2" s="6"/>
      <c r="R2" s="6"/>
      <c r="S2" s="6"/>
      <c r="T2" s="6"/>
      <c r="U2" s="8" t="e">
        <f t="shared" ref="U2:U18" si="4">SUM(N2:T2)</f>
        <v>#VALUE!</v>
      </c>
      <c r="V2" s="6">
        <f>VLOOKUP($A2&amp;$B2,'Cleaned Responses'!$1:$99,MATCH(V$1,'Cleaned Responses'!$1:$1,0),FALSE)</f>
        <v>5454</v>
      </c>
      <c r="W2" s="6">
        <f>VLOOKUP($A2&amp;$B2,'Cleaned Responses'!$1:$99,MATCH(W$1,'Cleaned Responses'!$1:$1,0),FALSE)</f>
        <v>2379</v>
      </c>
      <c r="X2" s="9">
        <f>W2-Y2</f>
        <v>21</v>
      </c>
      <c r="Y2" s="9">
        <f t="shared" ref="Y2:Y18" si="5">MIN(AG2,W2)</f>
        <v>2358</v>
      </c>
      <c r="Z2" s="6" t="str">
        <f>VLOOKUP($A2&amp;$B2,'Cleaned Responses'!$1:$99,MATCH(Z$1,'Cleaned Responses'!$1:$1,0),FALSE)</f>
        <v>-</v>
      </c>
      <c r="AA2" s="6" t="e">
        <f>VLOOKUP($A2&amp;$B2,'Cleaned Responses'!$1:$99,MATCH(AA$1,'Cleaned Responses'!$1:$1,0),FALSE)</f>
        <v>#N/A</v>
      </c>
      <c r="AB2" s="6" t="e">
        <f>VLOOKUP($A2&amp;$B2,'Cleaned Responses'!$1:$99,MATCH(AB$1,'Cleaned Responses'!$1:$1,0),FALSE)</f>
        <v>#N/A</v>
      </c>
      <c r="AC2" s="6" t="e">
        <f>VLOOKUP($A2&amp;$B2,'Cleaned Responses'!$1:$99,MATCH(AC$1,'Cleaned Responses'!$1:$1,0),FALSE)</f>
        <v>#N/A</v>
      </c>
      <c r="AD2" s="6" t="e">
        <f>VLOOKUP($A2&amp;$B2,'Cleaned Responses'!$1:$99,MATCH(AD$1,'Cleaned Responses'!$1:$1,0),FALSE)</f>
        <v>#N/A</v>
      </c>
      <c r="AE2" s="6">
        <f>VLOOKUP($A2&amp;$B2,'Cleaned Responses'!$1:$99,MATCH(AE$1,'Cleaned Responses'!$1:$1,0),FALSE)</f>
        <v>7833</v>
      </c>
      <c r="AF2" s="6">
        <f>VLOOKUP($A2&amp;$B2,'Cleaned Responses'!$1:$99,MATCH(AF$1,'Cleaned Responses'!$1:$1,0),FALSE)</f>
        <v>5131</v>
      </c>
      <c r="AG2" s="6">
        <f>VLOOKUP($A2&amp;$B2,'Cleaned Responses'!$1:$99,MATCH(AG$1,'Cleaned Responses'!$1:$1,0),FALSE)</f>
        <v>2358</v>
      </c>
      <c r="AH2" s="6">
        <f t="shared" ref="AH2:AH18" si="6">AF2-AG2</f>
        <v>2773</v>
      </c>
      <c r="AI2" s="7" t="e">
        <f>VLOOKUP($A2&amp;$B2,'Cleaned Responses'!$1:$99,MATCH(AI$1,'Cleaned Responses'!$1:$1,0),FALSE)/100</f>
        <v>#VALUE!</v>
      </c>
      <c r="AJ2" s="7" t="e">
        <f>VLOOKUP($A2&amp;$B2,'Cleaned Responses'!$1:$99,MATCH(AJ$1,'Cleaned Responses'!$1:$1,0),FALSE)/100</f>
        <v>#VALUE!</v>
      </c>
      <c r="AK2" s="7">
        <f>VLOOKUP($A2&amp;$B2,'Cleaned Responses'!$1:$99,MATCH(AK$1,'Cleaned Responses'!$1:$1,0),FALSE)/100</f>
        <v>0.25</v>
      </c>
      <c r="AL2" s="7" t="e">
        <f>VLOOKUP($A2&amp;$B2,'Cleaned Responses'!$1:$99,MATCH(AL$1,'Cleaned Responses'!$1:$1,0),FALSE)/100</f>
        <v>#VALUE!</v>
      </c>
      <c r="AM2" s="7">
        <f>VLOOKUP($A2&amp;$B2,'Cleaned Responses'!$1:$99,MATCH(AM$1,'Cleaned Responses'!$1:$1,0),FALSE)/100</f>
        <v>0</v>
      </c>
      <c r="AN2" s="7">
        <v>0</v>
      </c>
      <c r="AO2" s="7">
        <f>VLOOKUP($A2&amp;$B2,'Cleaned Responses'!$1:$99,MATCH(AO$1,'Cleaned Responses'!$1:$1,0),FALSE)/100</f>
        <v>0.25</v>
      </c>
      <c r="AP2" s="7" t="e">
        <f>VLOOKUP($A2&amp;$B2,'Cleaned Responses'!$1:$99,MATCH(AP$1,'Cleaned Responses'!$1:$1,0),FALSE)/100</f>
        <v>#VALUE!</v>
      </c>
      <c r="AQ2" s="7">
        <f>VLOOKUP($A2&amp;$B2,'Cleaned Responses'!$1:$99,MATCH(AQ$1,'Cleaned Responses'!$1:$1,0),FALSE)/100</f>
        <v>0</v>
      </c>
      <c r="AR2" s="7" t="e">
        <f>VLOOKUP($A2&amp;$B2,'Cleaned Responses'!$1:$99,MATCH(AR$1,'Cleaned Responses'!$1:$1,0),FALSE)/100</f>
        <v>#VALUE!</v>
      </c>
      <c r="AS2" s="7" t="e">
        <f>VLOOKUP($A2&amp;$B2,'Cleaned Responses'!$1:$99,MATCH(AS$1,'Cleaned Responses'!$1:$1,0),FALSE)/100</f>
        <v>#VALUE!</v>
      </c>
      <c r="AT2" s="7" t="e">
        <f>VLOOKUP($A2&amp;$B2,'Cleaned Responses'!$1:$99,MATCH(AT$1,'Cleaned Responses'!$1:$1,0),FALSE)/100</f>
        <v>#VALUE!</v>
      </c>
      <c r="AU2" s="7" t="e">
        <f>VLOOKUP($A2&amp;$B2,'Cleaned Responses'!$1:$99,MATCH(AU$1,'Cleaned Responses'!$1:$1,0),FALSE)/100</f>
        <v>#VALUE!</v>
      </c>
      <c r="AV2" s="7">
        <f>VLOOKUP($A2&amp;$B2,'Cleaned Responses'!$1:$99,MATCH(AV$1,'Cleaned Responses'!$1:$1,0),FALSE)/100</f>
        <v>0.06</v>
      </c>
      <c r="AW2" s="7" t="e">
        <f>VLOOKUP($A2&amp;$B2,'Cleaned Responses'!$1:$99,MATCH(AW$1,'Cleaned Responses'!$1:$1,0),FALSE)/100</f>
        <v>#VALUE!</v>
      </c>
      <c r="AX2" s="7" t="e">
        <f>VLOOKUP($A2&amp;$B2,'Cleaned Responses'!$1:$99,MATCH(AX$1,'Cleaned Responses'!$1:$1,0),FALSE)/100</f>
        <v>#VALUE!</v>
      </c>
      <c r="AY2" s="7" t="e">
        <f>VLOOKUP($A2&amp;$B2,'Cleaned Responses'!$1:$99,MATCH(AY$1,'Cleaned Responses'!$1:$1,0),FALSE)/100</f>
        <v>#N/A</v>
      </c>
      <c r="AZ2" s="7">
        <f>VLOOKUP($A2&amp;$B2,'Cleaned Responses'!$1:$99,MATCH(AZ$1,'Cleaned Responses'!$1:$1,0),FALSE)/100</f>
        <v>0.06</v>
      </c>
      <c r="BA2" s="7" t="e">
        <f>VLOOKUP($A2&amp;$B2,'Cleaned Responses'!$1:$99,MATCH(BA$1,'Cleaned Responses'!$1:$1,0),FALSE)/100</f>
        <v>#VALUE!</v>
      </c>
      <c r="BB2" s="6"/>
      <c r="BC2" s="6">
        <f>VLOOKUP($A2&amp;$B2,'Cleaned Responses'!$1:$99,MATCH(BC$1,'Cleaned Responses'!$1:$1,0),FALSE)</f>
        <v>749</v>
      </c>
      <c r="BD2" s="6" t="str">
        <f>VLOOKUP($A2&amp;$B2,'Cleaned Responses'!$1:$99,MATCH(BD$1,'Cleaned Responses'!$1:$1,0),FALSE)</f>
        <v>-</v>
      </c>
    </row>
    <row r="3" spans="1:56" ht="21" customHeight="1" x14ac:dyDescent="0.25">
      <c r="A3" s="193" t="s">
        <v>207</v>
      </c>
      <c r="B3" s="6">
        <v>2022</v>
      </c>
      <c r="C3" s="6" t="str">
        <f>VLOOKUP($A3&amp;$B3,'Cleaned Responses'!$1:$99,MATCH($C$1,'Cleaned Responses'!$1:$1,0),FALSE)</f>
        <v>Tri City Health Partnership</v>
      </c>
      <c r="D3" s="6">
        <f>VLOOKUP($A3&amp;$B3,'Cleaned Responses'!$1:$99,MATCH(D$1,'Cleaned Responses'!$1:$1,0),FALSE)</f>
        <v>60174</v>
      </c>
      <c r="E3" s="6" t="str">
        <f>VLOOKUP($A3&amp;$B3,'Cleaned Responses'!$1:$99,MATCH(E$1,'Cleaned Responses'!$1:$1,0),FALSE)</f>
        <v>-</v>
      </c>
      <c r="F3" s="6">
        <f>VLOOKUP($A3&amp;$B3,'Cleaned Responses'!$1:$99,MATCH(F$1,'Cleaned Responses'!$1:$1,0),FALSE)</f>
        <v>679831</v>
      </c>
      <c r="G3" s="6">
        <f t="shared" si="0"/>
        <v>5485</v>
      </c>
      <c r="H3" s="6">
        <f>VLOOKUP($A3&amp;$B3,'Cleaned Responses'!$1:$99,MATCH(H$1,'Cleaned Responses'!$1:$1,0),FALSE)</f>
        <v>2988</v>
      </c>
      <c r="I3" s="6" t="str">
        <f>VLOOKUP($A3&amp;$B3,'Cleaned Responses'!$1:$99,MATCH(I$1,'Cleaned Responses'!$1:$1,0),FALSE)</f>
        <v>828 - DENTAL Imaging Only</v>
      </c>
      <c r="J3" s="6">
        <f>VLOOKUP($A3&amp;$B3,'Cleaned Responses'!$1:$99,MATCH(J$1,'Cleaned Responses'!$1:$1,0),FALSE)</f>
        <v>192</v>
      </c>
      <c r="K3" s="6">
        <f>VLOOKUP($A3&amp;$B3,'Cleaned Responses'!$1:$99,MATCH(K$1,'Cleaned Responses'!$1:$1,0),FALSE)</f>
        <v>58</v>
      </c>
      <c r="L3" s="6" t="str">
        <f>VLOOKUP($A3&amp;$B3,'Cleaned Responses'!$1:$99,MATCH(L$1,'Cleaned Responses'!$1:$1,0),FALSE)</f>
        <v>-</v>
      </c>
      <c r="M3" s="6">
        <f>VLOOKUP($A3&amp;$B3,'Cleaned Responses'!$1:$99,MATCH(M$1,'Cleaned Responses'!$1:$1,0),FALSE)</f>
        <v>5368</v>
      </c>
      <c r="N3" s="8">
        <f t="shared" si="1"/>
        <v>0.1828623518687329</v>
      </c>
      <c r="O3" s="8">
        <f t="shared" si="2"/>
        <v>0.73600729261622611</v>
      </c>
      <c r="P3" s="8">
        <f t="shared" si="3"/>
        <v>8.1130355515041025E-2</v>
      </c>
      <c r="Q3" s="6"/>
      <c r="R3" s="6"/>
      <c r="S3" s="6"/>
      <c r="T3" s="6"/>
      <c r="U3" s="8">
        <f t="shared" si="4"/>
        <v>1</v>
      </c>
      <c r="V3" s="6">
        <f>VLOOKUP($A3&amp;$B3,'Cleaned Responses'!$1:$99,MATCH(V$1,'Cleaned Responses'!$1:$1,0),FALSE)</f>
        <v>1003</v>
      </c>
      <c r="W3" s="6">
        <f>VLOOKUP($A3&amp;$B3,'Cleaned Responses'!$1:$99,MATCH(W$1,'Cleaned Responses'!$1:$1,0),FALSE)</f>
        <v>4037</v>
      </c>
      <c r="X3" s="9">
        <f>W3-Y3</f>
        <v>3819</v>
      </c>
      <c r="Y3" s="9">
        <f t="shared" si="5"/>
        <v>218</v>
      </c>
      <c r="Z3" s="6">
        <f>VLOOKUP($A3&amp;$B3,'Cleaned Responses'!$1:$99,MATCH(Z$1,'Cleaned Responses'!$1:$1,0),FALSE)</f>
        <v>445</v>
      </c>
      <c r="AA3" s="6" t="e">
        <f>VLOOKUP($A3&amp;$B3,'Cleaned Responses'!$1:$99,MATCH(AA$1,'Cleaned Responses'!$1:$1,0),FALSE)</f>
        <v>#N/A</v>
      </c>
      <c r="AB3" s="6" t="e">
        <f>VLOOKUP($A3&amp;$B3,'Cleaned Responses'!$1:$99,MATCH(AB$1,'Cleaned Responses'!$1:$1,0),FALSE)</f>
        <v>#N/A</v>
      </c>
      <c r="AC3" s="6" t="e">
        <f>VLOOKUP($A3&amp;$B3,'Cleaned Responses'!$1:$99,MATCH(AC$1,'Cleaned Responses'!$1:$1,0),FALSE)</f>
        <v>#N/A</v>
      </c>
      <c r="AD3" s="6" t="e">
        <f>VLOOKUP($A3&amp;$B3,'Cleaned Responses'!$1:$99,MATCH(AD$1,'Cleaned Responses'!$1:$1,0),FALSE)</f>
        <v>#N/A</v>
      </c>
      <c r="AE3" s="6">
        <f>VLOOKUP($A3&amp;$B3,'Cleaned Responses'!$1:$99,MATCH(AE$1,'Cleaned Responses'!$1:$1,0),FALSE)</f>
        <v>5485</v>
      </c>
      <c r="AF3" s="6">
        <f>VLOOKUP($A3&amp;$B3,'Cleaned Responses'!$1:$99,MATCH(AF$1,'Cleaned Responses'!$1:$1,0),FALSE)</f>
        <v>650</v>
      </c>
      <c r="AG3" s="6">
        <f>VLOOKUP($A3&amp;$B3,'Cleaned Responses'!$1:$99,MATCH(AG$1,'Cleaned Responses'!$1:$1,0),FALSE)</f>
        <v>218</v>
      </c>
      <c r="AH3" s="6">
        <f t="shared" si="6"/>
        <v>432</v>
      </c>
      <c r="AI3" s="7">
        <f>VLOOKUP($A3&amp;$B3,'Cleaned Responses'!$1:$99,MATCH(AI$1,'Cleaned Responses'!$1:$1,0),FALSE)/100</f>
        <v>0.25</v>
      </c>
      <c r="AJ3" s="7">
        <f>VLOOKUP($A3&amp;$B3,'Cleaned Responses'!$1:$99,MATCH(AJ$1,'Cleaned Responses'!$1:$1,0),FALSE)/100</f>
        <v>0.18</v>
      </c>
      <c r="AK3" s="7">
        <f>VLOOKUP($A3&amp;$B3,'Cleaned Responses'!$1:$99,MATCH(AK$1,'Cleaned Responses'!$1:$1,0),FALSE)/100</f>
        <v>0.02</v>
      </c>
      <c r="AL3" s="7">
        <f>VLOOKUP($A3&amp;$B3,'Cleaned Responses'!$1:$99,MATCH(AL$1,'Cleaned Responses'!$1:$1,0),FALSE)/100</f>
        <v>0.09</v>
      </c>
      <c r="AM3" s="7">
        <f>VLOOKUP($A3&amp;$B3,'Cleaned Responses'!$1:$99,MATCH(AM$1,'Cleaned Responses'!$1:$1,0),FALSE)/100</f>
        <v>0.35</v>
      </c>
      <c r="AN3" s="7">
        <f>VLOOKUP($A3&amp;$B3,'Cleaned Responses'!$1:$99,MATCH(AN$1,'Cleaned Responses'!$1:$1,0),FALSE)/100</f>
        <v>0.65</v>
      </c>
      <c r="AO3" s="7">
        <f>VLOOKUP($A3&amp;$B3,'Cleaned Responses'!$1:$99,MATCH(AO$1,'Cleaned Responses'!$1:$1,0),FALSE)/100</f>
        <v>0.01</v>
      </c>
      <c r="AP3" s="7">
        <f>VLOOKUP($A3&amp;$B3,'Cleaned Responses'!$1:$99,MATCH(AP$1,'Cleaned Responses'!$1:$1,0),FALSE)/100</f>
        <v>0.03</v>
      </c>
      <c r="AQ3" s="7">
        <f>VLOOKUP($A3&amp;$B3,'Cleaned Responses'!$1:$99,MATCH(AQ$1,'Cleaned Responses'!$1:$1,0),FALSE)/100</f>
        <v>0.01</v>
      </c>
      <c r="AR3" s="7">
        <f>VLOOKUP($A3&amp;$B3,'Cleaned Responses'!$1:$99,MATCH(AR$1,'Cleaned Responses'!$1:$1,0),FALSE)/100</f>
        <v>0.03</v>
      </c>
      <c r="AS3" s="7">
        <f>VLOOKUP($A3&amp;$B3,'Cleaned Responses'!$1:$99,MATCH(AS$1,'Cleaned Responses'!$1:$1,0),FALSE)/100</f>
        <v>0.1</v>
      </c>
      <c r="AT3" s="7">
        <f>VLOOKUP($A3&amp;$B3,'Cleaned Responses'!$1:$99,MATCH(AT$1,'Cleaned Responses'!$1:$1,0),FALSE)/100</f>
        <v>0.01</v>
      </c>
      <c r="AU3" s="7">
        <f>VLOOKUP($A3&amp;$B3,'Cleaned Responses'!$1:$99,MATCH(AU$1,'Cleaned Responses'!$1:$1,0),FALSE)/100</f>
        <v>0.14000000000000001</v>
      </c>
      <c r="AV3" s="7" t="e">
        <f>VLOOKUP($A3&amp;$B3,'Cleaned Responses'!$1:$99,MATCH(AV$1,'Cleaned Responses'!$1:$1,0),FALSE)/100</f>
        <v>#VALUE!</v>
      </c>
      <c r="AW3" s="7" t="e">
        <f>VLOOKUP($A3&amp;$B3,'Cleaned Responses'!$1:$99,MATCH(AW$1,'Cleaned Responses'!$1:$1,0),FALSE)/100</f>
        <v>#VALUE!</v>
      </c>
      <c r="AX3" s="7">
        <f>VLOOKUP($A3&amp;$B3,'Cleaned Responses'!$1:$99,MATCH(AX$1,'Cleaned Responses'!$1:$1,0),FALSE)/100</f>
        <v>0.03</v>
      </c>
      <c r="AY3" s="7" t="e">
        <f>VLOOKUP($A3&amp;$B3,'Cleaned Responses'!$1:$99,MATCH(AY$1,'Cleaned Responses'!$1:$1,0),FALSE)/100</f>
        <v>#N/A</v>
      </c>
      <c r="AZ3" s="7" t="e">
        <f>VLOOKUP($A3&amp;$B3,'Cleaned Responses'!$1:$99,MATCH(AZ$1,'Cleaned Responses'!$1:$1,0),FALSE)/100</f>
        <v>#VALUE!</v>
      </c>
      <c r="BA3" s="7">
        <f>VLOOKUP($A3&amp;$B3,'Cleaned Responses'!$1:$99,MATCH(BA$1,'Cleaned Responses'!$1:$1,0),FALSE)/100</f>
        <v>0.03</v>
      </c>
      <c r="BB3" s="7">
        <f ca="1">BB2+RAND()*0.04-0.02</f>
        <v>1.8874590113353008E-2</v>
      </c>
      <c r="BC3" s="6">
        <f>VLOOKUP($A3&amp;$B3,'Cleaned Responses'!$1:$99,MATCH(BC$1,'Cleaned Responses'!$1:$1,0),FALSE)</f>
        <v>422</v>
      </c>
      <c r="BD3" s="6">
        <f>VLOOKUP($A3&amp;$B3,'Cleaned Responses'!$1:$99,MATCH(BD$1,'Cleaned Responses'!$1:$1,0),FALSE)</f>
        <v>36</v>
      </c>
    </row>
    <row r="4" spans="1:56" ht="21" customHeight="1" x14ac:dyDescent="0.25">
      <c r="A4" s="193" t="s">
        <v>208</v>
      </c>
      <c r="B4" s="6">
        <v>2022</v>
      </c>
      <c r="C4" s="6" t="str">
        <f>VLOOKUP($A4&amp;$B4,'Cleaned Responses'!$1:$99,MATCH($C$1,'Cleaned Responses'!$1:$1,0),FALSE)</f>
        <v>ICN SHIFA Clinic</v>
      </c>
      <c r="D4" s="6">
        <f>VLOOKUP($A4&amp;$B4,'Cleaned Responses'!$1:$99,MATCH(D$1,'Cleaned Responses'!$1:$1,0),FALSE)</f>
        <v>60565</v>
      </c>
      <c r="E4" s="6" t="str">
        <f>VLOOKUP($A4&amp;$B4,'Cleaned Responses'!$1:$99,MATCH(E$1,'Cleaned Responses'!$1:$1,0),FALSE)</f>
        <v>-</v>
      </c>
      <c r="F4" s="6">
        <f>VLOOKUP($A4&amp;$B4,'Cleaned Responses'!$1:$99,MATCH(F$1,'Cleaned Responses'!$1:$1,0),FALSE)</f>
        <v>50000</v>
      </c>
      <c r="G4" s="6">
        <f t="shared" si="0"/>
        <v>744</v>
      </c>
      <c r="H4" s="6">
        <f>VLOOKUP($A4&amp;$B4,'Cleaned Responses'!$1:$99,MATCH(H$1,'Cleaned Responses'!$1:$1,0),FALSE)</f>
        <v>2450</v>
      </c>
      <c r="I4" s="6" t="str">
        <f>VLOOKUP($A4&amp;$B4,'Cleaned Responses'!$1:$99,MATCH(I$1,'Cleaned Responses'!$1:$1,0),FALSE)</f>
        <v>-</v>
      </c>
      <c r="J4" s="6" t="str">
        <f>VLOOKUP($A4&amp;$B4,'Cleaned Responses'!$1:$99,MATCH(J$1,'Cleaned Responses'!$1:$1,0),FALSE)</f>
        <v>-</v>
      </c>
      <c r="K4" s="6" t="str">
        <f>VLOOKUP($A4&amp;$B4,'Cleaned Responses'!$1:$99,MATCH(K$1,'Cleaned Responses'!$1:$1,0),FALSE)</f>
        <v>-</v>
      </c>
      <c r="L4" s="6" t="str">
        <f>VLOOKUP($A4&amp;$B4,'Cleaned Responses'!$1:$99,MATCH(L$1,'Cleaned Responses'!$1:$1,0),FALSE)</f>
        <v>-</v>
      </c>
      <c r="M4" s="6">
        <f>VLOOKUP($A4&amp;$B4,'Cleaned Responses'!$1:$99,MATCH(M$1,'Cleaned Responses'!$1:$1,0),FALSE)</f>
        <v>390</v>
      </c>
      <c r="N4" s="8">
        <f t="shared" si="1"/>
        <v>0.37634408602150538</v>
      </c>
      <c r="O4" s="8">
        <f t="shared" si="2"/>
        <v>0.56451612903225812</v>
      </c>
      <c r="P4" s="8">
        <f t="shared" si="3"/>
        <v>5.9139784946236562E-2</v>
      </c>
      <c r="Q4" s="6"/>
      <c r="R4" s="6"/>
      <c r="S4" s="6"/>
      <c r="T4" s="6"/>
      <c r="U4" s="8">
        <f t="shared" si="4"/>
        <v>1</v>
      </c>
      <c r="V4" s="6">
        <f>VLOOKUP($A4&amp;$B4,'Cleaned Responses'!$1:$99,MATCH(V$1,'Cleaned Responses'!$1:$1,0),FALSE)</f>
        <v>280</v>
      </c>
      <c r="W4" s="6">
        <f>VLOOKUP($A4&amp;$B4,'Cleaned Responses'!$1:$99,MATCH(W$1,'Cleaned Responses'!$1:$1,0),FALSE)</f>
        <v>420</v>
      </c>
      <c r="X4" s="9">
        <f>W4-Y4</f>
        <v>270</v>
      </c>
      <c r="Y4" s="9">
        <f t="shared" si="5"/>
        <v>150</v>
      </c>
      <c r="Z4" s="6">
        <f>VLOOKUP($A4&amp;$B4,'Cleaned Responses'!$1:$99,MATCH(Z$1,'Cleaned Responses'!$1:$1,0),FALSE)</f>
        <v>44</v>
      </c>
      <c r="AA4" s="6" t="e">
        <f>VLOOKUP($A4&amp;$B4,'Cleaned Responses'!$1:$99,MATCH(AA$1,'Cleaned Responses'!$1:$1,0),FALSE)</f>
        <v>#N/A</v>
      </c>
      <c r="AB4" s="6" t="e">
        <f>VLOOKUP($A4&amp;$B4,'Cleaned Responses'!$1:$99,MATCH(AB$1,'Cleaned Responses'!$1:$1,0),FALSE)</f>
        <v>#N/A</v>
      </c>
      <c r="AC4" s="6" t="e">
        <f>VLOOKUP($A4&amp;$B4,'Cleaned Responses'!$1:$99,MATCH(AC$1,'Cleaned Responses'!$1:$1,0),FALSE)</f>
        <v>#N/A</v>
      </c>
      <c r="AD4" s="6" t="e">
        <f>VLOOKUP($A4&amp;$B4,'Cleaned Responses'!$1:$99,MATCH(AD$1,'Cleaned Responses'!$1:$1,0),FALSE)</f>
        <v>#N/A</v>
      </c>
      <c r="AE4" s="6">
        <f>VLOOKUP($A4&amp;$B4,'Cleaned Responses'!$1:$99,MATCH(AE$1,'Cleaned Responses'!$1:$1,0),FALSE)</f>
        <v>744</v>
      </c>
      <c r="AF4" s="6">
        <f>VLOOKUP($A4&amp;$B4,'Cleaned Responses'!$1:$99,MATCH(AF$1,'Cleaned Responses'!$1:$1,0),FALSE)</f>
        <v>400</v>
      </c>
      <c r="AG4" s="6">
        <f>VLOOKUP($A4&amp;$B4,'Cleaned Responses'!$1:$99,MATCH(AG$1,'Cleaned Responses'!$1:$1,0),FALSE)</f>
        <v>150</v>
      </c>
      <c r="AH4" s="6">
        <f t="shared" si="6"/>
        <v>250</v>
      </c>
      <c r="AI4" s="7">
        <f>VLOOKUP($A4&amp;$B4,'Cleaned Responses'!$1:$99,MATCH(AI$1,'Cleaned Responses'!$1:$1,0),FALSE)/100</f>
        <v>0.6</v>
      </c>
      <c r="AJ4" s="7">
        <f>VLOOKUP($A4&amp;$B4,'Cleaned Responses'!$1:$99,MATCH(AJ$1,'Cleaned Responses'!$1:$1,0),FALSE)/100</f>
        <v>0.5</v>
      </c>
      <c r="AK4" s="7" t="e">
        <f>VLOOKUP($A4&amp;$B4,'Cleaned Responses'!$1:$99,MATCH(AK$1,'Cleaned Responses'!$1:$1,0),FALSE)/100</f>
        <v>#VALUE!</v>
      </c>
      <c r="AL4" s="7">
        <f>VLOOKUP($A4&amp;$B4,'Cleaned Responses'!$1:$99,MATCH(AL$1,'Cleaned Responses'!$1:$1,0),FALSE)/100</f>
        <v>0.01</v>
      </c>
      <c r="AM4" s="7">
        <f>VLOOKUP($A4&amp;$B4,'Cleaned Responses'!$1:$99,MATCH(AM$1,'Cleaned Responses'!$1:$1,0),FALSE)/100</f>
        <v>0</v>
      </c>
      <c r="AN4" s="7">
        <f>VLOOKUP($A4&amp;$B4,'Cleaned Responses'!$1:$99,MATCH(AN$1,'Cleaned Responses'!$1:$1,0),FALSE)/100</f>
        <v>0.5</v>
      </c>
      <c r="AO4" s="7">
        <f>VLOOKUP($A4&amp;$B4,'Cleaned Responses'!$1:$99,MATCH(AO$1,'Cleaned Responses'!$1:$1,0),FALSE)/100</f>
        <v>0.05</v>
      </c>
      <c r="AP4" s="7">
        <f>VLOOKUP($A4&amp;$B4,'Cleaned Responses'!$1:$99,MATCH(AP$1,'Cleaned Responses'!$1:$1,0),FALSE)/100</f>
        <v>0.1</v>
      </c>
      <c r="AQ4" s="7" t="e">
        <f>VLOOKUP($A4&amp;$B4,'Cleaned Responses'!$1:$99,MATCH(AQ$1,'Cleaned Responses'!$1:$1,0),FALSE)/100</f>
        <v>#VALUE!</v>
      </c>
      <c r="AR4" s="7">
        <f>VLOOKUP($A4&amp;$B4,'Cleaned Responses'!$1:$99,MATCH(AR$1,'Cleaned Responses'!$1:$1,0),FALSE)/100</f>
        <v>0.3</v>
      </c>
      <c r="AS4" s="7" t="e">
        <f>VLOOKUP($A4&amp;$B4,'Cleaned Responses'!$1:$99,MATCH(AS$1,'Cleaned Responses'!$1:$1,0),FALSE)/100</f>
        <v>#VALUE!</v>
      </c>
      <c r="AT4" s="7">
        <f>VLOOKUP($A4&amp;$B4,'Cleaned Responses'!$1:$99,MATCH(AT$1,'Cleaned Responses'!$1:$1,0),FALSE)/100</f>
        <v>0.25</v>
      </c>
      <c r="AU4" s="7">
        <f>VLOOKUP($A4&amp;$B4,'Cleaned Responses'!$1:$99,MATCH(AU$1,'Cleaned Responses'!$1:$1,0),FALSE)/100</f>
        <v>0.05</v>
      </c>
      <c r="AV4" s="7" t="e">
        <f>VLOOKUP($A4&amp;$B4,'Cleaned Responses'!$1:$99,MATCH(AV$1,'Cleaned Responses'!$1:$1,0),FALSE)/100</f>
        <v>#VALUE!</v>
      </c>
      <c r="AW4" s="7" t="e">
        <f>VLOOKUP($A4&amp;$B4,'Cleaned Responses'!$1:$99,MATCH(AW$1,'Cleaned Responses'!$1:$1,0),FALSE)/100</f>
        <v>#VALUE!</v>
      </c>
      <c r="AX4" s="7" t="e">
        <f>VLOOKUP($A4&amp;$B4,'Cleaned Responses'!$1:$99,MATCH(AX$1,'Cleaned Responses'!$1:$1,0),FALSE)/100</f>
        <v>#VALUE!</v>
      </c>
      <c r="AY4" s="7" t="e">
        <f>VLOOKUP($A4&amp;$B4,'Cleaned Responses'!$1:$99,MATCH(AY$1,'Cleaned Responses'!$1:$1,0),FALSE)/100</f>
        <v>#N/A</v>
      </c>
      <c r="AZ4" s="7" t="e">
        <f>VLOOKUP($A4&amp;$B4,'Cleaned Responses'!$1:$99,MATCH(AZ$1,'Cleaned Responses'!$1:$1,0),FALSE)/100</f>
        <v>#VALUE!</v>
      </c>
      <c r="BA4" s="7" t="e">
        <f>VLOOKUP($A4&amp;$B4,'Cleaned Responses'!$1:$99,MATCH(BA$1,'Cleaned Responses'!$1:$1,0),FALSE)/100</f>
        <v>#VALUE!</v>
      </c>
      <c r="BB4" s="7">
        <f ca="1">BB3+RAND()*0.04-0.02</f>
        <v>1.5163913566091959E-3</v>
      </c>
      <c r="BC4" s="6">
        <f>VLOOKUP($A4&amp;$B4,'Cleaned Responses'!$1:$99,MATCH(BC$1,'Cleaned Responses'!$1:$1,0),FALSE)</f>
        <v>5</v>
      </c>
      <c r="BD4" s="6">
        <f>VLOOKUP($A4&amp;$B4,'Cleaned Responses'!$1:$99,MATCH(BD$1,'Cleaned Responses'!$1:$1,0),FALSE)</f>
        <v>15</v>
      </c>
    </row>
    <row r="5" spans="1:56" ht="21" customHeight="1" x14ac:dyDescent="0.25">
      <c r="A5" s="193" t="s">
        <v>209</v>
      </c>
      <c r="B5" s="6">
        <v>2022</v>
      </c>
      <c r="C5" s="6" t="str">
        <f>VLOOKUP($A5&amp;$B5,'Cleaned Responses'!$1:$99,MATCH($C$1,'Cleaned Responses'!$1:$1,0),FALSE)</f>
        <v>Indian American Medical Association Charitable Fdn</v>
      </c>
      <c r="D5" s="6">
        <f>VLOOKUP($A5&amp;$B5,'Cleaned Responses'!$1:$99,MATCH(D$1,'Cleaned Responses'!$1:$1,0),FALSE)</f>
        <v>60659</v>
      </c>
      <c r="E5" s="6" t="str">
        <f>VLOOKUP($A5&amp;$B5,'Cleaned Responses'!$1:$99,MATCH(E$1,'Cleaned Responses'!$1:$1,0),FALSE)</f>
        <v>-</v>
      </c>
      <c r="F5" s="6">
        <f>VLOOKUP($A5&amp;$B5,'Cleaned Responses'!$1:$99,MATCH(F$1,'Cleaned Responses'!$1:$1,0),FALSE)</f>
        <v>179836</v>
      </c>
      <c r="G5" s="6">
        <f t="shared" si="0"/>
        <v>1350</v>
      </c>
      <c r="H5" s="6">
        <f>VLOOKUP($A5&amp;$B5,'Cleaned Responses'!$1:$99,MATCH(H$1,'Cleaned Responses'!$1:$1,0),FALSE)</f>
        <v>3138</v>
      </c>
      <c r="I5" s="6" t="str">
        <f>VLOOKUP($A5&amp;$B5,'Cleaned Responses'!$1:$99,MATCH(I$1,'Cleaned Responses'!$1:$1,0),FALSE)</f>
        <v>-</v>
      </c>
      <c r="J5" s="6" t="str">
        <f>VLOOKUP($A5&amp;$B5,'Cleaned Responses'!$1:$99,MATCH(J$1,'Cleaned Responses'!$1:$1,0),FALSE)</f>
        <v>1000+</v>
      </c>
      <c r="K5" s="6" t="str">
        <f>VLOOKUP($A5&amp;$B5,'Cleaned Responses'!$1:$99,MATCH(K$1,'Cleaned Responses'!$1:$1,0),FALSE)</f>
        <v>-</v>
      </c>
      <c r="L5" s="6" t="str">
        <f>VLOOKUP($A5&amp;$B5,'Cleaned Responses'!$1:$99,MATCH(L$1,'Cleaned Responses'!$1:$1,0),FALSE)</f>
        <v>-</v>
      </c>
      <c r="M5" s="6" t="str">
        <f>VLOOKUP($A5&amp;$B5,'Cleaned Responses'!$1:$99,MATCH(M$1,'Cleaned Responses'!$1:$1,0),FALSE)</f>
        <v>300+ 30 day prescriptions</v>
      </c>
      <c r="N5" s="8" t="e">
        <f t="shared" si="1"/>
        <v>#VALUE!</v>
      </c>
      <c r="O5" s="8">
        <f t="shared" si="2"/>
        <v>0.96296296296296291</v>
      </c>
      <c r="P5" s="8" t="e">
        <f t="shared" si="3"/>
        <v>#VALUE!</v>
      </c>
      <c r="Q5" s="6"/>
      <c r="R5" s="6"/>
      <c r="S5" s="6"/>
      <c r="T5" s="6"/>
      <c r="U5" s="8" t="e">
        <f t="shared" si="4"/>
        <v>#VALUE!</v>
      </c>
      <c r="V5" s="6" t="str">
        <f>VLOOKUP($A5&amp;$B5,'Cleaned Responses'!$1:$99,MATCH(V$1,'Cleaned Responses'!$1:$1,0),FALSE)</f>
        <v>-</v>
      </c>
      <c r="W5" s="6">
        <f>VLOOKUP($A5&amp;$B5,'Cleaned Responses'!$1:$99,MATCH(W$1,'Cleaned Responses'!$1:$1,0),FALSE)</f>
        <v>1300</v>
      </c>
      <c r="X5" s="9">
        <f>W5-Y5</f>
        <v>1165</v>
      </c>
      <c r="Y5" s="9">
        <f t="shared" si="5"/>
        <v>135</v>
      </c>
      <c r="Z5" s="6" t="str">
        <f>VLOOKUP($A5&amp;$B5,'Cleaned Responses'!$1:$99,MATCH(Z$1,'Cleaned Responses'!$1:$1,0),FALSE)</f>
        <v>-</v>
      </c>
      <c r="AA5" s="6" t="e">
        <f>VLOOKUP($A5&amp;$B5,'Cleaned Responses'!$1:$99,MATCH(AA$1,'Cleaned Responses'!$1:$1,0),FALSE)</f>
        <v>#N/A</v>
      </c>
      <c r="AB5" s="6" t="e">
        <f>VLOOKUP($A5&amp;$B5,'Cleaned Responses'!$1:$99,MATCH(AB$1,'Cleaned Responses'!$1:$1,0),FALSE)</f>
        <v>#N/A</v>
      </c>
      <c r="AC5" s="6" t="e">
        <f>VLOOKUP($A5&amp;$B5,'Cleaned Responses'!$1:$99,MATCH(AC$1,'Cleaned Responses'!$1:$1,0),FALSE)</f>
        <v>#N/A</v>
      </c>
      <c r="AD5" s="6" t="e">
        <f>VLOOKUP($A5&amp;$B5,'Cleaned Responses'!$1:$99,MATCH(AD$1,'Cleaned Responses'!$1:$1,0),FALSE)</f>
        <v>#N/A</v>
      </c>
      <c r="AE5" s="6">
        <f>VLOOKUP($A5&amp;$B5,'Cleaned Responses'!$1:$99,MATCH(AE$1,'Cleaned Responses'!$1:$1,0),FALSE)</f>
        <v>1350</v>
      </c>
      <c r="AF5" s="6">
        <f>VLOOKUP($A5&amp;$B5,'Cleaned Responses'!$1:$99,MATCH(AF$1,'Cleaned Responses'!$1:$1,0),FALSE)</f>
        <v>1060</v>
      </c>
      <c r="AG5" s="6">
        <f>VLOOKUP($A5&amp;$B5,'Cleaned Responses'!$1:$99,MATCH(AG$1,'Cleaned Responses'!$1:$1,0),FALSE)</f>
        <v>135</v>
      </c>
      <c r="AH5" s="6">
        <f t="shared" si="6"/>
        <v>925</v>
      </c>
      <c r="AI5" s="7">
        <f>VLOOKUP($A5&amp;$B5,'Cleaned Responses'!$1:$99,MATCH(AI$1,'Cleaned Responses'!$1:$1,0),FALSE)/100</f>
        <v>0.8</v>
      </c>
      <c r="AJ5" s="7">
        <f>VLOOKUP($A5&amp;$B5,'Cleaned Responses'!$1:$99,MATCH(AJ$1,'Cleaned Responses'!$1:$1,0),FALSE)/100</f>
        <v>0.8</v>
      </c>
      <c r="AK5" s="7">
        <f>VLOOKUP($A5&amp;$B5,'Cleaned Responses'!$1:$99,MATCH(AK$1,'Cleaned Responses'!$1:$1,0),FALSE)/100</f>
        <v>0.05</v>
      </c>
      <c r="AL5" s="7" t="e">
        <f>VLOOKUP($A5&amp;$B5,'Cleaned Responses'!$1:$99,MATCH(AL$1,'Cleaned Responses'!$1:$1,0),FALSE)/100</f>
        <v>#VALUE!</v>
      </c>
      <c r="AM5" s="7">
        <f>VLOOKUP($A5&amp;$B5,'Cleaned Responses'!$1:$99,MATCH(AM$1,'Cleaned Responses'!$1:$1,0),FALSE)/100</f>
        <v>0.05</v>
      </c>
      <c r="AN5" s="7" t="e">
        <f>VLOOKUP($A5&amp;$B5,'Cleaned Responses'!$1:$99,MATCH(AN$1,'Cleaned Responses'!$1:$1,0),FALSE)/100</f>
        <v>#VALUE!</v>
      </c>
      <c r="AO5" s="7">
        <f>VLOOKUP($A5&amp;$B5,'Cleaned Responses'!$1:$99,MATCH(AO$1,'Cleaned Responses'!$1:$1,0),FALSE)/100</f>
        <v>0.5</v>
      </c>
      <c r="AP5" s="7">
        <f>VLOOKUP($A5&amp;$B5,'Cleaned Responses'!$1:$99,MATCH(AP$1,'Cleaned Responses'!$1:$1,0),FALSE)/100</f>
        <v>0.5</v>
      </c>
      <c r="AQ5" s="7">
        <f>VLOOKUP($A5&amp;$B5,'Cleaned Responses'!$1:$99,MATCH(AQ$1,'Cleaned Responses'!$1:$1,0),FALSE)/100</f>
        <v>1E-4</v>
      </c>
      <c r="AR5" s="7">
        <f>VLOOKUP($A5&amp;$B5,'Cleaned Responses'!$1:$99,MATCH(AR$1,'Cleaned Responses'!$1:$1,0),FALSE)/100</f>
        <v>8.0000000000000002E-3</v>
      </c>
      <c r="AS5" s="7">
        <f>VLOOKUP($A5&amp;$B5,'Cleaned Responses'!$1:$99,MATCH(AS$1,'Cleaned Responses'!$1:$1,0),FALSE)/100</f>
        <v>0.25</v>
      </c>
      <c r="AT5" s="7">
        <f>VLOOKUP($A5&amp;$B5,'Cleaned Responses'!$1:$99,MATCH(AT$1,'Cleaned Responses'!$1:$1,0),FALSE)/100</f>
        <v>0.05</v>
      </c>
      <c r="AU5" s="7">
        <f>VLOOKUP($A5&amp;$B5,'Cleaned Responses'!$1:$99,MATCH(AU$1,'Cleaned Responses'!$1:$1,0),FALSE)/100</f>
        <v>0.01</v>
      </c>
      <c r="AV5" s="7" t="e">
        <f>VLOOKUP($A5&amp;$B5,'Cleaned Responses'!$1:$99,MATCH(AV$1,'Cleaned Responses'!$1:$1,0),FALSE)/100</f>
        <v>#VALUE!</v>
      </c>
      <c r="AW5" s="7">
        <f>VLOOKUP($A5&amp;$B5,'Cleaned Responses'!$1:$99,MATCH(AW$1,'Cleaned Responses'!$1:$1,0),FALSE)/100</f>
        <v>0.05</v>
      </c>
      <c r="AX5" s="7">
        <f>VLOOKUP($A5&amp;$B5,'Cleaned Responses'!$1:$99,MATCH(AX$1,'Cleaned Responses'!$1:$1,0),FALSE)/100</f>
        <v>0.05</v>
      </c>
      <c r="AY5" s="7" t="e">
        <f>VLOOKUP($A5&amp;$B5,'Cleaned Responses'!$1:$99,MATCH(AY$1,'Cleaned Responses'!$1:$1,0),FALSE)/100</f>
        <v>#N/A</v>
      </c>
      <c r="AZ5" s="7" t="e">
        <f>VLOOKUP($A5&amp;$B5,'Cleaned Responses'!$1:$99,MATCH(AZ$1,'Cleaned Responses'!$1:$1,0),FALSE)/100</f>
        <v>#VALUE!</v>
      </c>
      <c r="BA5" s="7">
        <f>VLOOKUP($A5&amp;$B5,'Cleaned Responses'!$1:$99,MATCH(BA$1,'Cleaned Responses'!$1:$1,0),FALSE)/100</f>
        <v>0.25</v>
      </c>
      <c r="BB5" s="6"/>
      <c r="BC5" s="6" t="str">
        <f>VLOOKUP($A5&amp;$B5,'Cleaned Responses'!$1:$99,MATCH(BC$1,'Cleaned Responses'!$1:$1,0),FALSE)</f>
        <v>-</v>
      </c>
      <c r="BD5" s="6" t="str">
        <f>VLOOKUP($A5&amp;$B5,'Cleaned Responses'!$1:$99,MATCH(BD$1,'Cleaned Responses'!$1:$1,0),FALSE)</f>
        <v>-</v>
      </c>
    </row>
    <row r="6" spans="1:56" ht="21" customHeight="1" x14ac:dyDescent="0.25">
      <c r="A6" s="193" t="s">
        <v>210</v>
      </c>
      <c r="B6" s="6">
        <v>2022</v>
      </c>
      <c r="C6" s="6" t="str">
        <f>VLOOKUP($A6&amp;$B6,'Cleaned Responses'!$1:$99,MATCH($C$1,'Cleaned Responses'!$1:$1,0),FALSE)</f>
        <v>Sarah Bush Lincoln Dental Services</v>
      </c>
      <c r="D6" s="6">
        <f>VLOOKUP($A6&amp;$B6,'Cleaned Responses'!$1:$99,MATCH(D$1,'Cleaned Responses'!$1:$1,0),FALSE)</f>
        <v>61938</v>
      </c>
      <c r="E6" s="6">
        <f>VLOOKUP($A6&amp;$B6,'Cleaned Responses'!$1:$99,MATCH(E$1,'Cleaned Responses'!$1:$1,0),FALSE)</f>
        <v>389682</v>
      </c>
      <c r="F6" s="6">
        <f>VLOOKUP($A6&amp;$B6,'Cleaned Responses'!$1:$99,MATCH(F$1,'Cleaned Responses'!$1:$1,0),FALSE)</f>
        <v>978913</v>
      </c>
      <c r="G6" s="6">
        <f t="shared" si="0"/>
        <v>6034</v>
      </c>
      <c r="H6" s="6">
        <f>VLOOKUP($A6&amp;$B6,'Cleaned Responses'!$1:$99,MATCH(H$1,'Cleaned Responses'!$1:$1,0),FALSE)</f>
        <v>129</v>
      </c>
      <c r="I6" s="6">
        <f>VLOOKUP($A6&amp;$B6,'Cleaned Responses'!$1:$99,MATCH(I$1,'Cleaned Responses'!$1:$1,0),FALSE)</f>
        <v>2607</v>
      </c>
      <c r="J6" s="6" t="str">
        <f>VLOOKUP($A6&amp;$B6,'Cleaned Responses'!$1:$99,MATCH(J$1,'Cleaned Responses'!$1:$1,0),FALSE)</f>
        <v>-</v>
      </c>
      <c r="K6" s="6" t="str">
        <f>VLOOKUP($A6&amp;$B6,'Cleaned Responses'!$1:$99,MATCH(K$1,'Cleaned Responses'!$1:$1,0),FALSE)</f>
        <v>-</v>
      </c>
      <c r="L6" s="6" t="str">
        <f>VLOOKUP($A6&amp;$B6,'Cleaned Responses'!$1:$99,MATCH(L$1,'Cleaned Responses'!$1:$1,0),FALSE)</f>
        <v>-</v>
      </c>
      <c r="M6" s="6" t="str">
        <f>VLOOKUP($A6&amp;$B6,'Cleaned Responses'!$1:$99,MATCH(M$1,'Cleaned Responses'!$1:$1,0),FALSE)</f>
        <v>-</v>
      </c>
      <c r="N6" s="8">
        <f t="shared" si="1"/>
        <v>1</v>
      </c>
      <c r="O6" s="8" t="e">
        <f t="shared" si="2"/>
        <v>#VALUE!</v>
      </c>
      <c r="P6" s="8" t="e">
        <f t="shared" si="3"/>
        <v>#VALUE!</v>
      </c>
      <c r="Q6" s="6"/>
      <c r="R6" s="6"/>
      <c r="S6" s="6"/>
      <c r="T6" s="6"/>
      <c r="U6" s="8" t="e">
        <f t="shared" si="4"/>
        <v>#VALUE!</v>
      </c>
      <c r="V6" s="6">
        <f>VLOOKUP($A6&amp;$B6,'Cleaned Responses'!$1:$99,MATCH(V$1,'Cleaned Responses'!$1:$1,0),FALSE)</f>
        <v>6034</v>
      </c>
      <c r="W6" s="6" t="str">
        <f>VLOOKUP($A6&amp;$B6,'Cleaned Responses'!$1:$99,MATCH(W$1,'Cleaned Responses'!$1:$1,0),FALSE)</f>
        <v>-</v>
      </c>
      <c r="X6" s="9">
        <v>0</v>
      </c>
      <c r="Y6" s="9">
        <f t="shared" si="5"/>
        <v>687</v>
      </c>
      <c r="Z6" s="6" t="str">
        <f>VLOOKUP($A6&amp;$B6,'Cleaned Responses'!$1:$99,MATCH(Z$1,'Cleaned Responses'!$1:$1,0),FALSE)</f>
        <v>-</v>
      </c>
      <c r="AA6" s="6" t="e">
        <f>VLOOKUP($A6&amp;$B6,'Cleaned Responses'!$1:$99,MATCH(AA$1,'Cleaned Responses'!$1:$1,0),FALSE)</f>
        <v>#N/A</v>
      </c>
      <c r="AB6" s="6" t="e">
        <f>VLOOKUP($A6&amp;$B6,'Cleaned Responses'!$1:$99,MATCH(AB$1,'Cleaned Responses'!$1:$1,0),FALSE)</f>
        <v>#N/A</v>
      </c>
      <c r="AC6" s="6" t="e">
        <f>VLOOKUP($A6&amp;$B6,'Cleaned Responses'!$1:$99,MATCH(AC$1,'Cleaned Responses'!$1:$1,0),FALSE)</f>
        <v>#N/A</v>
      </c>
      <c r="AD6" s="6" t="e">
        <f>VLOOKUP($A6&amp;$B6,'Cleaned Responses'!$1:$99,MATCH(AD$1,'Cleaned Responses'!$1:$1,0),FALSE)</f>
        <v>#N/A</v>
      </c>
      <c r="AE6" s="6">
        <f>VLOOKUP($A6&amp;$B6,'Cleaned Responses'!$1:$99,MATCH(AE$1,'Cleaned Responses'!$1:$1,0),FALSE)</f>
        <v>6034</v>
      </c>
      <c r="AF6" s="6">
        <f>VLOOKUP($A6&amp;$B6,'Cleaned Responses'!$1:$99,MATCH(AF$1,'Cleaned Responses'!$1:$1,0),FALSE)</f>
        <v>2973</v>
      </c>
      <c r="AG6" s="6">
        <f>VLOOKUP($A6&amp;$B6,'Cleaned Responses'!$1:$99,MATCH(AG$1,'Cleaned Responses'!$1:$1,0),FALSE)</f>
        <v>687</v>
      </c>
      <c r="AH6" s="6">
        <f t="shared" si="6"/>
        <v>2286</v>
      </c>
      <c r="AI6" s="7" t="e">
        <f>VLOOKUP($A6&amp;$B6,'Cleaned Responses'!$1:$99,MATCH(AI$1,'Cleaned Responses'!$1:$1,0),FALSE)/100</f>
        <v>#VALUE!</v>
      </c>
      <c r="AJ6" s="7" t="e">
        <f>VLOOKUP($A6&amp;$B6,'Cleaned Responses'!$1:$99,MATCH(AJ$1,'Cleaned Responses'!$1:$1,0),FALSE)/100</f>
        <v>#VALUE!</v>
      </c>
      <c r="AK6" s="7" t="e">
        <f>VLOOKUP($A6&amp;$B6,'Cleaned Responses'!$1:$99,MATCH(AK$1,'Cleaned Responses'!$1:$1,0),FALSE)/100</f>
        <v>#VALUE!</v>
      </c>
      <c r="AL6" s="7" t="e">
        <f>VLOOKUP($A6&amp;$B6,'Cleaned Responses'!$1:$99,MATCH(AL$1,'Cleaned Responses'!$1:$1,0),FALSE)/100</f>
        <v>#VALUE!</v>
      </c>
      <c r="AM6" s="7">
        <f>VLOOKUP($A6&amp;$B6,'Cleaned Responses'!$1:$99,MATCH(AM$1,'Cleaned Responses'!$1:$1,0),FALSE)/100</f>
        <v>0</v>
      </c>
      <c r="AN6" s="7">
        <f>VLOOKUP($A6&amp;$B6,'Cleaned Responses'!$1:$99,MATCH(AN$1,'Cleaned Responses'!$1:$1,0),FALSE)/100</f>
        <v>1</v>
      </c>
      <c r="AO6" s="7" t="e">
        <f>VLOOKUP($A6&amp;$B6,'Cleaned Responses'!$1:$99,MATCH(AO$1,'Cleaned Responses'!$1:$1,0),FALSE)/100</f>
        <v>#VALUE!</v>
      </c>
      <c r="AP6" s="7" t="e">
        <f>VLOOKUP($A6&amp;$B6,'Cleaned Responses'!$1:$99,MATCH(AP$1,'Cleaned Responses'!$1:$1,0),FALSE)/100</f>
        <v>#VALUE!</v>
      </c>
      <c r="AQ6" s="7" t="e">
        <f>VLOOKUP($A6&amp;$B6,'Cleaned Responses'!$1:$99,MATCH(AQ$1,'Cleaned Responses'!$1:$1,0),FALSE)/100</f>
        <v>#VALUE!</v>
      </c>
      <c r="AR6" s="7" t="e">
        <f>VLOOKUP($A6&amp;$B6,'Cleaned Responses'!$1:$99,MATCH(AR$1,'Cleaned Responses'!$1:$1,0),FALSE)/100</f>
        <v>#VALUE!</v>
      </c>
      <c r="AS6" s="7" t="e">
        <f>VLOOKUP($A6&amp;$B6,'Cleaned Responses'!$1:$99,MATCH(AS$1,'Cleaned Responses'!$1:$1,0),FALSE)/100</f>
        <v>#VALUE!</v>
      </c>
      <c r="AT6" s="7" t="e">
        <f>VLOOKUP($A6&amp;$B6,'Cleaned Responses'!$1:$99,MATCH(AT$1,'Cleaned Responses'!$1:$1,0),FALSE)/100</f>
        <v>#VALUE!</v>
      </c>
      <c r="AU6" s="7" t="e">
        <f>VLOOKUP($A6&amp;$B6,'Cleaned Responses'!$1:$99,MATCH(AU$1,'Cleaned Responses'!$1:$1,0),FALSE)/100</f>
        <v>#VALUE!</v>
      </c>
      <c r="AV6" s="7" t="e">
        <f>VLOOKUP($A6&amp;$B6,'Cleaned Responses'!$1:$99,MATCH(AV$1,'Cleaned Responses'!$1:$1,0),FALSE)/100</f>
        <v>#VALUE!</v>
      </c>
      <c r="AW6" s="7" t="e">
        <f>VLOOKUP($A6&amp;$B6,'Cleaned Responses'!$1:$99,MATCH(AW$1,'Cleaned Responses'!$1:$1,0),FALSE)/100</f>
        <v>#VALUE!</v>
      </c>
      <c r="AX6" s="7" t="e">
        <f>VLOOKUP($A6&amp;$B6,'Cleaned Responses'!$1:$99,MATCH(AX$1,'Cleaned Responses'!$1:$1,0),FALSE)/100</f>
        <v>#VALUE!</v>
      </c>
      <c r="AY6" s="7" t="e">
        <f>VLOOKUP($A6&amp;$B6,'Cleaned Responses'!$1:$99,MATCH(AY$1,'Cleaned Responses'!$1:$1,0),FALSE)/100</f>
        <v>#N/A</v>
      </c>
      <c r="AZ6" s="7" t="e">
        <f>VLOOKUP($A6&amp;$B6,'Cleaned Responses'!$1:$99,MATCH(AZ$1,'Cleaned Responses'!$1:$1,0),FALSE)/100</f>
        <v>#VALUE!</v>
      </c>
      <c r="BA6" s="7" t="e">
        <f>VLOOKUP($A6&amp;$B6,'Cleaned Responses'!$1:$99,MATCH(BA$1,'Cleaned Responses'!$1:$1,0),FALSE)/100</f>
        <v>#VALUE!</v>
      </c>
      <c r="BB6" s="7">
        <f ca="1">BB5+RAND()*0.04-0.02</f>
        <v>1.6758561503350717E-2</v>
      </c>
      <c r="BC6" s="6" t="str">
        <f>VLOOKUP($A6&amp;$B6,'Cleaned Responses'!$1:$99,MATCH(BC$1,'Cleaned Responses'!$1:$1,0),FALSE)</f>
        <v>-</v>
      </c>
      <c r="BD6" s="6">
        <f>VLOOKUP($A6&amp;$B6,'Cleaned Responses'!$1:$99,MATCH(BD$1,'Cleaned Responses'!$1:$1,0),FALSE)</f>
        <v>178</v>
      </c>
    </row>
    <row r="7" spans="1:56" ht="21" customHeight="1" x14ac:dyDescent="0.25">
      <c r="A7" s="193" t="s">
        <v>211</v>
      </c>
      <c r="B7" s="6">
        <v>2022</v>
      </c>
      <c r="C7" s="6" t="str">
        <f>VLOOKUP($A7&amp;$B7,'Cleaned Responses'!$1:$99,MATCH($C$1,'Cleaned Responses'!$1:$1,0),FALSE)</f>
        <v>DuPage Health Coalition</v>
      </c>
      <c r="D7" s="6">
        <f>VLOOKUP($A7&amp;$B7,'Cleaned Responses'!$1:$99,MATCH(D$1,'Cleaned Responses'!$1:$1,0),FALSE)</f>
        <v>60188</v>
      </c>
      <c r="E7" s="6" t="str">
        <f>VLOOKUP($A7&amp;$B7,'Cleaned Responses'!$1:$99,MATCH(E$1,'Cleaned Responses'!$1:$1,0),FALSE)</f>
        <v>-</v>
      </c>
      <c r="F7" s="6">
        <f>VLOOKUP($A7&amp;$B7,'Cleaned Responses'!$1:$99,MATCH(F$1,'Cleaned Responses'!$1:$1,0),FALSE)</f>
        <v>2735340</v>
      </c>
      <c r="G7" s="6">
        <f t="shared" si="0"/>
        <v>23306</v>
      </c>
      <c r="H7" s="6">
        <f>VLOOKUP($A7&amp;$B7,'Cleaned Responses'!$1:$99,MATCH(H$1,'Cleaned Responses'!$1:$1,0),FALSE)</f>
        <v>8954</v>
      </c>
      <c r="I7" s="6" t="str">
        <f>VLOOKUP($A7&amp;$B7,'Cleaned Responses'!$1:$99,MATCH(I$1,'Cleaned Responses'!$1:$1,0),FALSE)</f>
        <v>-</v>
      </c>
      <c r="J7" s="6" t="str">
        <f>VLOOKUP($A7&amp;$B7,'Cleaned Responses'!$1:$99,MATCH(J$1,'Cleaned Responses'!$1:$1,0),FALSE)</f>
        <v>-</v>
      </c>
      <c r="K7" s="6" t="str">
        <f>VLOOKUP($A7&amp;$B7,'Cleaned Responses'!$1:$99,MATCH(K$1,'Cleaned Responses'!$1:$1,0),FALSE)</f>
        <v>-</v>
      </c>
      <c r="L7" s="6" t="str">
        <f>VLOOKUP($A7&amp;$B7,'Cleaned Responses'!$1:$99,MATCH(L$1,'Cleaned Responses'!$1:$1,0),FALSE)</f>
        <v>-</v>
      </c>
      <c r="M7" s="6">
        <f>VLOOKUP($A7&amp;$B7,'Cleaned Responses'!$1:$99,MATCH(M$1,'Cleaned Responses'!$1:$1,0),FALSE)</f>
        <v>28023</v>
      </c>
      <c r="N7" s="8" t="e">
        <f t="shared" si="1"/>
        <v>#VALUE!</v>
      </c>
      <c r="O7" s="8">
        <f t="shared" si="2"/>
        <v>1</v>
      </c>
      <c r="P7" s="8" t="e">
        <f t="shared" si="3"/>
        <v>#VALUE!</v>
      </c>
      <c r="Q7" s="6"/>
      <c r="R7" s="6"/>
      <c r="S7" s="6"/>
      <c r="T7" s="6"/>
      <c r="U7" s="8" t="e">
        <f t="shared" si="4"/>
        <v>#VALUE!</v>
      </c>
      <c r="V7" s="6" t="str">
        <f>VLOOKUP($A7&amp;$B7,'Cleaned Responses'!$1:$99,MATCH(V$1,'Cleaned Responses'!$1:$1,0),FALSE)</f>
        <v>-</v>
      </c>
      <c r="W7" s="6">
        <f>VLOOKUP($A7&amp;$B7,'Cleaned Responses'!$1:$99,MATCH(W$1,'Cleaned Responses'!$1:$1,0),FALSE)</f>
        <v>23306</v>
      </c>
      <c r="X7" s="9">
        <f t="shared" ref="X7:X18" si="7">W7-Y7</f>
        <v>22816</v>
      </c>
      <c r="Y7" s="9">
        <f t="shared" si="5"/>
        <v>490</v>
      </c>
      <c r="Z7" s="6" t="str">
        <f>VLOOKUP($A7&amp;$B7,'Cleaned Responses'!$1:$99,MATCH(Z$1,'Cleaned Responses'!$1:$1,0),FALSE)</f>
        <v>-</v>
      </c>
      <c r="AA7" s="6" t="e">
        <f>VLOOKUP($A7&amp;$B7,'Cleaned Responses'!$1:$99,MATCH(AA$1,'Cleaned Responses'!$1:$1,0),FALSE)</f>
        <v>#N/A</v>
      </c>
      <c r="AB7" s="6" t="e">
        <f>VLOOKUP($A7&amp;$B7,'Cleaned Responses'!$1:$99,MATCH(AB$1,'Cleaned Responses'!$1:$1,0),FALSE)</f>
        <v>#N/A</v>
      </c>
      <c r="AC7" s="6" t="e">
        <f>VLOOKUP($A7&amp;$B7,'Cleaned Responses'!$1:$99,MATCH(AC$1,'Cleaned Responses'!$1:$1,0),FALSE)</f>
        <v>#N/A</v>
      </c>
      <c r="AD7" s="6" t="e">
        <f>VLOOKUP($A7&amp;$B7,'Cleaned Responses'!$1:$99,MATCH(AD$1,'Cleaned Responses'!$1:$1,0),FALSE)</f>
        <v>#N/A</v>
      </c>
      <c r="AE7" s="6">
        <f>VLOOKUP($A7&amp;$B7,'Cleaned Responses'!$1:$99,MATCH(AE$1,'Cleaned Responses'!$1:$1,0),FALSE)</f>
        <v>23306</v>
      </c>
      <c r="AF7" s="6">
        <f>VLOOKUP($A7&amp;$B7,'Cleaned Responses'!$1:$99,MATCH(AF$1,'Cleaned Responses'!$1:$1,0),FALSE)</f>
        <v>5741</v>
      </c>
      <c r="AG7" s="6">
        <f>VLOOKUP($A7&amp;$B7,'Cleaned Responses'!$1:$99,MATCH(AG$1,'Cleaned Responses'!$1:$1,0),FALSE)</f>
        <v>490</v>
      </c>
      <c r="AH7" s="6">
        <f t="shared" si="6"/>
        <v>5251</v>
      </c>
      <c r="AI7" s="7" t="e">
        <f>VLOOKUP($A7&amp;$B7,'Cleaned Responses'!$1:$99,MATCH(AI$1,'Cleaned Responses'!$1:$1,0),FALSE)/100</f>
        <v>#VALUE!</v>
      </c>
      <c r="AJ7" s="7" t="e">
        <f>VLOOKUP($A7&amp;$B7,'Cleaned Responses'!$1:$99,MATCH(AJ$1,'Cleaned Responses'!$1:$1,0),FALSE)/100</f>
        <v>#VALUE!</v>
      </c>
      <c r="AK7" s="7" t="e">
        <f>VLOOKUP($A7&amp;$B7,'Cleaned Responses'!$1:$99,MATCH(AK$1,'Cleaned Responses'!$1:$1,0),FALSE)/100</f>
        <v>#VALUE!</v>
      </c>
      <c r="AL7" s="7" t="e">
        <f>VLOOKUP($A7&amp;$B7,'Cleaned Responses'!$1:$99,MATCH(AL$1,'Cleaned Responses'!$1:$1,0),FALSE)/100</f>
        <v>#VALUE!</v>
      </c>
      <c r="AM7" s="7">
        <f>VLOOKUP($A7&amp;$B7,'Cleaned Responses'!$1:$99,MATCH(AM$1,'Cleaned Responses'!$1:$1,0),FALSE)/100</f>
        <v>0</v>
      </c>
      <c r="AN7" s="7" t="e">
        <f>VLOOKUP($A7&amp;$B7,'Cleaned Responses'!$1:$99,MATCH(AN$1,'Cleaned Responses'!$1:$1,0),FALSE)/100</f>
        <v>#VALUE!</v>
      </c>
      <c r="AO7" s="7" t="e">
        <f>VLOOKUP($A7&amp;$B7,'Cleaned Responses'!$1:$99,MATCH(AO$1,'Cleaned Responses'!$1:$1,0),FALSE)/100</f>
        <v>#VALUE!</v>
      </c>
      <c r="AP7" s="7" t="e">
        <f>VLOOKUP($A7&amp;$B7,'Cleaned Responses'!$1:$99,MATCH(AP$1,'Cleaned Responses'!$1:$1,0),FALSE)/100</f>
        <v>#VALUE!</v>
      </c>
      <c r="AQ7" s="7" t="e">
        <f>VLOOKUP($A7&amp;$B7,'Cleaned Responses'!$1:$99,MATCH(AQ$1,'Cleaned Responses'!$1:$1,0),FALSE)/100</f>
        <v>#VALUE!</v>
      </c>
      <c r="AR7" s="7" t="e">
        <f>VLOOKUP($A7&amp;$B7,'Cleaned Responses'!$1:$99,MATCH(AR$1,'Cleaned Responses'!$1:$1,0),FALSE)/100</f>
        <v>#VALUE!</v>
      </c>
      <c r="AS7" s="7">
        <f>VLOOKUP($A7&amp;$B7,'Cleaned Responses'!$1:$99,MATCH(AS$1,'Cleaned Responses'!$1:$1,0),FALSE)/100</f>
        <v>1</v>
      </c>
      <c r="AT7" s="7" t="e">
        <f>VLOOKUP($A7&amp;$B7,'Cleaned Responses'!$1:$99,MATCH(AT$1,'Cleaned Responses'!$1:$1,0),FALSE)/100</f>
        <v>#VALUE!</v>
      </c>
      <c r="AU7" s="7" t="e">
        <f>VLOOKUP($A7&amp;$B7,'Cleaned Responses'!$1:$99,MATCH(AU$1,'Cleaned Responses'!$1:$1,0),FALSE)/100</f>
        <v>#VALUE!</v>
      </c>
      <c r="AV7" s="7">
        <f>VLOOKUP($A7&amp;$B7,'Cleaned Responses'!$1:$99,MATCH(AV$1,'Cleaned Responses'!$1:$1,0),FALSE)/100</f>
        <v>1</v>
      </c>
      <c r="AW7" s="7">
        <f>VLOOKUP($A7&amp;$B7,'Cleaned Responses'!$1:$99,MATCH(AW$1,'Cleaned Responses'!$1:$1,0),FALSE)/100</f>
        <v>1</v>
      </c>
      <c r="AX7" s="7">
        <f>VLOOKUP($A7&amp;$B7,'Cleaned Responses'!$1:$99,MATCH(AX$1,'Cleaned Responses'!$1:$1,0),FALSE)/100</f>
        <v>1</v>
      </c>
      <c r="AY7" s="7" t="e">
        <f>VLOOKUP($A7&amp;$B7,'Cleaned Responses'!$1:$99,MATCH(AY$1,'Cleaned Responses'!$1:$1,0),FALSE)/100</f>
        <v>#N/A</v>
      </c>
      <c r="AZ7" s="7">
        <f>VLOOKUP($A7&amp;$B7,'Cleaned Responses'!$1:$99,MATCH(AZ$1,'Cleaned Responses'!$1:$1,0),FALSE)/100</f>
        <v>1</v>
      </c>
      <c r="BA7" s="7">
        <f>VLOOKUP($A7&amp;$B7,'Cleaned Responses'!$1:$99,MATCH(BA$1,'Cleaned Responses'!$1:$1,0),FALSE)/100</f>
        <v>1</v>
      </c>
      <c r="BB7" s="7">
        <f ca="1">BB6+RAND()*0.04-0.02</f>
        <v>1.4393381742385972E-2</v>
      </c>
      <c r="BC7" s="6" t="str">
        <f>VLOOKUP($A7&amp;$B7,'Cleaned Responses'!$1:$99,MATCH(BC$1,'Cleaned Responses'!$1:$1,0),FALSE)</f>
        <v>-</v>
      </c>
      <c r="BD7" s="6" t="str">
        <f>VLOOKUP($A7&amp;$B7,'Cleaned Responses'!$1:$99,MATCH(BD$1,'Cleaned Responses'!$1:$1,0),FALSE)</f>
        <v>-</v>
      </c>
    </row>
    <row r="8" spans="1:56" ht="21" customHeight="1" x14ac:dyDescent="0.25">
      <c r="A8" s="193" t="s">
        <v>212</v>
      </c>
      <c r="B8" s="6">
        <v>2022</v>
      </c>
      <c r="C8" s="6" t="str">
        <f>VLOOKUP($A8&amp;$B8,'Cleaned Responses'!$1:$99,MATCH($C$1,'Cleaned Responses'!$1:$1,0),FALSE)</f>
        <v>Port Ministries</v>
      </c>
      <c r="D8" s="6">
        <f>VLOOKUP($A8&amp;$B8,'Cleaned Responses'!$1:$99,MATCH(D$1,'Cleaned Responses'!$1:$1,0),FALSE)</f>
        <v>60609</v>
      </c>
      <c r="E8" s="6" t="str">
        <f>VLOOKUP($A8&amp;$B8,'Cleaned Responses'!$1:$99,MATCH(E$1,'Cleaned Responses'!$1:$1,0),FALSE)</f>
        <v>-</v>
      </c>
      <c r="F8" s="6">
        <f>VLOOKUP($A8&amp;$B8,'Cleaned Responses'!$1:$99,MATCH(F$1,'Cleaned Responses'!$1:$1,0),FALSE)</f>
        <v>877118.57</v>
      </c>
      <c r="G8" s="6">
        <f t="shared" si="0"/>
        <v>4294</v>
      </c>
      <c r="H8" s="6">
        <f>VLOOKUP($A8&amp;$B8,'Cleaned Responses'!$1:$99,MATCH(H$1,'Cleaned Responses'!$1:$1,0),FALSE)</f>
        <v>1040</v>
      </c>
      <c r="I8" s="6" t="str">
        <f>VLOOKUP($A8&amp;$B8,'Cleaned Responses'!$1:$99,MATCH(I$1,'Cleaned Responses'!$1:$1,0),FALSE)</f>
        <v>-</v>
      </c>
      <c r="J8" s="6" t="str">
        <f>VLOOKUP($A8&amp;$B8,'Cleaned Responses'!$1:$99,MATCH(J$1,'Cleaned Responses'!$1:$1,0),FALSE)</f>
        <v>-</v>
      </c>
      <c r="K8" s="6">
        <f>VLOOKUP($A8&amp;$B8,'Cleaned Responses'!$1:$99,MATCH(K$1,'Cleaned Responses'!$1:$1,0),FALSE)</f>
        <v>1200</v>
      </c>
      <c r="L8" s="6" t="str">
        <f>VLOOKUP($A8&amp;$B8,'Cleaned Responses'!$1:$99,MATCH(L$1,'Cleaned Responses'!$1:$1,0),FALSE)</f>
        <v>-</v>
      </c>
      <c r="M8" s="6">
        <f>VLOOKUP($A8&amp;$B8,'Cleaned Responses'!$1:$99,MATCH(M$1,'Cleaned Responses'!$1:$1,0),FALSE)</f>
        <v>3720</v>
      </c>
      <c r="N8" s="8" t="e">
        <f t="shared" si="1"/>
        <v>#VALUE!</v>
      </c>
      <c r="O8" s="8">
        <f t="shared" si="2"/>
        <v>0.6707033069399162</v>
      </c>
      <c r="P8" s="8">
        <f t="shared" si="3"/>
        <v>0.32929669306008386</v>
      </c>
      <c r="Q8" s="6"/>
      <c r="R8" s="6"/>
      <c r="S8" s="6"/>
      <c r="T8" s="6"/>
      <c r="U8" s="8" t="e">
        <f t="shared" si="4"/>
        <v>#VALUE!</v>
      </c>
      <c r="V8" s="6" t="str">
        <f>VLOOKUP($A8&amp;$B8,'Cleaned Responses'!$1:$99,MATCH(V$1,'Cleaned Responses'!$1:$1,0),FALSE)</f>
        <v>-</v>
      </c>
      <c r="W8" s="6">
        <f>VLOOKUP($A8&amp;$B8,'Cleaned Responses'!$1:$99,MATCH(W$1,'Cleaned Responses'!$1:$1,0),FALSE)</f>
        <v>2880</v>
      </c>
      <c r="X8" s="9">
        <f t="shared" si="7"/>
        <v>1674</v>
      </c>
      <c r="Y8" s="9">
        <f t="shared" si="5"/>
        <v>1206</v>
      </c>
      <c r="Z8" s="6">
        <f>VLOOKUP($A8&amp;$B8,'Cleaned Responses'!$1:$99,MATCH(Z$1,'Cleaned Responses'!$1:$1,0),FALSE)</f>
        <v>1414</v>
      </c>
      <c r="AA8" s="6" t="e">
        <f>VLOOKUP($A8&amp;$B8,'Cleaned Responses'!$1:$99,MATCH(AA$1,'Cleaned Responses'!$1:$1,0),FALSE)</f>
        <v>#N/A</v>
      </c>
      <c r="AB8" s="6" t="e">
        <f>VLOOKUP($A8&amp;$B8,'Cleaned Responses'!$1:$99,MATCH(AB$1,'Cleaned Responses'!$1:$1,0),FALSE)</f>
        <v>#N/A</v>
      </c>
      <c r="AC8" s="6" t="e">
        <f>VLOOKUP($A8&amp;$B8,'Cleaned Responses'!$1:$99,MATCH(AC$1,'Cleaned Responses'!$1:$1,0),FALSE)</f>
        <v>#N/A</v>
      </c>
      <c r="AD8" s="6" t="e">
        <f>VLOOKUP($A8&amp;$B8,'Cleaned Responses'!$1:$99,MATCH(AD$1,'Cleaned Responses'!$1:$1,0),FALSE)</f>
        <v>#N/A</v>
      </c>
      <c r="AE8" s="6">
        <f>VLOOKUP($A8&amp;$B8,'Cleaned Responses'!$1:$99,MATCH(AE$1,'Cleaned Responses'!$1:$1,0),FALSE)</f>
        <v>4294</v>
      </c>
      <c r="AF8" s="6">
        <f>VLOOKUP($A8&amp;$B8,'Cleaned Responses'!$1:$99,MATCH(AF$1,'Cleaned Responses'!$1:$1,0),FALSE)</f>
        <v>850</v>
      </c>
      <c r="AG8" s="6">
        <f>VLOOKUP($A8&amp;$B8,'Cleaned Responses'!$1:$99,MATCH(AG$1,'Cleaned Responses'!$1:$1,0),FALSE)</f>
        <v>1206</v>
      </c>
      <c r="AH8" s="6">
        <f t="shared" si="6"/>
        <v>-356</v>
      </c>
      <c r="AI8" s="7">
        <f>VLOOKUP($A8&amp;$B8,'Cleaned Responses'!$1:$99,MATCH(AI$1,'Cleaned Responses'!$1:$1,0),FALSE)/100</f>
        <v>0.75</v>
      </c>
      <c r="AJ8" s="7">
        <f>VLOOKUP($A8&amp;$B8,'Cleaned Responses'!$1:$99,MATCH(AJ$1,'Cleaned Responses'!$1:$1,0),FALSE)/100</f>
        <v>0.72</v>
      </c>
      <c r="AK8" s="7">
        <f>VLOOKUP($A8&amp;$B8,'Cleaned Responses'!$1:$99,MATCH(AK$1,'Cleaned Responses'!$1:$1,0),FALSE)/100</f>
        <v>0.38</v>
      </c>
      <c r="AL8" s="7">
        <f>VLOOKUP($A8&amp;$B8,'Cleaned Responses'!$1:$99,MATCH(AL$1,'Cleaned Responses'!$1:$1,0),FALSE)/100</f>
        <v>0.08</v>
      </c>
      <c r="AM8" s="7">
        <f>VLOOKUP($A8&amp;$B8,'Cleaned Responses'!$1:$99,MATCH(AM$1,'Cleaned Responses'!$1:$1,0),FALSE)/100</f>
        <v>0.65</v>
      </c>
      <c r="AN8" s="7" t="e">
        <f>VLOOKUP($A8&amp;$B8,'Cleaned Responses'!$1:$99,MATCH(AN$1,'Cleaned Responses'!$1:$1,0),FALSE)/100</f>
        <v>#VALUE!</v>
      </c>
      <c r="AO8" s="7">
        <f>VLOOKUP($A8&amp;$B8,'Cleaned Responses'!$1:$99,MATCH(AO$1,'Cleaned Responses'!$1:$1,0),FALSE)/100</f>
        <v>0.05</v>
      </c>
      <c r="AP8" s="7">
        <f>VLOOKUP($A8&amp;$B8,'Cleaned Responses'!$1:$99,MATCH(AP$1,'Cleaned Responses'!$1:$1,0),FALSE)/100</f>
        <v>0.88</v>
      </c>
      <c r="AQ8" s="7">
        <f>VLOOKUP($A8&amp;$B8,'Cleaned Responses'!$1:$99,MATCH(AQ$1,'Cleaned Responses'!$1:$1,0),FALSE)/100</f>
        <v>0.27</v>
      </c>
      <c r="AR8" s="7">
        <f>VLOOKUP($A8&amp;$B8,'Cleaned Responses'!$1:$99,MATCH(AR$1,'Cleaned Responses'!$1:$1,0),FALSE)/100</f>
        <v>0.68</v>
      </c>
      <c r="AS8" s="7">
        <f>VLOOKUP($A8&amp;$B8,'Cleaned Responses'!$1:$99,MATCH(AS$1,'Cleaned Responses'!$1:$1,0),FALSE)/100</f>
        <v>0.08</v>
      </c>
      <c r="AT8" s="7">
        <f>VLOOKUP($A8&amp;$B8,'Cleaned Responses'!$1:$99,MATCH(AT$1,'Cleaned Responses'!$1:$1,0),FALSE)/100</f>
        <v>0.6</v>
      </c>
      <c r="AU8" s="7">
        <f>VLOOKUP($A8&amp;$B8,'Cleaned Responses'!$1:$99,MATCH(AU$1,'Cleaned Responses'!$1:$1,0),FALSE)/100</f>
        <v>0.65</v>
      </c>
      <c r="AV8" s="7">
        <f>VLOOKUP($A8&amp;$B8,'Cleaned Responses'!$1:$99,MATCH(AV$1,'Cleaned Responses'!$1:$1,0),FALSE)/100</f>
        <v>0.35</v>
      </c>
      <c r="AW8" s="7">
        <f>VLOOKUP($A8&amp;$B8,'Cleaned Responses'!$1:$99,MATCH(AW$1,'Cleaned Responses'!$1:$1,0),FALSE)/100</f>
        <v>0.15</v>
      </c>
      <c r="AX8" s="7">
        <f>VLOOKUP($A8&amp;$B8,'Cleaned Responses'!$1:$99,MATCH(AX$1,'Cleaned Responses'!$1:$1,0),FALSE)/100</f>
        <v>0.05</v>
      </c>
      <c r="AY8" s="7" t="e">
        <f>VLOOKUP($A8&amp;$B8,'Cleaned Responses'!$1:$99,MATCH(AY$1,'Cleaned Responses'!$1:$1,0),FALSE)/100</f>
        <v>#N/A</v>
      </c>
      <c r="AZ8" s="7">
        <f>VLOOKUP($A8&amp;$B8,'Cleaned Responses'!$1:$99,MATCH(AZ$1,'Cleaned Responses'!$1:$1,0),FALSE)/100</f>
        <v>0.15</v>
      </c>
      <c r="BA8" s="7">
        <f>VLOOKUP($A8&amp;$B8,'Cleaned Responses'!$1:$99,MATCH(BA$1,'Cleaned Responses'!$1:$1,0),FALSE)/100</f>
        <v>0.2</v>
      </c>
      <c r="BB8" s="7">
        <f ca="1">BB7+RAND()*0.04-0.02</f>
        <v>2.1190402332271058E-2</v>
      </c>
      <c r="BC8" s="6">
        <f>VLOOKUP($A8&amp;$B8,'Cleaned Responses'!$1:$99,MATCH(BC$1,'Cleaned Responses'!$1:$1,0),FALSE)</f>
        <v>300</v>
      </c>
      <c r="BD8" s="6" t="str">
        <f>VLOOKUP($A8&amp;$B8,'Cleaned Responses'!$1:$99,MATCH(BD$1,'Cleaned Responses'!$1:$1,0),FALSE)</f>
        <v>-</v>
      </c>
    </row>
    <row r="9" spans="1:56" ht="21" customHeight="1" x14ac:dyDescent="0.25">
      <c r="A9" s="193" t="s">
        <v>213</v>
      </c>
      <c r="B9" s="6">
        <v>2022</v>
      </c>
      <c r="C9" s="6" t="str">
        <f>VLOOKUP($A9&amp;$B9,'Cleaned Responses'!$1:$99,MATCH($C$1,'Cleaned Responses'!$1:$1,0),FALSE)</f>
        <v>Aurora Christian Healthcare</v>
      </c>
      <c r="D9" s="6">
        <f>VLOOKUP($A9&amp;$B9,'Cleaned Responses'!$1:$99,MATCH(D$1,'Cleaned Responses'!$1:$1,0),FALSE)</f>
        <v>60505</v>
      </c>
      <c r="E9" s="6">
        <f>VLOOKUP($A9&amp;$B9,'Cleaned Responses'!$1:$99,MATCH(E$1,'Cleaned Responses'!$1:$1,0),FALSE)</f>
        <v>0</v>
      </c>
      <c r="F9" s="6">
        <f>VLOOKUP($A9&amp;$B9,'Cleaned Responses'!$1:$99,MATCH(F$1,'Cleaned Responses'!$1:$1,0),FALSE)</f>
        <v>40946.769999999997</v>
      </c>
      <c r="G9" s="6">
        <f t="shared" si="0"/>
        <v>786</v>
      </c>
      <c r="H9" s="6">
        <f>VLOOKUP($A9&amp;$B9,'Cleaned Responses'!$1:$99,MATCH(H$1,'Cleaned Responses'!$1:$1,0),FALSE)</f>
        <v>2000</v>
      </c>
      <c r="I9" s="6" t="str">
        <f>VLOOKUP($A9&amp;$B9,'Cleaned Responses'!$1:$99,MATCH(I$1,'Cleaned Responses'!$1:$1,0),FALSE)</f>
        <v>-</v>
      </c>
      <c r="J9" s="6" t="str">
        <f>VLOOKUP($A9&amp;$B9,'Cleaned Responses'!$1:$99,MATCH(J$1,'Cleaned Responses'!$1:$1,0),FALSE)</f>
        <v>-</v>
      </c>
      <c r="K9" s="6" t="str">
        <f>VLOOKUP($A9&amp;$B9,'Cleaned Responses'!$1:$99,MATCH(K$1,'Cleaned Responses'!$1:$1,0),FALSE)</f>
        <v>-</v>
      </c>
      <c r="L9" s="6" t="str">
        <f>VLOOKUP($A9&amp;$B9,'Cleaned Responses'!$1:$99,MATCH(L$1,'Cleaned Responses'!$1:$1,0),FALSE)</f>
        <v>-</v>
      </c>
      <c r="M9" s="6" t="str">
        <f>VLOOKUP($A9&amp;$B9,'Cleaned Responses'!$1:$99,MATCH(M$1,'Cleaned Responses'!$1:$1,0),FALSE)</f>
        <v>-</v>
      </c>
      <c r="N9" s="8">
        <f t="shared" si="1"/>
        <v>0.48473282442748089</v>
      </c>
      <c r="O9" s="8">
        <f t="shared" si="2"/>
        <v>0.51526717557251911</v>
      </c>
      <c r="P9" s="8" t="e">
        <f t="shared" si="3"/>
        <v>#VALUE!</v>
      </c>
      <c r="Q9" s="6"/>
      <c r="R9" s="6"/>
      <c r="S9" s="6"/>
      <c r="T9" s="6"/>
      <c r="U9" s="8" t="e">
        <f t="shared" si="4"/>
        <v>#VALUE!</v>
      </c>
      <c r="V9" s="6">
        <f>VLOOKUP($A9&amp;$B9,'Cleaned Responses'!$1:$99,MATCH(V$1,'Cleaned Responses'!$1:$1,0),FALSE)</f>
        <v>381</v>
      </c>
      <c r="W9" s="6">
        <f>VLOOKUP($A9&amp;$B9,'Cleaned Responses'!$1:$99,MATCH(W$1,'Cleaned Responses'!$1:$1,0),FALSE)</f>
        <v>405</v>
      </c>
      <c r="X9" s="9">
        <f t="shared" si="7"/>
        <v>308</v>
      </c>
      <c r="Y9" s="9">
        <f t="shared" si="5"/>
        <v>97</v>
      </c>
      <c r="Z9" s="6" t="str">
        <f>VLOOKUP($A9&amp;$B9,'Cleaned Responses'!$1:$99,MATCH(Z$1,'Cleaned Responses'!$1:$1,0),FALSE)</f>
        <v>-</v>
      </c>
      <c r="AA9" s="6" t="e">
        <f>VLOOKUP($A9&amp;$B9,'Cleaned Responses'!$1:$99,MATCH(AA$1,'Cleaned Responses'!$1:$1,0),FALSE)</f>
        <v>#N/A</v>
      </c>
      <c r="AB9" s="6" t="e">
        <f>VLOOKUP($A9&amp;$B9,'Cleaned Responses'!$1:$99,MATCH(AB$1,'Cleaned Responses'!$1:$1,0),FALSE)</f>
        <v>#N/A</v>
      </c>
      <c r="AC9" s="6" t="e">
        <f>VLOOKUP($A9&amp;$B9,'Cleaned Responses'!$1:$99,MATCH(AC$1,'Cleaned Responses'!$1:$1,0),FALSE)</f>
        <v>#N/A</v>
      </c>
      <c r="AD9" s="6" t="e">
        <f>VLOOKUP($A9&amp;$B9,'Cleaned Responses'!$1:$99,MATCH(AD$1,'Cleaned Responses'!$1:$1,0),FALSE)</f>
        <v>#N/A</v>
      </c>
      <c r="AE9" s="6">
        <f>VLOOKUP($A9&amp;$B9,'Cleaned Responses'!$1:$99,MATCH(AE$1,'Cleaned Responses'!$1:$1,0),FALSE)</f>
        <v>786</v>
      </c>
      <c r="AF9" s="6">
        <f>VLOOKUP($A9&amp;$B9,'Cleaned Responses'!$1:$99,MATCH(AF$1,'Cleaned Responses'!$1:$1,0),FALSE)</f>
        <v>187</v>
      </c>
      <c r="AG9" s="6">
        <f>VLOOKUP($A9&amp;$B9,'Cleaned Responses'!$1:$99,MATCH(AG$1,'Cleaned Responses'!$1:$1,0),FALSE)</f>
        <v>97</v>
      </c>
      <c r="AH9" s="6">
        <f t="shared" si="6"/>
        <v>90</v>
      </c>
      <c r="AI9" s="7" t="e">
        <f>VLOOKUP($A9&amp;$B9,'Cleaned Responses'!$1:$99,MATCH(AI$1,'Cleaned Responses'!$1:$1,0),FALSE)/100</f>
        <v>#VALUE!</v>
      </c>
      <c r="AJ9" s="7" t="e">
        <f>VLOOKUP($A9&amp;$B9,'Cleaned Responses'!$1:$99,MATCH(AJ$1,'Cleaned Responses'!$1:$1,0),FALSE)/100</f>
        <v>#VALUE!</v>
      </c>
      <c r="AK9" s="7" t="e">
        <f>VLOOKUP($A9&amp;$B9,'Cleaned Responses'!$1:$99,MATCH(AK$1,'Cleaned Responses'!$1:$1,0),FALSE)/100</f>
        <v>#VALUE!</v>
      </c>
      <c r="AL9" s="7" t="e">
        <f>VLOOKUP($A9&amp;$B9,'Cleaned Responses'!$1:$99,MATCH(AL$1,'Cleaned Responses'!$1:$1,0),FALSE)/100</f>
        <v>#VALUE!</v>
      </c>
      <c r="AM9" s="7">
        <f>VLOOKUP($A9&amp;$B9,'Cleaned Responses'!$1:$99,MATCH(AM$1,'Cleaned Responses'!$1:$1,0),FALSE)/100</f>
        <v>0</v>
      </c>
      <c r="AN9" s="7">
        <f>VLOOKUP($A9&amp;$B9,'Cleaned Responses'!$1:$99,MATCH(AN$1,'Cleaned Responses'!$1:$1,0),FALSE)/100</f>
        <v>0.48499999999999999</v>
      </c>
      <c r="AO9" s="7" t="e">
        <f>VLOOKUP($A9&amp;$B9,'Cleaned Responses'!$1:$99,MATCH(AO$1,'Cleaned Responses'!$1:$1,0),FALSE)/100</f>
        <v>#VALUE!</v>
      </c>
      <c r="AP9" s="7" t="e">
        <f>VLOOKUP($A9&amp;$B9,'Cleaned Responses'!$1:$99,MATCH(AP$1,'Cleaned Responses'!$1:$1,0),FALSE)/100</f>
        <v>#VALUE!</v>
      </c>
      <c r="AQ9" s="7" t="e">
        <f>VLOOKUP($A9&amp;$B9,'Cleaned Responses'!$1:$99,MATCH(AQ$1,'Cleaned Responses'!$1:$1,0),FALSE)/100</f>
        <v>#VALUE!</v>
      </c>
      <c r="AR9" s="7" t="e">
        <f>VLOOKUP($A9&amp;$B9,'Cleaned Responses'!$1:$99,MATCH(AR$1,'Cleaned Responses'!$1:$1,0),FALSE)/100</f>
        <v>#VALUE!</v>
      </c>
      <c r="AS9" s="7" t="e">
        <f>VLOOKUP($A9&amp;$B9,'Cleaned Responses'!$1:$99,MATCH(AS$1,'Cleaned Responses'!$1:$1,0),FALSE)/100</f>
        <v>#VALUE!</v>
      </c>
      <c r="AT9" s="7">
        <f>VLOOKUP($A9&amp;$B9,'Cleaned Responses'!$1:$99,MATCH(AT$1,'Cleaned Responses'!$1:$1,0),FALSE)/100</f>
        <v>0.51500000000000001</v>
      </c>
      <c r="AU9" s="7" t="e">
        <f>VLOOKUP($A9&amp;$B9,'Cleaned Responses'!$1:$99,MATCH(AU$1,'Cleaned Responses'!$1:$1,0),FALSE)/100</f>
        <v>#VALUE!</v>
      </c>
      <c r="AV9" s="7" t="e">
        <f>VLOOKUP($A9&amp;$B9,'Cleaned Responses'!$1:$99,MATCH(AV$1,'Cleaned Responses'!$1:$1,0),FALSE)/100</f>
        <v>#VALUE!</v>
      </c>
      <c r="AW9" s="7" t="e">
        <f>VLOOKUP($A9&amp;$B9,'Cleaned Responses'!$1:$99,MATCH(AW$1,'Cleaned Responses'!$1:$1,0),FALSE)/100</f>
        <v>#VALUE!</v>
      </c>
      <c r="AX9" s="7" t="e">
        <f>VLOOKUP($A9&amp;$B9,'Cleaned Responses'!$1:$99,MATCH(AX$1,'Cleaned Responses'!$1:$1,0),FALSE)/100</f>
        <v>#VALUE!</v>
      </c>
      <c r="AY9" s="7" t="e">
        <f>VLOOKUP($A9&amp;$B9,'Cleaned Responses'!$1:$99,MATCH(AY$1,'Cleaned Responses'!$1:$1,0),FALSE)/100</f>
        <v>#N/A</v>
      </c>
      <c r="AZ9" s="7" t="e">
        <f>VLOOKUP($A9&amp;$B9,'Cleaned Responses'!$1:$99,MATCH(AZ$1,'Cleaned Responses'!$1:$1,0),FALSE)/100</f>
        <v>#VALUE!</v>
      </c>
      <c r="BA9" s="7" t="e">
        <f>VLOOKUP($A9&amp;$B9,'Cleaned Responses'!$1:$99,MATCH(BA$1,'Cleaned Responses'!$1:$1,0),FALSE)/100</f>
        <v>#VALUE!</v>
      </c>
      <c r="BB9" s="7">
        <f ca="1">BB8+RAND()*0.04-0.02</f>
        <v>5.9039596028831604E-3</v>
      </c>
      <c r="BC9" s="6" t="str">
        <f>VLOOKUP($A9&amp;$B9,'Cleaned Responses'!$1:$99,MATCH(BC$1,'Cleaned Responses'!$1:$1,0),FALSE)</f>
        <v>-</v>
      </c>
      <c r="BD9" s="6" t="str">
        <f>VLOOKUP($A9&amp;$B9,'Cleaned Responses'!$1:$99,MATCH(BD$1,'Cleaned Responses'!$1:$1,0),FALSE)</f>
        <v>-</v>
      </c>
    </row>
    <row r="10" spans="1:56" ht="21" customHeight="1" x14ac:dyDescent="0.25">
      <c r="A10" s="193" t="s">
        <v>214</v>
      </c>
      <c r="B10" s="6">
        <v>2022</v>
      </c>
      <c r="C10" s="6" t="str">
        <f>VLOOKUP($A10&amp;$B10,'Cleaned Responses'!$1:$99,MATCH($C$1,'Cleaned Responses'!$1:$1,0),FALSE)</f>
        <v>Community Health Care Clinic</v>
      </c>
      <c r="D10" s="6">
        <f>VLOOKUP($A10&amp;$B10,'Cleaned Responses'!$1:$99,MATCH(D$1,'Cleaned Responses'!$1:$1,0),FALSE)</f>
        <v>61761</v>
      </c>
      <c r="E10" s="6" t="str">
        <f>VLOOKUP($A10&amp;$B10,'Cleaned Responses'!$1:$99,MATCH(E$1,'Cleaned Responses'!$1:$1,0),FALSE)</f>
        <v>-</v>
      </c>
      <c r="F10" s="6">
        <f>VLOOKUP($A10&amp;$B10,'Cleaned Responses'!$1:$99,MATCH(F$1,'Cleaned Responses'!$1:$1,0),FALSE)</f>
        <v>950136.75</v>
      </c>
      <c r="G10" s="6">
        <f t="shared" si="0"/>
        <v>5029</v>
      </c>
      <c r="H10" s="6">
        <f>VLOOKUP($A10&amp;$B10,'Cleaned Responses'!$1:$99,MATCH(H$1,'Cleaned Responses'!$1:$1,0),FALSE)</f>
        <v>5259</v>
      </c>
      <c r="I10" s="6" t="str">
        <f>VLOOKUP($A10&amp;$B10,'Cleaned Responses'!$1:$99,MATCH(I$1,'Cleaned Responses'!$1:$1,0),FALSE)</f>
        <v>-</v>
      </c>
      <c r="J10" s="6" t="str">
        <f>VLOOKUP($A10&amp;$B10,'Cleaned Responses'!$1:$99,MATCH(J$1,'Cleaned Responses'!$1:$1,0),FALSE)</f>
        <v>-</v>
      </c>
      <c r="K10" s="6" t="str">
        <f>VLOOKUP($A10&amp;$B10,'Cleaned Responses'!$1:$99,MATCH(K$1,'Cleaned Responses'!$1:$1,0),FALSE)</f>
        <v>-</v>
      </c>
      <c r="L10" s="6" t="str">
        <f>VLOOKUP($A10&amp;$B10,'Cleaned Responses'!$1:$99,MATCH(L$1,'Cleaned Responses'!$1:$1,0),FALSE)</f>
        <v>-</v>
      </c>
      <c r="M10" s="6">
        <f>VLOOKUP($A10&amp;$B10,'Cleaned Responses'!$1:$99,MATCH(M$1,'Cleaned Responses'!$1:$1,0),FALSE)</f>
        <v>28008</v>
      </c>
      <c r="N10" s="8">
        <f t="shared" si="1"/>
        <v>0.20759594352754027</v>
      </c>
      <c r="O10" s="8">
        <f t="shared" si="2"/>
        <v>0.90654205607476634</v>
      </c>
      <c r="P10" s="8">
        <f t="shared" si="3"/>
        <v>9.3457943925233641E-2</v>
      </c>
      <c r="Q10" s="6"/>
      <c r="R10" s="6"/>
      <c r="S10" s="6"/>
      <c r="T10" s="6"/>
      <c r="U10" s="8">
        <f t="shared" si="4"/>
        <v>1.2075959435275403</v>
      </c>
      <c r="V10" s="6">
        <f>VLOOKUP($A10&amp;$B10,'Cleaned Responses'!$1:$99,MATCH(V$1,'Cleaned Responses'!$1:$1,0),FALSE)</f>
        <v>1044</v>
      </c>
      <c r="W10" s="6">
        <f>VLOOKUP($A10&amp;$B10,'Cleaned Responses'!$1:$99,MATCH(W$1,'Cleaned Responses'!$1:$1,0),FALSE)</f>
        <v>4559</v>
      </c>
      <c r="X10" s="9">
        <f t="shared" si="7"/>
        <v>4420</v>
      </c>
      <c r="Y10" s="9">
        <f t="shared" si="5"/>
        <v>139</v>
      </c>
      <c r="Z10" s="6">
        <f>VLOOKUP($A10&amp;$B10,'Cleaned Responses'!$1:$99,MATCH(Z$1,'Cleaned Responses'!$1:$1,0),FALSE)</f>
        <v>470</v>
      </c>
      <c r="AA10" s="6" t="e">
        <f>VLOOKUP($A10&amp;$B10,'Cleaned Responses'!$1:$99,MATCH(AA$1,'Cleaned Responses'!$1:$1,0),FALSE)</f>
        <v>#N/A</v>
      </c>
      <c r="AB10" s="6" t="e">
        <f>VLOOKUP($A10&amp;$B10,'Cleaned Responses'!$1:$99,MATCH(AB$1,'Cleaned Responses'!$1:$1,0),FALSE)</f>
        <v>#N/A</v>
      </c>
      <c r="AC10" s="6" t="e">
        <f>VLOOKUP($A10&amp;$B10,'Cleaned Responses'!$1:$99,MATCH(AC$1,'Cleaned Responses'!$1:$1,0),FALSE)</f>
        <v>#N/A</v>
      </c>
      <c r="AD10" s="6" t="e">
        <f>VLOOKUP($A10&amp;$B10,'Cleaned Responses'!$1:$99,MATCH(AD$1,'Cleaned Responses'!$1:$1,0),FALSE)</f>
        <v>#N/A</v>
      </c>
      <c r="AE10" s="6">
        <f>VLOOKUP($A10&amp;$B10,'Cleaned Responses'!$1:$99,MATCH(AE$1,'Cleaned Responses'!$1:$1,0),FALSE)</f>
        <v>5029</v>
      </c>
      <c r="AF10" s="6">
        <f>VLOOKUP($A10&amp;$B10,'Cleaned Responses'!$1:$99,MATCH(AF$1,'Cleaned Responses'!$1:$1,0),FALSE)</f>
        <v>1218</v>
      </c>
      <c r="AG10" s="6">
        <f>VLOOKUP($A10&amp;$B10,'Cleaned Responses'!$1:$99,MATCH(AG$1,'Cleaned Responses'!$1:$1,0),FALSE)</f>
        <v>139</v>
      </c>
      <c r="AH10" s="6">
        <f t="shared" si="6"/>
        <v>1079</v>
      </c>
      <c r="AI10" s="7">
        <f>VLOOKUP($A10&amp;$B10,'Cleaned Responses'!$1:$99,MATCH(AI$1,'Cleaned Responses'!$1:$1,0),FALSE)/100</f>
        <v>0.55000000000000004</v>
      </c>
      <c r="AJ10" s="7">
        <f>VLOOKUP($A10&amp;$B10,'Cleaned Responses'!$1:$99,MATCH(AJ$1,'Cleaned Responses'!$1:$1,0),FALSE)/100</f>
        <v>0.65</v>
      </c>
      <c r="AK10" s="7">
        <f>VLOOKUP($A10&amp;$B10,'Cleaned Responses'!$1:$99,MATCH(AK$1,'Cleaned Responses'!$1:$1,0),FALSE)/100</f>
        <v>0.1</v>
      </c>
      <c r="AL10" s="7">
        <f>VLOOKUP($A10&amp;$B10,'Cleaned Responses'!$1:$99,MATCH(AL$1,'Cleaned Responses'!$1:$1,0),FALSE)/100</f>
        <v>0.52</v>
      </c>
      <c r="AM10" s="7">
        <f>VLOOKUP($A10&amp;$B10,'Cleaned Responses'!$1:$99,MATCH(AM$1,'Cleaned Responses'!$1:$1,0),FALSE)/100</f>
        <v>8.0000000000000002E-3</v>
      </c>
      <c r="AN10" s="7">
        <f>VLOOKUP($A10&amp;$B10,'Cleaned Responses'!$1:$99,MATCH(AN$1,'Cleaned Responses'!$1:$1,0),FALSE)/100</f>
        <v>0.25</v>
      </c>
      <c r="AO10" s="7">
        <f>VLOOKUP($A10&amp;$B10,'Cleaned Responses'!$1:$99,MATCH(AO$1,'Cleaned Responses'!$1:$1,0),FALSE)/100</f>
        <v>0.05</v>
      </c>
      <c r="AP10" s="7">
        <f>VLOOKUP($A10&amp;$B10,'Cleaned Responses'!$1:$99,MATCH(AP$1,'Cleaned Responses'!$1:$1,0),FALSE)/100</f>
        <v>1</v>
      </c>
      <c r="AQ10" s="7">
        <f>VLOOKUP($A10&amp;$B10,'Cleaned Responses'!$1:$99,MATCH(AQ$1,'Cleaned Responses'!$1:$1,0),FALSE)/100</f>
        <v>0.1</v>
      </c>
      <c r="AR10" s="7">
        <f>VLOOKUP($A10&amp;$B10,'Cleaned Responses'!$1:$99,MATCH(AR$1,'Cleaned Responses'!$1:$1,0),FALSE)/100</f>
        <v>0.6</v>
      </c>
      <c r="AS10" s="7">
        <f>VLOOKUP($A10&amp;$B10,'Cleaned Responses'!$1:$99,MATCH(AS$1,'Cleaned Responses'!$1:$1,0),FALSE)/100</f>
        <v>0.55000000000000004</v>
      </c>
      <c r="AT10" s="7">
        <f>VLOOKUP($A10&amp;$B10,'Cleaned Responses'!$1:$99,MATCH(AT$1,'Cleaned Responses'!$1:$1,0),FALSE)/100</f>
        <v>0.25</v>
      </c>
      <c r="AU10" s="7">
        <f>VLOOKUP($A10&amp;$B10,'Cleaned Responses'!$1:$99,MATCH(AU$1,'Cleaned Responses'!$1:$1,0),FALSE)/100</f>
        <v>0.8</v>
      </c>
      <c r="AV10" s="7">
        <f>VLOOKUP($A10&amp;$B10,'Cleaned Responses'!$1:$99,MATCH(AV$1,'Cleaned Responses'!$1:$1,0),FALSE)/100</f>
        <v>0.05</v>
      </c>
      <c r="AW10" s="7">
        <f>VLOOKUP($A10&amp;$B10,'Cleaned Responses'!$1:$99,MATCH(AW$1,'Cleaned Responses'!$1:$1,0),FALSE)/100</f>
        <v>0.15</v>
      </c>
      <c r="AX10" s="7">
        <f>VLOOKUP($A10&amp;$B10,'Cleaned Responses'!$1:$99,MATCH(AX$1,'Cleaned Responses'!$1:$1,0),FALSE)/100</f>
        <v>0.01</v>
      </c>
      <c r="AY10" s="7" t="e">
        <f>VLOOKUP($A10&amp;$B10,'Cleaned Responses'!$1:$99,MATCH(AY$1,'Cleaned Responses'!$1:$1,0),FALSE)/100</f>
        <v>#N/A</v>
      </c>
      <c r="AZ10" s="7">
        <f>VLOOKUP($A10&amp;$B10,'Cleaned Responses'!$1:$99,MATCH(AZ$1,'Cleaned Responses'!$1:$1,0),FALSE)/100</f>
        <v>0.05</v>
      </c>
      <c r="BA10" s="7">
        <f>VLOOKUP($A10&amp;$B10,'Cleaned Responses'!$1:$99,MATCH(BA$1,'Cleaned Responses'!$1:$1,0),FALSE)/100</f>
        <v>0.15</v>
      </c>
      <c r="BB10" s="6"/>
      <c r="BC10" s="6">
        <f>VLOOKUP($A10&amp;$B10,'Cleaned Responses'!$1:$99,MATCH(BC$1,'Cleaned Responses'!$1:$1,0),FALSE)</f>
        <v>25</v>
      </c>
      <c r="BD10" s="6">
        <f>VLOOKUP($A10&amp;$B10,'Cleaned Responses'!$1:$99,MATCH(BD$1,'Cleaned Responses'!$1:$1,0),FALSE)</f>
        <v>50</v>
      </c>
    </row>
    <row r="11" spans="1:56" ht="21" customHeight="1" x14ac:dyDescent="0.25">
      <c r="A11" s="193" t="s">
        <v>215</v>
      </c>
      <c r="B11" s="6">
        <v>2022</v>
      </c>
      <c r="C11" s="6" t="str">
        <f>VLOOKUP($A11&amp;$B11,'Cleaned Responses'!$1:$99,MATCH($C$1,'Cleaned Responses'!$1:$1,0),FALSE)</f>
        <v>Avicenna Community Health Center</v>
      </c>
      <c r="D11" s="6">
        <f>VLOOKUP($A11&amp;$B11,'Cleaned Responses'!$1:$99,MATCH(D$1,'Cleaned Responses'!$1:$1,0),FALSE)</f>
        <v>61820</v>
      </c>
      <c r="E11" s="6" t="str">
        <f>VLOOKUP($A11&amp;$B11,'Cleaned Responses'!$1:$99,MATCH(E$1,'Cleaned Responses'!$1:$1,0),FALSE)</f>
        <v>-</v>
      </c>
      <c r="F11" s="6">
        <f>VLOOKUP($A11&amp;$B11,'Cleaned Responses'!$1:$99,MATCH(F$1,'Cleaned Responses'!$1:$1,0),FALSE)</f>
        <v>25000</v>
      </c>
      <c r="G11" s="6">
        <f t="shared" si="0"/>
        <v>175</v>
      </c>
      <c r="H11" s="6">
        <f>VLOOKUP($A11&amp;$B11,'Cleaned Responses'!$1:$99,MATCH(H$1,'Cleaned Responses'!$1:$1,0),FALSE)</f>
        <v>300</v>
      </c>
      <c r="I11" s="6" t="str">
        <f>VLOOKUP($A11&amp;$B11,'Cleaned Responses'!$1:$99,MATCH(I$1,'Cleaned Responses'!$1:$1,0),FALSE)</f>
        <v>-</v>
      </c>
      <c r="J11" s="6">
        <f>VLOOKUP($A11&amp;$B11,'Cleaned Responses'!$1:$99,MATCH(J$1,'Cleaned Responses'!$1:$1,0),FALSE)</f>
        <v>100</v>
      </c>
      <c r="K11" s="6" t="str">
        <f>VLOOKUP($A11&amp;$B11,'Cleaned Responses'!$1:$99,MATCH(K$1,'Cleaned Responses'!$1:$1,0),FALSE)</f>
        <v>-</v>
      </c>
      <c r="L11" s="6" t="str">
        <f>VLOOKUP($A11&amp;$B11,'Cleaned Responses'!$1:$99,MATCH(L$1,'Cleaned Responses'!$1:$1,0),FALSE)</f>
        <v>-</v>
      </c>
      <c r="M11" s="6">
        <f>VLOOKUP($A11&amp;$B11,'Cleaned Responses'!$1:$99,MATCH(M$1,'Cleaned Responses'!$1:$1,0),FALSE)</f>
        <v>25</v>
      </c>
      <c r="N11" s="8" t="e">
        <f t="shared" si="1"/>
        <v>#VALUE!</v>
      </c>
      <c r="O11" s="8">
        <f t="shared" si="2"/>
        <v>1</v>
      </c>
      <c r="P11" s="8" t="e">
        <f t="shared" si="3"/>
        <v>#VALUE!</v>
      </c>
      <c r="Q11" s="6"/>
      <c r="R11" s="6"/>
      <c r="S11" s="6"/>
      <c r="T11" s="6"/>
      <c r="U11" s="8" t="e">
        <f t="shared" si="4"/>
        <v>#VALUE!</v>
      </c>
      <c r="V11" s="6" t="str">
        <f>VLOOKUP($A11&amp;$B11,'Cleaned Responses'!$1:$99,MATCH(V$1,'Cleaned Responses'!$1:$1,0),FALSE)</f>
        <v>-</v>
      </c>
      <c r="W11" s="6">
        <f>VLOOKUP($A11&amp;$B11,'Cleaned Responses'!$1:$99,MATCH(W$1,'Cleaned Responses'!$1:$1,0),FALSE)</f>
        <v>175</v>
      </c>
      <c r="X11" s="9">
        <f t="shared" si="7"/>
        <v>106</v>
      </c>
      <c r="Y11" s="9">
        <f t="shared" si="5"/>
        <v>69</v>
      </c>
      <c r="Z11" s="6" t="str">
        <f>VLOOKUP($A11&amp;$B11,'Cleaned Responses'!$1:$99,MATCH(Z$1,'Cleaned Responses'!$1:$1,0),FALSE)</f>
        <v>-</v>
      </c>
      <c r="AA11" s="6" t="e">
        <f>VLOOKUP($A11&amp;$B11,'Cleaned Responses'!$1:$99,MATCH(AA$1,'Cleaned Responses'!$1:$1,0),FALSE)</f>
        <v>#N/A</v>
      </c>
      <c r="AB11" s="6" t="e">
        <f>VLOOKUP($A11&amp;$B11,'Cleaned Responses'!$1:$99,MATCH(AB$1,'Cleaned Responses'!$1:$1,0),FALSE)</f>
        <v>#N/A</v>
      </c>
      <c r="AC11" s="6" t="e">
        <f>VLOOKUP($A11&amp;$B11,'Cleaned Responses'!$1:$99,MATCH(AC$1,'Cleaned Responses'!$1:$1,0),FALSE)</f>
        <v>#N/A</v>
      </c>
      <c r="AD11" s="6" t="e">
        <f>VLOOKUP($A11&amp;$B11,'Cleaned Responses'!$1:$99,MATCH(AD$1,'Cleaned Responses'!$1:$1,0),FALSE)</f>
        <v>#N/A</v>
      </c>
      <c r="AE11" s="6">
        <f>VLOOKUP($A11&amp;$B11,'Cleaned Responses'!$1:$99,MATCH(AE$1,'Cleaned Responses'!$1:$1,0),FALSE)</f>
        <v>175</v>
      </c>
      <c r="AF11" s="6">
        <f>VLOOKUP($A11&amp;$B11,'Cleaned Responses'!$1:$99,MATCH(AF$1,'Cleaned Responses'!$1:$1,0),FALSE)</f>
        <v>175</v>
      </c>
      <c r="AG11" s="6">
        <f>VLOOKUP($A11&amp;$B11,'Cleaned Responses'!$1:$99,MATCH(AG$1,'Cleaned Responses'!$1:$1,0),FALSE)</f>
        <v>69</v>
      </c>
      <c r="AH11" s="6">
        <f t="shared" si="6"/>
        <v>106</v>
      </c>
      <c r="AI11" s="7">
        <f>VLOOKUP($A11&amp;$B11,'Cleaned Responses'!$1:$99,MATCH(AI$1,'Cleaned Responses'!$1:$1,0),FALSE)/100</f>
        <v>1</v>
      </c>
      <c r="AJ11" s="7">
        <f>VLOOKUP($A11&amp;$B11,'Cleaned Responses'!$1:$99,MATCH(AJ$1,'Cleaned Responses'!$1:$1,0),FALSE)/100</f>
        <v>1</v>
      </c>
      <c r="AK11" s="7">
        <f>VLOOKUP($A11&amp;$B11,'Cleaned Responses'!$1:$99,MATCH(AK$1,'Cleaned Responses'!$1:$1,0),FALSE)/100</f>
        <v>0.25</v>
      </c>
      <c r="AL11" s="7" t="e">
        <f>VLOOKUP($A11&amp;$B11,'Cleaned Responses'!$1:$99,MATCH(AL$1,'Cleaned Responses'!$1:$1,0),FALSE)/100</f>
        <v>#VALUE!</v>
      </c>
      <c r="AM11" s="7">
        <f>VLOOKUP($A11&amp;$B11,'Cleaned Responses'!$1:$99,MATCH(AM$1,'Cleaned Responses'!$1:$1,0),FALSE)/100</f>
        <v>0</v>
      </c>
      <c r="AN11" s="7" t="e">
        <f>VLOOKUP($A11&amp;$B11,'Cleaned Responses'!$1:$99,MATCH(AN$1,'Cleaned Responses'!$1:$1,0),FALSE)/100</f>
        <v>#VALUE!</v>
      </c>
      <c r="AO11" s="7">
        <f>VLOOKUP($A11&amp;$B11,'Cleaned Responses'!$1:$99,MATCH(AO$1,'Cleaned Responses'!$1:$1,0),FALSE)/100</f>
        <v>0.25</v>
      </c>
      <c r="AP11" s="7">
        <f>VLOOKUP($A11&amp;$B11,'Cleaned Responses'!$1:$99,MATCH(AP$1,'Cleaned Responses'!$1:$1,0),FALSE)/100</f>
        <v>0.25</v>
      </c>
      <c r="AQ11" s="7">
        <f>VLOOKUP($A11&amp;$B11,'Cleaned Responses'!$1:$99,MATCH(AQ$1,'Cleaned Responses'!$1:$1,0),FALSE)/100</f>
        <v>0.5</v>
      </c>
      <c r="AR11" s="7">
        <f>VLOOKUP($A11&amp;$B11,'Cleaned Responses'!$1:$99,MATCH(AR$1,'Cleaned Responses'!$1:$1,0),FALSE)/100</f>
        <v>1</v>
      </c>
      <c r="AS11" s="7" t="e">
        <f>VLOOKUP($A11&amp;$B11,'Cleaned Responses'!$1:$99,MATCH(AS$1,'Cleaned Responses'!$1:$1,0),FALSE)/100</f>
        <v>#VALUE!</v>
      </c>
      <c r="AT11" s="7">
        <f>VLOOKUP($A11&amp;$B11,'Cleaned Responses'!$1:$99,MATCH(AT$1,'Cleaned Responses'!$1:$1,0),FALSE)/100</f>
        <v>0.4</v>
      </c>
      <c r="AU11" s="7" t="e">
        <f>VLOOKUP($A11&amp;$B11,'Cleaned Responses'!$1:$99,MATCH(AU$1,'Cleaned Responses'!$1:$1,0),FALSE)/100</f>
        <v>#VALUE!</v>
      </c>
      <c r="AV11" s="7">
        <f>VLOOKUP($A11&amp;$B11,'Cleaned Responses'!$1:$99,MATCH(AV$1,'Cleaned Responses'!$1:$1,0),FALSE)/100</f>
        <v>0.25</v>
      </c>
      <c r="AW11" s="7">
        <f>VLOOKUP($A11&amp;$B11,'Cleaned Responses'!$1:$99,MATCH(AW$1,'Cleaned Responses'!$1:$1,0),FALSE)/100</f>
        <v>0.5</v>
      </c>
      <c r="AX11" s="7" t="e">
        <f>VLOOKUP($A11&amp;$B11,'Cleaned Responses'!$1:$99,MATCH(AX$1,'Cleaned Responses'!$1:$1,0),FALSE)/100</f>
        <v>#VALUE!</v>
      </c>
      <c r="AY11" s="7" t="e">
        <f>VLOOKUP($A11&amp;$B11,'Cleaned Responses'!$1:$99,MATCH(AY$1,'Cleaned Responses'!$1:$1,0),FALSE)/100</f>
        <v>#N/A</v>
      </c>
      <c r="AZ11" s="7" t="e">
        <f>VLOOKUP($A11&amp;$B11,'Cleaned Responses'!$1:$99,MATCH(AZ$1,'Cleaned Responses'!$1:$1,0),FALSE)/100</f>
        <v>#VALUE!</v>
      </c>
      <c r="BA11" s="7">
        <f>VLOOKUP($A11&amp;$B11,'Cleaned Responses'!$1:$99,MATCH(BA$1,'Cleaned Responses'!$1:$1,0),FALSE)/100</f>
        <v>1</v>
      </c>
      <c r="BB11" s="7"/>
      <c r="BC11" s="6">
        <f>VLOOKUP($A11&amp;$B11,'Cleaned Responses'!$1:$99,MATCH(BC$1,'Cleaned Responses'!$1:$1,0),FALSE)</f>
        <v>50</v>
      </c>
      <c r="BD11" s="6" t="str">
        <f>VLOOKUP($A11&amp;$B11,'Cleaned Responses'!$1:$99,MATCH(BD$1,'Cleaned Responses'!$1:$1,0),FALSE)</f>
        <v>-</v>
      </c>
    </row>
    <row r="12" spans="1:56" ht="21" customHeight="1" x14ac:dyDescent="0.25">
      <c r="A12" s="193" t="s">
        <v>216</v>
      </c>
      <c r="B12" s="6">
        <v>2022</v>
      </c>
      <c r="C12" s="6" t="str">
        <f>VLOOKUP($A12&amp;$B12,'Cleaned Responses'!$1:$99,MATCH($C$1,'Cleaned Responses'!$1:$1,0),FALSE)</f>
        <v>Mercy To Mankind Clinic, NFP</v>
      </c>
      <c r="D12" s="6">
        <f>VLOOKUP($A12&amp;$B12,'Cleaned Responses'!$1:$99,MATCH(D$1,'Cleaned Responses'!$1:$1,0),FALSE)</f>
        <v>60659</v>
      </c>
      <c r="E12" s="6" t="str">
        <f>VLOOKUP($A12&amp;$B12,'Cleaned Responses'!$1:$99,MATCH(E$1,'Cleaned Responses'!$1:$1,0),FALSE)</f>
        <v>-</v>
      </c>
      <c r="F12" s="6">
        <f>VLOOKUP($A12&amp;$B12,'Cleaned Responses'!$1:$99,MATCH(F$1,'Cleaned Responses'!$1:$1,0),FALSE)</f>
        <v>800</v>
      </c>
      <c r="G12" s="6">
        <f t="shared" si="0"/>
        <v>94</v>
      </c>
      <c r="H12" s="6">
        <f>VLOOKUP($A12&amp;$B12,'Cleaned Responses'!$1:$99,MATCH(H$1,'Cleaned Responses'!$1:$1,0),FALSE)</f>
        <v>832</v>
      </c>
      <c r="I12" s="6" t="str">
        <f>VLOOKUP($A12&amp;$B12,'Cleaned Responses'!$1:$99,MATCH(I$1,'Cleaned Responses'!$1:$1,0),FALSE)</f>
        <v>-</v>
      </c>
      <c r="J12" s="6" t="str">
        <f>VLOOKUP($A12&amp;$B12,'Cleaned Responses'!$1:$99,MATCH(J$1,'Cleaned Responses'!$1:$1,0),FALSE)</f>
        <v>-</v>
      </c>
      <c r="K12" s="6" t="str">
        <f>VLOOKUP($A12&amp;$B12,'Cleaned Responses'!$1:$99,MATCH(K$1,'Cleaned Responses'!$1:$1,0),FALSE)</f>
        <v>-</v>
      </c>
      <c r="L12" s="6" t="str">
        <f>VLOOKUP($A12&amp;$B12,'Cleaned Responses'!$1:$99,MATCH(L$1,'Cleaned Responses'!$1:$1,0),FALSE)</f>
        <v>-</v>
      </c>
      <c r="M12" s="6" t="str">
        <f>VLOOKUP($A12&amp;$B12,'Cleaned Responses'!$1:$99,MATCH(M$1,'Cleaned Responses'!$1:$1,0),FALSE)</f>
        <v>-</v>
      </c>
      <c r="N12" s="8" t="e">
        <f t="shared" si="1"/>
        <v>#VALUE!</v>
      </c>
      <c r="O12" s="8">
        <f t="shared" si="2"/>
        <v>1</v>
      </c>
      <c r="P12" s="8" t="e">
        <f t="shared" si="3"/>
        <v>#VALUE!</v>
      </c>
      <c r="Q12" s="6"/>
      <c r="R12" s="6"/>
      <c r="S12" s="6"/>
      <c r="T12" s="6"/>
      <c r="U12" s="8" t="e">
        <f t="shared" si="4"/>
        <v>#VALUE!</v>
      </c>
      <c r="V12" s="6" t="str">
        <f>VLOOKUP($A12&amp;$B12,'Cleaned Responses'!$1:$99,MATCH(V$1,'Cleaned Responses'!$1:$1,0),FALSE)</f>
        <v>-</v>
      </c>
      <c r="W12" s="6">
        <f>VLOOKUP($A12&amp;$B12,'Cleaned Responses'!$1:$99,MATCH(W$1,'Cleaned Responses'!$1:$1,0),FALSE)</f>
        <v>94</v>
      </c>
      <c r="X12" s="9">
        <f t="shared" si="7"/>
        <v>0</v>
      </c>
      <c r="Y12" s="9">
        <f t="shared" si="5"/>
        <v>94</v>
      </c>
      <c r="Z12" s="6" t="str">
        <f>VLOOKUP($A12&amp;$B12,'Cleaned Responses'!$1:$99,MATCH(Z$1,'Cleaned Responses'!$1:$1,0),FALSE)</f>
        <v>-</v>
      </c>
      <c r="AA12" s="6" t="e">
        <f>VLOOKUP($A12&amp;$B12,'Cleaned Responses'!$1:$99,MATCH(AA$1,'Cleaned Responses'!$1:$1,0),FALSE)</f>
        <v>#N/A</v>
      </c>
      <c r="AB12" s="6" t="e">
        <f>VLOOKUP($A12&amp;$B12,'Cleaned Responses'!$1:$99,MATCH(AB$1,'Cleaned Responses'!$1:$1,0),FALSE)</f>
        <v>#N/A</v>
      </c>
      <c r="AC12" s="6" t="e">
        <f>VLOOKUP($A12&amp;$B12,'Cleaned Responses'!$1:$99,MATCH(AC$1,'Cleaned Responses'!$1:$1,0),FALSE)</f>
        <v>#N/A</v>
      </c>
      <c r="AD12" s="6" t="e">
        <f>VLOOKUP($A12&amp;$B12,'Cleaned Responses'!$1:$99,MATCH(AD$1,'Cleaned Responses'!$1:$1,0),FALSE)</f>
        <v>#N/A</v>
      </c>
      <c r="AE12" s="6">
        <f>VLOOKUP($A12&amp;$B12,'Cleaned Responses'!$1:$99,MATCH(AE$1,'Cleaned Responses'!$1:$1,0),FALSE)</f>
        <v>94</v>
      </c>
      <c r="AF12" s="6">
        <f>VLOOKUP($A12&amp;$B12,'Cleaned Responses'!$1:$99,MATCH(AF$1,'Cleaned Responses'!$1:$1,0),FALSE)</f>
        <v>59</v>
      </c>
      <c r="AG12" s="6" t="str">
        <f>VLOOKUP($A12&amp;$B12,'Cleaned Responses'!$1:$99,MATCH(AG$1,'Cleaned Responses'!$1:$1,0),FALSE)</f>
        <v>-</v>
      </c>
      <c r="AH12" s="6" t="e">
        <f t="shared" si="6"/>
        <v>#VALUE!</v>
      </c>
      <c r="AI12" s="7">
        <f>VLOOKUP($A12&amp;$B12,'Cleaned Responses'!$1:$99,MATCH(AI$1,'Cleaned Responses'!$1:$1,0),FALSE)/100</f>
        <v>0.15</v>
      </c>
      <c r="AJ12" s="7">
        <f>VLOOKUP($A12&amp;$B12,'Cleaned Responses'!$1:$99,MATCH(AJ$1,'Cleaned Responses'!$1:$1,0),FALSE)/100</f>
        <v>0.12</v>
      </c>
      <c r="AK12" s="7">
        <f>VLOOKUP($A12&amp;$B12,'Cleaned Responses'!$1:$99,MATCH(AK$1,'Cleaned Responses'!$1:$1,0),FALSE)/100</f>
        <v>0.03</v>
      </c>
      <c r="AL12" s="7">
        <f>VLOOKUP($A12&amp;$B12,'Cleaned Responses'!$1:$99,MATCH(AL$1,'Cleaned Responses'!$1:$1,0),FALSE)/100</f>
        <v>0.05</v>
      </c>
      <c r="AM12" s="7" t="e">
        <f>VLOOKUP($A12&amp;$B12,'Cleaned Responses'!$1:$99,MATCH(AM$1,'Cleaned Responses'!$1:$1,0),FALSE)/100</f>
        <v>#VALUE!</v>
      </c>
      <c r="AN12" s="7" t="e">
        <f>VLOOKUP($A12&amp;$B12,'Cleaned Responses'!$1:$99,MATCH(AN$1,'Cleaned Responses'!$1:$1,0),FALSE)/100</f>
        <v>#VALUE!</v>
      </c>
      <c r="AO12" s="7">
        <f>VLOOKUP($A12&amp;$B12,'Cleaned Responses'!$1:$99,MATCH(AO$1,'Cleaned Responses'!$1:$1,0),FALSE)/100</f>
        <v>0.03</v>
      </c>
      <c r="AP12" s="7">
        <f>VLOOKUP($A12&amp;$B12,'Cleaned Responses'!$1:$99,MATCH(AP$1,'Cleaned Responses'!$1:$1,0),FALSE)/100</f>
        <v>0.03</v>
      </c>
      <c r="AQ12" s="7">
        <f>VLOOKUP($A12&amp;$B12,'Cleaned Responses'!$1:$99,MATCH(AQ$1,'Cleaned Responses'!$1:$1,0),FALSE)/100</f>
        <v>0.05</v>
      </c>
      <c r="AR12" s="7">
        <f>VLOOKUP($A12&amp;$B12,'Cleaned Responses'!$1:$99,MATCH(AR$1,'Cleaned Responses'!$1:$1,0),FALSE)/100</f>
        <v>0.1</v>
      </c>
      <c r="AS12" s="7" t="e">
        <f>VLOOKUP($A12&amp;$B12,'Cleaned Responses'!$1:$99,MATCH(AS$1,'Cleaned Responses'!$1:$1,0),FALSE)/100</f>
        <v>#VALUE!</v>
      </c>
      <c r="AT12" s="7">
        <f>VLOOKUP($A12&amp;$B12,'Cleaned Responses'!$1:$99,MATCH(AT$1,'Cleaned Responses'!$1:$1,0),FALSE)/100</f>
        <v>0.03</v>
      </c>
      <c r="AU12" s="7">
        <f>VLOOKUP($A12&amp;$B12,'Cleaned Responses'!$1:$99,MATCH(AU$1,'Cleaned Responses'!$1:$1,0),FALSE)/100</f>
        <v>0.05</v>
      </c>
      <c r="AV12" s="7">
        <f>VLOOKUP($A12&amp;$B12,'Cleaned Responses'!$1:$99,MATCH(AV$1,'Cleaned Responses'!$1:$1,0),FALSE)/100</f>
        <v>0.03</v>
      </c>
      <c r="AW12" s="7">
        <f>VLOOKUP($A12&amp;$B12,'Cleaned Responses'!$1:$99,MATCH(AW$1,'Cleaned Responses'!$1:$1,0),FALSE)/100</f>
        <v>0.1</v>
      </c>
      <c r="AX12" s="7" t="e">
        <f>VLOOKUP($A12&amp;$B12,'Cleaned Responses'!$1:$99,MATCH(AX$1,'Cleaned Responses'!$1:$1,0),FALSE)/100</f>
        <v>#VALUE!</v>
      </c>
      <c r="AY12" s="7" t="e">
        <f>VLOOKUP($A12&amp;$B12,'Cleaned Responses'!$1:$99,MATCH(AY$1,'Cleaned Responses'!$1:$1,0),FALSE)/100</f>
        <v>#N/A</v>
      </c>
      <c r="AZ12" s="7" t="e">
        <f>VLOOKUP($A12&amp;$B12,'Cleaned Responses'!$1:$99,MATCH(AZ$1,'Cleaned Responses'!$1:$1,0),FALSE)/100</f>
        <v>#VALUE!</v>
      </c>
      <c r="BA12" s="7" t="e">
        <f>VLOOKUP($A12&amp;$B12,'Cleaned Responses'!$1:$99,MATCH(BA$1,'Cleaned Responses'!$1:$1,0),FALSE)/100</f>
        <v>#VALUE!</v>
      </c>
      <c r="BB12" s="6"/>
      <c r="BC12" s="6" t="str">
        <f>VLOOKUP($A12&amp;$B12,'Cleaned Responses'!$1:$99,MATCH(BC$1,'Cleaned Responses'!$1:$1,0),FALSE)</f>
        <v>-</v>
      </c>
      <c r="BD12" s="6" t="str">
        <f>VLOOKUP($A12&amp;$B12,'Cleaned Responses'!$1:$99,MATCH(BD$1,'Cleaned Responses'!$1:$1,0),FALSE)</f>
        <v>-</v>
      </c>
    </row>
    <row r="13" spans="1:56" ht="21" customHeight="1" x14ac:dyDescent="0.25">
      <c r="A13" s="193" t="s">
        <v>217</v>
      </c>
      <c r="B13" s="6">
        <v>2022</v>
      </c>
      <c r="C13" s="6" t="str">
        <f>VLOOKUP($A13&amp;$B13,'Cleaned Responses'!$1:$99,MATCH($C$1,'Cleaned Responses'!$1:$1,0),FALSE)</f>
        <v>Azzarelli Outreach Clinic</v>
      </c>
      <c r="D13" s="6">
        <f>VLOOKUP($A13&amp;$B13,'Cleaned Responses'!$1:$99,MATCH(D$1,'Cleaned Responses'!$1:$1,0),FALSE)</f>
        <v>60901</v>
      </c>
      <c r="E13" s="6" t="str">
        <f>VLOOKUP($A13&amp;$B13,'Cleaned Responses'!$1:$99,MATCH(E$1,'Cleaned Responses'!$1:$1,0),FALSE)</f>
        <v>Zero (0)</v>
      </c>
      <c r="F13" s="6" t="str">
        <f>VLOOKUP($A13&amp;$B13,'Cleaned Responses'!$1:$99,MATCH(F$1,'Cleaned Responses'!$1:$1,0),FALSE)</f>
        <v>$44,532.56 (Fiscal year ending 06/30/23)</v>
      </c>
      <c r="G13" s="6">
        <f t="shared" si="0"/>
        <v>787</v>
      </c>
      <c r="H13" s="6">
        <f>VLOOKUP($A13&amp;$B13,'Cleaned Responses'!$1:$99,MATCH(H$1,'Cleaned Responses'!$1:$1,0),FALSE)</f>
        <v>500</v>
      </c>
      <c r="I13" s="6" t="str">
        <f>VLOOKUP($A13&amp;$B13,'Cleaned Responses'!$1:$99,MATCH(I$1,'Cleaned Responses'!$1:$1,0),FALSE)</f>
        <v>Zero (0)</v>
      </c>
      <c r="J13" s="6">
        <f>VLOOKUP($A13&amp;$B13,'Cleaned Responses'!$1:$99,MATCH(J$1,'Cleaned Responses'!$1:$1,0),FALSE)</f>
        <v>3850</v>
      </c>
      <c r="K13" s="6" t="str">
        <f>VLOOKUP($A13&amp;$B13,'Cleaned Responses'!$1:$99,MATCH(K$1,'Cleaned Responses'!$1:$1,0),FALSE)</f>
        <v>Zero (0)</v>
      </c>
      <c r="L13" s="6" t="str">
        <f>VLOOKUP($A13&amp;$B13,'Cleaned Responses'!$1:$99,MATCH(L$1,'Cleaned Responses'!$1:$1,0),FALSE)</f>
        <v>Zero (0)</v>
      </c>
      <c r="M13" s="6" t="str">
        <f>VLOOKUP($A13&amp;$B13,'Cleaned Responses'!$1:$99,MATCH(M$1,'Cleaned Responses'!$1:$1,0),FALSE)</f>
        <v>Approximately 1,200</v>
      </c>
      <c r="N13" s="8" t="e">
        <f t="shared" si="1"/>
        <v>#VALUE!</v>
      </c>
      <c r="O13" s="8">
        <f t="shared" si="2"/>
        <v>0.97458703939008895</v>
      </c>
      <c r="P13" s="8">
        <f t="shared" si="3"/>
        <v>2.5412960609911054E-2</v>
      </c>
      <c r="Q13" s="6"/>
      <c r="R13" s="6"/>
      <c r="S13" s="6"/>
      <c r="T13" s="6"/>
      <c r="U13" s="8" t="e">
        <f t="shared" si="4"/>
        <v>#VALUE!</v>
      </c>
      <c r="V13" s="6" t="str">
        <f>VLOOKUP($A13&amp;$B13,'Cleaned Responses'!$1:$99,MATCH(V$1,'Cleaned Responses'!$1:$1,0),FALSE)</f>
        <v>-</v>
      </c>
      <c r="W13" s="6">
        <f>VLOOKUP($A13&amp;$B13,'Cleaned Responses'!$1:$99,MATCH(W$1,'Cleaned Responses'!$1:$1,0),FALSE)</f>
        <v>767</v>
      </c>
      <c r="X13" s="9">
        <f t="shared" si="7"/>
        <v>717</v>
      </c>
      <c r="Y13" s="9">
        <f t="shared" si="5"/>
        <v>50</v>
      </c>
      <c r="Z13" s="6">
        <f>VLOOKUP($A13&amp;$B13,'Cleaned Responses'!$1:$99,MATCH(Z$1,'Cleaned Responses'!$1:$1,0),FALSE)</f>
        <v>20</v>
      </c>
      <c r="AA13" s="6" t="e">
        <f>VLOOKUP($A13&amp;$B13,'Cleaned Responses'!$1:$99,MATCH(AA$1,'Cleaned Responses'!$1:$1,0),FALSE)</f>
        <v>#N/A</v>
      </c>
      <c r="AB13" s="6" t="e">
        <f>VLOOKUP($A13&amp;$B13,'Cleaned Responses'!$1:$99,MATCH(AB$1,'Cleaned Responses'!$1:$1,0),FALSE)</f>
        <v>#N/A</v>
      </c>
      <c r="AC13" s="6" t="e">
        <f>VLOOKUP($A13&amp;$B13,'Cleaned Responses'!$1:$99,MATCH(AC$1,'Cleaned Responses'!$1:$1,0),FALSE)</f>
        <v>#N/A</v>
      </c>
      <c r="AD13" s="6" t="e">
        <f>VLOOKUP($A13&amp;$B13,'Cleaned Responses'!$1:$99,MATCH(AD$1,'Cleaned Responses'!$1:$1,0),FALSE)</f>
        <v>#N/A</v>
      </c>
      <c r="AE13" s="6">
        <f>VLOOKUP($A13&amp;$B13,'Cleaned Responses'!$1:$99,MATCH(AE$1,'Cleaned Responses'!$1:$1,0),FALSE)</f>
        <v>787</v>
      </c>
      <c r="AF13" s="6">
        <f>VLOOKUP($A13&amp;$B13,'Cleaned Responses'!$1:$99,MATCH(AF$1,'Cleaned Responses'!$1:$1,0),FALSE)</f>
        <v>130</v>
      </c>
      <c r="AG13" s="6">
        <f>VLOOKUP($A13&amp;$B13,'Cleaned Responses'!$1:$99,MATCH(AG$1,'Cleaned Responses'!$1:$1,0),FALSE)</f>
        <v>50</v>
      </c>
      <c r="AH13" s="6">
        <f t="shared" si="6"/>
        <v>80</v>
      </c>
      <c r="AI13" s="7">
        <f>VLOOKUP($A13&amp;$B13,'Cleaned Responses'!$1:$99,MATCH(AI$1,'Cleaned Responses'!$1:$1,0),FALSE)/100</f>
        <v>0.9</v>
      </c>
      <c r="AJ13" s="7">
        <f>VLOOKUP($A13&amp;$B13,'Cleaned Responses'!$1:$99,MATCH(AJ$1,'Cleaned Responses'!$1:$1,0),FALSE)/100</f>
        <v>0.75</v>
      </c>
      <c r="AK13" s="7">
        <f>VLOOKUP($A13&amp;$B13,'Cleaned Responses'!$1:$99,MATCH(AK$1,'Cleaned Responses'!$1:$1,0),FALSE)/100</f>
        <v>0.1</v>
      </c>
      <c r="AL13" s="7">
        <f>VLOOKUP($A13&amp;$B13,'Cleaned Responses'!$1:$99,MATCH(AL$1,'Cleaned Responses'!$1:$1,0),FALSE)/100</f>
        <v>0.05</v>
      </c>
      <c r="AM13" s="7">
        <f>VLOOKUP($A13&amp;$B13,'Cleaned Responses'!$1:$99,MATCH(AM$1,'Cleaned Responses'!$1:$1,0),FALSE)/100</f>
        <v>6.0000000000000001E-3</v>
      </c>
      <c r="AN13" s="7" t="e">
        <f>VLOOKUP($A13&amp;$B13,'Cleaned Responses'!$1:$99,MATCH(AN$1,'Cleaned Responses'!$1:$1,0),FALSE)/100</f>
        <v>#VALUE!</v>
      </c>
      <c r="AO13" s="7">
        <f>VLOOKUP($A13&amp;$B13,'Cleaned Responses'!$1:$99,MATCH(AO$1,'Cleaned Responses'!$1:$1,0),FALSE)/100</f>
        <v>0.05</v>
      </c>
      <c r="AP13" s="7">
        <f>VLOOKUP($A13&amp;$B13,'Cleaned Responses'!$1:$99,MATCH(AP$1,'Cleaned Responses'!$1:$1,0),FALSE)/100</f>
        <v>0.25</v>
      </c>
      <c r="AQ13" s="7">
        <f>VLOOKUP($A13&amp;$B13,'Cleaned Responses'!$1:$99,MATCH(AQ$1,'Cleaned Responses'!$1:$1,0),FALSE)/100</f>
        <v>0.05</v>
      </c>
      <c r="AR13" s="7">
        <f>VLOOKUP($A13&amp;$B13,'Cleaned Responses'!$1:$99,MATCH(AR$1,'Cleaned Responses'!$1:$1,0),FALSE)/100</f>
        <v>0.65</v>
      </c>
      <c r="AS13" s="7">
        <f>VLOOKUP($A13&amp;$B13,'Cleaned Responses'!$1:$99,MATCH(AS$1,'Cleaned Responses'!$1:$1,0),FALSE)/100</f>
        <v>0.2</v>
      </c>
      <c r="AT13" s="7">
        <f>VLOOKUP($A13&amp;$B13,'Cleaned Responses'!$1:$99,MATCH(AT$1,'Cleaned Responses'!$1:$1,0),FALSE)/100</f>
        <v>0.15</v>
      </c>
      <c r="AU13" s="7">
        <f>VLOOKUP($A13&amp;$B13,'Cleaned Responses'!$1:$99,MATCH(AU$1,'Cleaned Responses'!$1:$1,0),FALSE)/100</f>
        <v>0.3</v>
      </c>
      <c r="AV13" s="7">
        <f>VLOOKUP($A13&amp;$B13,'Cleaned Responses'!$1:$99,MATCH(AV$1,'Cleaned Responses'!$1:$1,0),FALSE)/100</f>
        <v>0.05</v>
      </c>
      <c r="AW13" s="7">
        <f>VLOOKUP($A13&amp;$B13,'Cleaned Responses'!$1:$99,MATCH(AW$1,'Cleaned Responses'!$1:$1,0),FALSE)/100</f>
        <v>0.01</v>
      </c>
      <c r="AX13" s="7">
        <f>VLOOKUP($A13&amp;$B13,'Cleaned Responses'!$1:$99,MATCH(AX$1,'Cleaned Responses'!$1:$1,0),FALSE)/100</f>
        <v>0.02</v>
      </c>
      <c r="AY13" s="7" t="e">
        <f>VLOOKUP($A13&amp;$B13,'Cleaned Responses'!$1:$99,MATCH(AY$1,'Cleaned Responses'!$1:$1,0),FALSE)/100</f>
        <v>#N/A</v>
      </c>
      <c r="AZ13" s="7" t="e">
        <f>VLOOKUP($A13&amp;$B13,'Cleaned Responses'!$1:$99,MATCH(AZ$1,'Cleaned Responses'!$1:$1,0),FALSE)/100</f>
        <v>#VALUE!</v>
      </c>
      <c r="BA13" s="7">
        <f>VLOOKUP($A13&amp;$B13,'Cleaned Responses'!$1:$99,MATCH(BA$1,'Cleaned Responses'!$1:$1,0),FALSE)/100</f>
        <v>0.95</v>
      </c>
      <c r="BB13" s="7"/>
      <c r="BC13" s="6" t="str">
        <f>VLOOKUP($A13&amp;$B13,'Cleaned Responses'!$1:$99,MATCH(BC$1,'Cleaned Responses'!$1:$1,0),FALSE)</f>
        <v>Approximately 150</v>
      </c>
      <c r="BD13" s="6" t="str">
        <f>VLOOKUP($A13&amp;$B13,'Cleaned Responses'!$1:$99,MATCH(BD$1,'Cleaned Responses'!$1:$1,0),FALSE)</f>
        <v>-</v>
      </c>
    </row>
    <row r="14" spans="1:56" ht="21" customHeight="1" x14ac:dyDescent="0.25">
      <c r="A14" s="193" t="s">
        <v>218</v>
      </c>
      <c r="B14" s="6">
        <v>2022</v>
      </c>
      <c r="C14" s="6" t="str">
        <f>VLOOKUP($A14&amp;$B14,'Cleaned Responses'!$1:$99,MATCH($C$1,'Cleaned Responses'!$1:$1,0),FALSE)</f>
        <v>Family Health Partnership Clinic</v>
      </c>
      <c r="D14" s="6">
        <f>VLOOKUP($A14&amp;$B14,'Cleaned Responses'!$1:$99,MATCH(D$1,'Cleaned Responses'!$1:$1,0),FALSE)</f>
        <v>60014</v>
      </c>
      <c r="E14" s="6">
        <f>VLOOKUP($A14&amp;$B14,'Cleaned Responses'!$1:$99,MATCH(E$1,'Cleaned Responses'!$1:$1,0),FALSE)</f>
        <v>343910</v>
      </c>
      <c r="F14" s="6">
        <f>VLOOKUP($A14&amp;$B14,'Cleaned Responses'!$1:$99,MATCH(F$1,'Cleaned Responses'!$1:$1,0),FALSE)</f>
        <v>1941026</v>
      </c>
      <c r="G14" s="6">
        <f t="shared" si="0"/>
        <v>7034</v>
      </c>
      <c r="H14" s="6">
        <f>VLOOKUP($A14&amp;$B14,'Cleaned Responses'!$1:$99,MATCH(H$1,'Cleaned Responses'!$1:$1,0),FALSE)</f>
        <v>1850</v>
      </c>
      <c r="I14" s="6">
        <f>VLOOKUP($A14&amp;$B14,'Cleaned Responses'!$1:$99,MATCH(I$1,'Cleaned Responses'!$1:$1,0),FALSE)</f>
        <v>325</v>
      </c>
      <c r="J14" s="6">
        <f>VLOOKUP($A14&amp;$B14,'Cleaned Responses'!$1:$99,MATCH(J$1,'Cleaned Responses'!$1:$1,0),FALSE)</f>
        <v>3256</v>
      </c>
      <c r="K14" s="6">
        <f>VLOOKUP($A14&amp;$B14,'Cleaned Responses'!$1:$99,MATCH(K$1,'Cleaned Responses'!$1:$1,0),FALSE)</f>
        <v>67</v>
      </c>
      <c r="L14" s="6">
        <f>VLOOKUP($A14&amp;$B14,'Cleaned Responses'!$1:$99,MATCH(L$1,'Cleaned Responses'!$1:$1,0),FALSE)</f>
        <v>85</v>
      </c>
      <c r="M14" s="6">
        <f>VLOOKUP($A14&amp;$B14,'Cleaned Responses'!$1:$99,MATCH(M$1,'Cleaned Responses'!$1:$1,0),FALSE)</f>
        <v>1625</v>
      </c>
      <c r="N14" s="8">
        <f t="shared" si="1"/>
        <v>1.8055160648279785E-2</v>
      </c>
      <c r="O14" s="8">
        <f t="shared" si="2"/>
        <v>0.96076201307932896</v>
      </c>
      <c r="P14" s="8">
        <f t="shared" si="3"/>
        <v>3.9237986920671028E-2</v>
      </c>
      <c r="Q14" s="6"/>
      <c r="R14" s="6"/>
      <c r="S14" s="6"/>
      <c r="T14" s="6"/>
      <c r="U14" s="8">
        <f t="shared" si="4"/>
        <v>1.0180551606482797</v>
      </c>
      <c r="V14" s="6">
        <f>VLOOKUP($A14&amp;$B14,'Cleaned Responses'!$1:$99,MATCH(V$1,'Cleaned Responses'!$1:$1,0),FALSE)</f>
        <v>127</v>
      </c>
      <c r="W14" s="6">
        <f>VLOOKUP($A14&amp;$B14,'Cleaned Responses'!$1:$99,MATCH(W$1,'Cleaned Responses'!$1:$1,0),FALSE)</f>
        <v>6758</v>
      </c>
      <c r="X14" s="9">
        <f t="shared" si="7"/>
        <v>6370</v>
      </c>
      <c r="Y14" s="9">
        <f t="shared" si="5"/>
        <v>388</v>
      </c>
      <c r="Z14" s="6">
        <f>VLOOKUP($A14&amp;$B14,'Cleaned Responses'!$1:$99,MATCH(Z$1,'Cleaned Responses'!$1:$1,0),FALSE)</f>
        <v>276</v>
      </c>
      <c r="AA14" s="6" t="e">
        <f>VLOOKUP($A14&amp;$B14,'Cleaned Responses'!$1:$99,MATCH(AA$1,'Cleaned Responses'!$1:$1,0),FALSE)</f>
        <v>#N/A</v>
      </c>
      <c r="AB14" s="6" t="e">
        <f>VLOOKUP($A14&amp;$B14,'Cleaned Responses'!$1:$99,MATCH(AB$1,'Cleaned Responses'!$1:$1,0),FALSE)</f>
        <v>#N/A</v>
      </c>
      <c r="AC14" s="6" t="e">
        <f>VLOOKUP($A14&amp;$B14,'Cleaned Responses'!$1:$99,MATCH(AC$1,'Cleaned Responses'!$1:$1,0),FALSE)</f>
        <v>#N/A</v>
      </c>
      <c r="AD14" s="6" t="e">
        <f>VLOOKUP($A14&amp;$B14,'Cleaned Responses'!$1:$99,MATCH(AD$1,'Cleaned Responses'!$1:$1,0),FALSE)</f>
        <v>#N/A</v>
      </c>
      <c r="AE14" s="6">
        <f>VLOOKUP($A14&amp;$B14,'Cleaned Responses'!$1:$99,MATCH(AE$1,'Cleaned Responses'!$1:$1,0),FALSE)</f>
        <v>7034</v>
      </c>
      <c r="AF14" s="6">
        <f>VLOOKUP($A14&amp;$B14,'Cleaned Responses'!$1:$99,MATCH(AF$1,'Cleaned Responses'!$1:$1,0),FALSE)</f>
        <v>1567</v>
      </c>
      <c r="AG14" s="6">
        <f>VLOOKUP($A14&amp;$B14,'Cleaned Responses'!$1:$99,MATCH(AG$1,'Cleaned Responses'!$1:$1,0),FALSE)</f>
        <v>388</v>
      </c>
      <c r="AH14" s="6">
        <f t="shared" si="6"/>
        <v>1179</v>
      </c>
      <c r="AI14" s="7">
        <f>VLOOKUP($A14&amp;$B14,'Cleaned Responses'!$1:$99,MATCH(AI$1,'Cleaned Responses'!$1:$1,0),FALSE)/100</f>
        <v>0.18</v>
      </c>
      <c r="AJ14" s="7">
        <f>VLOOKUP($A14&amp;$B14,'Cleaned Responses'!$1:$99,MATCH(AJ$1,'Cleaned Responses'!$1:$1,0),FALSE)/100</f>
        <v>0.28000000000000003</v>
      </c>
      <c r="AK14" s="7">
        <f>VLOOKUP($A14&amp;$B14,'Cleaned Responses'!$1:$99,MATCH(AK$1,'Cleaned Responses'!$1:$1,0),FALSE)/100</f>
        <v>0.1</v>
      </c>
      <c r="AL14" s="7">
        <f>VLOOKUP($A14&amp;$B14,'Cleaned Responses'!$1:$99,MATCH(AL$1,'Cleaned Responses'!$1:$1,0),FALSE)/100</f>
        <v>0.2</v>
      </c>
      <c r="AM14" s="7">
        <f>VLOOKUP($A14&amp;$B14,'Cleaned Responses'!$1:$99,MATCH(AM$1,'Cleaned Responses'!$1:$1,0),FALSE)/100</f>
        <v>0.05</v>
      </c>
      <c r="AN14" s="7">
        <f>VLOOKUP($A14&amp;$B14,'Cleaned Responses'!$1:$99,MATCH(AN$1,'Cleaned Responses'!$1:$1,0),FALSE)/100</f>
        <v>0.01</v>
      </c>
      <c r="AO14" s="7">
        <f>VLOOKUP($A14&amp;$B14,'Cleaned Responses'!$1:$99,MATCH(AO$1,'Cleaned Responses'!$1:$1,0),FALSE)/100</f>
        <v>0.05</v>
      </c>
      <c r="AP14" s="7">
        <f>VLOOKUP($A14&amp;$B14,'Cleaned Responses'!$1:$99,MATCH(AP$1,'Cleaned Responses'!$1:$1,0),FALSE)/100</f>
        <v>0.3</v>
      </c>
      <c r="AQ14" s="7">
        <f>VLOOKUP($A14&amp;$B14,'Cleaned Responses'!$1:$99,MATCH(AQ$1,'Cleaned Responses'!$1:$1,0),FALSE)/100</f>
        <v>0.1</v>
      </c>
      <c r="AR14" s="7" t="e">
        <f>VLOOKUP($A14&amp;$B14,'Cleaned Responses'!$1:$99,MATCH(AR$1,'Cleaned Responses'!$1:$1,0),FALSE)/100</f>
        <v>#VALUE!</v>
      </c>
      <c r="AS14" s="7">
        <f>VLOOKUP($A14&amp;$B14,'Cleaned Responses'!$1:$99,MATCH(AS$1,'Cleaned Responses'!$1:$1,0),FALSE)/100</f>
        <v>0.05</v>
      </c>
      <c r="AT14" s="7">
        <f>VLOOKUP($A14&amp;$B14,'Cleaned Responses'!$1:$99,MATCH(AT$1,'Cleaned Responses'!$1:$1,0),FALSE)/100</f>
        <v>0.05</v>
      </c>
      <c r="AU14" s="7">
        <f>VLOOKUP($A14&amp;$B14,'Cleaned Responses'!$1:$99,MATCH(AU$1,'Cleaned Responses'!$1:$1,0),FALSE)/100</f>
        <v>0.05</v>
      </c>
      <c r="AV14" s="7">
        <f>VLOOKUP($A14&amp;$B14,'Cleaned Responses'!$1:$99,MATCH(AV$1,'Cleaned Responses'!$1:$1,0),FALSE)/100</f>
        <v>0.01</v>
      </c>
      <c r="AW14" s="7" t="e">
        <f>VLOOKUP($A14&amp;$B14,'Cleaned Responses'!$1:$99,MATCH(AW$1,'Cleaned Responses'!$1:$1,0),FALSE)/100</f>
        <v>#VALUE!</v>
      </c>
      <c r="AX14" s="7" t="e">
        <f>VLOOKUP($A14&amp;$B14,'Cleaned Responses'!$1:$99,MATCH(AX$1,'Cleaned Responses'!$1:$1,0),FALSE)/100</f>
        <v>#VALUE!</v>
      </c>
      <c r="AY14" s="7" t="e">
        <f>VLOOKUP($A14&amp;$B14,'Cleaned Responses'!$1:$99,MATCH(AY$1,'Cleaned Responses'!$1:$1,0),FALSE)/100</f>
        <v>#N/A</v>
      </c>
      <c r="AZ14" s="7">
        <f>VLOOKUP($A14&amp;$B14,'Cleaned Responses'!$1:$99,MATCH(AZ$1,'Cleaned Responses'!$1:$1,0),FALSE)/100</f>
        <v>0.05</v>
      </c>
      <c r="BA14" s="7">
        <f>VLOOKUP($A14&amp;$B14,'Cleaned Responses'!$1:$99,MATCH(BA$1,'Cleaned Responses'!$1:$1,0),FALSE)/100</f>
        <v>0.15</v>
      </c>
      <c r="BB14" s="6"/>
      <c r="BC14" s="6">
        <f>VLOOKUP($A14&amp;$B14,'Cleaned Responses'!$1:$99,MATCH(BC$1,'Cleaned Responses'!$1:$1,0),FALSE)</f>
        <v>450</v>
      </c>
      <c r="BD14" s="6">
        <f>VLOOKUP($A14&amp;$B14,'Cleaned Responses'!$1:$99,MATCH(BD$1,'Cleaned Responses'!$1:$1,0),FALSE)</f>
        <v>10</v>
      </c>
    </row>
    <row r="15" spans="1:56" ht="21" customHeight="1" x14ac:dyDescent="0.25">
      <c r="A15" s="193" t="s">
        <v>219</v>
      </c>
      <c r="B15" s="6">
        <v>2022</v>
      </c>
      <c r="C15" s="6" t="str">
        <f>VLOOKUP($A15&amp;$B15,'Cleaned Responses'!$1:$99,MATCH($C$1,'Cleaned Responses'!$1:$1,0),FALSE)</f>
        <v>Old Irving Park Community Clinic</v>
      </c>
      <c r="D15" s="6">
        <f>VLOOKUP($A15&amp;$B15,'Cleaned Responses'!$1:$99,MATCH(D$1,'Cleaned Responses'!$1:$1,0),FALSE)</f>
        <v>60641</v>
      </c>
      <c r="E15" s="6" t="str">
        <f>VLOOKUP($A15&amp;$B15,'Cleaned Responses'!$1:$99,MATCH(E$1,'Cleaned Responses'!$1:$1,0),FALSE)</f>
        <v>-</v>
      </c>
      <c r="F15" s="6">
        <f>VLOOKUP($A15&amp;$B15,'Cleaned Responses'!$1:$99,MATCH(F$1,'Cleaned Responses'!$1:$1,0),FALSE)</f>
        <v>464627</v>
      </c>
      <c r="G15" s="6">
        <f t="shared" si="0"/>
        <v>2188</v>
      </c>
      <c r="H15" s="6">
        <f>VLOOKUP($A15&amp;$B15,'Cleaned Responses'!$1:$99,MATCH(H$1,'Cleaned Responses'!$1:$1,0),FALSE)</f>
        <v>5617</v>
      </c>
      <c r="I15" s="6">
        <f>VLOOKUP($A15&amp;$B15,'Cleaned Responses'!$1:$99,MATCH(I$1,'Cleaned Responses'!$1:$1,0),FALSE)</f>
        <v>20</v>
      </c>
      <c r="J15" s="6">
        <f>VLOOKUP($A15&amp;$B15,'Cleaned Responses'!$1:$99,MATCH(J$1,'Cleaned Responses'!$1:$1,0),FALSE)</f>
        <v>300</v>
      </c>
      <c r="K15" s="6" t="str">
        <f>VLOOKUP($A15&amp;$B15,'Cleaned Responses'!$1:$99,MATCH(K$1,'Cleaned Responses'!$1:$1,0),FALSE)</f>
        <v>-</v>
      </c>
      <c r="L15" s="6" t="str">
        <f>VLOOKUP($A15&amp;$B15,'Cleaned Responses'!$1:$99,MATCH(L$1,'Cleaned Responses'!$1:$1,0),FALSE)</f>
        <v>-</v>
      </c>
      <c r="M15" s="6">
        <f>VLOOKUP($A15&amp;$B15,'Cleaned Responses'!$1:$99,MATCH(M$1,'Cleaned Responses'!$1:$1,0),FALSE)</f>
        <v>128</v>
      </c>
      <c r="N15" s="8" t="e">
        <f t="shared" si="1"/>
        <v>#VALUE!</v>
      </c>
      <c r="O15" s="8">
        <f t="shared" si="2"/>
        <v>0.86837294332723947</v>
      </c>
      <c r="P15" s="8">
        <f t="shared" si="3"/>
        <v>0.13162705667276051</v>
      </c>
      <c r="Q15" s="6"/>
      <c r="R15" s="6"/>
      <c r="S15" s="6"/>
      <c r="T15" s="6"/>
      <c r="U15" s="8" t="e">
        <f t="shared" si="4"/>
        <v>#VALUE!</v>
      </c>
      <c r="V15" s="6" t="str">
        <f>VLOOKUP($A15&amp;$B15,'Cleaned Responses'!$1:$99,MATCH(V$1,'Cleaned Responses'!$1:$1,0),FALSE)</f>
        <v>-</v>
      </c>
      <c r="W15" s="6">
        <f>VLOOKUP($A15&amp;$B15,'Cleaned Responses'!$1:$99,MATCH(W$1,'Cleaned Responses'!$1:$1,0),FALSE)</f>
        <v>1900</v>
      </c>
      <c r="X15" s="9">
        <f t="shared" si="7"/>
        <v>1720</v>
      </c>
      <c r="Y15" s="9">
        <f t="shared" si="5"/>
        <v>180</v>
      </c>
      <c r="Z15" s="6">
        <f>VLOOKUP($A15&amp;$B15,'Cleaned Responses'!$1:$99,MATCH(Z$1,'Cleaned Responses'!$1:$1,0),FALSE)</f>
        <v>288</v>
      </c>
      <c r="AA15" s="6" t="e">
        <f>VLOOKUP($A15&amp;$B15,'Cleaned Responses'!$1:$99,MATCH(AA$1,'Cleaned Responses'!$1:$1,0),FALSE)</f>
        <v>#N/A</v>
      </c>
      <c r="AB15" s="6" t="e">
        <f>VLOOKUP($A15&amp;$B15,'Cleaned Responses'!$1:$99,MATCH(AB$1,'Cleaned Responses'!$1:$1,0),FALSE)</f>
        <v>#N/A</v>
      </c>
      <c r="AC15" s="6" t="e">
        <f>VLOOKUP($A15&amp;$B15,'Cleaned Responses'!$1:$99,MATCH(AC$1,'Cleaned Responses'!$1:$1,0),FALSE)</f>
        <v>#N/A</v>
      </c>
      <c r="AD15" s="6" t="e">
        <f>VLOOKUP($A15&amp;$B15,'Cleaned Responses'!$1:$99,MATCH(AD$1,'Cleaned Responses'!$1:$1,0),FALSE)</f>
        <v>#N/A</v>
      </c>
      <c r="AE15" s="6">
        <f>VLOOKUP($A15&amp;$B15,'Cleaned Responses'!$1:$99,MATCH(AE$1,'Cleaned Responses'!$1:$1,0),FALSE)</f>
        <v>2188</v>
      </c>
      <c r="AF15" s="6">
        <f>VLOOKUP($A15&amp;$B15,'Cleaned Responses'!$1:$99,MATCH(AF$1,'Cleaned Responses'!$1:$1,0),FALSE)</f>
        <v>540</v>
      </c>
      <c r="AG15" s="6">
        <f>VLOOKUP($A15&amp;$B15,'Cleaned Responses'!$1:$99,MATCH(AG$1,'Cleaned Responses'!$1:$1,0),FALSE)</f>
        <v>180</v>
      </c>
      <c r="AH15" s="6">
        <f t="shared" si="6"/>
        <v>360</v>
      </c>
      <c r="AI15" s="7">
        <f>VLOOKUP($A15&amp;$B15,'Cleaned Responses'!$1:$99,MATCH(AI$1,'Cleaned Responses'!$1:$1,0),FALSE)/100</f>
        <v>0.7</v>
      </c>
      <c r="AJ15" s="7">
        <f>VLOOKUP($A15&amp;$B15,'Cleaned Responses'!$1:$99,MATCH(AJ$1,'Cleaned Responses'!$1:$1,0),FALSE)/100</f>
        <v>0.81</v>
      </c>
      <c r="AK15" s="7" t="e">
        <f>VLOOKUP($A15&amp;$B15,'Cleaned Responses'!$1:$99,MATCH(AK$1,'Cleaned Responses'!$1:$1,0),FALSE)/100</f>
        <v>#VALUE!</v>
      </c>
      <c r="AL15" s="7">
        <f>VLOOKUP($A15&amp;$B15,'Cleaned Responses'!$1:$99,MATCH(AL$1,'Cleaned Responses'!$1:$1,0),FALSE)/100</f>
        <v>0.2</v>
      </c>
      <c r="AM15" s="7">
        <f>VLOOKUP($A15&amp;$B15,'Cleaned Responses'!$1:$99,MATCH(AM$1,'Cleaned Responses'!$1:$1,0),FALSE)/100</f>
        <v>9.0000000000000011E-3</v>
      </c>
      <c r="AN15" s="7" t="e">
        <f>VLOOKUP($A15&amp;$B15,'Cleaned Responses'!$1:$99,MATCH(AN$1,'Cleaned Responses'!$1:$1,0),FALSE)/100</f>
        <v>#VALUE!</v>
      </c>
      <c r="AO15" s="7" t="e">
        <f>VLOOKUP($A15&amp;$B15,'Cleaned Responses'!$1:$99,MATCH(AO$1,'Cleaned Responses'!$1:$1,0),FALSE)/100</f>
        <v>#VALUE!</v>
      </c>
      <c r="AP15" s="7">
        <f>VLOOKUP($A15&amp;$B15,'Cleaned Responses'!$1:$99,MATCH(AP$1,'Cleaned Responses'!$1:$1,0),FALSE)/100</f>
        <v>0.2</v>
      </c>
      <c r="AQ15" s="7">
        <f>VLOOKUP($A15&amp;$B15,'Cleaned Responses'!$1:$99,MATCH(AQ$1,'Cleaned Responses'!$1:$1,0),FALSE)/100</f>
        <v>0.25</v>
      </c>
      <c r="AR15" s="7">
        <f>VLOOKUP($A15&amp;$B15,'Cleaned Responses'!$1:$99,MATCH(AR$1,'Cleaned Responses'!$1:$1,0),FALSE)/100</f>
        <v>0.3</v>
      </c>
      <c r="AS15" s="7">
        <f>VLOOKUP($A15&amp;$B15,'Cleaned Responses'!$1:$99,MATCH(AS$1,'Cleaned Responses'!$1:$1,0),FALSE)/100</f>
        <v>0.1</v>
      </c>
      <c r="AT15" s="7">
        <f>VLOOKUP($A15&amp;$B15,'Cleaned Responses'!$1:$99,MATCH(AT$1,'Cleaned Responses'!$1:$1,0),FALSE)/100</f>
        <v>0.4</v>
      </c>
      <c r="AU15" s="7">
        <f>VLOOKUP($A15&amp;$B15,'Cleaned Responses'!$1:$99,MATCH(AU$1,'Cleaned Responses'!$1:$1,0),FALSE)/100</f>
        <v>1</v>
      </c>
      <c r="AV15" s="7" t="e">
        <f>VLOOKUP($A15&amp;$B15,'Cleaned Responses'!$1:$99,MATCH(AV$1,'Cleaned Responses'!$1:$1,0),FALSE)/100</f>
        <v>#VALUE!</v>
      </c>
      <c r="AW15" s="7" t="e">
        <f>VLOOKUP($A15&amp;$B15,'Cleaned Responses'!$1:$99,MATCH(AW$1,'Cleaned Responses'!$1:$1,0),FALSE)/100</f>
        <v>#VALUE!</v>
      </c>
      <c r="AX15" s="7" t="e">
        <f>VLOOKUP($A15&amp;$B15,'Cleaned Responses'!$1:$99,MATCH(AX$1,'Cleaned Responses'!$1:$1,0),FALSE)/100</f>
        <v>#VALUE!</v>
      </c>
      <c r="AY15" s="7" t="e">
        <f>VLOOKUP($A15&amp;$B15,'Cleaned Responses'!$1:$99,MATCH(AY$1,'Cleaned Responses'!$1:$1,0),FALSE)/100</f>
        <v>#N/A</v>
      </c>
      <c r="AZ15" s="7">
        <f>VLOOKUP($A15&amp;$B15,'Cleaned Responses'!$1:$99,MATCH(AZ$1,'Cleaned Responses'!$1:$1,0),FALSE)/100</f>
        <v>0.15</v>
      </c>
      <c r="BA15" s="7">
        <f>VLOOKUP($A15&amp;$B15,'Cleaned Responses'!$1:$99,MATCH(BA$1,'Cleaned Responses'!$1:$1,0),FALSE)/100</f>
        <v>0.1</v>
      </c>
      <c r="BB15" s="7"/>
      <c r="BC15" s="6">
        <f>VLOOKUP($A15&amp;$B15,'Cleaned Responses'!$1:$99,MATCH(BC$1,'Cleaned Responses'!$1:$1,0),FALSE)</f>
        <v>25</v>
      </c>
      <c r="BD15" s="6" t="str">
        <f>VLOOKUP($A15&amp;$B15,'Cleaned Responses'!$1:$99,MATCH(BD$1,'Cleaned Responses'!$1:$1,0),FALSE)</f>
        <v>-</v>
      </c>
    </row>
    <row r="16" spans="1:56" ht="21" customHeight="1" x14ac:dyDescent="0.25">
      <c r="A16" s="193" t="s">
        <v>220</v>
      </c>
      <c r="B16" s="6">
        <v>2022</v>
      </c>
      <c r="C16" s="6" t="str">
        <f>VLOOKUP($A16&amp;$B16,'Cleaned Responses'!$1:$99,MATCH($C$1,'Cleaned Responses'!$1:$1,0),FALSE)</f>
        <v>Will-Grundy Medical Clinic, LTD</v>
      </c>
      <c r="D16" s="6">
        <f>VLOOKUP($A16&amp;$B16,'Cleaned Responses'!$1:$99,MATCH(D$1,'Cleaned Responses'!$1:$1,0),FALSE)</f>
        <v>60432</v>
      </c>
      <c r="E16" s="6">
        <f>VLOOKUP($A16&amp;$B16,'Cleaned Responses'!$1:$99,MATCH(E$1,'Cleaned Responses'!$1:$1,0),FALSE)</f>
        <v>34000</v>
      </c>
      <c r="F16" s="6">
        <f>VLOOKUP($A16&amp;$B16,'Cleaned Responses'!$1:$99,MATCH(F$1,'Cleaned Responses'!$1:$1,0),FALSE)</f>
        <v>1400000</v>
      </c>
      <c r="G16" s="6">
        <f t="shared" si="0"/>
        <v>1395</v>
      </c>
      <c r="H16" s="6">
        <f>VLOOKUP($A16&amp;$B16,'Cleaned Responses'!$1:$99,MATCH(H$1,'Cleaned Responses'!$1:$1,0),FALSE)</f>
        <v>2800</v>
      </c>
      <c r="I16" s="6" t="str">
        <f>VLOOKUP($A16&amp;$B16,'Cleaned Responses'!$1:$99,MATCH(I$1,'Cleaned Responses'!$1:$1,0),FALSE)</f>
        <v>-</v>
      </c>
      <c r="J16" s="6">
        <f>VLOOKUP($A16&amp;$B16,'Cleaned Responses'!$1:$99,MATCH(J$1,'Cleaned Responses'!$1:$1,0),FALSE)</f>
        <v>100</v>
      </c>
      <c r="K16" s="6">
        <f>VLOOKUP($A16&amp;$B16,'Cleaned Responses'!$1:$99,MATCH(K$1,'Cleaned Responses'!$1:$1,0),FALSE)</f>
        <v>200</v>
      </c>
      <c r="L16" s="6">
        <f>VLOOKUP($A16&amp;$B16,'Cleaned Responses'!$1:$99,MATCH(L$1,'Cleaned Responses'!$1:$1,0),FALSE)</f>
        <v>500</v>
      </c>
      <c r="M16" s="6">
        <f>VLOOKUP($A16&amp;$B16,'Cleaned Responses'!$1:$99,MATCH(M$1,'Cleaned Responses'!$1:$1,0),FALSE)</f>
        <v>2710</v>
      </c>
      <c r="N16" s="8" t="e">
        <f t="shared" si="1"/>
        <v>#VALUE!</v>
      </c>
      <c r="O16" s="8">
        <f t="shared" si="2"/>
        <v>0.88315412186379927</v>
      </c>
      <c r="P16" s="8">
        <f t="shared" si="3"/>
        <v>0.11684587813620072</v>
      </c>
      <c r="Q16" s="6"/>
      <c r="R16" s="6"/>
      <c r="S16" s="6"/>
      <c r="T16" s="6"/>
      <c r="U16" s="8" t="e">
        <f t="shared" si="4"/>
        <v>#VALUE!</v>
      </c>
      <c r="V16" s="6" t="str">
        <f>VLOOKUP($A16&amp;$B16,'Cleaned Responses'!$1:$99,MATCH(V$1,'Cleaned Responses'!$1:$1,0),FALSE)</f>
        <v>-</v>
      </c>
      <c r="W16" s="6">
        <f>VLOOKUP($A16&amp;$B16,'Cleaned Responses'!$1:$99,MATCH(W$1,'Cleaned Responses'!$1:$1,0),FALSE)</f>
        <v>1232</v>
      </c>
      <c r="X16" s="9">
        <f t="shared" si="7"/>
        <v>1107</v>
      </c>
      <c r="Y16" s="9">
        <f t="shared" si="5"/>
        <v>125</v>
      </c>
      <c r="Z16" s="6">
        <f>VLOOKUP($A16&amp;$B16,'Cleaned Responses'!$1:$99,MATCH(Z$1,'Cleaned Responses'!$1:$1,0),FALSE)</f>
        <v>163</v>
      </c>
      <c r="AA16" s="6" t="e">
        <f>VLOOKUP($A16&amp;$B16,'Cleaned Responses'!$1:$99,MATCH(AA$1,'Cleaned Responses'!$1:$1,0),FALSE)</f>
        <v>#N/A</v>
      </c>
      <c r="AB16" s="6" t="e">
        <f>VLOOKUP($A16&amp;$B16,'Cleaned Responses'!$1:$99,MATCH(AB$1,'Cleaned Responses'!$1:$1,0),FALSE)</f>
        <v>#N/A</v>
      </c>
      <c r="AC16" s="6" t="e">
        <f>VLOOKUP($A16&amp;$B16,'Cleaned Responses'!$1:$99,MATCH(AC$1,'Cleaned Responses'!$1:$1,0),FALSE)</f>
        <v>#N/A</v>
      </c>
      <c r="AD16" s="6" t="e">
        <f>VLOOKUP($A16&amp;$B16,'Cleaned Responses'!$1:$99,MATCH(AD$1,'Cleaned Responses'!$1:$1,0),FALSE)</f>
        <v>#N/A</v>
      </c>
      <c r="AE16" s="6">
        <f>VLOOKUP($A16&amp;$B16,'Cleaned Responses'!$1:$99,MATCH(AE$1,'Cleaned Responses'!$1:$1,0),FALSE)</f>
        <v>1395</v>
      </c>
      <c r="AF16" s="6">
        <f>VLOOKUP($A16&amp;$B16,'Cleaned Responses'!$1:$99,MATCH(AF$1,'Cleaned Responses'!$1:$1,0),FALSE)</f>
        <v>825</v>
      </c>
      <c r="AG16" s="6">
        <f>VLOOKUP($A16&amp;$B16,'Cleaned Responses'!$1:$99,MATCH(AG$1,'Cleaned Responses'!$1:$1,0),FALSE)</f>
        <v>125</v>
      </c>
      <c r="AH16" s="6">
        <f t="shared" si="6"/>
        <v>700</v>
      </c>
      <c r="AI16" s="7">
        <f>VLOOKUP($A16&amp;$B16,'Cleaned Responses'!$1:$99,MATCH(AI$1,'Cleaned Responses'!$1:$1,0),FALSE)/100</f>
        <v>0.24</v>
      </c>
      <c r="AJ16" s="7">
        <f>VLOOKUP($A16&amp;$B16,'Cleaned Responses'!$1:$99,MATCH(AJ$1,'Cleaned Responses'!$1:$1,0),FALSE)/100</f>
        <v>0.3</v>
      </c>
      <c r="AK16" s="7">
        <f>VLOOKUP($A16&amp;$B16,'Cleaned Responses'!$1:$99,MATCH(AK$1,'Cleaned Responses'!$1:$1,0),FALSE)/100</f>
        <v>0.05</v>
      </c>
      <c r="AL16" s="7">
        <f>VLOOKUP($A16&amp;$B16,'Cleaned Responses'!$1:$99,MATCH(AL$1,'Cleaned Responses'!$1:$1,0),FALSE)/100</f>
        <v>0.1</v>
      </c>
      <c r="AM16" s="7">
        <f>VLOOKUP($A16&amp;$B16,'Cleaned Responses'!$1:$99,MATCH(AM$1,'Cleaned Responses'!$1:$1,0),FALSE)/100</f>
        <v>0.39</v>
      </c>
      <c r="AN16" s="7" t="e">
        <f>VLOOKUP($A16&amp;$B16,'Cleaned Responses'!$1:$99,MATCH(AN$1,'Cleaned Responses'!$1:$1,0),FALSE)/100</f>
        <v>#VALUE!</v>
      </c>
      <c r="AO16" s="7">
        <f>VLOOKUP($A16&amp;$B16,'Cleaned Responses'!$1:$99,MATCH(AO$1,'Cleaned Responses'!$1:$1,0),FALSE)/100</f>
        <v>0.02</v>
      </c>
      <c r="AP16" s="7">
        <f>VLOOKUP($A16&amp;$B16,'Cleaned Responses'!$1:$99,MATCH(AP$1,'Cleaned Responses'!$1:$1,0),FALSE)/100</f>
        <v>0.1</v>
      </c>
      <c r="AQ16" s="7" t="e">
        <f>VLOOKUP($A16&amp;$B16,'Cleaned Responses'!$1:$99,MATCH(AQ$1,'Cleaned Responses'!$1:$1,0),FALSE)/100</f>
        <v>#VALUE!</v>
      </c>
      <c r="AR16" s="7">
        <f>VLOOKUP($A16&amp;$B16,'Cleaned Responses'!$1:$99,MATCH(AR$1,'Cleaned Responses'!$1:$1,0),FALSE)/100</f>
        <v>0.25</v>
      </c>
      <c r="AS16" s="7">
        <f>VLOOKUP($A16&amp;$B16,'Cleaned Responses'!$1:$99,MATCH(AS$1,'Cleaned Responses'!$1:$1,0),FALSE)/100</f>
        <v>0.1</v>
      </c>
      <c r="AT16" s="7">
        <f>VLOOKUP($A16&amp;$B16,'Cleaned Responses'!$1:$99,MATCH(AT$1,'Cleaned Responses'!$1:$1,0),FALSE)/100</f>
        <v>0.14000000000000001</v>
      </c>
      <c r="AU16" s="7">
        <f>VLOOKUP($A16&amp;$B16,'Cleaned Responses'!$1:$99,MATCH(AU$1,'Cleaned Responses'!$1:$1,0),FALSE)/100</f>
        <v>0.1</v>
      </c>
      <c r="AV16" s="7" t="e">
        <f>VLOOKUP($A16&amp;$B16,'Cleaned Responses'!$1:$99,MATCH(AV$1,'Cleaned Responses'!$1:$1,0),FALSE)/100</f>
        <v>#VALUE!</v>
      </c>
      <c r="AW16" s="7" t="e">
        <f>VLOOKUP($A16&amp;$B16,'Cleaned Responses'!$1:$99,MATCH(AW$1,'Cleaned Responses'!$1:$1,0),FALSE)/100</f>
        <v>#VALUE!</v>
      </c>
      <c r="AX16" s="7" t="e">
        <f>VLOOKUP($A16&amp;$B16,'Cleaned Responses'!$1:$99,MATCH(AX$1,'Cleaned Responses'!$1:$1,0),FALSE)/100</f>
        <v>#VALUE!</v>
      </c>
      <c r="AY16" s="7" t="e">
        <f>VLOOKUP($A16&amp;$B16,'Cleaned Responses'!$1:$99,MATCH(AY$1,'Cleaned Responses'!$1:$1,0),FALSE)/100</f>
        <v>#N/A</v>
      </c>
      <c r="AZ16" s="7">
        <f>VLOOKUP($A16&amp;$B16,'Cleaned Responses'!$1:$99,MATCH(AZ$1,'Cleaned Responses'!$1:$1,0),FALSE)/100</f>
        <v>0.25</v>
      </c>
      <c r="BA16" s="7">
        <f>VLOOKUP($A16&amp;$B16,'Cleaned Responses'!$1:$99,MATCH(BA$1,'Cleaned Responses'!$1:$1,0),FALSE)/100</f>
        <v>0.1</v>
      </c>
      <c r="BB16" s="7"/>
      <c r="BC16" s="6">
        <f>VLOOKUP($A16&amp;$B16,'Cleaned Responses'!$1:$99,MATCH(BC$1,'Cleaned Responses'!$1:$1,0),FALSE)</f>
        <v>1395</v>
      </c>
      <c r="BD16" s="6" t="str">
        <f>VLOOKUP($A16&amp;$B16,'Cleaned Responses'!$1:$99,MATCH(BD$1,'Cleaned Responses'!$1:$1,0),FALSE)</f>
        <v>-</v>
      </c>
    </row>
    <row r="17" spans="1:56" ht="21" customHeight="1" x14ac:dyDescent="0.25">
      <c r="A17" s="193" t="s">
        <v>221</v>
      </c>
      <c r="B17" s="6">
        <v>2022</v>
      </c>
      <c r="C17" s="6" t="str">
        <f>VLOOKUP($A17&amp;$B17,'Cleaned Responses'!$1:$99,MATCH($C$1,'Cleaned Responses'!$1:$1,0),FALSE)</f>
        <v>Norma Jean Sanders Free Clinic</v>
      </c>
      <c r="D17" s="6">
        <f>VLOOKUP($A17&amp;$B17,'Cleaned Responses'!$1:$99,MATCH(D$1,'Cleaned Responses'!$1:$1,0),FALSE)</f>
        <v>60653</v>
      </c>
      <c r="E17" s="6" t="str">
        <f>VLOOKUP($A17&amp;$B17,'Cleaned Responses'!$1:$99,MATCH(E$1,'Cleaned Responses'!$1:$1,0),FALSE)</f>
        <v>-</v>
      </c>
      <c r="F17" s="6">
        <f>VLOOKUP($A17&amp;$B17,'Cleaned Responses'!$1:$99,MATCH(F$1,'Cleaned Responses'!$1:$1,0),FALSE)</f>
        <v>86480</v>
      </c>
      <c r="G17" s="6">
        <f t="shared" si="0"/>
        <v>1261</v>
      </c>
      <c r="H17" s="6">
        <f>VLOOKUP($A17&amp;$B17,'Cleaned Responses'!$1:$99,MATCH(H$1,'Cleaned Responses'!$1:$1,0),FALSE)</f>
        <v>240</v>
      </c>
      <c r="I17" s="6">
        <f>VLOOKUP($A17&amp;$B17,'Cleaned Responses'!$1:$99,MATCH(I$1,'Cleaned Responses'!$1:$1,0),FALSE)</f>
        <v>25</v>
      </c>
      <c r="J17" s="6">
        <f>VLOOKUP($A17&amp;$B17,'Cleaned Responses'!$1:$99,MATCH(J$1,'Cleaned Responses'!$1:$1,0),FALSE)</f>
        <v>50</v>
      </c>
      <c r="K17" s="6">
        <f>VLOOKUP($A17&amp;$B17,'Cleaned Responses'!$1:$99,MATCH(K$1,'Cleaned Responses'!$1:$1,0),FALSE)</f>
        <v>15</v>
      </c>
      <c r="L17" s="6" t="str">
        <f>VLOOKUP($A17&amp;$B17,'Cleaned Responses'!$1:$99,MATCH(L$1,'Cleaned Responses'!$1:$1,0),FALSE)</f>
        <v>-</v>
      </c>
      <c r="M17" s="6">
        <f>VLOOKUP($A17&amp;$B17,'Cleaned Responses'!$1:$99,MATCH(M$1,'Cleaned Responses'!$1:$1,0),FALSE)</f>
        <v>12</v>
      </c>
      <c r="N17" s="8" t="e">
        <f t="shared" si="1"/>
        <v>#VALUE!</v>
      </c>
      <c r="O17" s="8">
        <f t="shared" si="2"/>
        <v>0.45678033306899285</v>
      </c>
      <c r="P17" s="8" t="e">
        <f t="shared" si="3"/>
        <v>#VALUE!</v>
      </c>
      <c r="Q17" s="6"/>
      <c r="R17" s="6"/>
      <c r="S17" s="6"/>
      <c r="T17" s="6"/>
      <c r="U17" s="8" t="e">
        <f t="shared" si="4"/>
        <v>#VALUE!</v>
      </c>
      <c r="V17" s="6" t="str">
        <f>VLOOKUP($A17&amp;$B17,'Cleaned Responses'!$1:$99,MATCH(V$1,'Cleaned Responses'!$1:$1,0),FALSE)</f>
        <v>-</v>
      </c>
      <c r="W17" s="6">
        <f>VLOOKUP($A17&amp;$B17,'Cleaned Responses'!$1:$99,MATCH(W$1,'Cleaned Responses'!$1:$1,0),FALSE)</f>
        <v>576</v>
      </c>
      <c r="X17" s="9">
        <f t="shared" si="7"/>
        <v>262</v>
      </c>
      <c r="Y17" s="9">
        <f t="shared" si="5"/>
        <v>314</v>
      </c>
      <c r="Z17" s="6" t="str">
        <f>VLOOKUP($A17&amp;$B17,'Cleaned Responses'!$1:$99,MATCH(Z$1,'Cleaned Responses'!$1:$1,0),FALSE)</f>
        <v>-</v>
      </c>
      <c r="AA17" s="6" t="e">
        <f>VLOOKUP($A17&amp;$B17,'Cleaned Responses'!$1:$99,MATCH(AA$1,'Cleaned Responses'!$1:$1,0),FALSE)</f>
        <v>#N/A</v>
      </c>
      <c r="AB17" s="6" t="e">
        <f>VLOOKUP($A17&amp;$B17,'Cleaned Responses'!$1:$99,MATCH(AB$1,'Cleaned Responses'!$1:$1,0),FALSE)</f>
        <v>#N/A</v>
      </c>
      <c r="AC17" s="6" t="e">
        <f>VLOOKUP($A17&amp;$B17,'Cleaned Responses'!$1:$99,MATCH(AC$1,'Cleaned Responses'!$1:$1,0),FALSE)</f>
        <v>#N/A</v>
      </c>
      <c r="AD17" s="6" t="e">
        <f>VLOOKUP($A17&amp;$B17,'Cleaned Responses'!$1:$99,MATCH(AD$1,'Cleaned Responses'!$1:$1,0),FALSE)</f>
        <v>#N/A</v>
      </c>
      <c r="AE17" s="6">
        <f>VLOOKUP($A17&amp;$B17,'Cleaned Responses'!$1:$99,MATCH(AE$1,'Cleaned Responses'!$1:$1,0),FALSE)</f>
        <v>1261</v>
      </c>
      <c r="AF17" s="6">
        <f>VLOOKUP($A17&amp;$B17,'Cleaned Responses'!$1:$99,MATCH(AF$1,'Cleaned Responses'!$1:$1,0),FALSE)</f>
        <v>371</v>
      </c>
      <c r="AG17" s="6">
        <f>VLOOKUP($A17&amp;$B17,'Cleaned Responses'!$1:$99,MATCH(AG$1,'Cleaned Responses'!$1:$1,0),FALSE)</f>
        <v>314</v>
      </c>
      <c r="AH17" s="6">
        <f t="shared" si="6"/>
        <v>57</v>
      </c>
      <c r="AI17" s="7">
        <f>VLOOKUP($A17&amp;$B17,'Cleaned Responses'!$1:$99,MATCH(AI$1,'Cleaned Responses'!$1:$1,0),FALSE)/100</f>
        <v>0.1</v>
      </c>
      <c r="AJ17" s="7">
        <f>VLOOKUP($A17&amp;$B17,'Cleaned Responses'!$1:$99,MATCH(AJ$1,'Cleaned Responses'!$1:$1,0),FALSE)/100</f>
        <v>0.5</v>
      </c>
      <c r="AK17" s="7">
        <f>VLOOKUP($A17&amp;$B17,'Cleaned Responses'!$1:$99,MATCH(AK$1,'Cleaned Responses'!$1:$1,0),FALSE)/100</f>
        <v>0.02</v>
      </c>
      <c r="AL17" s="7" t="e">
        <f>VLOOKUP($A17&amp;$B17,'Cleaned Responses'!$1:$99,MATCH(AL$1,'Cleaned Responses'!$1:$1,0),FALSE)/100</f>
        <v>#VALUE!</v>
      </c>
      <c r="AM17" s="7">
        <f>VLOOKUP($A17&amp;$B17,'Cleaned Responses'!$1:$99,MATCH(AM$1,'Cleaned Responses'!$1:$1,0),FALSE)/100</f>
        <v>0.02</v>
      </c>
      <c r="AN17" s="7" t="e">
        <f>VLOOKUP($A17&amp;$B17,'Cleaned Responses'!$1:$99,MATCH(AN$1,'Cleaned Responses'!$1:$1,0),FALSE)/100</f>
        <v>#VALUE!</v>
      </c>
      <c r="AO17" s="7" t="e">
        <f>VLOOKUP($A17&amp;$B17,'Cleaned Responses'!$1:$99,MATCH(AO$1,'Cleaned Responses'!$1:$1,0),FALSE)/100</f>
        <v>#VALUE!</v>
      </c>
      <c r="AP17" s="7" t="e">
        <f>VLOOKUP($A17&amp;$B17,'Cleaned Responses'!$1:$99,MATCH(AP$1,'Cleaned Responses'!$1:$1,0),FALSE)/100</f>
        <v>#VALUE!</v>
      </c>
      <c r="AQ17" s="7" t="e">
        <f>VLOOKUP($A17&amp;$B17,'Cleaned Responses'!$1:$99,MATCH(AQ$1,'Cleaned Responses'!$1:$1,0),FALSE)/100</f>
        <v>#VALUE!</v>
      </c>
      <c r="AR17" s="7">
        <f>VLOOKUP($A17&amp;$B17,'Cleaned Responses'!$1:$99,MATCH(AR$1,'Cleaned Responses'!$1:$1,0),FALSE)/100</f>
        <v>0.05</v>
      </c>
      <c r="AS17" s="7" t="e">
        <f>VLOOKUP($A17&amp;$B17,'Cleaned Responses'!$1:$99,MATCH(AS$1,'Cleaned Responses'!$1:$1,0),FALSE)/100</f>
        <v>#VALUE!</v>
      </c>
      <c r="AT17" s="7">
        <f>VLOOKUP($A17&amp;$B17,'Cleaned Responses'!$1:$99,MATCH(AT$1,'Cleaned Responses'!$1:$1,0),FALSE)/100</f>
        <v>0.02</v>
      </c>
      <c r="AU17" s="7" t="e">
        <f>VLOOKUP($A17&amp;$B17,'Cleaned Responses'!$1:$99,MATCH(AU$1,'Cleaned Responses'!$1:$1,0),FALSE)/100</f>
        <v>#VALUE!</v>
      </c>
      <c r="AV17" s="7">
        <f>VLOOKUP($A17&amp;$B17,'Cleaned Responses'!$1:$99,MATCH(AV$1,'Cleaned Responses'!$1:$1,0),FALSE)/100</f>
        <v>0.1</v>
      </c>
      <c r="AW17" s="7">
        <f>VLOOKUP($A17&amp;$B17,'Cleaned Responses'!$1:$99,MATCH(AW$1,'Cleaned Responses'!$1:$1,0),FALSE)/100</f>
        <v>0.01</v>
      </c>
      <c r="AX17" s="7" t="e">
        <f>VLOOKUP($A17&amp;$B17,'Cleaned Responses'!$1:$99,MATCH(AX$1,'Cleaned Responses'!$1:$1,0),FALSE)/100</f>
        <v>#VALUE!</v>
      </c>
      <c r="AY17" s="7" t="e">
        <f>VLOOKUP($A17&amp;$B17,'Cleaned Responses'!$1:$99,MATCH(AY$1,'Cleaned Responses'!$1:$1,0),FALSE)/100</f>
        <v>#N/A</v>
      </c>
      <c r="AZ17" s="7">
        <f>VLOOKUP($A17&amp;$B17,'Cleaned Responses'!$1:$99,MATCH(AZ$1,'Cleaned Responses'!$1:$1,0),FALSE)/100</f>
        <v>0.1</v>
      </c>
      <c r="BA17" s="7">
        <f>VLOOKUP($A17&amp;$B17,'Cleaned Responses'!$1:$99,MATCH(BA$1,'Cleaned Responses'!$1:$1,0),FALSE)/100</f>
        <v>0.08</v>
      </c>
      <c r="BB17" s="7"/>
      <c r="BC17" s="6">
        <f>VLOOKUP($A17&amp;$B17,'Cleaned Responses'!$1:$99,MATCH(BC$1,'Cleaned Responses'!$1:$1,0),FALSE)</f>
        <v>130</v>
      </c>
      <c r="BD17" s="6" t="str">
        <f>VLOOKUP($A17&amp;$B17,'Cleaned Responses'!$1:$99,MATCH(BD$1,'Cleaned Responses'!$1:$1,0),FALSE)</f>
        <v>-</v>
      </c>
    </row>
    <row r="18" spans="1:56" ht="21" customHeight="1" x14ac:dyDescent="0.25">
      <c r="A18" s="193" t="s">
        <v>206</v>
      </c>
      <c r="B18" s="6">
        <v>2022</v>
      </c>
      <c r="C18" s="6" t="str">
        <f>VLOOKUP($A18&amp;$B18,'Cleaned Responses'!$1:$99,MATCH($C$1,'Cleaned Responses'!$1:$1,0),FALSE)</f>
        <v>Mobile Care Chicago</v>
      </c>
      <c r="D18" s="6">
        <f>VLOOKUP($A18&amp;$B18,'Cleaned Responses'!$1:$99,MATCH(D$1,'Cleaned Responses'!$1:$1,0),FALSE)</f>
        <v>60609</v>
      </c>
      <c r="E18" s="6">
        <f>VLOOKUP($A18&amp;$B18,'Cleaned Responses'!$1:$99,MATCH(E$1,'Cleaned Responses'!$1:$1,0),FALSE)</f>
        <v>2967000</v>
      </c>
      <c r="F18" s="6">
        <f>VLOOKUP($A18&amp;$B18,'Cleaned Responses'!$1:$99,MATCH(F$1,'Cleaned Responses'!$1:$1,0),FALSE)</f>
        <v>2899000</v>
      </c>
      <c r="G18" s="6">
        <f t="shared" si="0"/>
        <v>7833</v>
      </c>
      <c r="H18" s="6">
        <f>VLOOKUP($A18&amp;$B18,'Cleaned Responses'!$1:$99,MATCH(H$1,'Cleaned Responses'!$1:$1,0),FALSE)</f>
        <v>1080</v>
      </c>
      <c r="I18" s="6">
        <f>VLOOKUP($A18&amp;$B18,'Cleaned Responses'!$1:$99,MATCH(I$1,'Cleaned Responses'!$1:$1,0),FALSE)</f>
        <v>94</v>
      </c>
      <c r="J18" s="6">
        <f>VLOOKUP($A18&amp;$B18,'Cleaned Responses'!$1:$99,MATCH(J$1,'Cleaned Responses'!$1:$1,0),FALSE)</f>
        <v>152</v>
      </c>
      <c r="K18" s="6">
        <f>VLOOKUP($A18&amp;$B18,'Cleaned Responses'!$1:$99,MATCH(K$1,'Cleaned Responses'!$1:$1,0),FALSE)</f>
        <v>500</v>
      </c>
      <c r="L18" s="6" t="str">
        <f>VLOOKUP($A18&amp;$B18,'Cleaned Responses'!$1:$99,MATCH(L$1,'Cleaned Responses'!$1:$1,0),FALSE)</f>
        <v>-</v>
      </c>
      <c r="M18" s="6">
        <f>VLOOKUP($A18&amp;$B18,'Cleaned Responses'!$1:$99,MATCH(M$1,'Cleaned Responses'!$1:$1,0),FALSE)</f>
        <v>94</v>
      </c>
      <c r="N18" s="8">
        <f t="shared" si="1"/>
        <v>0.69628494829567211</v>
      </c>
      <c r="O18" s="8">
        <f t="shared" si="2"/>
        <v>0.30371505170432783</v>
      </c>
      <c r="P18" s="8" t="e">
        <f t="shared" si="3"/>
        <v>#VALUE!</v>
      </c>
      <c r="Q18" s="6"/>
      <c r="R18" s="6"/>
      <c r="S18" s="6"/>
      <c r="T18" s="6"/>
      <c r="U18" s="8" t="e">
        <f t="shared" si="4"/>
        <v>#VALUE!</v>
      </c>
      <c r="V18" s="6">
        <f>VLOOKUP($A18&amp;$B18,'Cleaned Responses'!$1:$99,MATCH(V$1,'Cleaned Responses'!$1:$1,0),FALSE)</f>
        <v>5454</v>
      </c>
      <c r="W18" s="6">
        <f>VLOOKUP($A18&amp;$B18,'Cleaned Responses'!$1:$99,MATCH(W$1,'Cleaned Responses'!$1:$1,0),FALSE)</f>
        <v>2379</v>
      </c>
      <c r="X18" s="9">
        <f t="shared" si="7"/>
        <v>21</v>
      </c>
      <c r="Y18" s="9">
        <f t="shared" si="5"/>
        <v>2358</v>
      </c>
      <c r="Z18" s="6" t="str">
        <f>VLOOKUP($A18&amp;$B18,'Cleaned Responses'!$1:$99,MATCH(Z$1,'Cleaned Responses'!$1:$1,0),FALSE)</f>
        <v>-</v>
      </c>
      <c r="AA18" s="6" t="e">
        <f>VLOOKUP($A18&amp;$B18,'Cleaned Responses'!$1:$99,MATCH(AA$1,'Cleaned Responses'!$1:$1,0),FALSE)</f>
        <v>#N/A</v>
      </c>
      <c r="AB18" s="6" t="e">
        <f>VLOOKUP($A18&amp;$B18,'Cleaned Responses'!$1:$99,MATCH(AB$1,'Cleaned Responses'!$1:$1,0),FALSE)</f>
        <v>#N/A</v>
      </c>
      <c r="AC18" s="6" t="e">
        <f>VLOOKUP($A18&amp;$B18,'Cleaned Responses'!$1:$99,MATCH(AC$1,'Cleaned Responses'!$1:$1,0),FALSE)</f>
        <v>#N/A</v>
      </c>
      <c r="AD18" s="6" t="e">
        <f>VLOOKUP($A18&amp;$B18,'Cleaned Responses'!$1:$99,MATCH(AD$1,'Cleaned Responses'!$1:$1,0),FALSE)</f>
        <v>#N/A</v>
      </c>
      <c r="AE18" s="6">
        <f>VLOOKUP($A18&amp;$B18,'Cleaned Responses'!$1:$99,MATCH(AE$1,'Cleaned Responses'!$1:$1,0),FALSE)</f>
        <v>7833</v>
      </c>
      <c r="AF18" s="6">
        <f>VLOOKUP($A18&amp;$B18,'Cleaned Responses'!$1:$99,MATCH(AF$1,'Cleaned Responses'!$1:$1,0),FALSE)</f>
        <v>5131</v>
      </c>
      <c r="AG18" s="6">
        <f>VLOOKUP($A18&amp;$B18,'Cleaned Responses'!$1:$99,MATCH(AG$1,'Cleaned Responses'!$1:$1,0),FALSE)</f>
        <v>2358</v>
      </c>
      <c r="AH18" s="6">
        <f t="shared" si="6"/>
        <v>2773</v>
      </c>
      <c r="AI18" s="7" t="e">
        <f>VLOOKUP($A18&amp;$B18,'Cleaned Responses'!$1:$99,MATCH(AI$1,'Cleaned Responses'!$1:$1,0),FALSE)/100</f>
        <v>#VALUE!</v>
      </c>
      <c r="AJ18" s="7" t="e">
        <f>VLOOKUP($A18&amp;$B18,'Cleaned Responses'!$1:$99,MATCH(AJ$1,'Cleaned Responses'!$1:$1,0),FALSE)/100</f>
        <v>#VALUE!</v>
      </c>
      <c r="AK18" s="7">
        <f>VLOOKUP($A18&amp;$B18,'Cleaned Responses'!$1:$99,MATCH(AK$1,'Cleaned Responses'!$1:$1,0),FALSE)/100</f>
        <v>0.25</v>
      </c>
      <c r="AL18" s="7" t="e">
        <f>VLOOKUP($A18&amp;$B18,'Cleaned Responses'!$1:$99,MATCH(AL$1,'Cleaned Responses'!$1:$1,0),FALSE)/100</f>
        <v>#VALUE!</v>
      </c>
      <c r="AM18" s="7">
        <f>VLOOKUP($A18&amp;$B18,'Cleaned Responses'!$1:$99,MATCH(AM$1,'Cleaned Responses'!$1:$1,0),FALSE)/100</f>
        <v>0</v>
      </c>
      <c r="AN18" s="7">
        <f>VLOOKUP($A18&amp;$B18,'Cleaned Responses'!$1:$99,MATCH(AN$1,'Cleaned Responses'!$1:$1,0),FALSE)/100</f>
        <v>0.69</v>
      </c>
      <c r="AO18" s="7">
        <f>VLOOKUP($A18&amp;$B18,'Cleaned Responses'!$1:$99,MATCH(AO$1,'Cleaned Responses'!$1:$1,0),FALSE)/100</f>
        <v>0.25</v>
      </c>
      <c r="AP18" s="7" t="e">
        <f>VLOOKUP($A18&amp;$B18,'Cleaned Responses'!$1:$99,MATCH(AP$1,'Cleaned Responses'!$1:$1,0),FALSE)/100</f>
        <v>#VALUE!</v>
      </c>
      <c r="AQ18" s="7">
        <f>VLOOKUP($A18&amp;$B18,'Cleaned Responses'!$1:$99,MATCH(AQ$1,'Cleaned Responses'!$1:$1,0),FALSE)/100</f>
        <v>0</v>
      </c>
      <c r="AR18" s="7" t="e">
        <f>VLOOKUP($A18&amp;$B18,'Cleaned Responses'!$1:$99,MATCH(AR$1,'Cleaned Responses'!$1:$1,0),FALSE)/100</f>
        <v>#VALUE!</v>
      </c>
      <c r="AS18" s="7" t="e">
        <f>VLOOKUP($A18&amp;$B18,'Cleaned Responses'!$1:$99,MATCH(AS$1,'Cleaned Responses'!$1:$1,0),FALSE)/100</f>
        <v>#VALUE!</v>
      </c>
      <c r="AT18" s="7" t="e">
        <f>VLOOKUP($A18&amp;$B18,'Cleaned Responses'!$1:$99,MATCH(AT$1,'Cleaned Responses'!$1:$1,0),FALSE)/100</f>
        <v>#VALUE!</v>
      </c>
      <c r="AU18" s="7" t="e">
        <f>VLOOKUP($A18&amp;$B18,'Cleaned Responses'!$1:$99,MATCH(AU$1,'Cleaned Responses'!$1:$1,0),FALSE)/100</f>
        <v>#VALUE!</v>
      </c>
      <c r="AV18" s="7">
        <f>VLOOKUP($A18&amp;$B18,'Cleaned Responses'!$1:$99,MATCH(AV$1,'Cleaned Responses'!$1:$1,0),FALSE)/100</f>
        <v>0.06</v>
      </c>
      <c r="AW18" s="7" t="e">
        <f>VLOOKUP($A18&amp;$B18,'Cleaned Responses'!$1:$99,MATCH(AW$1,'Cleaned Responses'!$1:$1,0),FALSE)/100</f>
        <v>#VALUE!</v>
      </c>
      <c r="AX18" s="7" t="e">
        <f>VLOOKUP($A18&amp;$B18,'Cleaned Responses'!$1:$99,MATCH(AX$1,'Cleaned Responses'!$1:$1,0),FALSE)/100</f>
        <v>#VALUE!</v>
      </c>
      <c r="AY18" s="7" t="e">
        <f>VLOOKUP($A18&amp;$B18,'Cleaned Responses'!$1:$99,MATCH(AY$1,'Cleaned Responses'!$1:$1,0),FALSE)/100</f>
        <v>#N/A</v>
      </c>
      <c r="AZ18" s="7">
        <f>VLOOKUP($A18&amp;$B18,'Cleaned Responses'!$1:$99,MATCH(AZ$1,'Cleaned Responses'!$1:$1,0),FALSE)/100</f>
        <v>0.06</v>
      </c>
      <c r="BA18" s="7" t="e">
        <f>VLOOKUP($A18&amp;$B18,'Cleaned Responses'!$1:$99,MATCH(BA$1,'Cleaned Responses'!$1:$1,0),FALSE)/100</f>
        <v>#VALUE!</v>
      </c>
      <c r="BB18" s="7"/>
      <c r="BC18" s="6">
        <f>VLOOKUP($A18&amp;$B18,'Cleaned Responses'!$1:$99,MATCH(BC$1,'Cleaned Responses'!$1:$1,0),FALSE)</f>
        <v>749</v>
      </c>
      <c r="BD18" s="6" t="str">
        <f>VLOOKUP($A18&amp;$B18,'Cleaned Responses'!$1:$99,MATCH(BD$1,'Cleaned Responses'!$1:$1,0),FALSE)</f>
        <v>-</v>
      </c>
    </row>
    <row r="25" spans="1:56" x14ac:dyDescent="0.2">
      <c r="AE25" s="166"/>
      <c r="AZ25" s="168"/>
      <c r="BA25" s="168"/>
      <c r="BC25" s="166"/>
      <c r="BD25" s="166"/>
    </row>
    <row r="26" spans="1:56" x14ac:dyDescent="0.2">
      <c r="C26" s="166"/>
      <c r="D26" s="166"/>
      <c r="E26" s="166"/>
      <c r="F26" s="166"/>
      <c r="G26" s="166"/>
      <c r="H26" s="166"/>
      <c r="I26" s="166"/>
      <c r="J26" s="166"/>
      <c r="K26" s="166"/>
      <c r="L26" s="167"/>
      <c r="M26" s="167"/>
      <c r="V26" s="166"/>
      <c r="W26" s="166"/>
      <c r="Z26" s="166"/>
      <c r="AE26" s="166"/>
      <c r="AF26" s="166"/>
      <c r="AG26" s="166"/>
      <c r="AH26" s="166"/>
      <c r="AI26" s="168"/>
      <c r="AJ26" s="168"/>
      <c r="AK26" s="168"/>
      <c r="AL26" s="168"/>
      <c r="AM26" s="168"/>
      <c r="AN26" s="168"/>
      <c r="AO26" s="168"/>
      <c r="AP26" s="168"/>
      <c r="AQ26" s="168"/>
      <c r="AR26" s="168"/>
      <c r="AS26" s="166"/>
      <c r="AT26" s="166"/>
      <c r="AU26" s="166"/>
      <c r="AV26" s="166"/>
      <c r="AW26" s="166"/>
      <c r="AX26" s="166"/>
      <c r="AZ26" s="168"/>
      <c r="BA26" s="1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223</v>
      </c>
      <c r="C1" s="91" t="s">
        <v>224</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94</v>
      </c>
      <c r="B15" s="21" t="s">
        <v>99</v>
      </c>
      <c r="C15" s="19" t="s">
        <v>100</v>
      </c>
    </row>
    <row r="16" spans="1:3" ht="29" customHeight="1" x14ac:dyDescent="0.2">
      <c r="A16" s="22" t="s">
        <v>101</v>
      </c>
      <c r="B16" s="92" t="e">
        <f>'2. Improved Health'!J11</f>
        <v>#VALUE!</v>
      </c>
      <c r="C16" s="90" t="e">
        <f>'2. Improved Health'!K11</f>
        <v>#VALUE!</v>
      </c>
    </row>
    <row r="17" spans="1:3" ht="29" customHeight="1" x14ac:dyDescent="0.2">
      <c r="A17" s="22" t="s">
        <v>102</v>
      </c>
      <c r="B17" s="92" t="e">
        <f>'2. Improved Health'!J12</f>
        <v>#VALUE!</v>
      </c>
      <c r="C17" s="90" t="e">
        <f>'2. Improved Health'!K12</f>
        <v>#VALUE!</v>
      </c>
    </row>
    <row r="18" spans="1:3" ht="29" customHeight="1" x14ac:dyDescent="0.2">
      <c r="A18" s="22" t="s">
        <v>103</v>
      </c>
      <c r="B18" s="92" t="e">
        <f>'2. Improved Health'!J13</f>
        <v>#VALUE!</v>
      </c>
      <c r="C18" s="90" t="e">
        <f>'2. Improved Health'!K13</f>
        <v>#VALUE!</v>
      </c>
    </row>
    <row r="19" spans="1:3" ht="43" customHeight="1" x14ac:dyDescent="0.2">
      <c r="A19" s="22" t="s">
        <v>104</v>
      </c>
      <c r="B19" s="92" t="e">
        <f>'2. Improved Health'!J14</f>
        <v>#VALUE!</v>
      </c>
      <c r="C19" s="90" t="e">
        <f>'2. Improved Health'!K14</f>
        <v>#VALUE!</v>
      </c>
    </row>
    <row r="20" spans="1:3" ht="29" customHeight="1" x14ac:dyDescent="0.2">
      <c r="A20" s="22" t="s">
        <v>105</v>
      </c>
      <c r="B20" s="92" t="e">
        <f>'2. Improved Health'!J15</f>
        <v>#VALUE!</v>
      </c>
      <c r="C20" s="90" t="e">
        <f>'2. Improved Health'!K15</f>
        <v>#VALUE!</v>
      </c>
    </row>
    <row r="21" spans="1:3" ht="43" customHeight="1" x14ac:dyDescent="0.2">
      <c r="A21" s="22" t="s">
        <v>106</v>
      </c>
      <c r="B21" s="92" t="e">
        <f>'2. Improved Health'!J16</f>
        <v>#VALUE!</v>
      </c>
      <c r="C21" s="90" t="e">
        <f>'2. Improved Health'!K16</f>
        <v>#VALUE!</v>
      </c>
    </row>
    <row r="22" spans="1:3" ht="57" customHeight="1" x14ac:dyDescent="0.2">
      <c r="A22" s="22" t="s">
        <v>107</v>
      </c>
      <c r="B22" s="92" t="e">
        <f>'2. Improved Health'!J17</f>
        <v>#VALUE!</v>
      </c>
      <c r="C22" s="90" t="e">
        <f>'2. Improved Health'!K17</f>
        <v>#VALUE!</v>
      </c>
    </row>
    <row r="23" spans="1:3" ht="57" customHeight="1" x14ac:dyDescent="0.2">
      <c r="A23" s="22" t="s">
        <v>108</v>
      </c>
      <c r="B23" s="92" t="e">
        <f>'2. Improved Health'!J19</f>
        <v>#VALUE!</v>
      </c>
      <c r="C23" s="90" t="e">
        <f>'2. Improved Health'!K19</f>
        <v>#VALUE!</v>
      </c>
    </row>
    <row r="24" spans="1:3" ht="29" customHeight="1" x14ac:dyDescent="0.2">
      <c r="A24" s="22" t="s">
        <v>109</v>
      </c>
      <c r="B24" s="92" t="e">
        <f>'2. Improved Health'!J20</f>
        <v>#VALUE!</v>
      </c>
      <c r="C24" s="90" t="e">
        <f>'2. Improved Health'!K20</f>
        <v>#VALUE!</v>
      </c>
    </row>
    <row r="25" spans="1:3" ht="44" customHeight="1" thickBot="1" x14ac:dyDescent="0.25">
      <c r="A25" s="29" t="s">
        <v>110</v>
      </c>
      <c r="B25" s="92" t="e">
        <f>'2. Improved Health'!J21</f>
        <v>#VALUE!</v>
      </c>
      <c r="C25" s="90" t="e">
        <f>'2. Improved Health'!K21</f>
        <v>#VALUE!</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19"/>
  <sheetViews>
    <sheetView workbookViewId="0">
      <selection activeCell="A19" sqref="A19:XFD19"/>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5" customWidth="1"/>
  </cols>
  <sheetData>
    <row r="1" spans="1:166" ht="314" customHeight="1" x14ac:dyDescent="0.2">
      <c r="A1" t="s">
        <v>225</v>
      </c>
      <c r="B1" s="170" t="s">
        <v>1</v>
      </c>
      <c r="C1" s="170" t="s">
        <v>226</v>
      </c>
      <c r="D1" s="170" t="s">
        <v>227</v>
      </c>
      <c r="E1" s="170" t="s">
        <v>228</v>
      </c>
      <c r="F1" s="170" t="s">
        <v>229</v>
      </c>
      <c r="G1" s="170" t="s">
        <v>154</v>
      </c>
      <c r="H1" s="170" t="s">
        <v>230</v>
      </c>
      <c r="I1" s="170" t="s">
        <v>231</v>
      </c>
      <c r="J1" s="170" t="s">
        <v>232</v>
      </c>
      <c r="K1" s="170" t="s">
        <v>233</v>
      </c>
      <c r="L1" s="170" t="s">
        <v>155</v>
      </c>
      <c r="M1" s="170" t="s">
        <v>234</v>
      </c>
      <c r="N1" s="170" t="s">
        <v>235</v>
      </c>
      <c r="O1" s="170" t="s">
        <v>236</v>
      </c>
      <c r="P1" s="170" t="s">
        <v>237</v>
      </c>
      <c r="Q1" s="170" t="s">
        <v>238</v>
      </c>
      <c r="R1" s="170" t="s">
        <v>239</v>
      </c>
      <c r="S1" s="170" t="s">
        <v>240</v>
      </c>
      <c r="T1" s="170" t="s">
        <v>241</v>
      </c>
      <c r="U1" s="170" t="s">
        <v>242</v>
      </c>
      <c r="V1" s="170" t="s">
        <v>243</v>
      </c>
      <c r="W1" s="170" t="s">
        <v>157</v>
      </c>
      <c r="X1" s="170" t="s">
        <v>156</v>
      </c>
      <c r="Y1" s="170" t="s">
        <v>159</v>
      </c>
      <c r="Z1" s="170" t="s">
        <v>183</v>
      </c>
      <c r="AA1" s="170" t="s">
        <v>182</v>
      </c>
      <c r="AB1" s="170" t="s">
        <v>173</v>
      </c>
      <c r="AC1" s="170" t="s">
        <v>174</v>
      </c>
      <c r="AD1" s="170" t="s">
        <v>177</v>
      </c>
      <c r="AE1" s="170" t="s">
        <v>158</v>
      </c>
      <c r="AF1" s="170" t="s">
        <v>204</v>
      </c>
      <c r="AG1" s="170" t="s">
        <v>205</v>
      </c>
      <c r="AH1" s="170" t="s">
        <v>160</v>
      </c>
      <c r="AI1" s="170" t="s">
        <v>161</v>
      </c>
      <c r="AJ1" s="170" t="s">
        <v>162</v>
      </c>
      <c r="AK1" s="170" t="s">
        <v>244</v>
      </c>
      <c r="AL1" s="170" t="s">
        <v>163</v>
      </c>
      <c r="AM1" s="170" t="s">
        <v>245</v>
      </c>
      <c r="AN1" s="170" t="s">
        <v>164</v>
      </c>
      <c r="AO1" s="170" t="s">
        <v>185</v>
      </c>
      <c r="AP1" s="170" t="s">
        <v>186</v>
      </c>
      <c r="AQ1" s="170" t="s">
        <v>188</v>
      </c>
      <c r="AR1" s="190" t="s">
        <v>189</v>
      </c>
      <c r="AS1" s="170" t="s">
        <v>190</v>
      </c>
      <c r="AT1" s="170" t="s">
        <v>193</v>
      </c>
      <c r="AU1" s="170" t="s">
        <v>194</v>
      </c>
      <c r="AV1" s="170" t="s">
        <v>167</v>
      </c>
      <c r="AW1" s="170" t="s">
        <v>202</v>
      </c>
      <c r="AX1" s="170" t="s">
        <v>201</v>
      </c>
      <c r="AY1" s="170" t="s">
        <v>187</v>
      </c>
      <c r="AZ1" s="170" t="s">
        <v>191</v>
      </c>
      <c r="BA1" s="170" t="s">
        <v>192</v>
      </c>
      <c r="BB1" s="170" t="s">
        <v>195</v>
      </c>
      <c r="BC1" s="170" t="s">
        <v>196</v>
      </c>
      <c r="BD1" s="170" t="s">
        <v>197</v>
      </c>
      <c r="BE1" s="170" t="s">
        <v>198</v>
      </c>
      <c r="BF1" s="170" t="s">
        <v>199</v>
      </c>
      <c r="BG1" s="170" t="s">
        <v>246</v>
      </c>
      <c r="BH1" s="170" t="s">
        <v>247</v>
      </c>
      <c r="BI1" s="170" t="s">
        <v>248</v>
      </c>
      <c r="BJ1" s="170" t="s">
        <v>249</v>
      </c>
      <c r="BK1" s="170" t="s">
        <v>250</v>
      </c>
      <c r="BL1" s="170" t="s">
        <v>251</v>
      </c>
      <c r="BM1" s="170" t="s">
        <v>252</v>
      </c>
      <c r="BN1" s="170" t="s">
        <v>253</v>
      </c>
      <c r="BO1" s="170" t="s">
        <v>254</v>
      </c>
      <c r="BP1" s="170" t="s">
        <v>255</v>
      </c>
      <c r="BQ1" s="170" t="s">
        <v>256</v>
      </c>
      <c r="BR1" s="170" t="s">
        <v>257</v>
      </c>
      <c r="BS1" s="170" t="s">
        <v>258</v>
      </c>
      <c r="BT1" s="170" t="s">
        <v>259</v>
      </c>
      <c r="BU1" s="170" t="s">
        <v>260</v>
      </c>
      <c r="BV1" s="170" t="s">
        <v>261</v>
      </c>
      <c r="BW1" s="170" t="s">
        <v>262</v>
      </c>
      <c r="BX1" s="170" t="s">
        <v>263</v>
      </c>
      <c r="BY1" s="170" t="s">
        <v>264</v>
      </c>
      <c r="BZ1" s="170" t="s">
        <v>265</v>
      </c>
      <c r="CA1" s="170" t="s">
        <v>266</v>
      </c>
      <c r="CB1" s="170" t="s">
        <v>267</v>
      </c>
      <c r="CC1" s="170" t="s">
        <v>268</v>
      </c>
      <c r="CD1" s="170" t="s">
        <v>269</v>
      </c>
      <c r="CE1" s="170" t="s">
        <v>270</v>
      </c>
      <c r="CF1" s="170" t="s">
        <v>271</v>
      </c>
      <c r="CG1" s="170" t="s">
        <v>272</v>
      </c>
      <c r="CH1" s="170" t="s">
        <v>273</v>
      </c>
      <c r="CI1" s="170" t="s">
        <v>274</v>
      </c>
      <c r="CJ1" s="170" t="s">
        <v>275</v>
      </c>
      <c r="CK1" s="170" t="s">
        <v>276</v>
      </c>
      <c r="CL1" s="170" t="s">
        <v>277</v>
      </c>
      <c r="CM1" s="191" t="s">
        <v>278</v>
      </c>
      <c r="CN1" s="170" t="s">
        <v>279</v>
      </c>
      <c r="CO1" s="170" t="s">
        <v>280</v>
      </c>
      <c r="CP1" s="170" t="s">
        <v>281</v>
      </c>
      <c r="CQ1" s="170" t="s">
        <v>282</v>
      </c>
      <c r="CR1" s="170" t="s">
        <v>283</v>
      </c>
      <c r="CS1" s="170" t="s">
        <v>284</v>
      </c>
      <c r="CT1" s="170" t="s">
        <v>285</v>
      </c>
      <c r="CU1" s="170" t="s">
        <v>286</v>
      </c>
      <c r="CV1" s="170" t="s">
        <v>287</v>
      </c>
      <c r="CW1" s="170" t="s">
        <v>288</v>
      </c>
      <c r="CX1" s="170" t="s">
        <v>289</v>
      </c>
      <c r="CY1" s="170" t="s">
        <v>290</v>
      </c>
      <c r="CZ1" s="170" t="s">
        <v>291</v>
      </c>
      <c r="DA1" s="170" t="s">
        <v>292</v>
      </c>
      <c r="DB1" s="170" t="s">
        <v>293</v>
      </c>
      <c r="DC1" s="170" t="s">
        <v>294</v>
      </c>
      <c r="DD1" s="170" t="s">
        <v>295</v>
      </c>
      <c r="DE1" s="170" t="s">
        <v>296</v>
      </c>
      <c r="DF1" s="170" t="s">
        <v>297</v>
      </c>
      <c r="DG1" s="170" t="s">
        <v>298</v>
      </c>
      <c r="DH1" s="170" t="s">
        <v>299</v>
      </c>
      <c r="DI1" s="170" t="s">
        <v>300</v>
      </c>
      <c r="DJ1" s="170" t="s">
        <v>301</v>
      </c>
      <c r="DK1" s="170" t="s">
        <v>302</v>
      </c>
      <c r="DL1" s="170" t="s">
        <v>303</v>
      </c>
      <c r="DM1" s="170" t="s">
        <v>304</v>
      </c>
      <c r="DN1" s="170" t="s">
        <v>305</v>
      </c>
      <c r="DO1" s="170" t="s">
        <v>306</v>
      </c>
      <c r="DP1" s="170" t="s">
        <v>307</v>
      </c>
      <c r="DQ1" s="170" t="s">
        <v>308</v>
      </c>
      <c r="DR1" s="170" t="s">
        <v>309</v>
      </c>
      <c r="DS1" s="170" t="s">
        <v>310</v>
      </c>
      <c r="DT1" s="170" t="s">
        <v>311</v>
      </c>
      <c r="DU1" s="170" t="s">
        <v>312</v>
      </c>
      <c r="DV1" s="170" t="s">
        <v>313</v>
      </c>
      <c r="DW1" s="170" t="s">
        <v>314</v>
      </c>
      <c r="DX1" s="170" t="s">
        <v>315</v>
      </c>
      <c r="DY1" s="170" t="s">
        <v>316</v>
      </c>
      <c r="DZ1" s="170" t="s">
        <v>317</v>
      </c>
      <c r="EA1" s="170" t="s">
        <v>318</v>
      </c>
      <c r="EB1" s="170" t="s">
        <v>319</v>
      </c>
      <c r="EC1" s="170" t="s">
        <v>320</v>
      </c>
      <c r="ED1" s="170" t="s">
        <v>321</v>
      </c>
      <c r="EE1" s="170" t="s">
        <v>322</v>
      </c>
      <c r="EF1" s="170" t="s">
        <v>323</v>
      </c>
      <c r="EG1" s="170" t="s">
        <v>324</v>
      </c>
      <c r="EH1" s="170" t="s">
        <v>325</v>
      </c>
      <c r="EI1" s="170" t="s">
        <v>326</v>
      </c>
      <c r="EJ1" s="170" t="s">
        <v>327</v>
      </c>
      <c r="EK1" s="170" t="s">
        <v>328</v>
      </c>
      <c r="EL1" s="170" t="s">
        <v>329</v>
      </c>
      <c r="EM1" s="170" t="s">
        <v>330</v>
      </c>
      <c r="EN1" s="170" t="s">
        <v>331</v>
      </c>
      <c r="EO1" s="170" t="s">
        <v>332</v>
      </c>
      <c r="EP1" s="170" t="s">
        <v>333</v>
      </c>
      <c r="EQ1" s="170" t="s">
        <v>334</v>
      </c>
      <c r="ER1" s="170" t="s">
        <v>335</v>
      </c>
      <c r="ES1" s="170" t="s">
        <v>336</v>
      </c>
      <c r="ET1" s="170" t="s">
        <v>337</v>
      </c>
      <c r="EU1" s="170" t="s">
        <v>338</v>
      </c>
      <c r="EV1" s="170"/>
      <c r="EW1" s="170" t="s">
        <v>339</v>
      </c>
      <c r="EX1" s="170" t="s">
        <v>340</v>
      </c>
      <c r="EY1" s="170" t="s">
        <v>341</v>
      </c>
      <c r="EZ1" s="170" t="s">
        <v>342</v>
      </c>
      <c r="FA1" s="170" t="s">
        <v>343</v>
      </c>
      <c r="FB1" s="170" t="s">
        <v>344</v>
      </c>
      <c r="FC1" s="170" t="s">
        <v>345</v>
      </c>
      <c r="FD1" s="170" t="s">
        <v>346</v>
      </c>
      <c r="FE1" s="170" t="s">
        <v>347</v>
      </c>
      <c r="FF1" s="170" t="s">
        <v>348</v>
      </c>
      <c r="FG1" s="170" t="s">
        <v>349</v>
      </c>
      <c r="FH1" s="170" t="s">
        <v>350</v>
      </c>
      <c r="FI1" s="170" t="s">
        <v>351</v>
      </c>
      <c r="FJ1" s="170" t="s">
        <v>352</v>
      </c>
    </row>
    <row r="2" spans="1:166" x14ac:dyDescent="0.2">
      <c r="A2" t="str">
        <f t="shared" ref="A2:A18" si="0">G2&amp;B2</f>
        <v>Mobile Care Chicago2022</v>
      </c>
      <c r="B2" s="171">
        <v>2022</v>
      </c>
      <c r="C2" s="192">
        <v>45011.913639699073</v>
      </c>
      <c r="D2" s="193" t="s">
        <v>353</v>
      </c>
      <c r="E2" s="193" t="s">
        <v>354</v>
      </c>
      <c r="F2" s="193">
        <v>7732952282</v>
      </c>
      <c r="G2" s="193" t="s">
        <v>206</v>
      </c>
      <c r="H2" s="193">
        <v>7732544030</v>
      </c>
      <c r="I2" s="193" t="s">
        <v>355</v>
      </c>
      <c r="J2" s="193" t="s">
        <v>356</v>
      </c>
      <c r="K2" s="193" t="s">
        <v>357</v>
      </c>
      <c r="L2" s="193">
        <v>60609</v>
      </c>
      <c r="N2" s="193" t="s">
        <v>354</v>
      </c>
      <c r="O2" s="193" t="s">
        <v>358</v>
      </c>
      <c r="P2" s="193" t="s">
        <v>353</v>
      </c>
      <c r="Q2" s="193" t="s">
        <v>359</v>
      </c>
      <c r="R2" s="193" t="s">
        <v>360</v>
      </c>
      <c r="S2" s="193" t="s">
        <v>361</v>
      </c>
      <c r="T2" s="164" t="s">
        <v>362</v>
      </c>
      <c r="U2" s="193" t="s">
        <v>363</v>
      </c>
      <c r="V2" s="193" t="s">
        <v>364</v>
      </c>
      <c r="W2" s="193">
        <v>2899000</v>
      </c>
      <c r="X2" s="193">
        <v>2967000</v>
      </c>
      <c r="Y2" s="193">
        <v>1080</v>
      </c>
      <c r="Z2" s="193">
        <v>2358</v>
      </c>
      <c r="AA2" s="193">
        <v>5131</v>
      </c>
      <c r="AB2" s="193">
        <v>5454</v>
      </c>
      <c r="AC2" s="193">
        <v>2379</v>
      </c>
      <c r="AD2" s="193" t="s">
        <v>365</v>
      </c>
      <c r="AE2" s="193">
        <v>7833</v>
      </c>
      <c r="AF2" s="193">
        <v>749</v>
      </c>
      <c r="AG2" s="193" t="s">
        <v>365</v>
      </c>
      <c r="AH2" s="193">
        <v>94</v>
      </c>
      <c r="AI2" s="193">
        <v>152</v>
      </c>
      <c r="AJ2" s="193">
        <v>500</v>
      </c>
      <c r="AK2" s="193" t="s">
        <v>365</v>
      </c>
      <c r="AL2" s="193" t="s">
        <v>365</v>
      </c>
      <c r="AM2" s="193" t="s">
        <v>366</v>
      </c>
      <c r="AN2" s="193">
        <v>94</v>
      </c>
      <c r="AO2" s="193" t="s">
        <v>365</v>
      </c>
      <c r="AP2" s="193" t="s">
        <v>365</v>
      </c>
      <c r="AQ2" s="193" t="s">
        <v>365</v>
      </c>
      <c r="AR2" s="194">
        <v>0</v>
      </c>
      <c r="AS2" s="193">
        <v>69</v>
      </c>
      <c r="AT2" s="193">
        <v>0</v>
      </c>
      <c r="AU2" s="193" t="s">
        <v>365</v>
      </c>
      <c r="AV2" s="193" t="s">
        <v>365</v>
      </c>
      <c r="AW2" s="193" t="s">
        <v>365</v>
      </c>
      <c r="AX2" s="193">
        <v>6</v>
      </c>
      <c r="AY2" s="193">
        <v>25</v>
      </c>
      <c r="AZ2" s="193">
        <v>25</v>
      </c>
      <c r="BA2" s="193" t="s">
        <v>365</v>
      </c>
      <c r="BB2" s="193" t="s">
        <v>365</v>
      </c>
      <c r="BC2" s="193" t="s">
        <v>365</v>
      </c>
      <c r="BD2" s="193">
        <v>6</v>
      </c>
      <c r="BE2" s="193" t="s">
        <v>365</v>
      </c>
      <c r="BF2" s="193" t="s">
        <v>365</v>
      </c>
      <c r="BG2" s="193" t="s">
        <v>367</v>
      </c>
      <c r="BH2" s="193">
        <v>52</v>
      </c>
      <c r="BI2" s="193">
        <v>48</v>
      </c>
      <c r="BJ2" s="193" t="s">
        <v>365</v>
      </c>
      <c r="BK2" s="193" t="s">
        <v>365</v>
      </c>
      <c r="BL2" s="193" t="s">
        <v>365</v>
      </c>
      <c r="BM2" s="193">
        <v>90</v>
      </c>
      <c r="BN2" s="193">
        <v>10</v>
      </c>
      <c r="BO2" s="193" t="s">
        <v>365</v>
      </c>
      <c r="BP2" s="193">
        <v>79</v>
      </c>
      <c r="BQ2" s="193" t="s">
        <v>365</v>
      </c>
      <c r="BR2" s="193">
        <v>10</v>
      </c>
      <c r="BS2" s="193" t="s">
        <v>365</v>
      </c>
      <c r="BT2" s="193" t="s">
        <v>365</v>
      </c>
      <c r="BU2" s="193" t="s">
        <v>365</v>
      </c>
      <c r="BV2" s="193" t="s">
        <v>365</v>
      </c>
      <c r="BW2" s="193">
        <v>5</v>
      </c>
      <c r="BX2" s="193">
        <v>6</v>
      </c>
      <c r="BY2" s="193">
        <v>60</v>
      </c>
      <c r="BZ2" s="193">
        <v>40</v>
      </c>
      <c r="CA2" s="193" t="s">
        <v>365</v>
      </c>
      <c r="CB2" s="193">
        <v>0.45</v>
      </c>
      <c r="CC2" s="193" t="s">
        <v>368</v>
      </c>
      <c r="CD2" s="193" t="s">
        <v>368</v>
      </c>
      <c r="CE2" s="193" t="s">
        <v>369</v>
      </c>
      <c r="CF2" s="193" t="s">
        <v>370</v>
      </c>
      <c r="CG2" s="193">
        <v>28</v>
      </c>
      <c r="CH2" s="193">
        <v>3</v>
      </c>
      <c r="CI2" s="193">
        <v>6</v>
      </c>
      <c r="CJ2" s="193">
        <v>90</v>
      </c>
      <c r="CK2" s="193" t="s">
        <v>365</v>
      </c>
      <c r="CL2" s="193">
        <v>90</v>
      </c>
      <c r="CM2" s="193">
        <v>40950</v>
      </c>
      <c r="CN2" s="193" t="s">
        <v>363</v>
      </c>
      <c r="CO2" s="193" t="s">
        <v>371</v>
      </c>
      <c r="CP2" s="193" t="s">
        <v>363</v>
      </c>
      <c r="CQ2" s="193" t="s">
        <v>372</v>
      </c>
      <c r="CR2" s="193" t="s">
        <v>363</v>
      </c>
      <c r="CS2" s="193" t="s">
        <v>373</v>
      </c>
      <c r="CT2" s="193" t="s">
        <v>374</v>
      </c>
      <c r="CU2" s="193" t="s">
        <v>375</v>
      </c>
      <c r="CV2" s="193" t="s">
        <v>375</v>
      </c>
      <c r="CW2" s="193" t="s">
        <v>375</v>
      </c>
      <c r="CX2" s="193" t="s">
        <v>375</v>
      </c>
      <c r="CY2" s="193" t="s">
        <v>374</v>
      </c>
      <c r="CZ2" s="193" t="s">
        <v>374</v>
      </c>
      <c r="DA2" s="193" t="s">
        <v>375</v>
      </c>
      <c r="DB2" s="193" t="s">
        <v>375</v>
      </c>
      <c r="DC2" s="193" t="s">
        <v>376</v>
      </c>
      <c r="DD2" s="193" t="s">
        <v>374</v>
      </c>
      <c r="DE2" s="193" t="s">
        <v>374</v>
      </c>
      <c r="DF2" s="193" t="s">
        <v>374</v>
      </c>
      <c r="DG2" s="193" t="s">
        <v>374</v>
      </c>
      <c r="DH2" s="193" t="s">
        <v>374</v>
      </c>
      <c r="DI2" s="193" t="s">
        <v>374</v>
      </c>
      <c r="DJ2" s="193" t="s">
        <v>374</v>
      </c>
      <c r="DK2" s="193" t="s">
        <v>374</v>
      </c>
      <c r="DL2" s="193" t="s">
        <v>374</v>
      </c>
      <c r="DM2" s="193" t="s">
        <v>377</v>
      </c>
      <c r="DN2" s="193" t="s">
        <v>374</v>
      </c>
      <c r="DO2" s="193" t="s">
        <v>375</v>
      </c>
      <c r="DP2" s="193" t="s">
        <v>374</v>
      </c>
      <c r="DQ2" s="193" t="s">
        <v>375</v>
      </c>
      <c r="DR2" s="193" t="s">
        <v>363</v>
      </c>
      <c r="DS2" s="193" t="s">
        <v>378</v>
      </c>
      <c r="DT2" s="193">
        <v>1872</v>
      </c>
      <c r="DU2" s="193" t="s">
        <v>365</v>
      </c>
      <c r="DV2" s="193" t="s">
        <v>365</v>
      </c>
      <c r="DW2" s="193" t="s">
        <v>379</v>
      </c>
      <c r="DX2" s="193" t="s">
        <v>380</v>
      </c>
      <c r="DY2" s="193" t="s">
        <v>381</v>
      </c>
      <c r="DZ2" s="193" t="s">
        <v>382</v>
      </c>
      <c r="EA2" s="193" t="s">
        <v>383</v>
      </c>
      <c r="EB2" s="193" t="s">
        <v>382</v>
      </c>
      <c r="EC2" s="193" t="s">
        <v>384</v>
      </c>
      <c r="EE2" s="193" t="s">
        <v>363</v>
      </c>
      <c r="EF2" s="195" t="s">
        <v>385</v>
      </c>
      <c r="EH2" s="193" t="s">
        <v>386</v>
      </c>
      <c r="EI2" s="193" t="s">
        <v>387</v>
      </c>
      <c r="EJ2" s="193" t="s">
        <v>388</v>
      </c>
      <c r="EL2" s="193" t="s">
        <v>389</v>
      </c>
      <c r="EM2" s="193" t="s">
        <v>390</v>
      </c>
      <c r="EU2" s="193" t="s">
        <v>354</v>
      </c>
      <c r="EW2" s="193" t="s">
        <v>391</v>
      </c>
      <c r="EX2" s="193" t="s">
        <v>391</v>
      </c>
      <c r="EY2" s="193" t="s">
        <v>391</v>
      </c>
      <c r="EZ2" s="193" t="s">
        <v>391</v>
      </c>
      <c r="FA2" s="193" t="s">
        <v>391</v>
      </c>
      <c r="FB2" s="193" t="s">
        <v>391</v>
      </c>
      <c r="FC2" s="193" t="s">
        <v>391</v>
      </c>
      <c r="FD2" s="193" t="s">
        <v>391</v>
      </c>
      <c r="FE2" s="193" t="s">
        <v>391</v>
      </c>
      <c r="FG2" s="193" t="s">
        <v>382</v>
      </c>
      <c r="FH2" s="193" t="s">
        <v>382</v>
      </c>
    </row>
    <row r="3" spans="1:166" x14ac:dyDescent="0.2">
      <c r="A3" t="str">
        <f t="shared" si="0"/>
        <v>Tri City Health Partnership2022</v>
      </c>
      <c r="B3" s="171">
        <v>2022</v>
      </c>
      <c r="C3" s="192">
        <v>45012.664947233803</v>
      </c>
      <c r="D3" s="193" t="s">
        <v>392</v>
      </c>
      <c r="E3" s="193" t="s">
        <v>393</v>
      </c>
      <c r="F3" s="193" t="s">
        <v>394</v>
      </c>
      <c r="G3" s="193" t="s">
        <v>207</v>
      </c>
      <c r="H3" s="193" t="s">
        <v>394</v>
      </c>
      <c r="I3" s="193" t="s">
        <v>395</v>
      </c>
      <c r="J3" s="193" t="s">
        <v>396</v>
      </c>
      <c r="K3" s="193" t="s">
        <v>357</v>
      </c>
      <c r="L3" s="193">
        <v>60174</v>
      </c>
      <c r="N3" s="193" t="s">
        <v>393</v>
      </c>
      <c r="O3" s="193" t="s">
        <v>358</v>
      </c>
      <c r="P3" s="193" t="s">
        <v>392</v>
      </c>
      <c r="Q3" s="193" t="s">
        <v>397</v>
      </c>
      <c r="R3" s="193" t="s">
        <v>398</v>
      </c>
      <c r="S3" s="193" t="s">
        <v>399</v>
      </c>
      <c r="T3" s="164" t="s">
        <v>400</v>
      </c>
      <c r="U3" s="193" t="s">
        <v>363</v>
      </c>
      <c r="V3" s="193" t="s">
        <v>401</v>
      </c>
      <c r="W3" s="194">
        <v>679831</v>
      </c>
      <c r="X3" s="193" t="s">
        <v>365</v>
      </c>
      <c r="Y3" s="193">
        <v>2988</v>
      </c>
      <c r="Z3" s="193">
        <v>218</v>
      </c>
      <c r="AA3" s="193">
        <v>650</v>
      </c>
      <c r="AB3" s="193">
        <v>1003</v>
      </c>
      <c r="AC3" s="193">
        <v>4037</v>
      </c>
      <c r="AD3" s="193">
        <v>445</v>
      </c>
      <c r="AE3" s="193">
        <v>5485</v>
      </c>
      <c r="AF3" s="193">
        <v>422</v>
      </c>
      <c r="AG3" s="193">
        <v>36</v>
      </c>
      <c r="AH3" s="193" t="s">
        <v>402</v>
      </c>
      <c r="AI3" s="193">
        <v>192</v>
      </c>
      <c r="AJ3" s="193">
        <v>58</v>
      </c>
      <c r="AK3" s="193" t="s">
        <v>365</v>
      </c>
      <c r="AL3" s="193" t="s">
        <v>365</v>
      </c>
      <c r="AM3" s="193" t="s">
        <v>403</v>
      </c>
      <c r="AN3" s="193">
        <v>5368</v>
      </c>
      <c r="AO3" s="193">
        <v>25</v>
      </c>
      <c r="AP3" s="193">
        <v>18</v>
      </c>
      <c r="AQ3" s="193">
        <v>9</v>
      </c>
      <c r="AR3" s="194">
        <v>35</v>
      </c>
      <c r="AS3" s="193">
        <v>65</v>
      </c>
      <c r="AT3" s="193">
        <v>1</v>
      </c>
      <c r="AU3" s="193">
        <v>3</v>
      </c>
      <c r="AV3" s="193">
        <v>14</v>
      </c>
      <c r="AW3" s="193">
        <v>3</v>
      </c>
      <c r="AX3" s="193" t="s">
        <v>365</v>
      </c>
      <c r="AY3" s="193">
        <v>2</v>
      </c>
      <c r="AZ3" s="193">
        <v>1</v>
      </c>
      <c r="BA3" s="193">
        <v>3</v>
      </c>
      <c r="BB3" s="193">
        <v>10</v>
      </c>
      <c r="BC3" s="193">
        <v>1</v>
      </c>
      <c r="BD3" s="193" t="s">
        <v>365</v>
      </c>
      <c r="BE3" s="193" t="s">
        <v>365</v>
      </c>
      <c r="BF3" s="193">
        <v>3</v>
      </c>
      <c r="BG3" s="193" t="s">
        <v>404</v>
      </c>
      <c r="BH3" s="193">
        <v>46</v>
      </c>
      <c r="BI3" s="193">
        <v>54</v>
      </c>
      <c r="BJ3" s="193" t="s">
        <v>365</v>
      </c>
      <c r="BK3" s="193" t="s">
        <v>365</v>
      </c>
      <c r="BL3" s="193" t="s">
        <v>365</v>
      </c>
      <c r="BM3" s="193">
        <v>3</v>
      </c>
      <c r="BN3" s="193">
        <v>89</v>
      </c>
      <c r="BO3" s="193">
        <v>8</v>
      </c>
      <c r="BP3" s="193">
        <v>56</v>
      </c>
      <c r="BQ3" s="193">
        <v>18</v>
      </c>
      <c r="BR3" s="193">
        <v>2</v>
      </c>
      <c r="BS3" s="193">
        <v>1</v>
      </c>
      <c r="BT3" s="193" t="s">
        <v>365</v>
      </c>
      <c r="BU3" s="193" t="s">
        <v>365</v>
      </c>
      <c r="BV3" s="193" t="s">
        <v>365</v>
      </c>
      <c r="BW3" s="193" t="s">
        <v>365</v>
      </c>
      <c r="BX3" s="193">
        <v>23</v>
      </c>
      <c r="BY3" s="193">
        <v>38</v>
      </c>
      <c r="BZ3" s="193">
        <v>51</v>
      </c>
      <c r="CA3" s="193">
        <v>11</v>
      </c>
      <c r="CB3" s="193">
        <v>22</v>
      </c>
      <c r="CC3" s="193" t="s">
        <v>405</v>
      </c>
      <c r="CD3" s="193" t="s">
        <v>368</v>
      </c>
      <c r="CE3" s="193" t="s">
        <v>406</v>
      </c>
      <c r="CF3" s="193" t="s">
        <v>407</v>
      </c>
      <c r="CG3" s="193">
        <v>7</v>
      </c>
      <c r="CH3" s="193">
        <v>2</v>
      </c>
      <c r="CI3" s="193">
        <v>2</v>
      </c>
      <c r="CJ3" s="193">
        <v>160</v>
      </c>
      <c r="CK3" s="193">
        <v>140</v>
      </c>
      <c r="CL3" s="193">
        <v>20</v>
      </c>
      <c r="CM3" s="193">
        <v>12000</v>
      </c>
      <c r="CN3" s="193" t="s">
        <v>363</v>
      </c>
      <c r="CO3" s="193" t="s">
        <v>408</v>
      </c>
      <c r="CP3" s="193" t="s">
        <v>363</v>
      </c>
      <c r="CQ3" s="193" t="s">
        <v>409</v>
      </c>
      <c r="CR3" s="193" t="s">
        <v>382</v>
      </c>
      <c r="CT3" s="193" t="s">
        <v>375</v>
      </c>
      <c r="CU3" s="193" t="s">
        <v>375</v>
      </c>
      <c r="CV3" s="193" t="s">
        <v>375</v>
      </c>
      <c r="CW3" s="193" t="s">
        <v>410</v>
      </c>
      <c r="CX3" s="193" t="s">
        <v>375</v>
      </c>
      <c r="CY3" s="193" t="s">
        <v>375</v>
      </c>
      <c r="CZ3" s="193" t="s">
        <v>376</v>
      </c>
      <c r="DA3" s="193" t="s">
        <v>375</v>
      </c>
      <c r="DB3" s="193" t="s">
        <v>375</v>
      </c>
      <c r="DC3" s="193" t="s">
        <v>376</v>
      </c>
      <c r="DD3" s="193" t="s">
        <v>374</v>
      </c>
      <c r="DE3" s="193" t="s">
        <v>374</v>
      </c>
      <c r="DF3" s="193" t="s">
        <v>375</v>
      </c>
      <c r="DG3" s="193" t="s">
        <v>375</v>
      </c>
      <c r="DH3" s="193" t="s">
        <v>374</v>
      </c>
      <c r="DI3" s="193" t="s">
        <v>375</v>
      </c>
      <c r="DJ3" s="193" t="s">
        <v>376</v>
      </c>
      <c r="DK3" s="193" t="s">
        <v>376</v>
      </c>
      <c r="DL3" s="193" t="s">
        <v>376</v>
      </c>
      <c r="DM3" s="193" t="s">
        <v>376</v>
      </c>
      <c r="DN3" s="193" t="s">
        <v>375</v>
      </c>
      <c r="DO3" s="193" t="s">
        <v>375</v>
      </c>
      <c r="DP3" s="193" t="s">
        <v>375</v>
      </c>
      <c r="DQ3" s="193" t="s">
        <v>375</v>
      </c>
      <c r="DR3" s="193" t="s">
        <v>363</v>
      </c>
      <c r="DS3" s="193" t="s">
        <v>411</v>
      </c>
      <c r="DT3" s="193">
        <v>428</v>
      </c>
      <c r="DU3" s="193">
        <v>949</v>
      </c>
      <c r="DV3" s="193" t="s">
        <v>365</v>
      </c>
      <c r="DW3" s="193" t="s">
        <v>412</v>
      </c>
      <c r="DX3" s="193" t="s">
        <v>380</v>
      </c>
      <c r="DY3" s="193">
        <v>40</v>
      </c>
      <c r="DZ3" s="193" t="s">
        <v>413</v>
      </c>
      <c r="EA3" s="193" t="s">
        <v>382</v>
      </c>
      <c r="EB3" s="193" t="s">
        <v>382</v>
      </c>
      <c r="EC3" s="193" t="s">
        <v>414</v>
      </c>
      <c r="EE3" s="193" t="s">
        <v>382</v>
      </c>
      <c r="EG3" s="193" t="s">
        <v>382</v>
      </c>
      <c r="EH3" s="193" t="s">
        <v>415</v>
      </c>
      <c r="EI3" s="193" t="s">
        <v>416</v>
      </c>
      <c r="EL3" s="193" t="s">
        <v>417</v>
      </c>
      <c r="EM3" s="193" t="s">
        <v>418</v>
      </c>
      <c r="EO3" s="193" t="s">
        <v>419</v>
      </c>
      <c r="EU3" s="193" t="s">
        <v>393</v>
      </c>
      <c r="FG3" s="193" t="s">
        <v>363</v>
      </c>
    </row>
    <row r="4" spans="1:166" x14ac:dyDescent="0.2">
      <c r="A4" t="str">
        <f t="shared" si="0"/>
        <v>ICN SHIFA Clinic2022</v>
      </c>
      <c r="B4" s="171">
        <v>2022</v>
      </c>
      <c r="C4" s="192">
        <v>45013.6978121875</v>
      </c>
      <c r="D4" s="193" t="s">
        <v>420</v>
      </c>
      <c r="E4" s="193" t="s">
        <v>421</v>
      </c>
      <c r="F4" s="193">
        <v>7818649940</v>
      </c>
      <c r="G4" s="193" t="s">
        <v>208</v>
      </c>
      <c r="H4" s="193">
        <v>6303644773</v>
      </c>
      <c r="I4" s="193" t="s">
        <v>422</v>
      </c>
      <c r="J4" s="193" t="s">
        <v>423</v>
      </c>
      <c r="K4" s="193" t="s">
        <v>357</v>
      </c>
      <c r="L4" s="193">
        <v>60565</v>
      </c>
      <c r="M4" s="193" t="s">
        <v>424</v>
      </c>
      <c r="N4" s="193" t="s">
        <v>421</v>
      </c>
      <c r="O4" s="193" t="s">
        <v>425</v>
      </c>
      <c r="P4" s="193" t="s">
        <v>420</v>
      </c>
      <c r="T4" s="164" t="s">
        <v>426</v>
      </c>
      <c r="U4" s="193" t="s">
        <v>363</v>
      </c>
      <c r="V4" s="193" t="s">
        <v>427</v>
      </c>
      <c r="W4" s="193">
        <v>50000</v>
      </c>
      <c r="X4" s="193" t="s">
        <v>365</v>
      </c>
      <c r="Y4" s="193">
        <v>2450</v>
      </c>
      <c r="Z4" s="193">
        <v>150</v>
      </c>
      <c r="AA4" s="193">
        <v>400</v>
      </c>
      <c r="AB4" s="193">
        <v>280</v>
      </c>
      <c r="AC4" s="193">
        <v>420</v>
      </c>
      <c r="AD4" s="193">
        <v>44</v>
      </c>
      <c r="AE4" s="193">
        <v>744</v>
      </c>
      <c r="AF4" s="193">
        <v>5</v>
      </c>
      <c r="AG4" s="193">
        <v>15</v>
      </c>
      <c r="AH4" s="193" t="s">
        <v>365</v>
      </c>
      <c r="AI4" s="193" t="s">
        <v>365</v>
      </c>
      <c r="AJ4" s="193" t="s">
        <v>365</v>
      </c>
      <c r="AK4" s="193" t="s">
        <v>365</v>
      </c>
      <c r="AL4" s="193" t="s">
        <v>365</v>
      </c>
      <c r="AM4" s="193" t="s">
        <v>366</v>
      </c>
      <c r="AN4" s="193">
        <v>390</v>
      </c>
      <c r="AO4" s="193">
        <v>60</v>
      </c>
      <c r="AP4" s="193">
        <v>50</v>
      </c>
      <c r="AQ4" s="193">
        <v>1</v>
      </c>
      <c r="AR4" s="194">
        <v>0</v>
      </c>
      <c r="AS4" s="193">
        <v>50</v>
      </c>
      <c r="AT4" s="193" t="s">
        <v>365</v>
      </c>
      <c r="AU4" s="193">
        <v>30</v>
      </c>
      <c r="AV4" s="193">
        <v>5</v>
      </c>
      <c r="AW4" s="193" t="s">
        <v>365</v>
      </c>
      <c r="AX4" s="193" t="s">
        <v>365</v>
      </c>
      <c r="AY4" s="193" t="s">
        <v>365</v>
      </c>
      <c r="AZ4" s="193">
        <v>5</v>
      </c>
      <c r="BA4" s="193">
        <v>10</v>
      </c>
      <c r="BB4" s="193" t="s">
        <v>365</v>
      </c>
      <c r="BC4" s="193">
        <v>25</v>
      </c>
      <c r="BD4" s="193" t="s">
        <v>365</v>
      </c>
      <c r="BE4" s="193" t="s">
        <v>365</v>
      </c>
      <c r="BF4" s="193" t="s">
        <v>365</v>
      </c>
      <c r="BG4" s="193" t="s">
        <v>428</v>
      </c>
      <c r="BH4" s="193">
        <v>42</v>
      </c>
      <c r="BI4" s="193">
        <v>58</v>
      </c>
      <c r="BJ4" s="193" t="s">
        <v>365</v>
      </c>
      <c r="BK4" s="193" t="s">
        <v>365</v>
      </c>
      <c r="BL4" s="193" t="s">
        <v>365</v>
      </c>
      <c r="BM4" s="193" t="s">
        <v>365</v>
      </c>
      <c r="BN4" s="193">
        <v>77</v>
      </c>
      <c r="BO4" s="193">
        <v>23</v>
      </c>
      <c r="BP4" s="193">
        <v>5</v>
      </c>
      <c r="BQ4" s="193">
        <v>1</v>
      </c>
      <c r="BR4" s="193">
        <v>1</v>
      </c>
      <c r="BS4" s="193">
        <v>93</v>
      </c>
      <c r="BT4" s="193" t="s">
        <v>365</v>
      </c>
      <c r="BU4" s="193" t="s">
        <v>365</v>
      </c>
      <c r="BV4" s="193" t="s">
        <v>365</v>
      </c>
      <c r="BW4" s="193" t="s">
        <v>365</v>
      </c>
      <c r="BX4" s="193" t="s">
        <v>365</v>
      </c>
      <c r="BY4" s="193">
        <v>5</v>
      </c>
      <c r="BZ4" s="193">
        <v>5</v>
      </c>
      <c r="CA4" s="193">
        <v>90</v>
      </c>
      <c r="CB4" s="193">
        <v>20</v>
      </c>
      <c r="CC4" s="193" t="s">
        <v>429</v>
      </c>
      <c r="CD4" s="193" t="s">
        <v>429</v>
      </c>
      <c r="CE4" s="193" t="s">
        <v>430</v>
      </c>
      <c r="CF4" s="193" t="s">
        <v>431</v>
      </c>
      <c r="CG4" s="193" t="s">
        <v>365</v>
      </c>
      <c r="CH4" s="193" t="s">
        <v>365</v>
      </c>
      <c r="CI4" s="193" t="s">
        <v>365</v>
      </c>
      <c r="CJ4" s="193">
        <v>50</v>
      </c>
      <c r="CK4" s="193">
        <v>12</v>
      </c>
      <c r="CL4" s="193">
        <v>12</v>
      </c>
      <c r="CM4" s="193" t="s">
        <v>365</v>
      </c>
      <c r="CN4" s="193" t="s">
        <v>363</v>
      </c>
      <c r="CO4" s="193" t="s">
        <v>432</v>
      </c>
      <c r="CP4" s="193" t="s">
        <v>382</v>
      </c>
      <c r="CR4" s="193" t="s">
        <v>382</v>
      </c>
      <c r="CT4" s="193" t="s">
        <v>374</v>
      </c>
      <c r="CU4" s="193" t="s">
        <v>374</v>
      </c>
      <c r="CV4" s="193" t="s">
        <v>410</v>
      </c>
      <c r="CW4" s="193" t="s">
        <v>374</v>
      </c>
      <c r="CX4" s="193" t="s">
        <v>374</v>
      </c>
      <c r="CY4" s="193" t="s">
        <v>374</v>
      </c>
      <c r="CZ4" s="193" t="s">
        <v>410</v>
      </c>
      <c r="DA4" s="193" t="s">
        <v>375</v>
      </c>
      <c r="DB4" s="193" t="s">
        <v>375</v>
      </c>
      <c r="DC4" s="193" t="s">
        <v>375</v>
      </c>
      <c r="DD4" s="193" t="s">
        <v>375</v>
      </c>
      <c r="DE4" s="193" t="s">
        <v>377</v>
      </c>
      <c r="DF4" s="193" t="s">
        <v>375</v>
      </c>
      <c r="DG4" s="193" t="s">
        <v>377</v>
      </c>
      <c r="DH4" s="193" t="s">
        <v>374</v>
      </c>
      <c r="DI4" s="193" t="s">
        <v>374</v>
      </c>
      <c r="DJ4" s="193" t="s">
        <v>374</v>
      </c>
      <c r="DK4" s="193" t="s">
        <v>375</v>
      </c>
      <c r="DL4" s="193" t="s">
        <v>377</v>
      </c>
      <c r="DM4" s="193" t="s">
        <v>410</v>
      </c>
      <c r="DN4" s="193" t="s">
        <v>410</v>
      </c>
      <c r="DO4" s="193" t="s">
        <v>377</v>
      </c>
      <c r="DP4" s="193" t="s">
        <v>374</v>
      </c>
      <c r="DQ4" s="193" t="s">
        <v>375</v>
      </c>
      <c r="DR4" s="193" t="s">
        <v>363</v>
      </c>
      <c r="DS4" s="193" t="s">
        <v>433</v>
      </c>
      <c r="DT4" s="193">
        <v>10</v>
      </c>
      <c r="DU4" s="193" t="s">
        <v>365</v>
      </c>
      <c r="DV4" s="193">
        <v>50</v>
      </c>
      <c r="DW4" s="193" t="s">
        <v>434</v>
      </c>
      <c r="DX4" s="193" t="s">
        <v>380</v>
      </c>
      <c r="DY4" s="193">
        <v>7</v>
      </c>
      <c r="DZ4" s="193" t="s">
        <v>382</v>
      </c>
      <c r="EA4" s="193" t="s">
        <v>382</v>
      </c>
      <c r="EB4" s="193" t="s">
        <v>435</v>
      </c>
      <c r="EC4" s="193" t="s">
        <v>414</v>
      </c>
      <c r="EE4" s="193" t="s">
        <v>382</v>
      </c>
      <c r="EG4" s="193" t="s">
        <v>382</v>
      </c>
      <c r="EH4" s="193" t="s">
        <v>436</v>
      </c>
      <c r="EI4" s="193" t="s">
        <v>437</v>
      </c>
      <c r="EL4" s="193" t="s">
        <v>438</v>
      </c>
      <c r="EM4" s="193" t="s">
        <v>439</v>
      </c>
      <c r="EO4" s="193" t="s">
        <v>440</v>
      </c>
      <c r="EU4" s="193" t="s">
        <v>421</v>
      </c>
      <c r="EW4" s="193" t="s">
        <v>441</v>
      </c>
      <c r="EX4" s="193" t="s">
        <v>441</v>
      </c>
      <c r="EY4" s="193" t="s">
        <v>441</v>
      </c>
      <c r="EZ4" s="193" t="s">
        <v>391</v>
      </c>
      <c r="FA4" s="193" t="s">
        <v>442</v>
      </c>
      <c r="FB4" s="193" t="s">
        <v>442</v>
      </c>
      <c r="FC4" s="193" t="s">
        <v>391</v>
      </c>
      <c r="FG4" s="193" t="s">
        <v>363</v>
      </c>
      <c r="FH4" s="193" t="s">
        <v>363</v>
      </c>
      <c r="FI4" s="193" t="s">
        <v>443</v>
      </c>
      <c r="FJ4" s="193" t="s">
        <v>444</v>
      </c>
    </row>
    <row r="5" spans="1:166" x14ac:dyDescent="0.2">
      <c r="A5" t="str">
        <f t="shared" si="0"/>
        <v>Indian American Medical Association Charitable Fdn2022</v>
      </c>
      <c r="B5" s="171">
        <v>2022</v>
      </c>
      <c r="C5" s="192">
        <v>45014.502997743053</v>
      </c>
      <c r="D5" s="193" t="s">
        <v>445</v>
      </c>
      <c r="E5" s="193" t="s">
        <v>446</v>
      </c>
      <c r="F5" s="193" t="s">
        <v>447</v>
      </c>
      <c r="G5" s="193" t="s">
        <v>209</v>
      </c>
      <c r="H5" s="193" t="s">
        <v>448</v>
      </c>
      <c r="I5" s="193" t="s">
        <v>449</v>
      </c>
      <c r="J5" s="193" t="s">
        <v>356</v>
      </c>
      <c r="K5" s="193" t="s">
        <v>357</v>
      </c>
      <c r="L5" s="193">
        <v>60659</v>
      </c>
      <c r="M5" s="193" t="s">
        <v>450</v>
      </c>
      <c r="N5" s="193" t="s">
        <v>446</v>
      </c>
      <c r="O5" s="193" t="s">
        <v>358</v>
      </c>
      <c r="P5" s="193" t="s">
        <v>445</v>
      </c>
      <c r="Q5" s="193" t="s">
        <v>451</v>
      </c>
      <c r="R5" s="193" t="s">
        <v>452</v>
      </c>
      <c r="S5" s="193" t="s">
        <v>453</v>
      </c>
      <c r="T5" s="164" t="s">
        <v>454</v>
      </c>
      <c r="U5" s="193" t="s">
        <v>363</v>
      </c>
      <c r="V5" s="193" t="s">
        <v>455</v>
      </c>
      <c r="W5" s="194">
        <v>179836</v>
      </c>
      <c r="X5" s="193" t="s">
        <v>365</v>
      </c>
      <c r="Y5" s="193">
        <v>3138</v>
      </c>
      <c r="Z5" s="193">
        <v>135</v>
      </c>
      <c r="AA5" s="193">
        <v>1060</v>
      </c>
      <c r="AB5" s="193" t="s">
        <v>365</v>
      </c>
      <c r="AC5" s="193">
        <v>1300</v>
      </c>
      <c r="AD5" s="193" t="s">
        <v>365</v>
      </c>
      <c r="AE5" s="193">
        <v>1350</v>
      </c>
      <c r="AF5" s="193" t="s">
        <v>365</v>
      </c>
      <c r="AG5" s="193" t="s">
        <v>365</v>
      </c>
      <c r="AH5" s="193" t="s">
        <v>365</v>
      </c>
      <c r="AI5" s="193" t="s">
        <v>456</v>
      </c>
      <c r="AJ5" s="193" t="s">
        <v>365</v>
      </c>
      <c r="AK5" s="193" t="s">
        <v>365</v>
      </c>
      <c r="AL5" s="193" t="s">
        <v>365</v>
      </c>
      <c r="AM5" s="193" t="s">
        <v>457</v>
      </c>
      <c r="AN5" s="193" t="s">
        <v>458</v>
      </c>
      <c r="AO5" s="193">
        <v>80</v>
      </c>
      <c r="AP5" s="193">
        <v>80</v>
      </c>
      <c r="AQ5" s="193" t="s">
        <v>365</v>
      </c>
      <c r="AR5" s="194">
        <v>5</v>
      </c>
      <c r="AS5" s="193" t="s">
        <v>365</v>
      </c>
      <c r="AT5" s="196">
        <v>0.01</v>
      </c>
      <c r="AU5" s="196">
        <v>0.8</v>
      </c>
      <c r="AV5" s="193">
        <v>1</v>
      </c>
      <c r="AW5" s="193">
        <v>25</v>
      </c>
      <c r="AX5" s="193" t="s">
        <v>365</v>
      </c>
      <c r="AY5" s="193">
        <v>5</v>
      </c>
      <c r="AZ5" s="193">
        <v>50</v>
      </c>
      <c r="BA5" s="193">
        <v>50</v>
      </c>
      <c r="BB5" s="193">
        <v>25</v>
      </c>
      <c r="BC5" s="193">
        <v>5</v>
      </c>
      <c r="BD5" s="193" t="s">
        <v>365</v>
      </c>
      <c r="BE5" s="193">
        <v>5</v>
      </c>
      <c r="BF5" s="193">
        <v>5</v>
      </c>
      <c r="BG5" s="193" t="s">
        <v>459</v>
      </c>
      <c r="BH5" s="193">
        <v>40</v>
      </c>
      <c r="BI5" s="193">
        <v>60</v>
      </c>
      <c r="BJ5" s="193" t="s">
        <v>365</v>
      </c>
      <c r="BK5" s="193" t="s">
        <v>365</v>
      </c>
      <c r="BL5" s="193" t="s">
        <v>460</v>
      </c>
      <c r="BM5" s="193"/>
      <c r="BN5" s="193">
        <v>45</v>
      </c>
      <c r="BO5" s="193">
        <v>55</v>
      </c>
      <c r="BP5" s="193">
        <v>3</v>
      </c>
      <c r="BQ5" s="193">
        <v>4</v>
      </c>
      <c r="BR5" s="193">
        <v>3</v>
      </c>
      <c r="BS5" s="193">
        <v>80</v>
      </c>
      <c r="BT5" s="193" t="s">
        <v>365</v>
      </c>
      <c r="BU5" s="196"/>
      <c r="BV5" s="193" t="s">
        <v>460</v>
      </c>
      <c r="BW5" s="193">
        <v>5</v>
      </c>
      <c r="BX5" s="193" t="s">
        <v>365</v>
      </c>
      <c r="BY5" s="193">
        <v>20</v>
      </c>
      <c r="BZ5" s="193">
        <v>70</v>
      </c>
      <c r="CA5" s="193">
        <v>10</v>
      </c>
      <c r="CB5" s="193">
        <v>93</v>
      </c>
      <c r="CC5" s="193" t="s">
        <v>461</v>
      </c>
      <c r="CD5" s="193" t="s">
        <v>462</v>
      </c>
      <c r="CE5" s="193" t="s">
        <v>463</v>
      </c>
      <c r="CF5" s="193" t="s">
        <v>464</v>
      </c>
      <c r="CG5" s="193">
        <v>1</v>
      </c>
      <c r="CH5" s="193">
        <v>7</v>
      </c>
      <c r="CI5" s="193" t="s">
        <v>365</v>
      </c>
      <c r="CJ5" s="193">
        <v>100</v>
      </c>
      <c r="CK5" s="193">
        <v>20</v>
      </c>
      <c r="CL5" s="193">
        <v>6</v>
      </c>
      <c r="CM5" s="193">
        <v>3000</v>
      </c>
      <c r="CN5" s="193" t="s">
        <v>363</v>
      </c>
      <c r="CO5" s="193" t="s">
        <v>465</v>
      </c>
      <c r="CP5" s="193" t="s">
        <v>382</v>
      </c>
      <c r="CQ5" s="193" t="s">
        <v>466</v>
      </c>
      <c r="CR5" s="193" t="s">
        <v>382</v>
      </c>
      <c r="CS5" s="193" t="s">
        <v>467</v>
      </c>
      <c r="CT5" s="193" t="s">
        <v>376</v>
      </c>
      <c r="CU5" s="193" t="s">
        <v>375</v>
      </c>
      <c r="CV5" s="193" t="s">
        <v>375</v>
      </c>
      <c r="CW5" s="193" t="s">
        <v>376</v>
      </c>
      <c r="CX5" s="193" t="s">
        <v>376</v>
      </c>
      <c r="CY5" s="193" t="s">
        <v>375</v>
      </c>
      <c r="CZ5" s="193" t="s">
        <v>376</v>
      </c>
      <c r="DA5" s="193" t="s">
        <v>375</v>
      </c>
      <c r="DB5" s="193" t="s">
        <v>376</v>
      </c>
      <c r="DC5" s="193" t="s">
        <v>376</v>
      </c>
      <c r="DD5" s="193" t="s">
        <v>376</v>
      </c>
      <c r="DE5" s="193" t="s">
        <v>376</v>
      </c>
      <c r="DF5" s="193" t="s">
        <v>376</v>
      </c>
      <c r="DG5" s="193" t="s">
        <v>376</v>
      </c>
      <c r="DH5" s="193" t="s">
        <v>376</v>
      </c>
      <c r="DI5" s="193" t="s">
        <v>376</v>
      </c>
      <c r="DJ5" s="193" t="s">
        <v>376</v>
      </c>
      <c r="DK5" s="193" t="s">
        <v>376</v>
      </c>
      <c r="DL5" s="193" t="s">
        <v>375</v>
      </c>
      <c r="DM5" s="193" t="s">
        <v>376</v>
      </c>
      <c r="DN5" s="193" t="s">
        <v>375</v>
      </c>
      <c r="DO5" s="193" t="s">
        <v>375</v>
      </c>
      <c r="DP5" s="193" t="s">
        <v>375</v>
      </c>
      <c r="DQ5" s="193" t="s">
        <v>375</v>
      </c>
      <c r="DR5" s="193" t="s">
        <v>363</v>
      </c>
      <c r="DS5" s="193" t="s">
        <v>468</v>
      </c>
      <c r="DT5" s="193">
        <v>12</v>
      </c>
      <c r="DU5" s="197">
        <v>0.5</v>
      </c>
      <c r="DV5" s="195" t="s">
        <v>469</v>
      </c>
      <c r="DW5" s="193" t="s">
        <v>470</v>
      </c>
      <c r="DX5" s="193" t="s">
        <v>380</v>
      </c>
      <c r="DY5" s="193" t="s">
        <v>471</v>
      </c>
      <c r="DZ5" s="193" t="s">
        <v>382</v>
      </c>
      <c r="EA5" s="193" t="s">
        <v>382</v>
      </c>
      <c r="EB5" s="193" t="s">
        <v>382</v>
      </c>
      <c r="EC5" s="193" t="s">
        <v>472</v>
      </c>
      <c r="EE5" s="193" t="s">
        <v>382</v>
      </c>
      <c r="EF5" s="193" t="s">
        <v>473</v>
      </c>
      <c r="EG5" s="193" t="s">
        <v>382</v>
      </c>
      <c r="EH5" s="193" t="s">
        <v>474</v>
      </c>
      <c r="EI5" s="193" t="s">
        <v>475</v>
      </c>
      <c r="EJ5" s="193" t="s">
        <v>476</v>
      </c>
      <c r="EK5" s="193" t="s">
        <v>477</v>
      </c>
      <c r="EL5" s="193" t="s">
        <v>478</v>
      </c>
      <c r="EM5" s="193" t="s">
        <v>479</v>
      </c>
      <c r="EN5" s="193" t="s">
        <v>382</v>
      </c>
      <c r="EO5" s="193" t="s">
        <v>480</v>
      </c>
      <c r="EU5" s="193" t="s">
        <v>446</v>
      </c>
      <c r="FG5" s="193" t="s">
        <v>382</v>
      </c>
      <c r="FH5" s="193" t="s">
        <v>382</v>
      </c>
    </row>
    <row r="6" spans="1:166" x14ac:dyDescent="0.2">
      <c r="A6" t="str">
        <f t="shared" si="0"/>
        <v>Sarah Bush Lincoln Dental Services2022</v>
      </c>
      <c r="B6" s="171">
        <v>2022</v>
      </c>
      <c r="C6" s="192">
        <v>45019.659369976849</v>
      </c>
      <c r="D6" s="193" t="s">
        <v>481</v>
      </c>
      <c r="E6" s="193" t="s">
        <v>482</v>
      </c>
      <c r="F6" s="193">
        <v>2172463728</v>
      </c>
      <c r="G6" s="193" t="s">
        <v>210</v>
      </c>
      <c r="H6" s="193" t="s">
        <v>483</v>
      </c>
      <c r="I6" s="193" t="s">
        <v>484</v>
      </c>
      <c r="J6" s="193" t="s">
        <v>485</v>
      </c>
      <c r="K6" s="193" t="s">
        <v>486</v>
      </c>
      <c r="L6" s="193">
        <v>61938</v>
      </c>
      <c r="N6" s="193" t="s">
        <v>482</v>
      </c>
      <c r="O6" s="193" t="s">
        <v>487</v>
      </c>
      <c r="P6" s="193" t="s">
        <v>481</v>
      </c>
      <c r="Q6" s="193" t="s">
        <v>488</v>
      </c>
      <c r="R6" s="193" t="s">
        <v>489</v>
      </c>
      <c r="S6" s="193" t="s">
        <v>490</v>
      </c>
      <c r="T6" s="164" t="s">
        <v>491</v>
      </c>
      <c r="U6" s="193" t="s">
        <v>363</v>
      </c>
      <c r="V6" s="193" t="s">
        <v>492</v>
      </c>
      <c r="W6" s="194">
        <v>978913</v>
      </c>
      <c r="X6" s="194">
        <v>389682</v>
      </c>
      <c r="Y6" s="193">
        <v>129</v>
      </c>
      <c r="Z6" s="193">
        <v>687</v>
      </c>
      <c r="AA6" s="193">
        <v>2973</v>
      </c>
      <c r="AB6" s="193">
        <v>6034</v>
      </c>
      <c r="AC6" s="193" t="s">
        <v>365</v>
      </c>
      <c r="AD6" s="193" t="s">
        <v>365</v>
      </c>
      <c r="AE6" s="193">
        <v>6034</v>
      </c>
      <c r="AF6" s="193" t="s">
        <v>365</v>
      </c>
      <c r="AG6" s="193">
        <v>178</v>
      </c>
      <c r="AH6" s="193">
        <v>2607</v>
      </c>
      <c r="AI6" s="193" t="s">
        <v>365</v>
      </c>
      <c r="AJ6" s="193" t="s">
        <v>365</v>
      </c>
      <c r="AK6" s="193" t="s">
        <v>365</v>
      </c>
      <c r="AL6" s="193" t="s">
        <v>365</v>
      </c>
      <c r="AM6" s="193" t="s">
        <v>493</v>
      </c>
      <c r="AN6" s="193" t="s">
        <v>365</v>
      </c>
      <c r="AO6" s="193" t="s">
        <v>365</v>
      </c>
      <c r="AP6" s="193" t="s">
        <v>365</v>
      </c>
      <c r="AQ6" s="193" t="s">
        <v>365</v>
      </c>
      <c r="AR6" s="194">
        <v>0</v>
      </c>
      <c r="AS6" s="193">
        <v>100</v>
      </c>
      <c r="AT6" s="193" t="s">
        <v>365</v>
      </c>
      <c r="AU6" s="193" t="s">
        <v>365</v>
      </c>
      <c r="AV6" s="193" t="s">
        <v>365</v>
      </c>
      <c r="AW6" s="193" t="s">
        <v>365</v>
      </c>
      <c r="AX6" s="193" t="s">
        <v>365</v>
      </c>
      <c r="AY6" s="193" t="s">
        <v>365</v>
      </c>
      <c r="AZ6" s="193" t="s">
        <v>365</v>
      </c>
      <c r="BA6" s="193" t="s">
        <v>365</v>
      </c>
      <c r="BB6" s="193" t="s">
        <v>365</v>
      </c>
      <c r="BC6" s="193" t="s">
        <v>365</v>
      </c>
      <c r="BD6" s="193" t="s">
        <v>365</v>
      </c>
      <c r="BE6" s="193" t="s">
        <v>365</v>
      </c>
      <c r="BF6" s="193" t="s">
        <v>365</v>
      </c>
      <c r="BG6" s="193" t="s">
        <v>494</v>
      </c>
      <c r="BH6" s="193">
        <v>45</v>
      </c>
      <c r="BI6" s="193">
        <v>52</v>
      </c>
      <c r="BJ6" s="193" t="s">
        <v>365</v>
      </c>
      <c r="BK6" s="193" t="s">
        <v>365</v>
      </c>
      <c r="BL6" s="193">
        <v>3</v>
      </c>
      <c r="BM6" s="193">
        <v>95</v>
      </c>
      <c r="BN6" s="193">
        <v>0.05</v>
      </c>
      <c r="BO6" s="193">
        <v>3.6000000000000002E-4</v>
      </c>
      <c r="BP6" s="193">
        <v>8</v>
      </c>
      <c r="BQ6" s="193">
        <v>85</v>
      </c>
      <c r="BR6" s="193">
        <v>5</v>
      </c>
      <c r="BS6" s="193" t="s">
        <v>365</v>
      </c>
      <c r="BT6" s="193" t="s">
        <v>365</v>
      </c>
      <c r="BU6" s="193" t="s">
        <v>365</v>
      </c>
      <c r="BV6" s="193" t="s">
        <v>365</v>
      </c>
      <c r="BW6" s="193">
        <v>2</v>
      </c>
      <c r="BX6" s="193" t="s">
        <v>365</v>
      </c>
      <c r="BY6" s="193">
        <v>20</v>
      </c>
      <c r="BZ6" s="193">
        <v>80</v>
      </c>
      <c r="CA6" s="193" t="s">
        <v>365</v>
      </c>
      <c r="CB6" s="193">
        <v>3</v>
      </c>
      <c r="CC6" s="193" t="s">
        <v>495</v>
      </c>
      <c r="CD6" s="193" t="s">
        <v>496</v>
      </c>
      <c r="CE6" s="193" t="s">
        <v>497</v>
      </c>
      <c r="CF6" s="193" t="s">
        <v>498</v>
      </c>
      <c r="CG6" s="193">
        <v>10</v>
      </c>
      <c r="CH6" s="193">
        <v>1</v>
      </c>
      <c r="CI6" s="193">
        <v>5</v>
      </c>
      <c r="CJ6" s="193">
        <v>8</v>
      </c>
      <c r="CK6" s="193">
        <v>8</v>
      </c>
      <c r="CL6" s="193" t="s">
        <v>365</v>
      </c>
      <c r="CM6" s="193">
        <v>21840</v>
      </c>
      <c r="CN6" s="193" t="s">
        <v>363</v>
      </c>
      <c r="CO6" s="193" t="s">
        <v>499</v>
      </c>
      <c r="CP6" s="193" t="s">
        <v>382</v>
      </c>
      <c r="CR6" s="193" t="s">
        <v>382</v>
      </c>
      <c r="CT6" s="193" t="s">
        <v>374</v>
      </c>
      <c r="CU6" s="193" t="s">
        <v>374</v>
      </c>
      <c r="CV6" s="193" t="s">
        <v>374</v>
      </c>
      <c r="CW6" s="193" t="s">
        <v>374</v>
      </c>
      <c r="CX6" s="193" t="s">
        <v>374</v>
      </c>
      <c r="CY6" s="193" t="s">
        <v>374</v>
      </c>
      <c r="CZ6" s="193" t="s">
        <v>374</v>
      </c>
      <c r="DA6" s="193" t="s">
        <v>374</v>
      </c>
      <c r="DB6" s="193" t="s">
        <v>375</v>
      </c>
      <c r="DC6" s="193" t="s">
        <v>374</v>
      </c>
      <c r="DD6" s="193" t="s">
        <v>374</v>
      </c>
      <c r="DE6" s="193" t="s">
        <v>374</v>
      </c>
      <c r="DF6" s="193" t="s">
        <v>374</v>
      </c>
      <c r="DG6" s="193" t="s">
        <v>374</v>
      </c>
      <c r="DH6" s="193" t="s">
        <v>374</v>
      </c>
      <c r="DI6" s="193" t="s">
        <v>374</v>
      </c>
      <c r="DJ6" s="193" t="s">
        <v>374</v>
      </c>
      <c r="DK6" s="193" t="s">
        <v>374</v>
      </c>
      <c r="DL6" s="193" t="s">
        <v>374</v>
      </c>
      <c r="DM6" s="193" t="s">
        <v>374</v>
      </c>
      <c r="DN6" s="193" t="s">
        <v>374</v>
      </c>
      <c r="DO6" s="193" t="s">
        <v>374</v>
      </c>
      <c r="DP6" s="193" t="s">
        <v>374</v>
      </c>
      <c r="DQ6" s="193" t="s">
        <v>374</v>
      </c>
      <c r="DR6" s="193" t="s">
        <v>363</v>
      </c>
      <c r="DS6" s="193" t="s">
        <v>500</v>
      </c>
      <c r="DT6" s="193" t="s">
        <v>365</v>
      </c>
      <c r="DU6" s="193" t="s">
        <v>365</v>
      </c>
      <c r="DV6" s="193" t="s">
        <v>365</v>
      </c>
      <c r="DW6" s="193" t="s">
        <v>501</v>
      </c>
      <c r="DX6" s="193" t="s">
        <v>502</v>
      </c>
      <c r="DY6" s="193" t="s">
        <v>503</v>
      </c>
      <c r="DZ6" s="193" t="s">
        <v>504</v>
      </c>
      <c r="EA6" s="193" t="s">
        <v>505</v>
      </c>
      <c r="EB6" s="193" t="s">
        <v>506</v>
      </c>
      <c r="EC6" s="193" t="s">
        <v>384</v>
      </c>
      <c r="EE6" s="193" t="s">
        <v>363</v>
      </c>
      <c r="EF6" s="195" t="s">
        <v>385</v>
      </c>
      <c r="EG6" s="193" t="s">
        <v>382</v>
      </c>
      <c r="EH6" s="193" t="s">
        <v>507</v>
      </c>
      <c r="EI6" s="193" t="s">
        <v>508</v>
      </c>
      <c r="EJ6" s="193" t="s">
        <v>509</v>
      </c>
      <c r="EK6" s="193" t="s">
        <v>365</v>
      </c>
      <c r="EL6" s="193" t="s">
        <v>510</v>
      </c>
      <c r="EM6" s="193" t="s">
        <v>511</v>
      </c>
      <c r="EN6" s="193" t="s">
        <v>512</v>
      </c>
      <c r="EO6" s="193" t="s">
        <v>513</v>
      </c>
      <c r="EU6" s="193" t="s">
        <v>482</v>
      </c>
      <c r="FG6" s="193" t="s">
        <v>382</v>
      </c>
      <c r="FH6" s="193" t="s">
        <v>382</v>
      </c>
    </row>
    <row r="7" spans="1:166" x14ac:dyDescent="0.2">
      <c r="A7" t="str">
        <f t="shared" si="0"/>
        <v>DuPage Health Coalition2022</v>
      </c>
      <c r="B7" s="171">
        <v>2022</v>
      </c>
      <c r="C7" s="192">
        <v>45020.622073935177</v>
      </c>
      <c r="D7" s="193" t="s">
        <v>514</v>
      </c>
      <c r="E7" s="193" t="s">
        <v>515</v>
      </c>
      <c r="F7" s="193" t="s">
        <v>516</v>
      </c>
      <c r="G7" s="193" t="s">
        <v>211</v>
      </c>
      <c r="H7" s="193" t="s">
        <v>517</v>
      </c>
      <c r="I7" s="193" t="s">
        <v>518</v>
      </c>
      <c r="J7" s="193" t="s">
        <v>519</v>
      </c>
      <c r="K7" s="193" t="s">
        <v>357</v>
      </c>
      <c r="L7" s="193">
        <v>60188</v>
      </c>
      <c r="N7" s="193" t="s">
        <v>520</v>
      </c>
      <c r="O7" s="193" t="s">
        <v>521</v>
      </c>
      <c r="P7" s="193" t="s">
        <v>522</v>
      </c>
      <c r="Q7" s="193" t="s">
        <v>515</v>
      </c>
      <c r="R7" s="193" t="s">
        <v>523</v>
      </c>
      <c r="S7" s="193" t="s">
        <v>514</v>
      </c>
      <c r="T7" s="164" t="s">
        <v>524</v>
      </c>
      <c r="U7" s="193" t="s">
        <v>363</v>
      </c>
      <c r="V7" s="193" t="s">
        <v>525</v>
      </c>
      <c r="W7" s="198">
        <v>2735340</v>
      </c>
      <c r="X7" s="193" t="s">
        <v>365</v>
      </c>
      <c r="Y7" s="193">
        <v>8954</v>
      </c>
      <c r="Z7" s="193">
        <v>490</v>
      </c>
      <c r="AA7" s="198">
        <v>5741</v>
      </c>
      <c r="AB7" s="193" t="s">
        <v>365</v>
      </c>
      <c r="AC7" s="198">
        <v>23306</v>
      </c>
      <c r="AD7" s="193" t="s">
        <v>365</v>
      </c>
      <c r="AE7" s="198">
        <v>23306</v>
      </c>
      <c r="AF7" s="193" t="s">
        <v>365</v>
      </c>
      <c r="AG7" s="193" t="s">
        <v>365</v>
      </c>
      <c r="AH7" s="193" t="s">
        <v>365</v>
      </c>
      <c r="AI7" s="193" t="s">
        <v>365</v>
      </c>
      <c r="AJ7" s="193" t="s">
        <v>365</v>
      </c>
      <c r="AK7" s="193">
        <v>962</v>
      </c>
      <c r="AL7" s="193" t="s">
        <v>365</v>
      </c>
      <c r="AM7" s="193" t="s">
        <v>526</v>
      </c>
      <c r="AN7" s="198">
        <v>28023</v>
      </c>
      <c r="AO7" s="193" t="s">
        <v>365</v>
      </c>
      <c r="AP7" s="193" t="s">
        <v>365</v>
      </c>
      <c r="AQ7" s="193" t="s">
        <v>365</v>
      </c>
      <c r="AR7" s="194">
        <v>0</v>
      </c>
      <c r="AS7" s="193" t="s">
        <v>365</v>
      </c>
      <c r="AT7" s="193" t="s">
        <v>365</v>
      </c>
      <c r="AU7" s="193" t="s">
        <v>365</v>
      </c>
      <c r="AV7" s="193" t="s">
        <v>365</v>
      </c>
      <c r="AW7" s="193">
        <v>100</v>
      </c>
      <c r="AX7" s="193">
        <v>100</v>
      </c>
      <c r="AY7" s="193" t="s">
        <v>365</v>
      </c>
      <c r="AZ7" s="193" t="s">
        <v>365</v>
      </c>
      <c r="BA7" s="193" t="s">
        <v>365</v>
      </c>
      <c r="BB7" s="193">
        <v>100</v>
      </c>
      <c r="BC7" s="193" t="s">
        <v>365</v>
      </c>
      <c r="BD7" s="193">
        <v>100</v>
      </c>
      <c r="BE7" s="193">
        <v>100</v>
      </c>
      <c r="BF7" s="193">
        <v>100</v>
      </c>
      <c r="BG7" s="193" t="s">
        <v>527</v>
      </c>
      <c r="BH7" s="193">
        <v>43</v>
      </c>
      <c r="BI7" s="193">
        <v>57</v>
      </c>
      <c r="BJ7" s="193" t="s">
        <v>365</v>
      </c>
      <c r="BK7" s="193" t="s">
        <v>365</v>
      </c>
      <c r="BL7" s="193" t="s">
        <v>365</v>
      </c>
      <c r="BM7" s="193" t="s">
        <v>365</v>
      </c>
      <c r="BN7" s="193">
        <v>95</v>
      </c>
      <c r="BO7" s="193">
        <v>5</v>
      </c>
      <c r="BP7" s="193">
        <v>97.4</v>
      </c>
      <c r="BQ7" s="193">
        <v>0.8</v>
      </c>
      <c r="BR7" s="193" t="s">
        <v>365</v>
      </c>
      <c r="BS7" s="193">
        <v>1.8</v>
      </c>
      <c r="BT7" s="193" t="s">
        <v>365</v>
      </c>
      <c r="BU7" s="193" t="s">
        <v>365</v>
      </c>
      <c r="BV7" s="193" t="s">
        <v>365</v>
      </c>
      <c r="BW7" s="193" t="s">
        <v>365</v>
      </c>
      <c r="BX7" s="193" t="s">
        <v>365</v>
      </c>
      <c r="BY7" s="193">
        <v>45</v>
      </c>
      <c r="BZ7" s="193">
        <v>55</v>
      </c>
      <c r="CA7" s="193" t="s">
        <v>365</v>
      </c>
      <c r="CB7" s="193">
        <v>95.3</v>
      </c>
      <c r="CC7" s="193" t="s">
        <v>528</v>
      </c>
      <c r="CD7" s="193" t="s">
        <v>529</v>
      </c>
      <c r="CE7" s="193" t="s">
        <v>530</v>
      </c>
      <c r="CF7" s="193" t="s">
        <v>531</v>
      </c>
      <c r="CG7" s="193">
        <v>14</v>
      </c>
      <c r="CH7" s="193">
        <v>1</v>
      </c>
      <c r="CI7" s="193" t="s">
        <v>365</v>
      </c>
      <c r="CJ7" s="193">
        <v>3</v>
      </c>
      <c r="CK7" s="193" t="s">
        <v>365</v>
      </c>
      <c r="CL7" s="193">
        <v>3</v>
      </c>
      <c r="CM7" s="198">
        <v>30150</v>
      </c>
      <c r="CN7" s="193" t="s">
        <v>382</v>
      </c>
      <c r="CO7" s="193" t="s">
        <v>532</v>
      </c>
      <c r="CP7" s="193" t="s">
        <v>382</v>
      </c>
      <c r="CR7" s="193" t="s">
        <v>382</v>
      </c>
      <c r="CT7" s="193" t="s">
        <v>375</v>
      </c>
      <c r="CU7" s="193" t="s">
        <v>375</v>
      </c>
      <c r="CV7" s="193" t="s">
        <v>375</v>
      </c>
      <c r="CW7" s="193" t="s">
        <v>375</v>
      </c>
      <c r="CX7" s="193" t="s">
        <v>375</v>
      </c>
      <c r="CY7" s="193" t="s">
        <v>375</v>
      </c>
      <c r="CZ7" s="193" t="s">
        <v>375</v>
      </c>
      <c r="DA7" s="193" t="s">
        <v>375</v>
      </c>
      <c r="DB7" s="193" t="s">
        <v>374</v>
      </c>
      <c r="DC7" s="193" t="s">
        <v>375</v>
      </c>
      <c r="DD7" s="193" t="s">
        <v>374</v>
      </c>
      <c r="DE7" s="193" t="s">
        <v>374</v>
      </c>
      <c r="DF7" s="193" t="s">
        <v>375</v>
      </c>
      <c r="DG7" s="193" t="s">
        <v>375</v>
      </c>
      <c r="DH7" s="193" t="s">
        <v>375</v>
      </c>
      <c r="DI7" s="193" t="s">
        <v>374</v>
      </c>
      <c r="DJ7" s="193" t="s">
        <v>375</v>
      </c>
      <c r="DK7" s="193" t="s">
        <v>375</v>
      </c>
      <c r="DL7" s="193" t="s">
        <v>375</v>
      </c>
      <c r="DM7" s="193" t="s">
        <v>375</v>
      </c>
      <c r="DN7" s="193" t="s">
        <v>375</v>
      </c>
      <c r="DO7" s="193" t="s">
        <v>375</v>
      </c>
      <c r="DP7" s="193" t="s">
        <v>375</v>
      </c>
      <c r="DQ7" s="193" t="s">
        <v>375</v>
      </c>
      <c r="DR7" s="193" t="s">
        <v>382</v>
      </c>
      <c r="DS7" s="193" t="s">
        <v>533</v>
      </c>
      <c r="DT7" s="198">
        <v>1628</v>
      </c>
      <c r="DU7" s="193" t="s">
        <v>365</v>
      </c>
      <c r="DV7" s="198">
        <v>28023</v>
      </c>
      <c r="DW7" s="193" t="s">
        <v>534</v>
      </c>
      <c r="DX7" s="193" t="s">
        <v>535</v>
      </c>
      <c r="DY7" s="193">
        <v>40</v>
      </c>
      <c r="DZ7" s="193" t="s">
        <v>536</v>
      </c>
      <c r="EA7" s="193" t="s">
        <v>382</v>
      </c>
      <c r="EB7" s="193" t="s">
        <v>382</v>
      </c>
      <c r="EC7" s="193" t="s">
        <v>537</v>
      </c>
      <c r="ED7" s="164" t="s">
        <v>538</v>
      </c>
      <c r="EE7" s="193" t="s">
        <v>382</v>
      </c>
      <c r="EG7" s="193" t="s">
        <v>382</v>
      </c>
      <c r="EH7" s="193" t="s">
        <v>539</v>
      </c>
      <c r="EI7" s="193" t="s">
        <v>540</v>
      </c>
      <c r="EJ7" s="193" t="s">
        <v>365</v>
      </c>
      <c r="EK7" s="193" t="s">
        <v>365</v>
      </c>
      <c r="EL7" s="193" t="s">
        <v>541</v>
      </c>
      <c r="EM7" s="193" t="s">
        <v>542</v>
      </c>
      <c r="EO7" s="193" t="s">
        <v>543</v>
      </c>
      <c r="EU7" s="193" t="s">
        <v>515</v>
      </c>
      <c r="EW7" s="193" t="s">
        <v>441</v>
      </c>
      <c r="EX7" s="193" t="s">
        <v>441</v>
      </c>
      <c r="EY7" s="193" t="s">
        <v>441</v>
      </c>
      <c r="EZ7" s="193" t="s">
        <v>441</v>
      </c>
      <c r="FA7" s="193" t="s">
        <v>441</v>
      </c>
      <c r="FB7" s="193" t="s">
        <v>442</v>
      </c>
      <c r="FC7" s="193" t="s">
        <v>441</v>
      </c>
      <c r="FG7" s="193" t="s">
        <v>363</v>
      </c>
      <c r="FH7" s="193" t="s">
        <v>363</v>
      </c>
      <c r="FI7" s="193" t="s">
        <v>443</v>
      </c>
    </row>
    <row r="8" spans="1:166" x14ac:dyDescent="0.2">
      <c r="A8" t="str">
        <f t="shared" si="0"/>
        <v>Port Ministries2022</v>
      </c>
      <c r="B8" s="171">
        <v>2022</v>
      </c>
      <c r="C8" s="192">
        <v>45026.530838182873</v>
      </c>
      <c r="D8" s="193" t="s">
        <v>544</v>
      </c>
      <c r="E8" s="193" t="s">
        <v>545</v>
      </c>
      <c r="F8" s="193">
        <v>9174436620</v>
      </c>
      <c r="G8" s="193" t="s">
        <v>212</v>
      </c>
      <c r="H8" s="193">
        <v>8722607053</v>
      </c>
      <c r="I8" s="193" t="s">
        <v>546</v>
      </c>
      <c r="J8" s="193" t="s">
        <v>547</v>
      </c>
      <c r="K8" s="193" t="s">
        <v>357</v>
      </c>
      <c r="L8" s="193">
        <v>60609</v>
      </c>
      <c r="M8" s="193" t="s">
        <v>365</v>
      </c>
      <c r="N8" s="193" t="s">
        <v>545</v>
      </c>
      <c r="O8" s="193" t="s">
        <v>548</v>
      </c>
      <c r="P8" s="193" t="s">
        <v>549</v>
      </c>
      <c r="Q8" s="193" t="s">
        <v>550</v>
      </c>
      <c r="R8" s="193" t="s">
        <v>358</v>
      </c>
      <c r="S8" s="193" t="s">
        <v>551</v>
      </c>
      <c r="T8" s="164" t="s">
        <v>552</v>
      </c>
      <c r="U8" s="193" t="s">
        <v>363</v>
      </c>
      <c r="V8" s="193" t="s">
        <v>553</v>
      </c>
      <c r="W8" s="193">
        <v>877118.57</v>
      </c>
      <c r="X8" s="193" t="s">
        <v>365</v>
      </c>
      <c r="Y8" s="193">
        <v>1040</v>
      </c>
      <c r="Z8" s="193">
        <v>1206</v>
      </c>
      <c r="AA8" s="193">
        <v>850</v>
      </c>
      <c r="AB8" s="193" t="s">
        <v>365</v>
      </c>
      <c r="AC8" s="193">
        <v>2880</v>
      </c>
      <c r="AD8" s="193">
        <v>1414</v>
      </c>
      <c r="AE8" s="193">
        <v>4294</v>
      </c>
      <c r="AF8" s="193">
        <v>300</v>
      </c>
      <c r="AG8" s="193" t="s">
        <v>365</v>
      </c>
      <c r="AH8" s="193" t="s">
        <v>365</v>
      </c>
      <c r="AI8" s="193" t="s">
        <v>365</v>
      </c>
      <c r="AJ8" s="193">
        <v>1200</v>
      </c>
      <c r="AK8" s="193" t="s">
        <v>365</v>
      </c>
      <c r="AL8" s="193" t="s">
        <v>365</v>
      </c>
      <c r="AM8" s="193" t="s">
        <v>366</v>
      </c>
      <c r="AN8" s="193">
        <v>3720</v>
      </c>
      <c r="AO8" s="193">
        <v>75</v>
      </c>
      <c r="AP8" s="193">
        <v>72</v>
      </c>
      <c r="AQ8" s="193">
        <v>8</v>
      </c>
      <c r="AR8" s="194">
        <v>65</v>
      </c>
      <c r="AS8" s="193" t="s">
        <v>365</v>
      </c>
      <c r="AT8" s="193">
        <v>27</v>
      </c>
      <c r="AU8" s="193">
        <v>68</v>
      </c>
      <c r="AV8" s="193">
        <v>65</v>
      </c>
      <c r="AW8" s="193">
        <v>20</v>
      </c>
      <c r="AX8" s="193">
        <v>15</v>
      </c>
      <c r="AY8" s="193">
        <v>38</v>
      </c>
      <c r="AZ8" s="193">
        <v>5</v>
      </c>
      <c r="BA8" s="193">
        <v>88</v>
      </c>
      <c r="BB8" s="193">
        <v>8</v>
      </c>
      <c r="BC8" s="193">
        <v>60</v>
      </c>
      <c r="BD8" s="193">
        <v>35</v>
      </c>
      <c r="BE8" s="193">
        <v>15</v>
      </c>
      <c r="BF8" s="193">
        <v>5</v>
      </c>
      <c r="BG8" s="193" t="s">
        <v>554</v>
      </c>
      <c r="BH8" s="193">
        <v>46</v>
      </c>
      <c r="BI8" s="193">
        <v>46</v>
      </c>
      <c r="BJ8" s="193">
        <v>1</v>
      </c>
      <c r="BK8" s="193">
        <v>1</v>
      </c>
      <c r="BL8" s="193">
        <v>6</v>
      </c>
      <c r="BM8" s="193">
        <v>15</v>
      </c>
      <c r="BN8" s="193">
        <v>60</v>
      </c>
      <c r="BO8" s="193">
        <v>25</v>
      </c>
      <c r="BP8" s="193">
        <v>85</v>
      </c>
      <c r="BQ8" s="193">
        <v>5</v>
      </c>
      <c r="BR8" s="193">
        <v>10</v>
      </c>
      <c r="BS8" s="193" t="s">
        <v>555</v>
      </c>
      <c r="BT8" s="193" t="s">
        <v>555</v>
      </c>
      <c r="BU8" s="193" t="s">
        <v>555</v>
      </c>
      <c r="BV8" s="193" t="s">
        <v>365</v>
      </c>
      <c r="BW8" s="193" t="s">
        <v>555</v>
      </c>
      <c r="BX8" s="193" t="s">
        <v>555</v>
      </c>
      <c r="BY8" s="193">
        <v>15</v>
      </c>
      <c r="BZ8" s="193">
        <v>65</v>
      </c>
      <c r="CA8" s="193">
        <v>20</v>
      </c>
      <c r="CB8" s="193">
        <v>50</v>
      </c>
      <c r="CC8" s="193" t="s">
        <v>368</v>
      </c>
      <c r="CD8" s="193" t="s">
        <v>368</v>
      </c>
      <c r="CE8" s="193" t="s">
        <v>556</v>
      </c>
      <c r="CF8" s="193" t="s">
        <v>557</v>
      </c>
      <c r="CG8" s="193" t="s">
        <v>365</v>
      </c>
      <c r="CH8" s="193">
        <v>1</v>
      </c>
      <c r="CI8" s="193">
        <v>1</v>
      </c>
      <c r="CJ8" s="193">
        <v>28</v>
      </c>
      <c r="CK8" s="193">
        <v>8</v>
      </c>
      <c r="CL8" s="193">
        <v>21</v>
      </c>
      <c r="CM8" s="193">
        <v>1050</v>
      </c>
      <c r="CN8" s="193" t="s">
        <v>363</v>
      </c>
      <c r="CO8" s="193" t="s">
        <v>465</v>
      </c>
      <c r="CP8" s="193" t="s">
        <v>363</v>
      </c>
      <c r="CQ8" s="193" t="s">
        <v>558</v>
      </c>
      <c r="CR8" s="193" t="s">
        <v>382</v>
      </c>
      <c r="CS8" s="193" t="s">
        <v>365</v>
      </c>
      <c r="CT8" s="193" t="s">
        <v>376</v>
      </c>
      <c r="CU8" s="193" t="s">
        <v>375</v>
      </c>
      <c r="CV8" s="193" t="s">
        <v>376</v>
      </c>
      <c r="CW8" s="193" t="s">
        <v>376</v>
      </c>
      <c r="CX8" s="193" t="s">
        <v>375</v>
      </c>
      <c r="CY8" s="193" t="s">
        <v>376</v>
      </c>
      <c r="CZ8" s="193" t="s">
        <v>376</v>
      </c>
      <c r="DA8" s="193" t="s">
        <v>375</v>
      </c>
      <c r="DB8" s="193" t="s">
        <v>376</v>
      </c>
      <c r="DC8" s="193" t="s">
        <v>375</v>
      </c>
      <c r="DD8" s="193" t="s">
        <v>376</v>
      </c>
      <c r="DE8" s="193" t="s">
        <v>376</v>
      </c>
      <c r="DF8" s="193" t="s">
        <v>376</v>
      </c>
      <c r="DG8" s="193" t="s">
        <v>376</v>
      </c>
      <c r="DH8" s="193" t="s">
        <v>376</v>
      </c>
      <c r="DI8" s="193" t="s">
        <v>376</v>
      </c>
      <c r="DJ8" s="193" t="s">
        <v>376</v>
      </c>
      <c r="DK8" s="193" t="s">
        <v>375</v>
      </c>
      <c r="DL8" s="193" t="s">
        <v>376</v>
      </c>
      <c r="DM8" s="193" t="s">
        <v>376</v>
      </c>
      <c r="DN8" s="193" t="s">
        <v>375</v>
      </c>
      <c r="DO8" s="193" t="s">
        <v>375</v>
      </c>
      <c r="DP8" s="193" t="s">
        <v>375</v>
      </c>
      <c r="DQ8" s="193" t="s">
        <v>375</v>
      </c>
      <c r="DR8" s="193" t="s">
        <v>363</v>
      </c>
      <c r="DS8" s="193" t="s">
        <v>559</v>
      </c>
      <c r="DT8" s="193" t="s">
        <v>365</v>
      </c>
      <c r="DU8" s="193">
        <v>136</v>
      </c>
      <c r="DV8" s="193">
        <v>870</v>
      </c>
      <c r="DW8" s="193" t="s">
        <v>560</v>
      </c>
      <c r="DX8" s="193" t="s">
        <v>561</v>
      </c>
      <c r="DY8" s="193">
        <v>2</v>
      </c>
      <c r="DZ8" s="193" t="s">
        <v>382</v>
      </c>
      <c r="EA8" s="193" t="s">
        <v>562</v>
      </c>
      <c r="EB8" s="193" t="s">
        <v>382</v>
      </c>
      <c r="EC8" s="193" t="s">
        <v>384</v>
      </c>
      <c r="EE8" s="193" t="s">
        <v>382</v>
      </c>
      <c r="EG8" s="193" t="s">
        <v>382</v>
      </c>
      <c r="EH8" s="193" t="s">
        <v>563</v>
      </c>
      <c r="EI8" s="193" t="s">
        <v>564</v>
      </c>
      <c r="EJ8" s="193" t="s">
        <v>565</v>
      </c>
      <c r="EL8" s="193" t="s">
        <v>566</v>
      </c>
      <c r="EM8" s="193" t="s">
        <v>567</v>
      </c>
      <c r="EU8" s="193" t="s">
        <v>545</v>
      </c>
      <c r="FG8" s="193" t="s">
        <v>363</v>
      </c>
      <c r="FH8" s="193" t="s">
        <v>363</v>
      </c>
    </row>
    <row r="9" spans="1:166" x14ac:dyDescent="0.2">
      <c r="A9" t="str">
        <f t="shared" si="0"/>
        <v>Aurora Christian Healthcare2022</v>
      </c>
      <c r="B9" s="171">
        <v>2022</v>
      </c>
      <c r="C9" s="192">
        <v>45051.605870243053</v>
      </c>
      <c r="D9" s="193" t="s">
        <v>568</v>
      </c>
      <c r="E9" s="193" t="s">
        <v>569</v>
      </c>
      <c r="F9" s="193" t="s">
        <v>570</v>
      </c>
      <c r="G9" s="193" t="s">
        <v>213</v>
      </c>
      <c r="H9" s="193" t="s">
        <v>571</v>
      </c>
      <c r="I9" s="193" t="s">
        <v>572</v>
      </c>
      <c r="J9" s="193" t="s">
        <v>573</v>
      </c>
      <c r="K9" s="193" t="s">
        <v>357</v>
      </c>
      <c r="L9" s="193">
        <v>60505</v>
      </c>
      <c r="N9" s="193" t="s">
        <v>574</v>
      </c>
      <c r="O9" s="193" t="s">
        <v>575</v>
      </c>
      <c r="P9" s="193" t="s">
        <v>576</v>
      </c>
      <c r="Q9" s="193" t="s">
        <v>569</v>
      </c>
      <c r="R9" s="193" t="s">
        <v>577</v>
      </c>
      <c r="S9" s="193" t="s">
        <v>568</v>
      </c>
      <c r="T9" s="164" t="s">
        <v>578</v>
      </c>
      <c r="U9" s="193" t="s">
        <v>363</v>
      </c>
      <c r="V9" s="193" t="s">
        <v>579</v>
      </c>
      <c r="W9" s="199">
        <v>40946.769999999997</v>
      </c>
      <c r="X9" s="193">
        <v>0</v>
      </c>
      <c r="Y9" s="193">
        <v>2000</v>
      </c>
      <c r="Z9" s="193">
        <v>97</v>
      </c>
      <c r="AA9" s="193">
        <v>187</v>
      </c>
      <c r="AB9" s="193">
        <v>381</v>
      </c>
      <c r="AC9" s="193">
        <v>405</v>
      </c>
      <c r="AD9" s="193" t="s">
        <v>365</v>
      </c>
      <c r="AE9" s="193">
        <v>786</v>
      </c>
      <c r="AF9" s="193" t="s">
        <v>365</v>
      </c>
      <c r="AG9" s="193" t="s">
        <v>365</v>
      </c>
      <c r="AH9" s="193" t="s">
        <v>365</v>
      </c>
      <c r="AI9" s="193" t="s">
        <v>365</v>
      </c>
      <c r="AJ9" s="193" t="s">
        <v>365</v>
      </c>
      <c r="AK9" s="193">
        <v>21</v>
      </c>
      <c r="AL9" s="193" t="s">
        <v>365</v>
      </c>
      <c r="AM9" s="193" t="s">
        <v>580</v>
      </c>
      <c r="AN9" s="193" t="s">
        <v>365</v>
      </c>
      <c r="AO9" s="193" t="s">
        <v>365</v>
      </c>
      <c r="AP9" s="193" t="s">
        <v>365</v>
      </c>
      <c r="AQ9" s="193" t="s">
        <v>365</v>
      </c>
      <c r="AR9" s="194">
        <v>0</v>
      </c>
      <c r="AS9" s="193">
        <v>48.5</v>
      </c>
      <c r="AT9" s="193" t="s">
        <v>365</v>
      </c>
      <c r="AU9" s="193" t="s">
        <v>365</v>
      </c>
      <c r="AV9" s="193" t="s">
        <v>365</v>
      </c>
      <c r="AW9" s="193" t="s">
        <v>365</v>
      </c>
      <c r="AX9" s="193" t="s">
        <v>365</v>
      </c>
      <c r="AY9" s="193" t="s">
        <v>365</v>
      </c>
      <c r="AZ9" s="193" t="s">
        <v>365</v>
      </c>
      <c r="BA9" s="193" t="s">
        <v>365</v>
      </c>
      <c r="BB9" s="193" t="s">
        <v>365</v>
      </c>
      <c r="BC9" s="193">
        <v>51.5</v>
      </c>
      <c r="BD9" s="193" t="s">
        <v>365</v>
      </c>
      <c r="BE9" s="193" t="s">
        <v>365</v>
      </c>
      <c r="BF9" s="193" t="s">
        <v>365</v>
      </c>
      <c r="BG9" s="193" t="s">
        <v>581</v>
      </c>
      <c r="BH9" s="193">
        <v>45</v>
      </c>
      <c r="BI9" s="193">
        <v>55</v>
      </c>
      <c r="BJ9" s="193" t="s">
        <v>365</v>
      </c>
      <c r="BK9" s="193" t="s">
        <v>365</v>
      </c>
      <c r="BL9" s="193" t="s">
        <v>365</v>
      </c>
      <c r="BM9" s="193" t="s">
        <v>365</v>
      </c>
      <c r="BN9" s="193">
        <v>80</v>
      </c>
      <c r="BO9" s="193">
        <v>20</v>
      </c>
      <c r="BP9" s="193">
        <v>81</v>
      </c>
      <c r="BQ9" s="193">
        <v>8</v>
      </c>
      <c r="BR9" s="193">
        <v>8</v>
      </c>
      <c r="BS9" s="193">
        <v>1</v>
      </c>
      <c r="BT9" s="193" t="s">
        <v>365</v>
      </c>
      <c r="BU9" s="193" t="s">
        <v>365</v>
      </c>
      <c r="BV9" s="193">
        <v>2</v>
      </c>
      <c r="BW9" s="193" t="s">
        <v>365</v>
      </c>
      <c r="BX9" s="193" t="s">
        <v>365</v>
      </c>
      <c r="BY9" s="193">
        <v>85</v>
      </c>
      <c r="BZ9" s="193">
        <v>10</v>
      </c>
      <c r="CA9" s="193">
        <v>5</v>
      </c>
      <c r="CB9" s="193">
        <v>80</v>
      </c>
      <c r="CC9" s="193" t="s">
        <v>368</v>
      </c>
      <c r="CD9" s="193" t="s">
        <v>368</v>
      </c>
      <c r="CE9" s="193" t="s">
        <v>582</v>
      </c>
      <c r="CF9" s="193" t="s">
        <v>583</v>
      </c>
      <c r="CG9" s="193" t="s">
        <v>365</v>
      </c>
      <c r="CH9" s="193" t="s">
        <v>365</v>
      </c>
      <c r="CI9" s="193" t="s">
        <v>365</v>
      </c>
      <c r="CJ9" s="193">
        <v>35</v>
      </c>
      <c r="CK9" s="193">
        <v>4</v>
      </c>
      <c r="CL9" s="193">
        <v>31</v>
      </c>
      <c r="CM9" s="193" t="s">
        <v>365</v>
      </c>
      <c r="CN9" s="193" t="s">
        <v>382</v>
      </c>
      <c r="CO9" s="193" t="s">
        <v>584</v>
      </c>
      <c r="CP9" s="193" t="s">
        <v>382</v>
      </c>
      <c r="CR9" s="193" t="s">
        <v>382</v>
      </c>
      <c r="CT9" s="193" t="s">
        <v>375</v>
      </c>
      <c r="CU9" s="193" t="s">
        <v>374</v>
      </c>
      <c r="CV9" s="193" t="s">
        <v>374</v>
      </c>
      <c r="CW9" s="193" t="s">
        <v>374</v>
      </c>
      <c r="CX9" s="193" t="s">
        <v>374</v>
      </c>
      <c r="CY9" s="193" t="s">
        <v>374</v>
      </c>
      <c r="CZ9" s="193" t="s">
        <v>376</v>
      </c>
      <c r="DA9" s="193" t="s">
        <v>374</v>
      </c>
      <c r="DB9" s="193" t="s">
        <v>375</v>
      </c>
      <c r="DC9" s="193" t="s">
        <v>410</v>
      </c>
      <c r="DD9" s="193" t="s">
        <v>374</v>
      </c>
      <c r="DE9" s="193" t="s">
        <v>374</v>
      </c>
      <c r="DF9" s="193" t="s">
        <v>374</v>
      </c>
      <c r="DG9" s="193" t="s">
        <v>374</v>
      </c>
      <c r="DH9" s="193" t="s">
        <v>374</v>
      </c>
      <c r="DI9" s="193" t="s">
        <v>374</v>
      </c>
      <c r="DJ9" s="193" t="s">
        <v>374</v>
      </c>
      <c r="DK9" s="193" t="s">
        <v>374</v>
      </c>
      <c r="DL9" s="193" t="s">
        <v>374</v>
      </c>
      <c r="DM9" s="193" t="s">
        <v>410</v>
      </c>
      <c r="DN9" s="193" t="s">
        <v>374</v>
      </c>
      <c r="DO9" s="193" t="s">
        <v>374</v>
      </c>
      <c r="DP9" s="193" t="s">
        <v>374</v>
      </c>
      <c r="DQ9" s="193" t="s">
        <v>374</v>
      </c>
      <c r="DR9" s="193" t="s">
        <v>363</v>
      </c>
      <c r="DS9" s="193" t="s">
        <v>585</v>
      </c>
      <c r="DT9" s="193" t="s">
        <v>586</v>
      </c>
      <c r="DU9" s="193" t="s">
        <v>587</v>
      </c>
      <c r="DV9" s="193" t="s">
        <v>588</v>
      </c>
      <c r="DW9" s="193" t="s">
        <v>589</v>
      </c>
      <c r="DX9" s="193" t="s">
        <v>380</v>
      </c>
      <c r="DY9" s="193" t="s">
        <v>590</v>
      </c>
      <c r="DZ9" s="193" t="s">
        <v>591</v>
      </c>
      <c r="EA9" s="193" t="s">
        <v>591</v>
      </c>
      <c r="EB9" s="193" t="s">
        <v>591</v>
      </c>
      <c r="EC9" s="193" t="s">
        <v>414</v>
      </c>
      <c r="EE9" s="193" t="s">
        <v>382</v>
      </c>
      <c r="EG9" s="193" t="s">
        <v>382</v>
      </c>
      <c r="EH9" s="193" t="s">
        <v>592</v>
      </c>
      <c r="EI9" s="193" t="s">
        <v>593</v>
      </c>
      <c r="EJ9" s="193" t="s">
        <v>594</v>
      </c>
      <c r="EK9" s="193" t="s">
        <v>595</v>
      </c>
      <c r="EL9" s="193" t="s">
        <v>596</v>
      </c>
      <c r="EM9" s="193" t="s">
        <v>597</v>
      </c>
      <c r="EN9" s="193" t="s">
        <v>598</v>
      </c>
      <c r="EO9" s="193" t="s">
        <v>599</v>
      </c>
      <c r="EU9" s="193" t="s">
        <v>569</v>
      </c>
      <c r="FG9" s="193" t="s">
        <v>382</v>
      </c>
      <c r="FH9" s="193" t="s">
        <v>382</v>
      </c>
    </row>
    <row r="10" spans="1:166" x14ac:dyDescent="0.2">
      <c r="A10" t="str">
        <f t="shared" si="0"/>
        <v>Community Health Care Clinic2022</v>
      </c>
      <c r="B10" s="171">
        <v>2022</v>
      </c>
      <c r="C10" s="192">
        <v>45056.506991435177</v>
      </c>
      <c r="D10" s="193" t="s">
        <v>600</v>
      </c>
      <c r="E10" s="193" t="s">
        <v>601</v>
      </c>
      <c r="F10" s="193" t="s">
        <v>602</v>
      </c>
      <c r="G10" s="193" t="s">
        <v>214</v>
      </c>
      <c r="H10" s="193" t="s">
        <v>602</v>
      </c>
      <c r="I10" s="193" t="s">
        <v>603</v>
      </c>
      <c r="J10" s="193" t="s">
        <v>604</v>
      </c>
      <c r="K10" s="193" t="s">
        <v>357</v>
      </c>
      <c r="L10" s="193">
        <v>61761</v>
      </c>
      <c r="M10" s="193" t="s">
        <v>605</v>
      </c>
      <c r="N10" s="193" t="s">
        <v>601</v>
      </c>
      <c r="O10" s="193" t="s">
        <v>358</v>
      </c>
      <c r="P10" s="193" t="s">
        <v>600</v>
      </c>
      <c r="Q10" s="193" t="s">
        <v>606</v>
      </c>
      <c r="R10" s="193" t="s">
        <v>607</v>
      </c>
      <c r="S10" s="193" t="s">
        <v>608</v>
      </c>
      <c r="T10" s="164" t="s">
        <v>609</v>
      </c>
      <c r="U10" s="193" t="s">
        <v>363</v>
      </c>
      <c r="V10" s="193" t="s">
        <v>610</v>
      </c>
      <c r="W10" s="199">
        <v>950136.75</v>
      </c>
      <c r="X10" s="193" t="s">
        <v>365</v>
      </c>
      <c r="Y10" s="198">
        <v>5259</v>
      </c>
      <c r="Z10" s="193">
        <v>139</v>
      </c>
      <c r="AA10" s="193">
        <v>1218</v>
      </c>
      <c r="AB10" s="193">
        <v>1044</v>
      </c>
      <c r="AC10" s="193">
        <v>4559</v>
      </c>
      <c r="AD10" s="193">
        <v>470</v>
      </c>
      <c r="AE10" s="193">
        <v>5029</v>
      </c>
      <c r="AF10" s="193">
        <v>25</v>
      </c>
      <c r="AG10" s="193">
        <v>50</v>
      </c>
      <c r="AH10" s="193" t="s">
        <v>365</v>
      </c>
      <c r="AI10" s="193" t="s">
        <v>365</v>
      </c>
      <c r="AJ10" s="193" t="s">
        <v>365</v>
      </c>
      <c r="AK10" s="193" t="s">
        <v>365</v>
      </c>
      <c r="AL10" s="193" t="s">
        <v>365</v>
      </c>
      <c r="AM10" s="193" t="s">
        <v>366</v>
      </c>
      <c r="AN10" s="198">
        <v>28008</v>
      </c>
      <c r="AO10" s="193">
        <v>55</v>
      </c>
      <c r="AP10" s="193">
        <v>65</v>
      </c>
      <c r="AQ10" s="193">
        <v>52</v>
      </c>
      <c r="AR10" s="194">
        <v>0.8</v>
      </c>
      <c r="AS10" s="193">
        <v>25</v>
      </c>
      <c r="AT10" s="193">
        <v>10</v>
      </c>
      <c r="AU10" s="193">
        <v>60</v>
      </c>
      <c r="AV10" s="193">
        <v>80</v>
      </c>
      <c r="AW10" s="193">
        <v>15</v>
      </c>
      <c r="AX10" s="193">
        <v>5</v>
      </c>
      <c r="AY10" s="193">
        <v>10</v>
      </c>
      <c r="AZ10" s="193">
        <v>5</v>
      </c>
      <c r="BA10" s="193">
        <v>100</v>
      </c>
      <c r="BB10" s="193">
        <v>55</v>
      </c>
      <c r="BC10" s="193">
        <v>25</v>
      </c>
      <c r="BD10" s="193">
        <v>5</v>
      </c>
      <c r="BE10" s="193">
        <v>15</v>
      </c>
      <c r="BF10" s="193">
        <v>1</v>
      </c>
      <c r="BG10" s="193" t="s">
        <v>611</v>
      </c>
      <c r="BH10" s="193">
        <v>49</v>
      </c>
      <c r="BI10" s="193">
        <v>51</v>
      </c>
      <c r="BJ10" s="193" t="s">
        <v>365</v>
      </c>
      <c r="BK10" s="193" t="s">
        <v>365</v>
      </c>
      <c r="BL10" s="193" t="s">
        <v>365</v>
      </c>
      <c r="BM10" s="193" t="s">
        <v>365</v>
      </c>
      <c r="BN10" s="193">
        <v>1063</v>
      </c>
      <c r="BO10" s="193">
        <v>50</v>
      </c>
      <c r="BP10" s="193">
        <v>81</v>
      </c>
      <c r="BQ10" s="193">
        <v>8</v>
      </c>
      <c r="BR10" s="193">
        <v>7</v>
      </c>
      <c r="BS10" s="193">
        <v>2</v>
      </c>
      <c r="BT10" s="193" t="s">
        <v>365</v>
      </c>
      <c r="BU10" s="193" t="s">
        <v>365</v>
      </c>
      <c r="BV10" s="193" t="s">
        <v>365</v>
      </c>
      <c r="BW10" s="193">
        <v>2</v>
      </c>
      <c r="BX10" s="193" t="s">
        <v>365</v>
      </c>
      <c r="BY10" s="193">
        <v>25</v>
      </c>
      <c r="BZ10" s="193">
        <v>75</v>
      </c>
      <c r="CA10" s="193" t="s">
        <v>365</v>
      </c>
      <c r="CB10" s="193">
        <v>85</v>
      </c>
      <c r="CC10" s="193" t="s">
        <v>612</v>
      </c>
      <c r="CD10" s="193" t="s">
        <v>613</v>
      </c>
      <c r="CE10" s="193" t="s">
        <v>614</v>
      </c>
      <c r="CF10" s="193" t="s">
        <v>531</v>
      </c>
      <c r="CG10" s="193">
        <v>1</v>
      </c>
      <c r="CH10" s="193">
        <v>10</v>
      </c>
      <c r="CI10" s="193">
        <v>1</v>
      </c>
      <c r="CJ10" s="193">
        <v>50</v>
      </c>
      <c r="CK10" s="193">
        <v>20</v>
      </c>
      <c r="CL10" s="193">
        <v>30</v>
      </c>
      <c r="CM10" s="193">
        <v>18304</v>
      </c>
      <c r="CN10" s="193" t="s">
        <v>363</v>
      </c>
      <c r="CO10" s="193" t="s">
        <v>615</v>
      </c>
      <c r="CP10" s="193" t="s">
        <v>363</v>
      </c>
      <c r="CQ10" s="193" t="s">
        <v>558</v>
      </c>
      <c r="CR10" s="193" t="s">
        <v>363</v>
      </c>
      <c r="CS10" s="193" t="s">
        <v>616</v>
      </c>
      <c r="CT10" s="193" t="s">
        <v>375</v>
      </c>
      <c r="CU10" s="193" t="s">
        <v>375</v>
      </c>
      <c r="CV10" s="193" t="s">
        <v>376</v>
      </c>
      <c r="CW10" s="193" t="s">
        <v>376</v>
      </c>
      <c r="CX10" s="193" t="s">
        <v>376</v>
      </c>
      <c r="CY10" s="193" t="s">
        <v>376</v>
      </c>
      <c r="CZ10" s="193" t="s">
        <v>376</v>
      </c>
      <c r="DA10" s="193" t="s">
        <v>375</v>
      </c>
      <c r="DB10" s="193" t="s">
        <v>375</v>
      </c>
      <c r="DC10" s="193" t="s">
        <v>376</v>
      </c>
      <c r="DD10" s="193" t="s">
        <v>376</v>
      </c>
      <c r="DE10" s="193" t="s">
        <v>376</v>
      </c>
      <c r="DF10" s="193" t="s">
        <v>376</v>
      </c>
      <c r="DG10" s="193" t="s">
        <v>375</v>
      </c>
      <c r="DH10" s="193" t="s">
        <v>375</v>
      </c>
      <c r="DI10" s="193" t="s">
        <v>375</v>
      </c>
      <c r="DJ10" s="193" t="s">
        <v>376</v>
      </c>
      <c r="DK10" s="193" t="s">
        <v>375</v>
      </c>
      <c r="DL10" s="193" t="s">
        <v>375</v>
      </c>
      <c r="DM10" s="193" t="s">
        <v>374</v>
      </c>
      <c r="DN10" s="193" t="s">
        <v>375</v>
      </c>
      <c r="DO10" s="193" t="s">
        <v>375</v>
      </c>
      <c r="DP10" s="193" t="s">
        <v>375</v>
      </c>
      <c r="DQ10" s="193" t="s">
        <v>375</v>
      </c>
      <c r="DR10" s="193" t="s">
        <v>363</v>
      </c>
      <c r="DS10" s="193" t="s">
        <v>617</v>
      </c>
      <c r="DT10" s="193">
        <v>246</v>
      </c>
      <c r="DU10" s="193">
        <v>1650</v>
      </c>
      <c r="DV10" s="193">
        <v>4180</v>
      </c>
      <c r="DW10" s="193" t="s">
        <v>618</v>
      </c>
      <c r="DX10" s="193" t="s">
        <v>380</v>
      </c>
      <c r="DY10" s="193">
        <v>32</v>
      </c>
      <c r="DZ10" s="193" t="s">
        <v>382</v>
      </c>
      <c r="EA10" s="193" t="s">
        <v>619</v>
      </c>
      <c r="EB10" s="193" t="s">
        <v>620</v>
      </c>
      <c r="EC10" s="193" t="s">
        <v>414</v>
      </c>
      <c r="EE10" s="193" t="s">
        <v>382</v>
      </c>
      <c r="EG10" s="193" t="s">
        <v>382</v>
      </c>
      <c r="EH10" s="193" t="s">
        <v>621</v>
      </c>
      <c r="EI10" s="193" t="s">
        <v>622</v>
      </c>
      <c r="EJ10" s="193" t="s">
        <v>623</v>
      </c>
      <c r="EK10" s="193" t="s">
        <v>624</v>
      </c>
      <c r="EL10" s="193" t="s">
        <v>625</v>
      </c>
      <c r="EM10" s="193" t="s">
        <v>626</v>
      </c>
      <c r="EN10" s="193" t="s">
        <v>627</v>
      </c>
      <c r="EO10" s="193" t="s">
        <v>628</v>
      </c>
      <c r="EU10" s="193" t="s">
        <v>601</v>
      </c>
      <c r="EW10" s="193" t="s">
        <v>629</v>
      </c>
      <c r="EX10" s="193" t="s">
        <v>630</v>
      </c>
      <c r="EY10" s="193" t="s">
        <v>631</v>
      </c>
      <c r="EZ10" s="193" t="s">
        <v>631</v>
      </c>
      <c r="FA10" s="193" t="s">
        <v>442</v>
      </c>
      <c r="FB10" s="193" t="s">
        <v>442</v>
      </c>
      <c r="FC10" s="193" t="s">
        <v>391</v>
      </c>
      <c r="FF10" s="193" t="s">
        <v>627</v>
      </c>
      <c r="FG10" s="193" t="s">
        <v>363</v>
      </c>
      <c r="FH10" s="193" t="s">
        <v>363</v>
      </c>
      <c r="FI10" s="193" t="s">
        <v>632</v>
      </c>
      <c r="FJ10" s="193" t="s">
        <v>633</v>
      </c>
    </row>
    <row r="11" spans="1:166" x14ac:dyDescent="0.2">
      <c r="A11" t="str">
        <f t="shared" si="0"/>
        <v>Avicenna Community Health Center2022</v>
      </c>
      <c r="B11" s="171">
        <v>2022</v>
      </c>
      <c r="C11" s="192">
        <v>45060.297546643516</v>
      </c>
      <c r="D11" s="193" t="s">
        <v>634</v>
      </c>
      <c r="E11" s="193" t="s">
        <v>635</v>
      </c>
      <c r="F11" s="193">
        <v>6188892782</v>
      </c>
      <c r="G11" s="193" t="s">
        <v>215</v>
      </c>
      <c r="H11" s="193">
        <v>3093061358</v>
      </c>
      <c r="I11" s="193" t="s">
        <v>636</v>
      </c>
      <c r="J11" s="193" t="s">
        <v>637</v>
      </c>
      <c r="K11" s="193" t="s">
        <v>486</v>
      </c>
      <c r="L11" s="193">
        <v>61820</v>
      </c>
      <c r="N11" s="193" t="s">
        <v>638</v>
      </c>
      <c r="O11" s="193" t="s">
        <v>521</v>
      </c>
      <c r="P11" s="193" t="s">
        <v>639</v>
      </c>
      <c r="Q11" s="193" t="s">
        <v>635</v>
      </c>
      <c r="R11" s="193" t="s">
        <v>640</v>
      </c>
      <c r="S11" s="193" t="s">
        <v>634</v>
      </c>
      <c r="T11" s="164" t="s">
        <v>641</v>
      </c>
      <c r="U11" s="193" t="s">
        <v>363</v>
      </c>
      <c r="V11" s="193" t="s">
        <v>642</v>
      </c>
      <c r="W11" s="193">
        <v>25000</v>
      </c>
      <c r="X11" s="193" t="s">
        <v>365</v>
      </c>
      <c r="Y11" s="193">
        <v>300</v>
      </c>
      <c r="Z11" s="193">
        <v>69</v>
      </c>
      <c r="AA11" s="193">
        <v>175</v>
      </c>
      <c r="AB11" s="193" t="s">
        <v>365</v>
      </c>
      <c r="AC11" s="193">
        <v>175</v>
      </c>
      <c r="AD11" s="193" t="s">
        <v>365</v>
      </c>
      <c r="AE11" s="193">
        <v>175</v>
      </c>
      <c r="AF11" s="193">
        <v>50</v>
      </c>
      <c r="AG11" s="193" t="s">
        <v>365</v>
      </c>
      <c r="AH11" s="193" t="s">
        <v>365</v>
      </c>
      <c r="AI11" s="193">
        <v>100</v>
      </c>
      <c r="AJ11" s="193" t="s">
        <v>365</v>
      </c>
      <c r="AK11" s="193" t="s">
        <v>365</v>
      </c>
      <c r="AL11" s="193" t="s">
        <v>365</v>
      </c>
      <c r="AM11" s="193" t="s">
        <v>366</v>
      </c>
      <c r="AN11" s="193">
        <v>25</v>
      </c>
      <c r="AO11" s="193">
        <v>100</v>
      </c>
      <c r="AP11" s="193">
        <v>100</v>
      </c>
      <c r="AQ11" s="193" t="s">
        <v>365</v>
      </c>
      <c r="AR11" s="194">
        <v>0</v>
      </c>
      <c r="AS11" s="193" t="s">
        <v>365</v>
      </c>
      <c r="AT11" s="193">
        <v>50</v>
      </c>
      <c r="AU11" s="193">
        <v>100</v>
      </c>
      <c r="AV11" s="193" t="s">
        <v>365</v>
      </c>
      <c r="AW11" s="193">
        <v>100</v>
      </c>
      <c r="AX11" s="193" t="s">
        <v>365</v>
      </c>
      <c r="AY11" s="193">
        <v>25</v>
      </c>
      <c r="AZ11" s="193">
        <v>25</v>
      </c>
      <c r="BA11" s="193">
        <v>25</v>
      </c>
      <c r="BB11" s="193" t="s">
        <v>365</v>
      </c>
      <c r="BC11" s="193">
        <v>40</v>
      </c>
      <c r="BD11" s="193">
        <v>25</v>
      </c>
      <c r="BE11" s="193">
        <v>50</v>
      </c>
      <c r="BF11" s="193" t="s">
        <v>365</v>
      </c>
      <c r="BG11" s="193" t="s">
        <v>643</v>
      </c>
      <c r="BH11" s="193">
        <v>50</v>
      </c>
      <c r="BI11" s="193">
        <v>50</v>
      </c>
      <c r="BJ11" s="193" t="s">
        <v>365</v>
      </c>
      <c r="BK11" s="193" t="s">
        <v>365</v>
      </c>
      <c r="BL11" s="193" t="s">
        <v>365</v>
      </c>
      <c r="BM11" s="193" t="s">
        <v>365</v>
      </c>
      <c r="BN11" s="193">
        <v>90</v>
      </c>
      <c r="BO11" s="193">
        <v>10</v>
      </c>
      <c r="BP11" s="193">
        <v>25</v>
      </c>
      <c r="BQ11" s="193">
        <v>15</v>
      </c>
      <c r="BR11" s="193">
        <v>20</v>
      </c>
      <c r="BS11" s="193">
        <v>30</v>
      </c>
      <c r="BT11" s="193" t="s">
        <v>365</v>
      </c>
      <c r="BU11" s="193" t="s">
        <v>365</v>
      </c>
      <c r="BV11" s="193" t="s">
        <v>365</v>
      </c>
      <c r="BW11" s="193" t="s">
        <v>365</v>
      </c>
      <c r="BX11" s="193" t="s">
        <v>365</v>
      </c>
      <c r="BY11" s="193">
        <v>100</v>
      </c>
      <c r="BZ11" s="193" t="s">
        <v>365</v>
      </c>
      <c r="CA11" s="193" t="s">
        <v>365</v>
      </c>
      <c r="CB11" s="193">
        <v>30</v>
      </c>
      <c r="CC11" s="193" t="s">
        <v>644</v>
      </c>
      <c r="CD11" s="193" t="s">
        <v>644</v>
      </c>
      <c r="CE11" s="193" t="s">
        <v>645</v>
      </c>
      <c r="CF11" s="193" t="s">
        <v>646</v>
      </c>
      <c r="CG11" s="193" t="s">
        <v>365</v>
      </c>
      <c r="CH11" s="193">
        <v>1</v>
      </c>
      <c r="CI11" s="193" t="s">
        <v>365</v>
      </c>
      <c r="CJ11" s="193">
        <v>50</v>
      </c>
      <c r="CK11" s="193">
        <v>15</v>
      </c>
      <c r="CL11" s="193">
        <v>10</v>
      </c>
      <c r="CM11" s="193">
        <v>150</v>
      </c>
      <c r="CN11" s="193" t="s">
        <v>363</v>
      </c>
      <c r="CO11" s="193" t="s">
        <v>647</v>
      </c>
      <c r="CP11" s="193" t="s">
        <v>363</v>
      </c>
      <c r="CQ11" s="193" t="s">
        <v>372</v>
      </c>
      <c r="CR11" s="193" t="s">
        <v>382</v>
      </c>
      <c r="CT11" s="193" t="s">
        <v>375</v>
      </c>
      <c r="CU11" s="193" t="s">
        <v>375</v>
      </c>
      <c r="CV11" s="193" t="s">
        <v>376</v>
      </c>
      <c r="CW11" s="193" t="s">
        <v>376</v>
      </c>
      <c r="CX11" s="193" t="s">
        <v>376</v>
      </c>
      <c r="CY11" s="193" t="s">
        <v>375</v>
      </c>
      <c r="CZ11" s="193" t="s">
        <v>376</v>
      </c>
      <c r="DA11" s="193" t="s">
        <v>375</v>
      </c>
      <c r="DB11" s="193" t="s">
        <v>376</v>
      </c>
      <c r="DC11" s="193" t="s">
        <v>376</v>
      </c>
      <c r="DD11" s="193" t="s">
        <v>376</v>
      </c>
      <c r="DE11" s="193" t="s">
        <v>376</v>
      </c>
      <c r="DF11" s="193" t="s">
        <v>376</v>
      </c>
      <c r="DG11" s="193" t="s">
        <v>376</v>
      </c>
      <c r="DH11" s="193" t="s">
        <v>375</v>
      </c>
      <c r="DI11" s="193" t="s">
        <v>375</v>
      </c>
      <c r="DJ11" s="193" t="s">
        <v>375</v>
      </c>
      <c r="DK11" s="193" t="s">
        <v>376</v>
      </c>
      <c r="DL11" s="193" t="s">
        <v>375</v>
      </c>
      <c r="DM11" s="193" t="s">
        <v>376</v>
      </c>
      <c r="DN11" s="193" t="s">
        <v>375</v>
      </c>
      <c r="DO11" s="193" t="s">
        <v>375</v>
      </c>
      <c r="DP11" s="193" t="s">
        <v>375</v>
      </c>
      <c r="DQ11" s="193" t="s">
        <v>375</v>
      </c>
      <c r="DR11" s="193" t="s">
        <v>382</v>
      </c>
      <c r="DS11" s="193" t="s">
        <v>648</v>
      </c>
      <c r="DT11" s="193">
        <v>50</v>
      </c>
      <c r="DU11" s="193">
        <v>50</v>
      </c>
      <c r="DV11" s="193" t="s">
        <v>365</v>
      </c>
      <c r="DW11" s="193" t="s">
        <v>649</v>
      </c>
      <c r="DX11" s="193" t="s">
        <v>380</v>
      </c>
      <c r="DY11" s="193">
        <v>3</v>
      </c>
      <c r="DZ11" s="193" t="s">
        <v>591</v>
      </c>
      <c r="EA11" s="193" t="s">
        <v>650</v>
      </c>
      <c r="EB11" s="193" t="s">
        <v>382</v>
      </c>
      <c r="EC11" s="193" t="s">
        <v>384</v>
      </c>
      <c r="EE11" s="193" t="s">
        <v>382</v>
      </c>
      <c r="EG11" s="193" t="s">
        <v>382</v>
      </c>
      <c r="EH11" s="193" t="s">
        <v>651</v>
      </c>
      <c r="EI11" s="193" t="s">
        <v>652</v>
      </c>
      <c r="EJ11" s="193" t="s">
        <v>653</v>
      </c>
      <c r="EU11" s="193" t="s">
        <v>635</v>
      </c>
      <c r="FG11" s="193" t="s">
        <v>363</v>
      </c>
      <c r="FH11" s="193" t="s">
        <v>382</v>
      </c>
    </row>
    <row r="12" spans="1:166" x14ac:dyDescent="0.2">
      <c r="A12" t="str">
        <f t="shared" si="0"/>
        <v>Mercy To Mankind Clinic, NFP2022</v>
      </c>
      <c r="B12" s="171">
        <v>2022</v>
      </c>
      <c r="C12" s="192">
        <v>45066.517746770827</v>
      </c>
      <c r="D12" s="193" t="s">
        <v>654</v>
      </c>
      <c r="E12" s="193" t="s">
        <v>655</v>
      </c>
      <c r="F12" s="193" t="s">
        <v>656</v>
      </c>
      <c r="G12" s="193" t="s">
        <v>216</v>
      </c>
      <c r="H12" s="193" t="s">
        <v>656</v>
      </c>
      <c r="I12" s="193" t="s">
        <v>657</v>
      </c>
      <c r="J12" s="193" t="s">
        <v>356</v>
      </c>
      <c r="K12" s="193" t="s">
        <v>357</v>
      </c>
      <c r="L12" s="193">
        <v>60659</v>
      </c>
      <c r="N12" s="193" t="s">
        <v>655</v>
      </c>
      <c r="O12" s="193" t="s">
        <v>658</v>
      </c>
      <c r="P12" s="193" t="s">
        <v>654</v>
      </c>
      <c r="U12" s="193" t="s">
        <v>363</v>
      </c>
      <c r="V12" s="193" t="s">
        <v>659</v>
      </c>
      <c r="W12" s="193">
        <v>800</v>
      </c>
      <c r="X12" s="193" t="s">
        <v>365</v>
      </c>
      <c r="Y12" s="193">
        <v>832</v>
      </c>
      <c r="Z12" s="193" t="s">
        <v>365</v>
      </c>
      <c r="AA12" s="193">
        <v>59</v>
      </c>
      <c r="AB12" s="193" t="s">
        <v>365</v>
      </c>
      <c r="AC12" s="193">
        <v>94</v>
      </c>
      <c r="AD12" s="193" t="s">
        <v>365</v>
      </c>
      <c r="AE12" s="193">
        <v>94</v>
      </c>
      <c r="AF12" s="193" t="s">
        <v>365</v>
      </c>
      <c r="AG12" s="193" t="s">
        <v>365</v>
      </c>
      <c r="AH12" s="193" t="s">
        <v>365</v>
      </c>
      <c r="AI12" s="193" t="s">
        <v>365</v>
      </c>
      <c r="AJ12" s="193" t="s">
        <v>365</v>
      </c>
      <c r="AK12" s="193" t="s">
        <v>365</v>
      </c>
      <c r="AL12" s="193" t="s">
        <v>365</v>
      </c>
      <c r="AM12" s="193" t="s">
        <v>588</v>
      </c>
      <c r="AN12" s="193" t="s">
        <v>365</v>
      </c>
      <c r="AO12" s="193">
        <v>15</v>
      </c>
      <c r="AP12" s="193">
        <v>12</v>
      </c>
      <c r="AQ12" s="193">
        <v>5</v>
      </c>
      <c r="AR12" s="194" t="s">
        <v>365</v>
      </c>
      <c r="AS12" s="193" t="s">
        <v>365</v>
      </c>
      <c r="AT12" s="193">
        <v>5</v>
      </c>
      <c r="AU12" s="193">
        <v>10</v>
      </c>
      <c r="AV12" s="193">
        <v>5</v>
      </c>
      <c r="AW12" s="193" t="s">
        <v>365</v>
      </c>
      <c r="AX12" s="193" t="s">
        <v>365</v>
      </c>
      <c r="AY12" s="193">
        <v>3</v>
      </c>
      <c r="AZ12" s="193">
        <v>3</v>
      </c>
      <c r="BA12" s="193">
        <v>3</v>
      </c>
      <c r="BB12" s="193" t="s">
        <v>365</v>
      </c>
      <c r="BC12" s="193">
        <v>3</v>
      </c>
      <c r="BD12" s="193">
        <v>3</v>
      </c>
      <c r="BE12" s="193">
        <v>10</v>
      </c>
      <c r="BF12" s="193" t="s">
        <v>365</v>
      </c>
      <c r="BG12" s="193" t="s">
        <v>660</v>
      </c>
      <c r="BH12" s="193">
        <v>50</v>
      </c>
      <c r="BI12" s="193">
        <v>50</v>
      </c>
      <c r="BJ12" s="193" t="s">
        <v>365</v>
      </c>
      <c r="BK12" s="193" t="s">
        <v>365</v>
      </c>
      <c r="BL12" s="193" t="s">
        <v>365</v>
      </c>
      <c r="BM12" s="193" t="s">
        <v>365</v>
      </c>
      <c r="BN12" s="193">
        <v>90</v>
      </c>
      <c r="BO12" s="193">
        <v>10</v>
      </c>
      <c r="BP12" s="193" t="s">
        <v>661</v>
      </c>
      <c r="BQ12" s="193" t="s">
        <v>661</v>
      </c>
      <c r="BR12" s="193" t="s">
        <v>661</v>
      </c>
      <c r="BS12" s="193" t="s">
        <v>661</v>
      </c>
      <c r="BT12" s="193" t="s">
        <v>661</v>
      </c>
      <c r="BU12" s="193" t="s">
        <v>661</v>
      </c>
      <c r="BV12" s="193" t="s">
        <v>661</v>
      </c>
      <c r="BW12" s="193" t="s">
        <v>661</v>
      </c>
      <c r="BX12" s="193" t="s">
        <v>661</v>
      </c>
      <c r="BY12" s="193">
        <v>100</v>
      </c>
      <c r="BZ12" s="193">
        <v>100</v>
      </c>
      <c r="CA12" s="193" t="s">
        <v>365</v>
      </c>
      <c r="CB12" s="193">
        <v>70</v>
      </c>
      <c r="CC12" s="193" t="s">
        <v>662</v>
      </c>
      <c r="CD12" s="193" t="s">
        <v>662</v>
      </c>
      <c r="CE12" s="193" t="s">
        <v>663</v>
      </c>
      <c r="CF12" s="193" t="s">
        <v>664</v>
      </c>
      <c r="CG12" s="193" t="s">
        <v>365</v>
      </c>
      <c r="CH12" s="193" t="s">
        <v>365</v>
      </c>
      <c r="CI12" s="193" t="s">
        <v>365</v>
      </c>
      <c r="CJ12" s="193">
        <v>4</v>
      </c>
      <c r="CK12" s="193">
        <v>1</v>
      </c>
      <c r="CL12" s="193">
        <v>2</v>
      </c>
      <c r="CM12" s="193" t="s">
        <v>365</v>
      </c>
      <c r="CN12" s="193" t="s">
        <v>363</v>
      </c>
      <c r="CO12" s="193" t="s">
        <v>465</v>
      </c>
      <c r="CP12" s="193" t="s">
        <v>382</v>
      </c>
      <c r="CT12" s="193" t="s">
        <v>375</v>
      </c>
      <c r="CU12" s="193" t="s">
        <v>375</v>
      </c>
      <c r="CV12" s="193" t="s">
        <v>376</v>
      </c>
      <c r="CW12" s="193" t="s">
        <v>376</v>
      </c>
      <c r="CX12" s="193" t="s">
        <v>376</v>
      </c>
      <c r="CY12" s="193" t="s">
        <v>376</v>
      </c>
      <c r="CZ12" s="193" t="s">
        <v>376</v>
      </c>
      <c r="DA12" s="193" t="s">
        <v>375</v>
      </c>
      <c r="DB12" s="193" t="s">
        <v>376</v>
      </c>
      <c r="DC12" s="193" t="s">
        <v>376</v>
      </c>
      <c r="DD12" s="193" t="s">
        <v>375</v>
      </c>
      <c r="DE12" s="193" t="s">
        <v>376</v>
      </c>
      <c r="DF12" s="193" t="s">
        <v>376</v>
      </c>
      <c r="DG12" s="193" t="s">
        <v>376</v>
      </c>
      <c r="DH12" s="193" t="s">
        <v>376</v>
      </c>
      <c r="DI12" s="193" t="s">
        <v>376</v>
      </c>
      <c r="DJ12" s="193" t="s">
        <v>376</v>
      </c>
      <c r="DK12" s="193" t="s">
        <v>376</v>
      </c>
      <c r="DL12" s="193" t="s">
        <v>410</v>
      </c>
      <c r="DM12" s="193" t="s">
        <v>410</v>
      </c>
      <c r="DN12" s="193" t="s">
        <v>410</v>
      </c>
      <c r="DO12" s="193" t="s">
        <v>375</v>
      </c>
      <c r="DP12" s="193" t="s">
        <v>376</v>
      </c>
      <c r="DQ12" s="193" t="s">
        <v>376</v>
      </c>
      <c r="DR12" s="193" t="s">
        <v>363</v>
      </c>
      <c r="DS12" s="193" t="s">
        <v>665</v>
      </c>
      <c r="DT12" s="193" t="s">
        <v>365</v>
      </c>
      <c r="DU12" s="193" t="s">
        <v>365</v>
      </c>
      <c r="DV12" s="193" t="s">
        <v>365</v>
      </c>
      <c r="DW12" s="193" t="s">
        <v>666</v>
      </c>
      <c r="DX12" s="193" t="s">
        <v>380</v>
      </c>
      <c r="DY12" s="193">
        <v>2</v>
      </c>
      <c r="DZ12" s="193" t="s">
        <v>591</v>
      </c>
      <c r="EA12" s="193" t="s">
        <v>667</v>
      </c>
      <c r="EB12" s="193" t="s">
        <v>591</v>
      </c>
      <c r="EC12" s="193" t="s">
        <v>384</v>
      </c>
      <c r="EE12" s="193" t="s">
        <v>382</v>
      </c>
      <c r="EG12" s="193" t="s">
        <v>382</v>
      </c>
      <c r="EH12" s="193" t="s">
        <v>668</v>
      </c>
      <c r="EI12" s="193" t="s">
        <v>669</v>
      </c>
      <c r="EJ12" s="193" t="s">
        <v>594</v>
      </c>
      <c r="EL12" s="193" t="s">
        <v>670</v>
      </c>
      <c r="EM12" s="193" t="s">
        <v>671</v>
      </c>
      <c r="EN12" s="193" t="s">
        <v>672</v>
      </c>
      <c r="EO12" s="193" t="s">
        <v>673</v>
      </c>
      <c r="EU12" s="193" t="s">
        <v>655</v>
      </c>
      <c r="FG12" s="193" t="s">
        <v>382</v>
      </c>
      <c r="FH12" s="193" t="s">
        <v>382</v>
      </c>
    </row>
    <row r="13" spans="1:166" x14ac:dyDescent="0.2">
      <c r="A13" t="str">
        <f t="shared" si="0"/>
        <v>Azzarelli Outreach Clinic2022</v>
      </c>
      <c r="B13" s="171">
        <v>2022</v>
      </c>
      <c r="C13" s="192">
        <v>45091.641606006953</v>
      </c>
      <c r="D13" s="193" t="s">
        <v>674</v>
      </c>
      <c r="E13" s="193" t="s">
        <v>675</v>
      </c>
      <c r="F13" s="193" t="s">
        <v>676</v>
      </c>
      <c r="G13" s="193" t="s">
        <v>217</v>
      </c>
      <c r="H13" s="193" t="s">
        <v>677</v>
      </c>
      <c r="I13" s="193" t="s">
        <v>678</v>
      </c>
      <c r="J13" s="193" t="s">
        <v>679</v>
      </c>
      <c r="K13" s="193" t="s">
        <v>357</v>
      </c>
      <c r="L13" s="193">
        <v>60901</v>
      </c>
      <c r="N13" s="193" t="s">
        <v>675</v>
      </c>
      <c r="O13" s="193" t="s">
        <v>680</v>
      </c>
      <c r="P13" s="193" t="s">
        <v>674</v>
      </c>
      <c r="Q13" s="193" t="s">
        <v>681</v>
      </c>
      <c r="R13" s="193" t="s">
        <v>682</v>
      </c>
      <c r="S13" s="193" t="s">
        <v>683</v>
      </c>
      <c r="T13" s="164" t="s">
        <v>684</v>
      </c>
      <c r="U13" s="193" t="s">
        <v>363</v>
      </c>
      <c r="V13" s="193" t="s">
        <v>685</v>
      </c>
      <c r="W13" s="193" t="s">
        <v>686</v>
      </c>
      <c r="X13" s="193" t="s">
        <v>687</v>
      </c>
      <c r="Y13" s="193">
        <v>500</v>
      </c>
      <c r="Z13" s="193">
        <v>50</v>
      </c>
      <c r="AA13" s="193">
        <v>130</v>
      </c>
      <c r="AB13" s="193" t="s">
        <v>365</v>
      </c>
      <c r="AC13" s="193">
        <v>767</v>
      </c>
      <c r="AD13" s="193">
        <v>20</v>
      </c>
      <c r="AE13" s="193">
        <v>787</v>
      </c>
      <c r="AF13" s="193" t="s">
        <v>688</v>
      </c>
      <c r="AG13" s="193" t="s">
        <v>365</v>
      </c>
      <c r="AH13" s="193" t="s">
        <v>687</v>
      </c>
      <c r="AI13" s="193">
        <v>3850</v>
      </c>
      <c r="AJ13" s="193" t="s">
        <v>687</v>
      </c>
      <c r="AK13" s="193" t="s">
        <v>687</v>
      </c>
      <c r="AL13" s="193" t="s">
        <v>687</v>
      </c>
      <c r="AM13" s="193" t="s">
        <v>366</v>
      </c>
      <c r="AN13" s="193" t="s">
        <v>689</v>
      </c>
      <c r="AO13" s="193">
        <v>90</v>
      </c>
      <c r="AP13" s="193">
        <v>75</v>
      </c>
      <c r="AQ13" s="193">
        <v>5</v>
      </c>
      <c r="AR13" s="194">
        <v>0.6</v>
      </c>
      <c r="AS13" s="193" t="s">
        <v>365</v>
      </c>
      <c r="AT13" s="193">
        <v>5</v>
      </c>
      <c r="AU13" s="193">
        <v>65</v>
      </c>
      <c r="AV13" s="193">
        <v>30</v>
      </c>
      <c r="AW13" s="193">
        <v>95</v>
      </c>
      <c r="AX13" s="193" t="s">
        <v>365</v>
      </c>
      <c r="AY13" s="193">
        <v>10</v>
      </c>
      <c r="AZ13" s="193">
        <v>5</v>
      </c>
      <c r="BA13" s="193">
        <v>25</v>
      </c>
      <c r="BB13" s="193">
        <v>20</v>
      </c>
      <c r="BC13" s="193">
        <v>15</v>
      </c>
      <c r="BD13" s="193">
        <v>5</v>
      </c>
      <c r="BE13" s="193">
        <v>1</v>
      </c>
      <c r="BF13" s="193">
        <v>2</v>
      </c>
      <c r="BG13" s="193" t="s">
        <v>690</v>
      </c>
      <c r="BH13" s="193">
        <v>40</v>
      </c>
      <c r="BI13" s="193">
        <v>60</v>
      </c>
      <c r="BJ13" s="193"/>
      <c r="BK13" s="193"/>
      <c r="BL13" s="196"/>
      <c r="BM13" s="193">
        <v>2</v>
      </c>
      <c r="BN13" s="193">
        <v>80</v>
      </c>
      <c r="BO13" s="193">
        <v>18</v>
      </c>
      <c r="BP13" s="193">
        <v>80</v>
      </c>
      <c r="BQ13" s="193">
        <v>5</v>
      </c>
      <c r="BR13" s="193">
        <v>9</v>
      </c>
      <c r="BS13" s="193">
        <v>1</v>
      </c>
      <c r="BU13" s="196"/>
      <c r="BV13" s="193">
        <v>5</v>
      </c>
      <c r="BW13" s="193" t="s">
        <v>365</v>
      </c>
      <c r="BX13" s="193" t="s">
        <v>365</v>
      </c>
      <c r="BY13" s="193">
        <v>65</v>
      </c>
      <c r="BZ13" s="193">
        <v>20</v>
      </c>
      <c r="CA13" s="193">
        <v>15</v>
      </c>
      <c r="CB13" s="193">
        <v>60</v>
      </c>
      <c r="CC13" s="193" t="s">
        <v>691</v>
      </c>
      <c r="CD13" s="193" t="s">
        <v>368</v>
      </c>
      <c r="CE13" s="193" t="s">
        <v>692</v>
      </c>
      <c r="CF13" s="193" t="s">
        <v>693</v>
      </c>
      <c r="CG13" s="193" t="s">
        <v>365</v>
      </c>
      <c r="CH13" s="193">
        <v>1</v>
      </c>
      <c r="CI13" s="193" t="s">
        <v>365</v>
      </c>
      <c r="CJ13" s="193">
        <v>20</v>
      </c>
      <c r="CK13" s="193">
        <v>6</v>
      </c>
      <c r="CL13" s="193">
        <v>6</v>
      </c>
      <c r="CM13" s="193">
        <v>1000</v>
      </c>
      <c r="CN13" s="193" t="s">
        <v>382</v>
      </c>
      <c r="CP13" s="193" t="s">
        <v>382</v>
      </c>
      <c r="CR13" s="193" t="s">
        <v>382</v>
      </c>
      <c r="CT13" s="193" t="s">
        <v>375</v>
      </c>
      <c r="CU13" s="193" t="s">
        <v>375</v>
      </c>
      <c r="CV13" s="193" t="s">
        <v>375</v>
      </c>
      <c r="CW13" s="193" t="s">
        <v>376</v>
      </c>
      <c r="CX13" s="193" t="s">
        <v>377</v>
      </c>
      <c r="CY13" s="193" t="s">
        <v>376</v>
      </c>
      <c r="CZ13" s="193" t="s">
        <v>376</v>
      </c>
      <c r="DA13" s="193" t="s">
        <v>375</v>
      </c>
      <c r="DB13" s="193" t="s">
        <v>376</v>
      </c>
      <c r="DC13" s="193" t="s">
        <v>375</v>
      </c>
      <c r="DD13" s="193" t="s">
        <v>376</v>
      </c>
      <c r="DE13" s="193" t="s">
        <v>376</v>
      </c>
      <c r="DF13" s="193" t="s">
        <v>375</v>
      </c>
      <c r="DG13" s="193" t="s">
        <v>377</v>
      </c>
      <c r="DH13" s="193" t="s">
        <v>377</v>
      </c>
      <c r="DI13" s="193" t="s">
        <v>377</v>
      </c>
      <c r="DJ13" s="193" t="s">
        <v>410</v>
      </c>
      <c r="DK13" s="193" t="s">
        <v>375</v>
      </c>
      <c r="DL13" s="193" t="s">
        <v>375</v>
      </c>
      <c r="DM13" s="193" t="s">
        <v>375</v>
      </c>
      <c r="DN13" s="193" t="s">
        <v>376</v>
      </c>
      <c r="DO13" s="193" t="s">
        <v>375</v>
      </c>
      <c r="DP13" s="193" t="s">
        <v>410</v>
      </c>
      <c r="DQ13" s="193" t="s">
        <v>375</v>
      </c>
      <c r="DR13" s="193" t="s">
        <v>363</v>
      </c>
      <c r="DS13" s="193" t="s">
        <v>694</v>
      </c>
      <c r="DT13" s="193" t="s">
        <v>695</v>
      </c>
      <c r="DU13" s="193">
        <v>10</v>
      </c>
      <c r="DV13" s="193" t="s">
        <v>365</v>
      </c>
      <c r="DW13" s="193" t="s">
        <v>696</v>
      </c>
      <c r="DX13" s="193" t="s">
        <v>380</v>
      </c>
      <c r="DY13" s="193" t="s">
        <v>697</v>
      </c>
      <c r="DZ13" s="193" t="s">
        <v>382</v>
      </c>
      <c r="EA13" s="193" t="s">
        <v>382</v>
      </c>
      <c r="EB13" s="193" t="s">
        <v>382</v>
      </c>
      <c r="EC13" s="193" t="s">
        <v>414</v>
      </c>
      <c r="EE13" s="193" t="s">
        <v>382</v>
      </c>
      <c r="EG13" s="193" t="s">
        <v>382</v>
      </c>
      <c r="EH13" s="193" t="s">
        <v>698</v>
      </c>
      <c r="EI13" s="193" t="s">
        <v>699</v>
      </c>
      <c r="EJ13" s="193" t="s">
        <v>653</v>
      </c>
      <c r="EK13" s="193" t="s">
        <v>700</v>
      </c>
      <c r="EL13" s="193" t="s">
        <v>701</v>
      </c>
      <c r="EM13" s="193" t="s">
        <v>702</v>
      </c>
      <c r="EN13" s="193" t="s">
        <v>703</v>
      </c>
      <c r="EO13" s="193" t="s">
        <v>704</v>
      </c>
      <c r="EU13" s="193" t="s">
        <v>705</v>
      </c>
      <c r="EW13" s="193" t="s">
        <v>391</v>
      </c>
      <c r="EX13" s="193" t="s">
        <v>391</v>
      </c>
      <c r="EY13" s="193" t="s">
        <v>391</v>
      </c>
      <c r="EZ13" s="193" t="s">
        <v>391</v>
      </c>
      <c r="FA13" s="193" t="s">
        <v>391</v>
      </c>
      <c r="FB13" s="193" t="s">
        <v>442</v>
      </c>
      <c r="FC13" s="193" t="s">
        <v>442</v>
      </c>
      <c r="FD13" s="193" t="s">
        <v>442</v>
      </c>
      <c r="FF13" s="193" t="s">
        <v>706</v>
      </c>
      <c r="FG13" s="193" t="s">
        <v>363</v>
      </c>
      <c r="FH13" s="193" t="s">
        <v>363</v>
      </c>
    </row>
    <row r="14" spans="1:166" x14ac:dyDescent="0.2">
      <c r="A14" t="str">
        <f t="shared" si="0"/>
        <v>Family Health Partnership Clinic2022</v>
      </c>
      <c r="B14" s="171">
        <v>2022</v>
      </c>
      <c r="C14" s="192">
        <v>45098.603810810193</v>
      </c>
      <c r="D14" s="193" t="s">
        <v>707</v>
      </c>
      <c r="E14" s="193" t="s">
        <v>708</v>
      </c>
      <c r="F14" s="193" t="s">
        <v>709</v>
      </c>
      <c r="G14" s="193" t="s">
        <v>218</v>
      </c>
      <c r="H14" s="193" t="s">
        <v>710</v>
      </c>
      <c r="I14" s="193" t="s">
        <v>711</v>
      </c>
      <c r="J14" s="193" t="s">
        <v>712</v>
      </c>
      <c r="K14" s="193" t="s">
        <v>357</v>
      </c>
      <c r="L14" s="193">
        <v>60014</v>
      </c>
      <c r="N14" s="193" t="s">
        <v>708</v>
      </c>
      <c r="O14" s="193" t="s">
        <v>358</v>
      </c>
      <c r="P14" s="193" t="s">
        <v>707</v>
      </c>
      <c r="Q14" s="193" t="s">
        <v>713</v>
      </c>
      <c r="R14" s="193" t="s">
        <v>714</v>
      </c>
      <c r="S14" s="193" t="s">
        <v>715</v>
      </c>
      <c r="T14" s="164" t="s">
        <v>716</v>
      </c>
      <c r="U14" s="193" t="s">
        <v>363</v>
      </c>
      <c r="V14" s="193">
        <v>364277029</v>
      </c>
      <c r="W14" s="198">
        <v>1941026</v>
      </c>
      <c r="X14" s="198">
        <v>343910</v>
      </c>
      <c r="Y14" s="193">
        <v>1850</v>
      </c>
      <c r="Z14" s="193">
        <v>388</v>
      </c>
      <c r="AA14" s="193">
        <v>1567</v>
      </c>
      <c r="AB14" s="193">
        <v>127</v>
      </c>
      <c r="AC14" s="193">
        <v>6758</v>
      </c>
      <c r="AD14" s="193">
        <v>276</v>
      </c>
      <c r="AE14" s="193">
        <v>7034</v>
      </c>
      <c r="AF14" s="193">
        <v>450</v>
      </c>
      <c r="AG14" s="193">
        <v>10</v>
      </c>
      <c r="AH14" s="193">
        <v>325</v>
      </c>
      <c r="AI14" s="193">
        <v>3256</v>
      </c>
      <c r="AJ14" s="193">
        <v>67</v>
      </c>
      <c r="AK14" s="193" t="s">
        <v>365</v>
      </c>
      <c r="AL14" s="193">
        <v>85</v>
      </c>
      <c r="AM14" s="193" t="s">
        <v>366</v>
      </c>
      <c r="AN14" s="193">
        <v>1625</v>
      </c>
      <c r="AO14" s="193">
        <v>18</v>
      </c>
      <c r="AP14" s="193">
        <v>28</v>
      </c>
      <c r="AQ14" s="193">
        <v>20</v>
      </c>
      <c r="AR14" s="194">
        <v>5</v>
      </c>
      <c r="AS14" s="193">
        <v>1</v>
      </c>
      <c r="AT14" s="193">
        <v>10</v>
      </c>
      <c r="AU14" s="193" t="s">
        <v>365</v>
      </c>
      <c r="AV14" s="193">
        <v>5</v>
      </c>
      <c r="AW14" s="193">
        <v>15</v>
      </c>
      <c r="AX14" s="193">
        <v>5</v>
      </c>
      <c r="AY14" s="193">
        <v>10</v>
      </c>
      <c r="AZ14" s="193">
        <v>5</v>
      </c>
      <c r="BA14" s="193">
        <v>30</v>
      </c>
      <c r="BB14" s="193">
        <v>5</v>
      </c>
      <c r="BC14" s="193">
        <v>5</v>
      </c>
      <c r="BD14" s="193">
        <v>1</v>
      </c>
      <c r="BE14" s="193" t="s">
        <v>365</v>
      </c>
      <c r="BF14" s="193" t="s">
        <v>365</v>
      </c>
      <c r="BG14" s="193" t="s">
        <v>717</v>
      </c>
      <c r="BH14" s="193">
        <v>38</v>
      </c>
      <c r="BI14" s="193">
        <v>62</v>
      </c>
      <c r="BJ14" s="193" t="s">
        <v>365</v>
      </c>
      <c r="BK14" s="193" t="s">
        <v>365</v>
      </c>
      <c r="BL14" s="193" t="s">
        <v>365</v>
      </c>
      <c r="BM14" s="193" t="s">
        <v>365</v>
      </c>
      <c r="BN14" s="193">
        <v>85</v>
      </c>
      <c r="BO14" s="193">
        <v>15</v>
      </c>
      <c r="BP14" s="193">
        <v>64</v>
      </c>
      <c r="BQ14" s="193">
        <v>34</v>
      </c>
      <c r="BR14" s="193">
        <v>1</v>
      </c>
      <c r="BS14" s="193">
        <v>1</v>
      </c>
      <c r="BT14" s="193" t="s">
        <v>365</v>
      </c>
      <c r="BU14" s="193" t="s">
        <v>365</v>
      </c>
      <c r="BV14" s="193" t="s">
        <v>365</v>
      </c>
      <c r="BW14" s="193" t="s">
        <v>365</v>
      </c>
      <c r="BX14" s="193" t="s">
        <v>365</v>
      </c>
      <c r="BY14" s="193">
        <v>80</v>
      </c>
      <c r="BZ14" s="193">
        <v>15</v>
      </c>
      <c r="CA14" s="193">
        <v>5</v>
      </c>
      <c r="CB14" s="193">
        <v>65</v>
      </c>
      <c r="CC14" s="193" t="s">
        <v>718</v>
      </c>
      <c r="CD14" s="193" t="s">
        <v>719</v>
      </c>
      <c r="CE14" s="193" t="s">
        <v>720</v>
      </c>
      <c r="CF14" s="193" t="s">
        <v>721</v>
      </c>
      <c r="CG14" s="193">
        <v>13</v>
      </c>
      <c r="CH14" s="193">
        <v>13</v>
      </c>
      <c r="CI14" s="193">
        <v>4</v>
      </c>
      <c r="CJ14" s="193">
        <v>75</v>
      </c>
      <c r="CK14" s="193">
        <v>15</v>
      </c>
      <c r="CL14" s="193">
        <v>60</v>
      </c>
      <c r="CM14" s="193">
        <v>48000</v>
      </c>
      <c r="CN14" s="193" t="s">
        <v>363</v>
      </c>
      <c r="CO14" s="193" t="s">
        <v>722</v>
      </c>
      <c r="CP14" s="193" t="s">
        <v>363</v>
      </c>
      <c r="CQ14" s="193" t="s">
        <v>372</v>
      </c>
      <c r="CR14" s="193" t="s">
        <v>363</v>
      </c>
      <c r="CS14" s="164" t="s">
        <v>723</v>
      </c>
      <c r="CT14" s="193" t="s">
        <v>376</v>
      </c>
      <c r="CU14" s="193" t="s">
        <v>375</v>
      </c>
      <c r="CV14" s="193" t="s">
        <v>375</v>
      </c>
      <c r="CW14" s="193" t="s">
        <v>375</v>
      </c>
      <c r="CX14" s="193" t="s">
        <v>375</v>
      </c>
      <c r="CY14" s="193" t="s">
        <v>375</v>
      </c>
      <c r="CZ14" s="193" t="s">
        <v>376</v>
      </c>
      <c r="DA14" s="193" t="s">
        <v>375</v>
      </c>
      <c r="DB14" s="193" t="s">
        <v>375</v>
      </c>
      <c r="DC14" s="193" t="s">
        <v>375</v>
      </c>
      <c r="DD14" s="193" t="s">
        <v>375</v>
      </c>
      <c r="DE14" s="193" t="s">
        <v>376</v>
      </c>
      <c r="DF14" s="193" t="s">
        <v>375</v>
      </c>
      <c r="DG14" s="193" t="s">
        <v>375</v>
      </c>
      <c r="DH14" s="193" t="s">
        <v>375</v>
      </c>
      <c r="DI14" s="193" t="s">
        <v>375</v>
      </c>
      <c r="DJ14" s="193" t="s">
        <v>376</v>
      </c>
      <c r="DK14" s="193" t="s">
        <v>375</v>
      </c>
      <c r="DL14" s="193" t="s">
        <v>375</v>
      </c>
      <c r="DM14" s="193" t="s">
        <v>376</v>
      </c>
      <c r="DN14" s="193" t="s">
        <v>375</v>
      </c>
      <c r="DO14" s="193" t="s">
        <v>375</v>
      </c>
      <c r="DP14" s="193" t="s">
        <v>375</v>
      </c>
      <c r="DQ14" s="193" t="s">
        <v>375</v>
      </c>
      <c r="DR14" s="193" t="s">
        <v>363</v>
      </c>
      <c r="DS14" s="193" t="s">
        <v>724</v>
      </c>
      <c r="DT14" s="193">
        <v>700</v>
      </c>
      <c r="DU14" s="193" t="s">
        <v>365</v>
      </c>
      <c r="DV14" s="200" t="s">
        <v>725</v>
      </c>
      <c r="DW14" s="193" t="s">
        <v>726</v>
      </c>
      <c r="DX14" s="193" t="s">
        <v>502</v>
      </c>
      <c r="DY14" s="193">
        <v>45</v>
      </c>
      <c r="DZ14" s="193" t="s">
        <v>591</v>
      </c>
      <c r="EA14" s="193" t="s">
        <v>727</v>
      </c>
      <c r="EB14" s="193" t="s">
        <v>382</v>
      </c>
      <c r="EC14" s="193" t="s">
        <v>728</v>
      </c>
      <c r="EE14" s="193" t="s">
        <v>363</v>
      </c>
      <c r="EF14" s="193" t="s">
        <v>729</v>
      </c>
      <c r="EG14" s="193" t="s">
        <v>363</v>
      </c>
      <c r="EH14" s="193" t="s">
        <v>730</v>
      </c>
      <c r="EI14" s="193" t="s">
        <v>731</v>
      </c>
      <c r="EJ14" s="193" t="s">
        <v>732</v>
      </c>
      <c r="EK14" s="193" t="s">
        <v>732</v>
      </c>
      <c r="EL14" s="193" t="s">
        <v>733</v>
      </c>
      <c r="EM14" s="193" t="s">
        <v>734</v>
      </c>
      <c r="EN14" s="193" t="s">
        <v>365</v>
      </c>
      <c r="EO14" s="193" t="s">
        <v>735</v>
      </c>
      <c r="EU14" s="193" t="s">
        <v>708</v>
      </c>
      <c r="EW14" s="193" t="s">
        <v>736</v>
      </c>
      <c r="EX14" s="193" t="s">
        <v>630</v>
      </c>
      <c r="EY14" s="193" t="s">
        <v>630</v>
      </c>
      <c r="EZ14" s="193" t="s">
        <v>630</v>
      </c>
      <c r="FA14" s="193" t="s">
        <v>630</v>
      </c>
      <c r="FB14" s="193" t="s">
        <v>442</v>
      </c>
      <c r="FC14" s="193" t="s">
        <v>631</v>
      </c>
      <c r="FG14" s="193" t="s">
        <v>363</v>
      </c>
      <c r="FH14" s="193" t="s">
        <v>363</v>
      </c>
      <c r="FI14" s="193" t="s">
        <v>737</v>
      </c>
      <c r="FJ14" s="193" t="s">
        <v>738</v>
      </c>
    </row>
    <row r="15" spans="1:166" x14ac:dyDescent="0.2">
      <c r="A15" t="str">
        <f t="shared" si="0"/>
        <v>Old Irving Park Community Clinic2022</v>
      </c>
      <c r="B15" s="171">
        <v>2022</v>
      </c>
      <c r="C15" s="192">
        <v>45100.476998518519</v>
      </c>
      <c r="D15" s="193" t="s">
        <v>739</v>
      </c>
      <c r="E15" s="193" t="s">
        <v>740</v>
      </c>
      <c r="F15" s="193" t="s">
        <v>741</v>
      </c>
      <c r="G15" s="193" t="s">
        <v>219</v>
      </c>
      <c r="H15" s="193" t="s">
        <v>741</v>
      </c>
      <c r="I15" s="193" t="s">
        <v>742</v>
      </c>
      <c r="J15" s="193" t="s">
        <v>356</v>
      </c>
      <c r="K15" s="193" t="s">
        <v>486</v>
      </c>
      <c r="L15" s="193">
        <v>60641</v>
      </c>
      <c r="N15" s="193" t="s">
        <v>740</v>
      </c>
      <c r="O15" s="193" t="s">
        <v>743</v>
      </c>
      <c r="P15" s="193" t="s">
        <v>739</v>
      </c>
      <c r="Q15" s="193" t="s">
        <v>744</v>
      </c>
      <c r="R15" s="193" t="s">
        <v>745</v>
      </c>
      <c r="S15" s="193" t="s">
        <v>746</v>
      </c>
      <c r="T15" s="164" t="s">
        <v>747</v>
      </c>
      <c r="U15" s="193" t="s">
        <v>363</v>
      </c>
      <c r="V15" s="193" t="s">
        <v>748</v>
      </c>
      <c r="W15" s="198">
        <v>464627</v>
      </c>
      <c r="X15" s="193" t="s">
        <v>365</v>
      </c>
      <c r="Y15" s="198">
        <v>5617</v>
      </c>
      <c r="Z15" s="193">
        <v>180</v>
      </c>
      <c r="AA15" s="193">
        <v>540</v>
      </c>
      <c r="AB15" s="193" t="s">
        <v>365</v>
      </c>
      <c r="AC15" s="193">
        <v>1900</v>
      </c>
      <c r="AD15" s="193">
        <v>288</v>
      </c>
      <c r="AE15" s="198">
        <v>2188</v>
      </c>
      <c r="AF15" s="193">
        <v>25</v>
      </c>
      <c r="AG15" s="193" t="s">
        <v>365</v>
      </c>
      <c r="AH15" s="193">
        <v>20</v>
      </c>
      <c r="AI15" s="193">
        <v>300</v>
      </c>
      <c r="AJ15" s="193" t="s">
        <v>365</v>
      </c>
      <c r="AK15" s="193" t="s">
        <v>365</v>
      </c>
      <c r="AL15" s="193" t="s">
        <v>365</v>
      </c>
      <c r="AM15" s="193" t="s">
        <v>749</v>
      </c>
      <c r="AN15" s="193">
        <v>128</v>
      </c>
      <c r="AO15" s="193">
        <v>70</v>
      </c>
      <c r="AP15" s="193">
        <v>81</v>
      </c>
      <c r="AQ15" s="193">
        <v>20</v>
      </c>
      <c r="AR15" s="194">
        <v>0.9</v>
      </c>
      <c r="AS15" s="193" t="s">
        <v>365</v>
      </c>
      <c r="AT15" s="193">
        <v>25</v>
      </c>
      <c r="AU15" s="193">
        <v>30</v>
      </c>
      <c r="AV15" s="193">
        <v>100</v>
      </c>
      <c r="AW15" s="193">
        <v>10</v>
      </c>
      <c r="AX15" s="193">
        <v>15</v>
      </c>
      <c r="AY15" s="193" t="s">
        <v>365</v>
      </c>
      <c r="AZ15" s="193" t="s">
        <v>365</v>
      </c>
      <c r="BA15" s="193">
        <v>20</v>
      </c>
      <c r="BB15" s="193">
        <v>10</v>
      </c>
      <c r="BC15" s="193">
        <v>40</v>
      </c>
      <c r="BD15" s="193" t="s">
        <v>365</v>
      </c>
      <c r="BE15" s="193" t="s">
        <v>365</v>
      </c>
      <c r="BF15" s="193" t="s">
        <v>365</v>
      </c>
      <c r="BG15" s="193" t="s">
        <v>750</v>
      </c>
      <c r="BH15" s="193">
        <v>44</v>
      </c>
      <c r="BI15" s="193">
        <v>56</v>
      </c>
      <c r="BJ15" s="193" t="s">
        <v>365</v>
      </c>
      <c r="BK15" s="193" t="s">
        <v>365</v>
      </c>
      <c r="BL15" s="193" t="s">
        <v>365</v>
      </c>
      <c r="BM15" s="193" t="s">
        <v>365</v>
      </c>
      <c r="BN15" s="193">
        <v>80</v>
      </c>
      <c r="BO15" s="193">
        <v>20</v>
      </c>
      <c r="BP15" s="193">
        <v>43</v>
      </c>
      <c r="BQ15" s="193">
        <v>74</v>
      </c>
      <c r="BR15" s="193">
        <v>5</v>
      </c>
      <c r="BS15" s="193">
        <v>4</v>
      </c>
      <c r="BT15" s="193" t="s">
        <v>365</v>
      </c>
      <c r="BU15" s="193" t="s">
        <v>365</v>
      </c>
      <c r="BV15" s="193">
        <v>5</v>
      </c>
      <c r="BW15" s="193">
        <v>5</v>
      </c>
      <c r="BX15" s="193" t="s">
        <v>365</v>
      </c>
      <c r="BY15" s="193" t="s">
        <v>365</v>
      </c>
      <c r="BZ15" s="193">
        <v>5</v>
      </c>
      <c r="CA15" s="193">
        <v>95</v>
      </c>
      <c r="CB15" s="193">
        <v>35</v>
      </c>
      <c r="CC15" s="193" t="s">
        <v>405</v>
      </c>
      <c r="CD15" s="193" t="s">
        <v>718</v>
      </c>
      <c r="CE15" s="193" t="s">
        <v>530</v>
      </c>
      <c r="CF15" s="193" t="s">
        <v>751</v>
      </c>
      <c r="CG15" s="193">
        <v>2</v>
      </c>
      <c r="CH15" s="193">
        <v>4</v>
      </c>
      <c r="CI15" s="193">
        <v>1</v>
      </c>
      <c r="CJ15" s="193">
        <v>180</v>
      </c>
      <c r="CK15" s="193">
        <v>12</v>
      </c>
      <c r="CL15" s="193">
        <v>3</v>
      </c>
      <c r="CM15" s="198">
        <v>33000</v>
      </c>
      <c r="CN15" s="193" t="s">
        <v>363</v>
      </c>
      <c r="CO15" s="193" t="s">
        <v>722</v>
      </c>
      <c r="CP15" s="193" t="s">
        <v>363</v>
      </c>
      <c r="CQ15" s="193" t="s">
        <v>372</v>
      </c>
      <c r="CR15" s="193" t="s">
        <v>382</v>
      </c>
      <c r="CS15" s="193" t="s">
        <v>365</v>
      </c>
      <c r="CT15" s="193" t="s">
        <v>374</v>
      </c>
      <c r="CU15" s="193" t="s">
        <v>375</v>
      </c>
      <c r="CV15" s="193" t="s">
        <v>376</v>
      </c>
      <c r="CW15" s="193" t="s">
        <v>376</v>
      </c>
      <c r="CX15" s="193" t="s">
        <v>376</v>
      </c>
      <c r="CY15" s="193" t="s">
        <v>376</v>
      </c>
      <c r="CZ15" s="193" t="s">
        <v>376</v>
      </c>
      <c r="DA15" s="193" t="s">
        <v>375</v>
      </c>
      <c r="DB15" s="193" t="s">
        <v>374</v>
      </c>
      <c r="DC15" s="193" t="s">
        <v>375</v>
      </c>
      <c r="DD15" s="193" t="s">
        <v>374</v>
      </c>
      <c r="DE15" s="193" t="s">
        <v>374</v>
      </c>
      <c r="DF15" s="193" t="s">
        <v>375</v>
      </c>
      <c r="DG15" s="193" t="s">
        <v>375</v>
      </c>
      <c r="DH15" s="193" t="s">
        <v>376</v>
      </c>
      <c r="DI15" s="193" t="s">
        <v>376</v>
      </c>
      <c r="DJ15" s="193" t="s">
        <v>376</v>
      </c>
      <c r="DK15" s="193" t="s">
        <v>375</v>
      </c>
      <c r="DL15" s="193" t="s">
        <v>375</v>
      </c>
      <c r="DM15" s="193" t="s">
        <v>376</v>
      </c>
      <c r="DN15" s="193" t="s">
        <v>376</v>
      </c>
      <c r="DO15" s="193" t="s">
        <v>375</v>
      </c>
      <c r="DP15" s="193" t="s">
        <v>376</v>
      </c>
      <c r="DQ15" s="193" t="s">
        <v>376</v>
      </c>
      <c r="DR15" s="193" t="s">
        <v>363</v>
      </c>
      <c r="DS15" s="193" t="s">
        <v>752</v>
      </c>
      <c r="DT15" s="193">
        <v>312</v>
      </c>
      <c r="DU15" s="193" t="s">
        <v>365</v>
      </c>
      <c r="DV15" s="193" t="s">
        <v>365</v>
      </c>
      <c r="DW15" s="193" t="s">
        <v>753</v>
      </c>
      <c r="DX15" s="193" t="s">
        <v>380</v>
      </c>
      <c r="DY15" s="193">
        <v>40</v>
      </c>
      <c r="DZ15" s="193" t="s">
        <v>365</v>
      </c>
      <c r="EA15" s="193" t="s">
        <v>365</v>
      </c>
      <c r="EB15" s="193" t="s">
        <v>365</v>
      </c>
      <c r="EC15" s="193" t="s">
        <v>414</v>
      </c>
      <c r="EE15" s="193" t="s">
        <v>382</v>
      </c>
      <c r="EG15" s="193" t="s">
        <v>382</v>
      </c>
      <c r="EH15" s="193" t="s">
        <v>754</v>
      </c>
      <c r="EI15" s="193" t="s">
        <v>755</v>
      </c>
      <c r="EJ15" s="193" t="s">
        <v>756</v>
      </c>
      <c r="EL15" s="193" t="s">
        <v>757</v>
      </c>
      <c r="EM15" s="193" t="s">
        <v>758</v>
      </c>
      <c r="EN15" s="193" t="s">
        <v>365</v>
      </c>
      <c r="EO15" s="193" t="s">
        <v>365</v>
      </c>
      <c r="EU15" s="193" t="s">
        <v>740</v>
      </c>
      <c r="EW15" s="193" t="s">
        <v>736</v>
      </c>
      <c r="EX15" s="193" t="s">
        <v>391</v>
      </c>
      <c r="EY15" s="193" t="s">
        <v>391</v>
      </c>
      <c r="EZ15" s="193" t="s">
        <v>391</v>
      </c>
      <c r="FA15" s="193" t="s">
        <v>759</v>
      </c>
      <c r="FB15" s="193" t="s">
        <v>759</v>
      </c>
      <c r="FC15" s="193" t="s">
        <v>391</v>
      </c>
      <c r="FG15" s="193" t="s">
        <v>363</v>
      </c>
      <c r="FH15" s="193" t="s">
        <v>363</v>
      </c>
      <c r="FI15" s="193" t="s">
        <v>632</v>
      </c>
      <c r="FJ15" s="193" t="s">
        <v>760</v>
      </c>
    </row>
    <row r="16" spans="1:166" x14ac:dyDescent="0.2">
      <c r="A16" t="str">
        <f t="shared" si="0"/>
        <v>Will-Grundy Medical Clinic, LTD2022</v>
      </c>
      <c r="B16" s="171">
        <v>2022</v>
      </c>
      <c r="C16" s="192">
        <v>45102.523090451388</v>
      </c>
      <c r="D16" s="193" t="s">
        <v>761</v>
      </c>
      <c r="E16" s="193" t="s">
        <v>762</v>
      </c>
      <c r="F16" s="193">
        <v>3123882429</v>
      </c>
      <c r="G16" s="193" t="s">
        <v>220</v>
      </c>
      <c r="H16" s="193">
        <v>8157265112</v>
      </c>
      <c r="I16" s="193" t="s">
        <v>763</v>
      </c>
      <c r="J16" s="193" t="s">
        <v>764</v>
      </c>
      <c r="K16" s="193" t="s">
        <v>486</v>
      </c>
      <c r="L16" s="193">
        <v>60432</v>
      </c>
      <c r="N16" s="193" t="s">
        <v>762</v>
      </c>
      <c r="O16" s="193" t="s">
        <v>358</v>
      </c>
      <c r="P16" s="193" t="s">
        <v>761</v>
      </c>
      <c r="Q16" s="193" t="s">
        <v>765</v>
      </c>
      <c r="R16" s="193" t="s">
        <v>766</v>
      </c>
      <c r="S16" s="193" t="s">
        <v>767</v>
      </c>
      <c r="T16" s="164" t="s">
        <v>768</v>
      </c>
      <c r="U16" s="193" t="s">
        <v>363</v>
      </c>
      <c r="V16" s="193">
        <v>363492306</v>
      </c>
      <c r="W16" s="198">
        <v>1400000</v>
      </c>
      <c r="X16" s="193">
        <v>34000</v>
      </c>
      <c r="Y16" s="193">
        <v>2800</v>
      </c>
      <c r="Z16" s="193">
        <v>125</v>
      </c>
      <c r="AA16" s="193">
        <v>825</v>
      </c>
      <c r="AB16" s="193" t="s">
        <v>365</v>
      </c>
      <c r="AC16" s="193">
        <v>1232</v>
      </c>
      <c r="AD16" s="193">
        <v>163</v>
      </c>
      <c r="AE16" s="193">
        <v>1395</v>
      </c>
      <c r="AF16" s="193">
        <v>1395</v>
      </c>
      <c r="AG16" s="193" t="s">
        <v>365</v>
      </c>
      <c r="AH16" s="193" t="s">
        <v>365</v>
      </c>
      <c r="AI16" s="193">
        <v>100</v>
      </c>
      <c r="AJ16" s="193">
        <v>200</v>
      </c>
      <c r="AK16" s="193" t="s">
        <v>365</v>
      </c>
      <c r="AL16" s="193">
        <v>500</v>
      </c>
      <c r="AM16" s="193" t="s">
        <v>366</v>
      </c>
      <c r="AN16" s="193">
        <v>2710</v>
      </c>
      <c r="AO16" s="193">
        <v>24</v>
      </c>
      <c r="AP16" s="193">
        <v>30</v>
      </c>
      <c r="AQ16" s="193">
        <v>10</v>
      </c>
      <c r="AR16" s="194">
        <v>39</v>
      </c>
      <c r="AS16" s="193" t="s">
        <v>365</v>
      </c>
      <c r="AT16" s="193" t="s">
        <v>365</v>
      </c>
      <c r="AU16" s="193">
        <v>25</v>
      </c>
      <c r="AV16" s="193">
        <v>10</v>
      </c>
      <c r="AW16" s="193">
        <v>10</v>
      </c>
      <c r="AX16" s="193">
        <v>25</v>
      </c>
      <c r="AY16" s="193">
        <v>5</v>
      </c>
      <c r="AZ16" s="193">
        <v>2</v>
      </c>
      <c r="BA16" s="193">
        <v>10</v>
      </c>
      <c r="BB16" s="193">
        <v>10</v>
      </c>
      <c r="BC16" s="193">
        <v>14</v>
      </c>
      <c r="BD16" s="193" t="s">
        <v>365</v>
      </c>
      <c r="BE16" s="193" t="s">
        <v>365</v>
      </c>
      <c r="BF16" s="193" t="s">
        <v>365</v>
      </c>
      <c r="BG16" s="193" t="s">
        <v>769</v>
      </c>
      <c r="BH16" s="193">
        <v>40</v>
      </c>
      <c r="BI16" s="193">
        <v>60</v>
      </c>
      <c r="BJ16" s="193" t="s">
        <v>365</v>
      </c>
      <c r="BK16" s="193" t="s">
        <v>365</v>
      </c>
      <c r="BL16" s="193" t="s">
        <v>365</v>
      </c>
      <c r="BM16" s="193" t="s">
        <v>365</v>
      </c>
      <c r="BN16" s="193">
        <v>90</v>
      </c>
      <c r="BO16" s="193">
        <v>10</v>
      </c>
      <c r="BP16" s="193">
        <v>80</v>
      </c>
      <c r="BQ16" s="193">
        <v>10</v>
      </c>
      <c r="BR16" s="193">
        <v>9</v>
      </c>
      <c r="BS16" s="193">
        <v>1</v>
      </c>
      <c r="BT16" s="193" t="s">
        <v>365</v>
      </c>
      <c r="BU16" s="193" t="s">
        <v>365</v>
      </c>
      <c r="BV16" s="193" t="s">
        <v>365</v>
      </c>
      <c r="BW16" s="193" t="s">
        <v>365</v>
      </c>
      <c r="BX16" s="193" t="s">
        <v>365</v>
      </c>
      <c r="BY16" s="193">
        <v>10</v>
      </c>
      <c r="BZ16" s="193">
        <v>40</v>
      </c>
      <c r="CA16" s="193">
        <v>55</v>
      </c>
      <c r="CB16" s="193">
        <v>60</v>
      </c>
      <c r="CC16" s="193" t="s">
        <v>368</v>
      </c>
      <c r="CD16" s="193" t="s">
        <v>496</v>
      </c>
      <c r="CE16" s="193" t="s">
        <v>770</v>
      </c>
      <c r="CF16" s="193" t="s">
        <v>431</v>
      </c>
      <c r="CG16" s="193">
        <v>16</v>
      </c>
      <c r="CH16" s="193">
        <v>4</v>
      </c>
      <c r="CI16" s="193">
        <v>1</v>
      </c>
      <c r="CJ16" s="193">
        <v>112</v>
      </c>
      <c r="CK16" s="193">
        <v>65</v>
      </c>
      <c r="CL16" s="193">
        <v>47</v>
      </c>
      <c r="CM16" s="193">
        <v>36000</v>
      </c>
      <c r="CN16" s="193" t="s">
        <v>363</v>
      </c>
      <c r="CO16" s="193" t="s">
        <v>722</v>
      </c>
      <c r="CP16" s="193" t="s">
        <v>363</v>
      </c>
      <c r="CQ16" s="193" t="s">
        <v>771</v>
      </c>
      <c r="CR16" s="193" t="s">
        <v>363</v>
      </c>
      <c r="CS16" s="193" t="s">
        <v>772</v>
      </c>
      <c r="CT16" s="193" t="s">
        <v>375</v>
      </c>
      <c r="CU16" s="193" t="s">
        <v>375</v>
      </c>
      <c r="CV16" s="193" t="s">
        <v>376</v>
      </c>
      <c r="CW16" s="193" t="s">
        <v>375</v>
      </c>
      <c r="CX16" s="193" t="s">
        <v>375</v>
      </c>
      <c r="CY16" s="193" t="s">
        <v>376</v>
      </c>
      <c r="CZ16" s="193" t="s">
        <v>376</v>
      </c>
      <c r="DA16" s="193" t="s">
        <v>375</v>
      </c>
      <c r="DB16" s="193" t="s">
        <v>377</v>
      </c>
      <c r="DC16" s="193" t="s">
        <v>375</v>
      </c>
      <c r="DD16" s="193" t="s">
        <v>376</v>
      </c>
      <c r="DE16" s="193" t="s">
        <v>376</v>
      </c>
      <c r="DF16" s="193" t="s">
        <v>375</v>
      </c>
      <c r="DG16" s="193" t="s">
        <v>376</v>
      </c>
      <c r="DH16" s="193" t="s">
        <v>376</v>
      </c>
      <c r="DI16" s="193" t="s">
        <v>376</v>
      </c>
      <c r="DJ16" s="193" t="s">
        <v>376</v>
      </c>
      <c r="DK16" s="193" t="s">
        <v>375</v>
      </c>
      <c r="DL16" s="193" t="s">
        <v>375</v>
      </c>
      <c r="DM16" s="193" t="s">
        <v>376</v>
      </c>
      <c r="DN16" s="193" t="s">
        <v>375</v>
      </c>
      <c r="DO16" s="193" t="s">
        <v>375</v>
      </c>
      <c r="DP16" s="193" t="s">
        <v>376</v>
      </c>
      <c r="DQ16" s="193" t="s">
        <v>375</v>
      </c>
      <c r="DR16" s="193" t="s">
        <v>363</v>
      </c>
      <c r="DS16" s="193" t="s">
        <v>773</v>
      </c>
      <c r="DT16" s="193">
        <v>200</v>
      </c>
      <c r="DU16" s="193">
        <v>1000</v>
      </c>
      <c r="DV16" s="193">
        <v>1400</v>
      </c>
      <c r="DW16" s="193" t="s">
        <v>774</v>
      </c>
      <c r="DX16" s="193" t="s">
        <v>380</v>
      </c>
      <c r="DY16" s="193">
        <v>40</v>
      </c>
      <c r="DZ16" s="193" t="s">
        <v>775</v>
      </c>
      <c r="EA16" s="193" t="s">
        <v>382</v>
      </c>
      <c r="EB16" s="193" t="s">
        <v>382</v>
      </c>
      <c r="EC16" s="193" t="s">
        <v>384</v>
      </c>
      <c r="EE16" s="193" t="s">
        <v>382</v>
      </c>
      <c r="EG16" s="193" t="s">
        <v>363</v>
      </c>
      <c r="EH16" s="193" t="s">
        <v>776</v>
      </c>
      <c r="EI16" s="193" t="s">
        <v>777</v>
      </c>
      <c r="EJ16" s="193" t="s">
        <v>653</v>
      </c>
      <c r="EK16" s="193" t="s">
        <v>778</v>
      </c>
      <c r="EL16" s="193" t="s">
        <v>779</v>
      </c>
      <c r="EM16" s="193" t="s">
        <v>780</v>
      </c>
      <c r="EN16" s="193" t="s">
        <v>781</v>
      </c>
      <c r="EO16" s="193" t="s">
        <v>782</v>
      </c>
      <c r="EU16" s="193" t="s">
        <v>762</v>
      </c>
      <c r="EW16" s="193" t="s">
        <v>736</v>
      </c>
      <c r="EX16" s="193" t="s">
        <v>736</v>
      </c>
      <c r="EY16" s="193" t="s">
        <v>630</v>
      </c>
      <c r="EZ16" s="193" t="s">
        <v>630</v>
      </c>
      <c r="FA16" s="193" t="s">
        <v>736</v>
      </c>
      <c r="FB16" s="193" t="s">
        <v>759</v>
      </c>
      <c r="FG16" s="193" t="s">
        <v>363</v>
      </c>
      <c r="FH16" s="193" t="s">
        <v>363</v>
      </c>
      <c r="FI16" s="193" t="s">
        <v>632</v>
      </c>
      <c r="FJ16" s="193" t="s">
        <v>783</v>
      </c>
    </row>
    <row r="17" spans="1:164" x14ac:dyDescent="0.2">
      <c r="A17" t="str">
        <f t="shared" si="0"/>
        <v>Norma Jean Sanders Free Clinic2022</v>
      </c>
      <c r="B17" s="171">
        <v>2022</v>
      </c>
      <c r="C17" s="192">
        <v>45104.77745736111</v>
      </c>
      <c r="D17" s="193" t="s">
        <v>784</v>
      </c>
      <c r="E17" s="193" t="s">
        <v>785</v>
      </c>
      <c r="F17" s="193" t="s">
        <v>786</v>
      </c>
      <c r="G17" s="193" t="s">
        <v>221</v>
      </c>
      <c r="H17" s="193" t="s">
        <v>787</v>
      </c>
      <c r="I17" s="193" t="s">
        <v>788</v>
      </c>
      <c r="J17" s="193" t="s">
        <v>356</v>
      </c>
      <c r="K17" s="193" t="s">
        <v>357</v>
      </c>
      <c r="L17" s="193">
        <v>60653</v>
      </c>
      <c r="N17" s="193" t="s">
        <v>789</v>
      </c>
      <c r="O17" s="193" t="s">
        <v>790</v>
      </c>
      <c r="P17" s="193" t="s">
        <v>784</v>
      </c>
      <c r="Q17" s="193" t="s">
        <v>791</v>
      </c>
      <c r="R17" s="193" t="s">
        <v>521</v>
      </c>
      <c r="S17" s="193" t="s">
        <v>792</v>
      </c>
      <c r="U17" s="193" t="s">
        <v>363</v>
      </c>
      <c r="V17" s="193" t="s">
        <v>793</v>
      </c>
      <c r="W17" s="199">
        <v>86480</v>
      </c>
      <c r="X17" s="193" t="s">
        <v>365</v>
      </c>
      <c r="Y17" s="193">
        <v>240</v>
      </c>
      <c r="Z17" s="193">
        <v>314</v>
      </c>
      <c r="AA17" s="193">
        <v>371</v>
      </c>
      <c r="AB17" s="193" t="s">
        <v>365</v>
      </c>
      <c r="AC17" s="193">
        <v>576</v>
      </c>
      <c r="AD17" s="193" t="s">
        <v>365</v>
      </c>
      <c r="AE17" s="193">
        <v>1261</v>
      </c>
      <c r="AF17" s="193">
        <v>130</v>
      </c>
      <c r="AG17" s="193" t="s">
        <v>365</v>
      </c>
      <c r="AH17" s="193">
        <v>25</v>
      </c>
      <c r="AI17" s="193">
        <v>50</v>
      </c>
      <c r="AJ17" s="193">
        <v>15</v>
      </c>
      <c r="AK17" s="193">
        <v>12</v>
      </c>
      <c r="AL17" s="193" t="s">
        <v>365</v>
      </c>
      <c r="AM17" s="193" t="s">
        <v>794</v>
      </c>
      <c r="AN17" s="193">
        <v>12</v>
      </c>
      <c r="AO17" s="193">
        <v>10</v>
      </c>
      <c r="AP17" s="193">
        <v>50</v>
      </c>
      <c r="AQ17" s="193" t="s">
        <v>365</v>
      </c>
      <c r="AR17" s="194">
        <v>2</v>
      </c>
      <c r="AS17" s="193" t="s">
        <v>365</v>
      </c>
      <c r="AT17" s="193" t="s">
        <v>365</v>
      </c>
      <c r="AU17" s="193">
        <v>5</v>
      </c>
      <c r="AV17" s="193" t="s">
        <v>365</v>
      </c>
      <c r="AW17" s="193">
        <v>8</v>
      </c>
      <c r="AX17" s="193">
        <v>10</v>
      </c>
      <c r="AY17" s="193">
        <v>2</v>
      </c>
      <c r="AZ17" s="193" t="s">
        <v>365</v>
      </c>
      <c r="BA17" s="193" t="s">
        <v>365</v>
      </c>
      <c r="BB17" s="193" t="s">
        <v>365</v>
      </c>
      <c r="BC17" s="193">
        <v>2</v>
      </c>
      <c r="BD17" s="193">
        <v>10</v>
      </c>
      <c r="BE17" s="193">
        <v>1</v>
      </c>
      <c r="BF17" s="193" t="s">
        <v>365</v>
      </c>
      <c r="BG17" s="193" t="s">
        <v>795</v>
      </c>
      <c r="BH17" s="193">
        <v>70</v>
      </c>
      <c r="BI17" s="193">
        <v>30</v>
      </c>
      <c r="BJ17" s="193" t="s">
        <v>365</v>
      </c>
      <c r="BK17" s="193" t="s">
        <v>365</v>
      </c>
      <c r="BL17" s="193" t="s">
        <v>365</v>
      </c>
      <c r="BM17" s="193">
        <v>10</v>
      </c>
      <c r="BN17" s="193">
        <v>30</v>
      </c>
      <c r="BO17" s="193">
        <v>60</v>
      </c>
      <c r="BP17" s="193">
        <v>2</v>
      </c>
      <c r="BQ17" s="193">
        <v>3</v>
      </c>
      <c r="BR17" s="193">
        <v>90</v>
      </c>
      <c r="BS17" s="193" t="s">
        <v>365</v>
      </c>
      <c r="BT17" s="193" t="s">
        <v>365</v>
      </c>
      <c r="BU17" s="193" t="s">
        <v>365</v>
      </c>
      <c r="BV17" s="193">
        <v>3</v>
      </c>
      <c r="BW17" s="193">
        <v>1</v>
      </c>
      <c r="BX17" s="193">
        <v>1</v>
      </c>
      <c r="BY17" s="193">
        <v>100</v>
      </c>
      <c r="BZ17" s="193" t="s">
        <v>365</v>
      </c>
      <c r="CA17" s="193" t="s">
        <v>365</v>
      </c>
      <c r="CB17" s="193" t="s">
        <v>365</v>
      </c>
      <c r="CC17" s="193" t="s">
        <v>796</v>
      </c>
      <c r="CD17" s="193" t="s">
        <v>796</v>
      </c>
      <c r="CE17" s="193" t="s">
        <v>797</v>
      </c>
      <c r="CF17" s="193" t="s">
        <v>798</v>
      </c>
      <c r="CG17" s="193" t="s">
        <v>365</v>
      </c>
      <c r="CH17" s="193">
        <v>4</v>
      </c>
      <c r="CI17" s="193" t="s">
        <v>365</v>
      </c>
      <c r="CJ17" s="193">
        <v>3</v>
      </c>
      <c r="CK17" s="193">
        <v>2</v>
      </c>
      <c r="CL17" s="193">
        <v>2</v>
      </c>
      <c r="CM17" s="193">
        <v>880</v>
      </c>
      <c r="CN17" s="193" t="s">
        <v>363</v>
      </c>
      <c r="CO17" s="193" t="s">
        <v>799</v>
      </c>
      <c r="CP17" s="193" t="s">
        <v>382</v>
      </c>
      <c r="CR17" s="193" t="s">
        <v>382</v>
      </c>
      <c r="CT17" s="193" t="s">
        <v>376</v>
      </c>
      <c r="CU17" s="193" t="s">
        <v>375</v>
      </c>
      <c r="CV17" s="193" t="s">
        <v>377</v>
      </c>
      <c r="CW17" s="193" t="s">
        <v>376</v>
      </c>
      <c r="CX17" s="193" t="s">
        <v>376</v>
      </c>
      <c r="CY17" s="193" t="s">
        <v>376</v>
      </c>
      <c r="CZ17" s="193" t="s">
        <v>376</v>
      </c>
      <c r="DA17" s="193" t="s">
        <v>376</v>
      </c>
      <c r="DB17" s="193" t="s">
        <v>376</v>
      </c>
      <c r="DC17" s="193" t="s">
        <v>376</v>
      </c>
      <c r="DD17" s="193" t="s">
        <v>376</v>
      </c>
      <c r="DE17" s="193" t="s">
        <v>376</v>
      </c>
      <c r="DF17" s="193" t="s">
        <v>376</v>
      </c>
      <c r="DG17" s="193" t="s">
        <v>376</v>
      </c>
      <c r="DH17" s="193" t="s">
        <v>376</v>
      </c>
      <c r="DI17" s="193" t="s">
        <v>376</v>
      </c>
      <c r="DJ17" s="193" t="s">
        <v>376</v>
      </c>
      <c r="DK17" s="193" t="s">
        <v>376</v>
      </c>
      <c r="DL17" s="193" t="s">
        <v>376</v>
      </c>
      <c r="DM17" s="193" t="s">
        <v>376</v>
      </c>
      <c r="DN17" s="193" t="s">
        <v>375</v>
      </c>
      <c r="DO17" s="193" t="s">
        <v>375</v>
      </c>
      <c r="DP17" s="193" t="s">
        <v>376</v>
      </c>
      <c r="DQ17" s="193" t="s">
        <v>375</v>
      </c>
      <c r="DR17" s="193" t="s">
        <v>363</v>
      </c>
      <c r="DS17" s="193" t="s">
        <v>800</v>
      </c>
      <c r="DT17" s="193" t="s">
        <v>365</v>
      </c>
      <c r="DU17" s="193">
        <v>360</v>
      </c>
      <c r="DV17" s="193">
        <v>75</v>
      </c>
      <c r="DW17" s="193" t="s">
        <v>801</v>
      </c>
      <c r="DX17" s="193" t="s">
        <v>802</v>
      </c>
      <c r="DY17" s="193" t="s">
        <v>803</v>
      </c>
      <c r="DZ17" s="193" t="s">
        <v>382</v>
      </c>
      <c r="EA17" s="193" t="s">
        <v>382</v>
      </c>
      <c r="EB17" s="193" t="s">
        <v>382</v>
      </c>
      <c r="EC17" s="193" t="s">
        <v>414</v>
      </c>
      <c r="EE17" s="193" t="s">
        <v>382</v>
      </c>
      <c r="EG17" s="193" t="s">
        <v>382</v>
      </c>
      <c r="EH17" s="193" t="s">
        <v>804</v>
      </c>
      <c r="EI17" s="193" t="s">
        <v>805</v>
      </c>
      <c r="EJ17" s="193" t="s">
        <v>806</v>
      </c>
      <c r="EK17" s="193" t="s">
        <v>653</v>
      </c>
      <c r="EL17" s="193" t="s">
        <v>807</v>
      </c>
      <c r="EM17" s="193" t="s">
        <v>808</v>
      </c>
      <c r="EN17" s="193" t="s">
        <v>809</v>
      </c>
      <c r="EO17" s="193" t="s">
        <v>810</v>
      </c>
      <c r="EU17" s="193" t="s">
        <v>789</v>
      </c>
      <c r="FG17" s="193" t="s">
        <v>382</v>
      </c>
      <c r="FH17" s="193" t="s">
        <v>382</v>
      </c>
    </row>
    <row r="18" spans="1:164" x14ac:dyDescent="0.2">
      <c r="A18" t="str">
        <f t="shared" si="0"/>
        <v>Mobile Care Chicago2022</v>
      </c>
      <c r="B18" s="171">
        <v>2022</v>
      </c>
      <c r="C18" s="192">
        <v>45105.424238217587</v>
      </c>
      <c r="D18" s="193" t="s">
        <v>811</v>
      </c>
      <c r="E18" s="193" t="s">
        <v>812</v>
      </c>
      <c r="F18" s="193">
        <v>8153421917</v>
      </c>
      <c r="G18" s="193" t="s">
        <v>206</v>
      </c>
      <c r="H18" s="193" t="s">
        <v>813</v>
      </c>
      <c r="I18" s="193" t="s">
        <v>814</v>
      </c>
      <c r="J18" s="193" t="s">
        <v>356</v>
      </c>
      <c r="K18" s="193" t="s">
        <v>357</v>
      </c>
      <c r="L18" s="193">
        <v>60609</v>
      </c>
      <c r="N18" s="193" t="s">
        <v>354</v>
      </c>
      <c r="O18" s="193" t="s">
        <v>358</v>
      </c>
      <c r="P18" s="193" t="s">
        <v>353</v>
      </c>
      <c r="Q18" s="193" t="s">
        <v>812</v>
      </c>
      <c r="R18" s="193" t="s">
        <v>548</v>
      </c>
      <c r="S18" s="193" t="s">
        <v>815</v>
      </c>
      <c r="T18" s="164" t="s">
        <v>816</v>
      </c>
      <c r="U18" s="193" t="s">
        <v>363</v>
      </c>
      <c r="V18" s="193" t="s">
        <v>364</v>
      </c>
      <c r="W18" s="193" t="s">
        <v>817</v>
      </c>
      <c r="X18" s="193" t="s">
        <v>818</v>
      </c>
      <c r="Y18" s="193" t="s">
        <v>819</v>
      </c>
      <c r="Z18" s="193" t="s">
        <v>820</v>
      </c>
      <c r="AA18" s="193" t="s">
        <v>821</v>
      </c>
      <c r="AB18" s="193">
        <v>6320</v>
      </c>
      <c r="AC18" s="193" t="s">
        <v>822</v>
      </c>
      <c r="AD18" s="193" t="s">
        <v>365</v>
      </c>
      <c r="AE18" s="198">
        <v>8213</v>
      </c>
      <c r="AF18" s="193">
        <v>738</v>
      </c>
      <c r="AG18" s="193">
        <v>971</v>
      </c>
      <c r="AH18" s="193" t="s">
        <v>365</v>
      </c>
      <c r="AI18" s="193" t="s">
        <v>365</v>
      </c>
      <c r="AJ18" s="193" t="s">
        <v>365</v>
      </c>
      <c r="AK18" s="193" t="s">
        <v>365</v>
      </c>
      <c r="AL18" s="193" t="s">
        <v>365</v>
      </c>
      <c r="AM18" s="193" t="s">
        <v>366</v>
      </c>
      <c r="AN18" s="193">
        <v>19</v>
      </c>
      <c r="AO18" s="193" t="s">
        <v>365</v>
      </c>
      <c r="AP18" s="193" t="s">
        <v>365</v>
      </c>
      <c r="AQ18" s="193" t="s">
        <v>365</v>
      </c>
      <c r="AR18" s="194" t="s">
        <v>365</v>
      </c>
      <c r="AS18" s="193">
        <v>77</v>
      </c>
      <c r="AT18" s="193" t="s">
        <v>365</v>
      </c>
      <c r="AU18" s="193" t="s">
        <v>365</v>
      </c>
      <c r="AV18" s="193" t="s">
        <v>365</v>
      </c>
      <c r="AW18" s="193" t="s">
        <v>823</v>
      </c>
      <c r="AX18" s="193">
        <v>1</v>
      </c>
      <c r="AY18" s="193">
        <v>16</v>
      </c>
      <c r="AZ18" s="193" t="s">
        <v>365</v>
      </c>
      <c r="BA18" s="193" t="s">
        <v>365</v>
      </c>
      <c r="BB18" s="193">
        <v>1</v>
      </c>
      <c r="BC18" s="193" t="s">
        <v>365</v>
      </c>
      <c r="BD18" s="193">
        <v>1</v>
      </c>
      <c r="BE18" s="193" t="s">
        <v>365</v>
      </c>
      <c r="BF18" s="193">
        <v>1</v>
      </c>
      <c r="BG18" s="193" t="s">
        <v>824</v>
      </c>
      <c r="BH18" s="193">
        <v>45</v>
      </c>
      <c r="BI18" s="193">
        <v>55</v>
      </c>
      <c r="BJ18" s="193" t="s">
        <v>365</v>
      </c>
      <c r="BK18" s="193" t="s">
        <v>365</v>
      </c>
      <c r="BL18" s="193" t="s">
        <v>365</v>
      </c>
      <c r="BM18" s="193">
        <v>90</v>
      </c>
      <c r="BN18" s="193">
        <v>10</v>
      </c>
      <c r="BO18" s="193" t="s">
        <v>365</v>
      </c>
      <c r="BP18" s="193">
        <v>64</v>
      </c>
      <c r="BQ18" s="193">
        <v>16</v>
      </c>
      <c r="BR18" s="193">
        <v>15</v>
      </c>
      <c r="BS18" s="193" t="s">
        <v>365</v>
      </c>
      <c r="BT18" s="193" t="s">
        <v>365</v>
      </c>
      <c r="BU18" s="193" t="s">
        <v>365</v>
      </c>
      <c r="BV18" s="193" t="s">
        <v>365</v>
      </c>
      <c r="BW18" s="193" t="s">
        <v>365</v>
      </c>
      <c r="BX18" s="193">
        <v>21</v>
      </c>
      <c r="BY18" s="193">
        <v>50</v>
      </c>
      <c r="BZ18" s="193">
        <v>40</v>
      </c>
      <c r="CA18" s="193">
        <v>10</v>
      </c>
      <c r="CB18" s="193" t="s">
        <v>825</v>
      </c>
      <c r="CC18" s="193" t="s">
        <v>368</v>
      </c>
      <c r="CD18" s="193" t="s">
        <v>826</v>
      </c>
      <c r="CE18" s="193" t="s">
        <v>827</v>
      </c>
      <c r="CF18" s="193" t="s">
        <v>828</v>
      </c>
      <c r="CG18" s="193">
        <v>41</v>
      </c>
      <c r="CH18" s="193">
        <v>6</v>
      </c>
      <c r="CI18" s="193">
        <v>8</v>
      </c>
      <c r="CJ18" s="193">
        <v>100</v>
      </c>
      <c r="CK18" s="193" t="s">
        <v>365</v>
      </c>
      <c r="CL18" s="193" t="s">
        <v>365</v>
      </c>
      <c r="CM18" s="198">
        <v>73000</v>
      </c>
      <c r="CN18" s="193" t="s">
        <v>363</v>
      </c>
      <c r="CO18" s="193" t="s">
        <v>371</v>
      </c>
      <c r="CP18" s="193" t="s">
        <v>363</v>
      </c>
      <c r="CQ18" s="193" t="s">
        <v>372</v>
      </c>
      <c r="CR18" s="193" t="s">
        <v>363</v>
      </c>
      <c r="CS18" s="193" t="s">
        <v>373</v>
      </c>
      <c r="CT18" s="193" t="s">
        <v>376</v>
      </c>
      <c r="CU18" s="193" t="s">
        <v>375</v>
      </c>
      <c r="CV18" s="193" t="s">
        <v>375</v>
      </c>
      <c r="CW18" s="193" t="s">
        <v>375</v>
      </c>
      <c r="CX18" s="193" t="s">
        <v>375</v>
      </c>
      <c r="CY18" s="193" t="s">
        <v>376</v>
      </c>
      <c r="CZ18" s="193" t="s">
        <v>376</v>
      </c>
      <c r="DA18" s="193" t="s">
        <v>375</v>
      </c>
      <c r="DB18" s="193" t="s">
        <v>375</v>
      </c>
      <c r="DC18" s="193" t="s">
        <v>377</v>
      </c>
      <c r="DD18" s="193" t="s">
        <v>374</v>
      </c>
      <c r="DE18" s="193" t="s">
        <v>374</v>
      </c>
      <c r="DF18" s="193" t="s">
        <v>374</v>
      </c>
      <c r="DG18" s="193" t="s">
        <v>376</v>
      </c>
      <c r="DH18" s="193" t="s">
        <v>374</v>
      </c>
      <c r="DI18" s="193" t="s">
        <v>375</v>
      </c>
      <c r="DJ18" s="193" t="s">
        <v>375</v>
      </c>
      <c r="DK18" s="193" t="s">
        <v>376</v>
      </c>
      <c r="DL18" s="193" t="s">
        <v>375</v>
      </c>
      <c r="DM18" s="193" t="s">
        <v>377</v>
      </c>
      <c r="DN18" s="193" t="s">
        <v>374</v>
      </c>
      <c r="DO18" s="193" t="s">
        <v>375</v>
      </c>
      <c r="DP18" s="193" t="s">
        <v>375</v>
      </c>
      <c r="DQ18" s="193" t="s">
        <v>375</v>
      </c>
      <c r="DR18" s="193" t="s">
        <v>363</v>
      </c>
      <c r="DS18" s="193" t="s">
        <v>829</v>
      </c>
      <c r="DT18" s="193" t="s">
        <v>365</v>
      </c>
      <c r="DU18" s="193" t="s">
        <v>365</v>
      </c>
      <c r="DV18" s="193" t="s">
        <v>365</v>
      </c>
      <c r="DW18" s="193" t="s">
        <v>830</v>
      </c>
      <c r="DX18" s="193" t="s">
        <v>380</v>
      </c>
      <c r="DY18" s="193" t="s">
        <v>831</v>
      </c>
      <c r="DZ18" s="193" t="s">
        <v>832</v>
      </c>
      <c r="EA18" s="193" t="s">
        <v>833</v>
      </c>
      <c r="EB18" s="193" t="s">
        <v>382</v>
      </c>
      <c r="EC18" s="193" t="s">
        <v>384</v>
      </c>
      <c r="EE18" s="193" t="s">
        <v>363</v>
      </c>
      <c r="EF18" s="195" t="s">
        <v>385</v>
      </c>
      <c r="EG18" s="193" t="s">
        <v>363</v>
      </c>
      <c r="EH18" s="193" t="s">
        <v>834</v>
      </c>
      <c r="EI18" s="193" t="s">
        <v>835</v>
      </c>
      <c r="EJ18" s="193" t="s">
        <v>365</v>
      </c>
      <c r="EK18" s="193" t="s">
        <v>836</v>
      </c>
      <c r="EL18" s="193" t="s">
        <v>837</v>
      </c>
      <c r="EM18" s="193" t="s">
        <v>838</v>
      </c>
      <c r="EN18" s="193" t="s">
        <v>839</v>
      </c>
      <c r="EO18" s="193" t="s">
        <v>840</v>
      </c>
      <c r="EU18" s="193" t="s">
        <v>841</v>
      </c>
      <c r="FG18" s="193" t="s">
        <v>382</v>
      </c>
      <c r="FH18" s="193" t="s">
        <v>382</v>
      </c>
    </row>
    <row r="19" spans="1:164" x14ac:dyDescent="0.2">
      <c r="C19" s="170"/>
    </row>
  </sheetData>
  <hyperlinks>
    <hyperlink ref="T2" r:id="rId1" xr:uid="{00000000-0004-0000-0600-000000000000}"/>
    <hyperlink ref="T3" r:id="rId2" xr:uid="{00000000-0004-0000-0600-000001000000}"/>
    <hyperlink ref="T4" r:id="rId3" xr:uid="{00000000-0004-0000-0600-000002000000}"/>
    <hyperlink ref="T5" r:id="rId4" xr:uid="{00000000-0004-0000-0600-000003000000}"/>
    <hyperlink ref="T6" r:id="rId5" xr:uid="{00000000-0004-0000-0600-000004000000}"/>
    <hyperlink ref="T7" r:id="rId6" xr:uid="{00000000-0004-0000-0600-000005000000}"/>
    <hyperlink ref="ED7" r:id="rId7" xr:uid="{00000000-0004-0000-0600-000006000000}"/>
    <hyperlink ref="T8" r:id="rId8" xr:uid="{00000000-0004-0000-0600-000007000000}"/>
    <hyperlink ref="T9" r:id="rId9" xr:uid="{00000000-0004-0000-0600-000008000000}"/>
    <hyperlink ref="T10" r:id="rId10" xr:uid="{00000000-0004-0000-0600-000009000000}"/>
    <hyperlink ref="T11" r:id="rId11" xr:uid="{00000000-0004-0000-0600-00000A000000}"/>
    <hyperlink ref="T13" r:id="rId12" xr:uid="{00000000-0004-0000-0600-00000B000000}"/>
    <hyperlink ref="T14" r:id="rId13" xr:uid="{00000000-0004-0000-0600-00000C000000}"/>
    <hyperlink ref="CS14" r:id="rId14" xr:uid="{00000000-0004-0000-0600-00000D000000}"/>
    <hyperlink ref="T15" r:id="rId15" xr:uid="{00000000-0004-0000-0600-00000E000000}"/>
    <hyperlink ref="T16" r:id="rId16" xr:uid="{00000000-0004-0000-0600-00000F000000}"/>
    <hyperlink ref="T18" r:id="rId17" xr:uid="{00000000-0004-0000-0600-000010000000}"/>
  </hyperlinks>
  <pageMargins left="0.7" right="0.7" top="0.75" bottom="0.75" header="0.3" footer="0.3"/>
  <legacyDrawing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225</v>
      </c>
      <c r="B1" s="172" t="s">
        <v>226</v>
      </c>
      <c r="C1" s="172" t="s">
        <v>227</v>
      </c>
      <c r="D1" s="172" t="s">
        <v>228</v>
      </c>
      <c r="E1" s="173" t="s">
        <v>229</v>
      </c>
      <c r="F1" s="172" t="s">
        <v>154</v>
      </c>
      <c r="G1" s="172" t="s">
        <v>230</v>
      </c>
      <c r="H1" s="172" t="s">
        <v>231</v>
      </c>
      <c r="I1" s="172" t="s">
        <v>232</v>
      </c>
      <c r="J1" s="172" t="s">
        <v>233</v>
      </c>
      <c r="K1" s="172" t="s">
        <v>155</v>
      </c>
      <c r="L1" s="172" t="s">
        <v>234</v>
      </c>
      <c r="M1" s="172" t="s">
        <v>235</v>
      </c>
      <c r="N1" s="172" t="s">
        <v>236</v>
      </c>
      <c r="O1" s="172" t="s">
        <v>237</v>
      </c>
      <c r="P1" s="172" t="s">
        <v>238</v>
      </c>
      <c r="Q1" s="172" t="s">
        <v>239</v>
      </c>
      <c r="R1" s="172" t="s">
        <v>240</v>
      </c>
      <c r="S1" s="172" t="s">
        <v>241</v>
      </c>
      <c r="T1" s="172" t="s">
        <v>242</v>
      </c>
      <c r="U1" s="173" t="s">
        <v>243</v>
      </c>
      <c r="V1" s="172" t="s">
        <v>157</v>
      </c>
      <c r="W1" s="172" t="s">
        <v>156</v>
      </c>
      <c r="X1" s="172" t="s">
        <v>159</v>
      </c>
      <c r="Y1" s="172" t="s">
        <v>183</v>
      </c>
      <c r="Z1" s="172" t="s">
        <v>182</v>
      </c>
      <c r="AA1" s="172" t="s">
        <v>173</v>
      </c>
      <c r="AB1" s="172" t="s">
        <v>174</v>
      </c>
      <c r="AC1" s="172" t="s">
        <v>177</v>
      </c>
      <c r="AD1" s="172" t="s">
        <v>158</v>
      </c>
      <c r="AE1" s="172" t="s">
        <v>204</v>
      </c>
      <c r="AF1" s="172" t="s">
        <v>205</v>
      </c>
      <c r="AG1" s="172" t="s">
        <v>160</v>
      </c>
      <c r="AH1" s="172" t="s">
        <v>161</v>
      </c>
      <c r="AI1" s="172" t="s">
        <v>162</v>
      </c>
      <c r="AJ1" s="172" t="s">
        <v>244</v>
      </c>
      <c r="AK1" s="172" t="s">
        <v>163</v>
      </c>
      <c r="AL1" s="172" t="s">
        <v>245</v>
      </c>
      <c r="AM1" s="172" t="s">
        <v>164</v>
      </c>
      <c r="AN1" s="172" t="s">
        <v>185</v>
      </c>
      <c r="AO1" s="172" t="s">
        <v>186</v>
      </c>
      <c r="AP1" s="172" t="s">
        <v>188</v>
      </c>
      <c r="AQ1" s="172" t="s">
        <v>189</v>
      </c>
      <c r="AR1" s="172" t="s">
        <v>190</v>
      </c>
      <c r="AS1" s="172" t="s">
        <v>193</v>
      </c>
      <c r="AT1" s="172" t="s">
        <v>194</v>
      </c>
      <c r="AU1" s="172" t="s">
        <v>167</v>
      </c>
      <c r="AV1" s="172" t="s">
        <v>202</v>
      </c>
      <c r="AW1" s="172" t="s">
        <v>201</v>
      </c>
      <c r="AX1" s="172" t="s">
        <v>187</v>
      </c>
      <c r="AY1" s="172" t="s">
        <v>191</v>
      </c>
      <c r="AZ1" s="172" t="s">
        <v>192</v>
      </c>
      <c r="BA1" s="172" t="s">
        <v>195</v>
      </c>
      <c r="BB1" s="172" t="s">
        <v>196</v>
      </c>
      <c r="BC1" s="172" t="s">
        <v>197</v>
      </c>
      <c r="BD1" s="172" t="s">
        <v>198</v>
      </c>
      <c r="BE1" s="172" t="s">
        <v>199</v>
      </c>
      <c r="BF1" s="172" t="s">
        <v>246</v>
      </c>
      <c r="BG1" s="172" t="s">
        <v>247</v>
      </c>
      <c r="BH1" s="172" t="s">
        <v>248</v>
      </c>
      <c r="BI1" s="172" t="s">
        <v>249</v>
      </c>
      <c r="BJ1" s="172" t="s">
        <v>250</v>
      </c>
      <c r="BK1" s="172" t="s">
        <v>251</v>
      </c>
      <c r="BL1" s="172" t="s">
        <v>252</v>
      </c>
      <c r="BM1" s="172" t="s">
        <v>253</v>
      </c>
      <c r="BN1" s="172" t="s">
        <v>254</v>
      </c>
      <c r="BO1" s="172" t="s">
        <v>255</v>
      </c>
      <c r="BP1" s="172" t="s">
        <v>256</v>
      </c>
      <c r="BQ1" s="172" t="s">
        <v>257</v>
      </c>
      <c r="BR1" s="172" t="s">
        <v>258</v>
      </c>
      <c r="BS1" s="172" t="s">
        <v>259</v>
      </c>
      <c r="BT1" s="172" t="s">
        <v>260</v>
      </c>
      <c r="BU1" s="172" t="s">
        <v>261</v>
      </c>
      <c r="BV1" s="172" t="s">
        <v>262</v>
      </c>
      <c r="BW1" s="172" t="s">
        <v>263</v>
      </c>
      <c r="BX1" s="172" t="s">
        <v>264</v>
      </c>
      <c r="BY1" s="172" t="s">
        <v>265</v>
      </c>
      <c r="BZ1" s="172" t="s">
        <v>266</v>
      </c>
      <c r="CA1" s="172" t="s">
        <v>267</v>
      </c>
      <c r="CB1" s="172" t="s">
        <v>268</v>
      </c>
      <c r="CC1" s="172" t="s">
        <v>269</v>
      </c>
      <c r="CD1" s="172" t="s">
        <v>270</v>
      </c>
      <c r="CE1" s="172" t="s">
        <v>271</v>
      </c>
      <c r="CF1" s="172" t="s">
        <v>272</v>
      </c>
      <c r="CG1" s="172" t="s">
        <v>273</v>
      </c>
      <c r="CH1" s="172" t="s">
        <v>274</v>
      </c>
      <c r="CI1" s="172" t="s">
        <v>275</v>
      </c>
      <c r="CJ1" s="172" t="s">
        <v>276</v>
      </c>
      <c r="CK1" s="172" t="s">
        <v>277</v>
      </c>
      <c r="CL1" s="172" t="s">
        <v>278</v>
      </c>
      <c r="CM1" s="172" t="s">
        <v>279</v>
      </c>
      <c r="CN1" s="172" t="s">
        <v>280</v>
      </c>
      <c r="CO1" s="172" t="s">
        <v>281</v>
      </c>
      <c r="CP1" s="172" t="s">
        <v>282</v>
      </c>
      <c r="CQ1" s="172" t="s">
        <v>283</v>
      </c>
      <c r="CR1" s="172" t="s">
        <v>284</v>
      </c>
      <c r="CS1" s="172" t="s">
        <v>285</v>
      </c>
      <c r="CT1" s="172" t="s">
        <v>286</v>
      </c>
      <c r="CU1" s="172" t="s">
        <v>287</v>
      </c>
      <c r="CV1" s="172" t="s">
        <v>288</v>
      </c>
      <c r="CW1" s="172" t="s">
        <v>289</v>
      </c>
      <c r="CX1" s="172" t="s">
        <v>290</v>
      </c>
      <c r="CY1" s="172" t="s">
        <v>291</v>
      </c>
      <c r="CZ1" s="172" t="s">
        <v>292</v>
      </c>
      <c r="DA1" s="172" t="s">
        <v>293</v>
      </c>
      <c r="DB1" s="172" t="s">
        <v>294</v>
      </c>
      <c r="DC1" s="172" t="s">
        <v>295</v>
      </c>
      <c r="DD1" s="172" t="s">
        <v>296</v>
      </c>
      <c r="DE1" s="172" t="s">
        <v>297</v>
      </c>
      <c r="DF1" s="172" t="s">
        <v>298</v>
      </c>
      <c r="DG1" s="172" t="s">
        <v>299</v>
      </c>
      <c r="DH1" s="172" t="s">
        <v>300</v>
      </c>
      <c r="DI1" s="172" t="s">
        <v>301</v>
      </c>
      <c r="DJ1" s="172" t="s">
        <v>302</v>
      </c>
      <c r="DK1" s="172" t="s">
        <v>303</v>
      </c>
      <c r="DL1" s="172" t="s">
        <v>304</v>
      </c>
      <c r="DM1" s="172" t="s">
        <v>305</v>
      </c>
      <c r="DN1" s="172" t="s">
        <v>306</v>
      </c>
      <c r="DO1" s="172" t="s">
        <v>307</v>
      </c>
      <c r="DP1" s="172" t="s">
        <v>308</v>
      </c>
      <c r="DQ1" s="172" t="s">
        <v>309</v>
      </c>
      <c r="DR1" s="172" t="s">
        <v>310</v>
      </c>
      <c r="DS1" s="172" t="s">
        <v>311</v>
      </c>
      <c r="DT1" s="172" t="s">
        <v>312</v>
      </c>
      <c r="DU1" s="172" t="s">
        <v>313</v>
      </c>
      <c r="DV1" s="172" t="s">
        <v>314</v>
      </c>
      <c r="DW1" s="172" t="s">
        <v>315</v>
      </c>
      <c r="DX1" s="172" t="s">
        <v>316</v>
      </c>
      <c r="DY1" s="172" t="s">
        <v>317</v>
      </c>
      <c r="DZ1" s="172" t="s">
        <v>318</v>
      </c>
      <c r="EA1" s="172" t="s">
        <v>319</v>
      </c>
      <c r="EB1" s="172" t="s">
        <v>320</v>
      </c>
      <c r="EC1" s="172" t="s">
        <v>321</v>
      </c>
      <c r="ED1" s="172" t="s">
        <v>322</v>
      </c>
      <c r="EE1" s="172" t="s">
        <v>323</v>
      </c>
      <c r="EF1" s="172" t="s">
        <v>324</v>
      </c>
      <c r="EG1" s="174" t="s">
        <v>325</v>
      </c>
      <c r="EH1" s="174" t="s">
        <v>326</v>
      </c>
      <c r="EI1" s="174" t="s">
        <v>327</v>
      </c>
      <c r="EJ1" s="174" t="s">
        <v>328</v>
      </c>
      <c r="EK1" s="174" t="s">
        <v>329</v>
      </c>
      <c r="EL1" s="172" t="s">
        <v>330</v>
      </c>
      <c r="EM1" s="174" t="s">
        <v>331</v>
      </c>
      <c r="EN1" s="172" t="s">
        <v>332</v>
      </c>
      <c r="EO1" s="172" t="s">
        <v>333</v>
      </c>
      <c r="EP1" s="172" t="s">
        <v>334</v>
      </c>
      <c r="EQ1" s="172" t="s">
        <v>335</v>
      </c>
      <c r="ER1" s="172" t="s">
        <v>336</v>
      </c>
      <c r="ES1" s="172" t="s">
        <v>337</v>
      </c>
      <c r="ET1" s="172" t="s">
        <v>338</v>
      </c>
      <c r="EU1" s="172"/>
      <c r="EV1" s="172"/>
      <c r="EW1" s="172"/>
      <c r="EX1" s="172"/>
      <c r="EY1" s="172"/>
      <c r="EZ1" s="172"/>
      <c r="FA1" s="172"/>
    </row>
    <row r="2" spans="1:157" ht="16" customHeight="1" x14ac:dyDescent="0.2">
      <c r="B2" s="175">
        <v>44582.526973900473</v>
      </c>
      <c r="C2" s="174" t="s">
        <v>739</v>
      </c>
      <c r="D2" s="174" t="s">
        <v>740</v>
      </c>
      <c r="E2" s="176">
        <v>17734270298</v>
      </c>
      <c r="F2" s="174" t="s">
        <v>219</v>
      </c>
      <c r="G2" s="174">
        <v>17734270298</v>
      </c>
      <c r="H2" s="174" t="s">
        <v>851</v>
      </c>
      <c r="I2" s="174" t="s">
        <v>356</v>
      </c>
      <c r="J2" s="174" t="s">
        <v>486</v>
      </c>
      <c r="K2" s="174">
        <v>60641</v>
      </c>
      <c r="L2" s="174" t="s">
        <v>851</v>
      </c>
      <c r="M2" s="174" t="s">
        <v>740</v>
      </c>
      <c r="N2" s="174" t="s">
        <v>743</v>
      </c>
      <c r="O2" s="174" t="s">
        <v>739</v>
      </c>
      <c r="P2" s="174" t="s">
        <v>852</v>
      </c>
      <c r="Q2" s="174" t="s">
        <v>853</v>
      </c>
      <c r="R2" s="174" t="s">
        <v>854</v>
      </c>
      <c r="S2" s="177" t="s">
        <v>747</v>
      </c>
      <c r="T2" s="174" t="s">
        <v>363</v>
      </c>
      <c r="U2" s="176" t="s">
        <v>748</v>
      </c>
      <c r="V2" s="174">
        <v>464760</v>
      </c>
      <c r="W2" s="174">
        <v>0</v>
      </c>
      <c r="X2" s="174">
        <v>9645</v>
      </c>
      <c r="Y2" s="174">
        <v>330</v>
      </c>
      <c r="Z2" s="174">
        <v>725</v>
      </c>
      <c r="AA2" s="174">
        <v>0</v>
      </c>
      <c r="AB2" s="174">
        <v>2872</v>
      </c>
      <c r="AC2" s="174">
        <v>818</v>
      </c>
      <c r="AD2" s="174">
        <v>3690</v>
      </c>
      <c r="AE2" s="174">
        <v>0</v>
      </c>
      <c r="AF2" s="174">
        <v>0</v>
      </c>
      <c r="AG2" s="174">
        <v>0</v>
      </c>
      <c r="AH2" s="174">
        <v>5569</v>
      </c>
      <c r="AI2" s="174">
        <v>0</v>
      </c>
      <c r="AJ2" s="174">
        <v>0</v>
      </c>
      <c r="AK2" s="174">
        <v>0</v>
      </c>
      <c r="AL2" s="174" t="s">
        <v>855</v>
      </c>
      <c r="AM2" s="174">
        <v>0</v>
      </c>
      <c r="AN2" s="174">
        <v>40</v>
      </c>
      <c r="AO2" s="174">
        <v>45</v>
      </c>
      <c r="AP2" s="174">
        <v>30</v>
      </c>
      <c r="AQ2" s="174">
        <v>20</v>
      </c>
      <c r="AR2" s="174">
        <v>0</v>
      </c>
      <c r="AS2" s="174">
        <v>27</v>
      </c>
      <c r="AT2" s="174">
        <v>40</v>
      </c>
      <c r="AU2" s="174">
        <v>100</v>
      </c>
      <c r="AV2" s="174">
        <v>0</v>
      </c>
      <c r="AW2" s="174">
        <v>0</v>
      </c>
      <c r="AX2" s="174">
        <v>10</v>
      </c>
      <c r="AY2" s="174">
        <v>0</v>
      </c>
      <c r="AZ2" s="174">
        <v>15</v>
      </c>
      <c r="BA2" s="174">
        <v>10</v>
      </c>
      <c r="BB2" s="174">
        <v>30</v>
      </c>
      <c r="BC2" s="174">
        <v>0</v>
      </c>
      <c r="BD2" s="174">
        <v>0</v>
      </c>
      <c r="BE2" s="174">
        <v>0</v>
      </c>
      <c r="BF2" s="174" t="s">
        <v>856</v>
      </c>
      <c r="BG2" s="174">
        <v>42</v>
      </c>
      <c r="BH2" s="174">
        <v>58</v>
      </c>
      <c r="BI2" s="174">
        <v>0</v>
      </c>
      <c r="BJ2" s="174">
        <v>0</v>
      </c>
      <c r="BK2" s="174">
        <v>0</v>
      </c>
      <c r="BL2" s="174">
        <v>0</v>
      </c>
      <c r="BM2" s="174">
        <v>80</v>
      </c>
      <c r="BN2" s="174">
        <v>20</v>
      </c>
      <c r="BO2" s="174">
        <v>43</v>
      </c>
      <c r="BP2" s="174">
        <v>74</v>
      </c>
      <c r="BQ2" s="174">
        <v>5</v>
      </c>
      <c r="BR2" s="174">
        <v>4</v>
      </c>
      <c r="BS2" s="174">
        <v>0</v>
      </c>
      <c r="BT2" s="174">
        <v>0</v>
      </c>
      <c r="BU2" s="174">
        <v>5</v>
      </c>
      <c r="BV2" s="174">
        <v>5</v>
      </c>
      <c r="BW2" s="174">
        <v>0</v>
      </c>
      <c r="BX2" s="174">
        <v>1</v>
      </c>
      <c r="BY2" s="174">
        <v>95</v>
      </c>
      <c r="BZ2" s="174">
        <v>5</v>
      </c>
      <c r="CA2" s="174">
        <v>35</v>
      </c>
      <c r="CB2" s="174" t="s">
        <v>857</v>
      </c>
      <c r="CC2" s="174" t="s">
        <v>718</v>
      </c>
      <c r="CD2" s="174" t="s">
        <v>858</v>
      </c>
      <c r="CE2" s="174" t="s">
        <v>751</v>
      </c>
      <c r="CF2" s="174">
        <v>2</v>
      </c>
      <c r="CG2" s="174">
        <v>6</v>
      </c>
      <c r="CH2" s="174">
        <v>0</v>
      </c>
      <c r="CI2" s="174">
        <v>177</v>
      </c>
      <c r="CJ2" s="174">
        <v>0</v>
      </c>
      <c r="CK2" s="174">
        <v>10</v>
      </c>
      <c r="CL2" s="174">
        <v>8900</v>
      </c>
      <c r="CM2" s="174" t="s">
        <v>363</v>
      </c>
      <c r="CN2" s="177" t="s">
        <v>859</v>
      </c>
      <c r="CO2" s="174" t="s">
        <v>363</v>
      </c>
      <c r="CP2" s="174" t="s">
        <v>860</v>
      </c>
      <c r="CQ2" s="174" t="s">
        <v>382</v>
      </c>
      <c r="CS2" s="174" t="s">
        <v>374</v>
      </c>
      <c r="CT2" s="174" t="s">
        <v>375</v>
      </c>
      <c r="CU2" s="174" t="s">
        <v>376</v>
      </c>
      <c r="CV2" s="174" t="s">
        <v>376</v>
      </c>
      <c r="CW2" s="174" t="s">
        <v>376</v>
      </c>
      <c r="CX2" s="174" t="s">
        <v>376</v>
      </c>
      <c r="CY2" s="174" t="s">
        <v>376</v>
      </c>
      <c r="CZ2" s="174" t="s">
        <v>375</v>
      </c>
      <c r="DA2" s="174" t="s">
        <v>374</v>
      </c>
      <c r="DB2" s="174" t="s">
        <v>375</v>
      </c>
      <c r="DC2" s="174" t="s">
        <v>374</v>
      </c>
      <c r="DD2" s="174" t="s">
        <v>374</v>
      </c>
      <c r="DE2" s="174" t="s">
        <v>375</v>
      </c>
      <c r="DF2" s="174" t="s">
        <v>376</v>
      </c>
      <c r="DG2" s="174" t="s">
        <v>376</v>
      </c>
      <c r="DH2" s="174" t="s">
        <v>376</v>
      </c>
      <c r="DI2" s="174" t="s">
        <v>376</v>
      </c>
      <c r="DJ2" s="174" t="s">
        <v>375</v>
      </c>
      <c r="DK2" s="174" t="s">
        <v>375</v>
      </c>
      <c r="DL2" s="174" t="s">
        <v>374</v>
      </c>
      <c r="DM2" s="174" t="s">
        <v>374</v>
      </c>
      <c r="DN2" s="174" t="s">
        <v>375</v>
      </c>
      <c r="DO2" s="174" t="s">
        <v>374</v>
      </c>
      <c r="DP2" s="174" t="s">
        <v>374</v>
      </c>
      <c r="DQ2" s="174" t="s">
        <v>363</v>
      </c>
      <c r="DR2" s="174" t="s">
        <v>752</v>
      </c>
      <c r="DS2" s="174">
        <v>120</v>
      </c>
      <c r="DT2" s="174">
        <v>0</v>
      </c>
      <c r="DU2" s="174">
        <v>0</v>
      </c>
      <c r="DV2" s="174" t="s">
        <v>753</v>
      </c>
      <c r="DW2" s="174" t="s">
        <v>380</v>
      </c>
      <c r="DX2" s="174">
        <v>40</v>
      </c>
      <c r="DY2" s="174">
        <v>0</v>
      </c>
      <c r="DZ2" s="174">
        <v>0</v>
      </c>
      <c r="EA2" s="174">
        <v>0</v>
      </c>
      <c r="EB2" s="174" t="s">
        <v>414</v>
      </c>
      <c r="ED2" s="174" t="s">
        <v>382</v>
      </c>
      <c r="EF2" s="174" t="s">
        <v>382</v>
      </c>
      <c r="EG2" s="174" t="s">
        <v>861</v>
      </c>
      <c r="EH2" s="174" t="s">
        <v>755</v>
      </c>
      <c r="EI2" s="174" t="s">
        <v>756</v>
      </c>
      <c r="EJ2" s="174"/>
      <c r="EK2" s="174" t="s">
        <v>757</v>
      </c>
      <c r="EL2" s="174" t="s">
        <v>862</v>
      </c>
      <c r="EM2" s="174"/>
      <c r="EO2" s="177" t="s">
        <v>863</v>
      </c>
      <c r="EP2" s="177" t="s">
        <v>864</v>
      </c>
      <c r="EQ2" s="177" t="s">
        <v>865</v>
      </c>
      <c r="ER2" s="174" t="s">
        <v>866</v>
      </c>
      <c r="ES2" s="174" t="s">
        <v>867</v>
      </c>
      <c r="ET2" s="174" t="s">
        <v>740</v>
      </c>
    </row>
    <row r="3" spans="1:157" ht="16" customHeight="1" x14ac:dyDescent="0.2">
      <c r="B3" s="175">
        <v>44593.764297743059</v>
      </c>
      <c r="C3" s="174" t="s">
        <v>392</v>
      </c>
      <c r="D3" s="174" t="s">
        <v>393</v>
      </c>
      <c r="E3" s="176">
        <v>6303779277</v>
      </c>
      <c r="F3" s="174" t="s">
        <v>868</v>
      </c>
      <c r="G3" s="174">
        <v>6303779277</v>
      </c>
      <c r="H3" s="174" t="s">
        <v>395</v>
      </c>
      <c r="I3" s="174" t="s">
        <v>396</v>
      </c>
      <c r="J3" s="174" t="s">
        <v>357</v>
      </c>
      <c r="K3" s="174">
        <v>60174</v>
      </c>
      <c r="M3" s="174" t="s">
        <v>393</v>
      </c>
      <c r="N3" s="174" t="s">
        <v>358</v>
      </c>
      <c r="O3" s="174" t="s">
        <v>392</v>
      </c>
      <c r="S3" s="177" t="s">
        <v>400</v>
      </c>
      <c r="T3" s="174" t="s">
        <v>363</v>
      </c>
      <c r="U3" s="176" t="s">
        <v>401</v>
      </c>
      <c r="V3" s="174">
        <v>525000</v>
      </c>
      <c r="W3" s="174">
        <v>0</v>
      </c>
      <c r="X3" s="174">
        <v>2009</v>
      </c>
      <c r="Y3" s="174">
        <v>215</v>
      </c>
      <c r="Z3" s="174">
        <v>565</v>
      </c>
      <c r="AA3" s="174">
        <v>818</v>
      </c>
      <c r="AB3" s="174">
        <v>2690</v>
      </c>
      <c r="AC3" s="174">
        <v>0</v>
      </c>
      <c r="AD3" s="174">
        <v>3508</v>
      </c>
      <c r="AE3" s="174">
        <v>75</v>
      </c>
      <c r="AF3" s="174">
        <v>20</v>
      </c>
      <c r="AG3" s="174">
        <v>0</v>
      </c>
      <c r="AH3" s="174">
        <v>100</v>
      </c>
      <c r="AI3" s="174">
        <v>0</v>
      </c>
      <c r="AJ3" s="174">
        <v>0</v>
      </c>
      <c r="AK3" s="174">
        <v>0</v>
      </c>
      <c r="AL3" s="174" t="s">
        <v>403</v>
      </c>
      <c r="AM3" s="174">
        <v>1194</v>
      </c>
      <c r="AN3" s="174">
        <v>45</v>
      </c>
      <c r="AO3" s="174">
        <v>55</v>
      </c>
      <c r="AP3" s="174">
        <v>10</v>
      </c>
      <c r="AQ3" s="174">
        <v>15</v>
      </c>
      <c r="AR3" s="174">
        <v>80</v>
      </c>
      <c r="AS3" s="174">
        <v>5</v>
      </c>
      <c r="AT3" s="174">
        <v>40</v>
      </c>
      <c r="AU3" s="174">
        <v>60</v>
      </c>
      <c r="AV3" s="174">
        <v>26</v>
      </c>
      <c r="AW3" s="174">
        <v>10</v>
      </c>
      <c r="AX3" s="174">
        <v>10</v>
      </c>
      <c r="AY3" s="174">
        <v>5</v>
      </c>
      <c r="AZ3" s="174">
        <v>20</v>
      </c>
      <c r="BA3" s="174">
        <v>20</v>
      </c>
      <c r="BB3" s="174">
        <v>8</v>
      </c>
      <c r="BC3" s="174">
        <v>1</v>
      </c>
      <c r="BD3" s="174">
        <v>2</v>
      </c>
      <c r="BE3" s="174">
        <v>15</v>
      </c>
      <c r="BF3" s="174" t="s">
        <v>869</v>
      </c>
      <c r="BG3" s="174">
        <v>48</v>
      </c>
      <c r="BH3" s="174">
        <v>52</v>
      </c>
      <c r="BI3" s="174">
        <v>0</v>
      </c>
      <c r="BJ3" s="174">
        <v>0</v>
      </c>
      <c r="BK3" s="174">
        <v>0</v>
      </c>
      <c r="BL3" s="174">
        <v>2</v>
      </c>
      <c r="BM3" s="174">
        <v>90</v>
      </c>
      <c r="BN3" s="174">
        <v>8</v>
      </c>
      <c r="BO3" s="174">
        <v>52</v>
      </c>
      <c r="BP3" s="174">
        <v>41</v>
      </c>
      <c r="BQ3" s="174">
        <v>2</v>
      </c>
      <c r="BR3" s="174">
        <v>3</v>
      </c>
      <c r="BS3" s="174">
        <v>1</v>
      </c>
      <c r="BT3" s="174">
        <v>0</v>
      </c>
      <c r="BU3" s="174">
        <v>0</v>
      </c>
      <c r="BV3" s="174">
        <v>1</v>
      </c>
      <c r="BW3" s="174">
        <v>0</v>
      </c>
      <c r="BX3" s="174">
        <v>49</v>
      </c>
      <c r="BY3" s="174">
        <v>42</v>
      </c>
      <c r="BZ3" s="174">
        <v>9</v>
      </c>
      <c r="CA3" s="174">
        <v>52</v>
      </c>
      <c r="CB3" s="174" t="s">
        <v>870</v>
      </c>
      <c r="CC3" s="174" t="s">
        <v>368</v>
      </c>
      <c r="CD3" s="174" t="s">
        <v>430</v>
      </c>
      <c r="CE3" s="174" t="s">
        <v>871</v>
      </c>
      <c r="CF3" s="174">
        <v>5</v>
      </c>
      <c r="CG3" s="174">
        <v>5</v>
      </c>
      <c r="CH3" s="174">
        <v>4</v>
      </c>
      <c r="CI3" s="174">
        <v>155</v>
      </c>
      <c r="CJ3" s="174">
        <v>125</v>
      </c>
      <c r="CK3" s="174">
        <v>10</v>
      </c>
      <c r="CL3" s="174">
        <v>11960</v>
      </c>
      <c r="CM3" s="174" t="s">
        <v>363</v>
      </c>
      <c r="CN3" s="174" t="s">
        <v>408</v>
      </c>
      <c r="CO3" s="174" t="s">
        <v>363</v>
      </c>
      <c r="CP3" s="174" t="s">
        <v>409</v>
      </c>
      <c r="CQ3" s="174" t="s">
        <v>382</v>
      </c>
      <c r="CS3" s="174" t="s">
        <v>375</v>
      </c>
      <c r="CT3" s="174" t="s">
        <v>375</v>
      </c>
      <c r="CU3" s="174" t="s">
        <v>375</v>
      </c>
      <c r="CV3" s="174" t="s">
        <v>410</v>
      </c>
      <c r="CW3" s="174" t="s">
        <v>410</v>
      </c>
      <c r="CX3" s="174" t="s">
        <v>375</v>
      </c>
      <c r="CY3" s="174" t="s">
        <v>376</v>
      </c>
      <c r="CZ3" s="174" t="s">
        <v>375</v>
      </c>
      <c r="DA3" s="174" t="s">
        <v>375</v>
      </c>
      <c r="DB3" s="174" t="s">
        <v>376</v>
      </c>
      <c r="DC3" s="174" t="s">
        <v>374</v>
      </c>
      <c r="DD3" s="174" t="s">
        <v>374</v>
      </c>
      <c r="DE3" s="174" t="s">
        <v>375</v>
      </c>
      <c r="DF3" s="174" t="s">
        <v>374</v>
      </c>
      <c r="DG3" s="174" t="s">
        <v>374</v>
      </c>
      <c r="DH3" s="174" t="s">
        <v>375</v>
      </c>
      <c r="DI3" s="174" t="s">
        <v>376</v>
      </c>
      <c r="DJ3" s="174" t="s">
        <v>376</v>
      </c>
      <c r="DK3" s="174" t="s">
        <v>376</v>
      </c>
      <c r="DL3" s="174" t="s">
        <v>376</v>
      </c>
      <c r="DM3" s="174" t="s">
        <v>375</v>
      </c>
      <c r="DN3" s="174" t="s">
        <v>376</v>
      </c>
      <c r="DO3" s="174" t="s">
        <v>375</v>
      </c>
      <c r="DP3" s="174" t="s">
        <v>375</v>
      </c>
      <c r="DQ3" s="174" t="s">
        <v>363</v>
      </c>
      <c r="DR3" s="174" t="s">
        <v>411</v>
      </c>
      <c r="DS3" s="174">
        <v>259</v>
      </c>
      <c r="DT3" s="174">
        <v>285</v>
      </c>
      <c r="DU3" s="174">
        <v>0</v>
      </c>
      <c r="DV3" s="174" t="s">
        <v>412</v>
      </c>
      <c r="DW3" s="174" t="s">
        <v>380</v>
      </c>
      <c r="DX3" s="174" t="s">
        <v>872</v>
      </c>
      <c r="DY3" s="174" t="s">
        <v>873</v>
      </c>
      <c r="DZ3" s="174" t="s">
        <v>382</v>
      </c>
      <c r="EA3" s="174" t="s">
        <v>382</v>
      </c>
      <c r="EB3" s="174" t="s">
        <v>414</v>
      </c>
      <c r="ED3" s="174" t="s">
        <v>382</v>
      </c>
      <c r="EF3" s="174" t="s">
        <v>382</v>
      </c>
      <c r="EG3" s="174" t="s">
        <v>874</v>
      </c>
      <c r="EH3" s="174" t="s">
        <v>875</v>
      </c>
      <c r="EI3" s="174"/>
      <c r="EJ3" s="174"/>
      <c r="EK3" s="174" t="s">
        <v>876</v>
      </c>
      <c r="EL3" s="174" t="s">
        <v>877</v>
      </c>
      <c r="EM3" s="174"/>
      <c r="EN3" s="174" t="s">
        <v>878</v>
      </c>
      <c r="EO3" s="177" t="s">
        <v>879</v>
      </c>
      <c r="EP3" s="177" t="s">
        <v>880</v>
      </c>
      <c r="EQ3" s="177" t="s">
        <v>881</v>
      </c>
      <c r="ER3" s="174" t="s">
        <v>866</v>
      </c>
      <c r="ES3" s="174" t="s">
        <v>207</v>
      </c>
      <c r="ET3" s="174" t="s">
        <v>393</v>
      </c>
    </row>
    <row r="4" spans="1:157" ht="16" customHeight="1" x14ac:dyDescent="0.2">
      <c r="B4" s="175">
        <v>44596.543175243052</v>
      </c>
      <c r="C4" s="174" t="s">
        <v>481</v>
      </c>
      <c r="D4" s="174" t="s">
        <v>482</v>
      </c>
      <c r="E4" s="176">
        <v>2172463728</v>
      </c>
      <c r="F4" s="174" t="s">
        <v>210</v>
      </c>
      <c r="G4" s="174" t="s">
        <v>882</v>
      </c>
      <c r="H4" s="174" t="s">
        <v>883</v>
      </c>
      <c r="I4" s="174" t="s">
        <v>485</v>
      </c>
      <c r="J4" s="174" t="s">
        <v>486</v>
      </c>
      <c r="K4" s="174">
        <v>61938</v>
      </c>
      <c r="L4" s="174" t="s">
        <v>883</v>
      </c>
      <c r="M4" s="174" t="s">
        <v>482</v>
      </c>
      <c r="N4" s="174" t="s">
        <v>487</v>
      </c>
      <c r="O4" s="174" t="s">
        <v>481</v>
      </c>
      <c r="P4" s="174" t="s">
        <v>488</v>
      </c>
      <c r="Q4" s="174" t="s">
        <v>884</v>
      </c>
      <c r="R4" s="174" t="s">
        <v>490</v>
      </c>
      <c r="S4" s="177" t="s">
        <v>885</v>
      </c>
      <c r="T4" s="174" t="s">
        <v>363</v>
      </c>
      <c r="U4" s="176" t="s">
        <v>492</v>
      </c>
      <c r="V4" s="174">
        <v>924281</v>
      </c>
      <c r="W4" s="174">
        <v>658448</v>
      </c>
      <c r="X4" s="174">
        <v>20</v>
      </c>
      <c r="Y4" s="174">
        <v>872</v>
      </c>
      <c r="Z4" s="174">
        <v>2725</v>
      </c>
      <c r="AA4" s="174">
        <v>4957</v>
      </c>
      <c r="AB4" s="174">
        <v>0</v>
      </c>
      <c r="AC4" s="174">
        <v>0</v>
      </c>
      <c r="AD4" s="174">
        <v>4957</v>
      </c>
      <c r="AE4" s="174">
        <v>0</v>
      </c>
      <c r="AF4" s="174">
        <v>250</v>
      </c>
      <c r="AG4" s="174">
        <v>5476</v>
      </c>
      <c r="AH4" s="174">
        <v>0</v>
      </c>
      <c r="AI4" s="174">
        <v>0</v>
      </c>
      <c r="AJ4" s="174">
        <v>0</v>
      </c>
      <c r="AK4" s="174">
        <v>0</v>
      </c>
      <c r="AL4" s="174" t="s">
        <v>886</v>
      </c>
      <c r="AM4" s="174">
        <v>0</v>
      </c>
      <c r="AN4" s="174">
        <v>0</v>
      </c>
      <c r="AO4" s="174">
        <v>0</v>
      </c>
      <c r="AP4" s="174">
        <v>0</v>
      </c>
      <c r="AQ4" s="174">
        <v>0</v>
      </c>
      <c r="AR4" s="174">
        <v>100</v>
      </c>
      <c r="AS4" s="174">
        <v>0</v>
      </c>
      <c r="AT4" s="174">
        <v>0</v>
      </c>
      <c r="AU4" s="174">
        <v>0</v>
      </c>
      <c r="AV4" s="174">
        <v>0</v>
      </c>
      <c r="AW4" s="174">
        <v>0</v>
      </c>
      <c r="AX4" s="174">
        <v>0</v>
      </c>
      <c r="AY4" s="174">
        <v>0</v>
      </c>
      <c r="AZ4" s="174">
        <v>0</v>
      </c>
      <c r="BA4" s="174">
        <v>0</v>
      </c>
      <c r="BB4" s="174">
        <v>0</v>
      </c>
      <c r="BC4" s="174">
        <v>0</v>
      </c>
      <c r="BD4" s="174">
        <v>0</v>
      </c>
      <c r="BE4" s="174">
        <v>0</v>
      </c>
      <c r="BF4" s="174">
        <v>0</v>
      </c>
      <c r="BG4" s="174">
        <v>50</v>
      </c>
      <c r="BH4" s="174">
        <v>50</v>
      </c>
      <c r="BI4" s="174">
        <v>0</v>
      </c>
      <c r="BJ4" s="174">
        <v>0</v>
      </c>
      <c r="BK4" s="174">
        <v>0</v>
      </c>
      <c r="BL4" s="174">
        <v>95</v>
      </c>
      <c r="BM4" s="174">
        <v>5</v>
      </c>
      <c r="BN4" s="174">
        <v>0</v>
      </c>
      <c r="BO4" s="174">
        <v>3</v>
      </c>
      <c r="BP4" s="174">
        <v>95</v>
      </c>
      <c r="BQ4" s="174">
        <v>2</v>
      </c>
      <c r="BR4" s="174">
        <v>0</v>
      </c>
      <c r="BS4" s="174">
        <v>0</v>
      </c>
      <c r="BT4" s="174">
        <v>0</v>
      </c>
      <c r="BU4" s="174">
        <v>0</v>
      </c>
      <c r="BV4" s="174">
        <v>0</v>
      </c>
      <c r="BW4" s="174">
        <v>0</v>
      </c>
      <c r="BX4" s="174">
        <v>75</v>
      </c>
      <c r="BY4" s="174">
        <v>25</v>
      </c>
      <c r="BZ4" s="174">
        <v>0</v>
      </c>
      <c r="CA4" s="174">
        <v>3</v>
      </c>
      <c r="CB4" s="174" t="s">
        <v>368</v>
      </c>
      <c r="CC4" s="174" t="s">
        <v>887</v>
      </c>
      <c r="CD4" s="174" t="s">
        <v>888</v>
      </c>
      <c r="CE4" s="174" t="s">
        <v>889</v>
      </c>
      <c r="CF4" s="174">
        <v>8</v>
      </c>
      <c r="CG4" s="174">
        <v>1</v>
      </c>
      <c r="CH4" s="174">
        <v>1</v>
      </c>
      <c r="CI4" s="174">
        <v>8</v>
      </c>
      <c r="CJ4" s="174">
        <v>8</v>
      </c>
      <c r="CK4" s="174">
        <v>0</v>
      </c>
      <c r="CL4" s="174">
        <v>14488</v>
      </c>
      <c r="CM4" s="174" t="s">
        <v>363</v>
      </c>
      <c r="CN4" s="174" t="s">
        <v>499</v>
      </c>
      <c r="CO4" s="174" t="s">
        <v>382</v>
      </c>
      <c r="CQ4" s="174" t="s">
        <v>382</v>
      </c>
      <c r="CS4" s="174" t="s">
        <v>374</v>
      </c>
      <c r="CT4" s="174" t="s">
        <v>374</v>
      </c>
      <c r="CU4" s="174" t="s">
        <v>374</v>
      </c>
      <c r="CV4" s="174" t="s">
        <v>374</v>
      </c>
      <c r="CW4" s="174" t="s">
        <v>374</v>
      </c>
      <c r="CX4" s="174" t="s">
        <v>374</v>
      </c>
      <c r="CY4" s="174" t="s">
        <v>374</v>
      </c>
      <c r="CZ4" s="174" t="s">
        <v>374</v>
      </c>
      <c r="DA4" s="174" t="s">
        <v>375</v>
      </c>
      <c r="DB4" s="174" t="s">
        <v>374</v>
      </c>
      <c r="DC4" s="174" t="s">
        <v>374</v>
      </c>
      <c r="DD4" s="174" t="s">
        <v>374</v>
      </c>
      <c r="DE4" s="174" t="s">
        <v>374</v>
      </c>
      <c r="DF4" s="174" t="s">
        <v>374</v>
      </c>
      <c r="DG4" s="174" t="s">
        <v>374</v>
      </c>
      <c r="DH4" s="174" t="s">
        <v>374</v>
      </c>
      <c r="DI4" s="174" t="s">
        <v>374</v>
      </c>
      <c r="DJ4" s="174" t="s">
        <v>374</v>
      </c>
      <c r="DK4" s="174" t="s">
        <v>374</v>
      </c>
      <c r="DL4" s="174" t="s">
        <v>374</v>
      </c>
      <c r="DM4" s="174" t="s">
        <v>374</v>
      </c>
      <c r="DN4" s="174" t="s">
        <v>375</v>
      </c>
      <c r="DO4" s="174" t="s">
        <v>374</v>
      </c>
      <c r="DP4" s="174" t="s">
        <v>374</v>
      </c>
      <c r="DQ4" s="174" t="s">
        <v>363</v>
      </c>
      <c r="DR4" s="174" t="s">
        <v>890</v>
      </c>
      <c r="DS4" s="174">
        <v>0</v>
      </c>
      <c r="DT4" s="174">
        <v>0</v>
      </c>
      <c r="DU4" s="174">
        <v>0</v>
      </c>
      <c r="DV4" s="174" t="s">
        <v>501</v>
      </c>
      <c r="DW4" s="174" t="s">
        <v>502</v>
      </c>
      <c r="DX4" s="174" t="s">
        <v>891</v>
      </c>
      <c r="DY4" s="174" t="s">
        <v>892</v>
      </c>
      <c r="DZ4" s="174" t="s">
        <v>893</v>
      </c>
      <c r="EA4" s="174" t="s">
        <v>506</v>
      </c>
      <c r="EB4" s="174" t="s">
        <v>894</v>
      </c>
      <c r="ED4" s="174" t="s">
        <v>363</v>
      </c>
      <c r="EE4" s="174" t="s">
        <v>385</v>
      </c>
      <c r="EG4" s="174" t="s">
        <v>895</v>
      </c>
      <c r="EH4" s="174" t="s">
        <v>540</v>
      </c>
      <c r="EI4" s="174"/>
      <c r="EJ4" s="174"/>
      <c r="EK4" s="174" t="s">
        <v>896</v>
      </c>
      <c r="EM4" s="174"/>
      <c r="EN4" s="174" t="s">
        <v>897</v>
      </c>
      <c r="EO4" s="177" t="s">
        <v>898</v>
      </c>
      <c r="EP4" s="177" t="s">
        <v>899</v>
      </c>
      <c r="EQ4" s="177" t="s">
        <v>900</v>
      </c>
      <c r="ER4" s="174" t="s">
        <v>866</v>
      </c>
      <c r="ES4" s="174" t="s">
        <v>506</v>
      </c>
      <c r="ET4" s="174" t="s">
        <v>482</v>
      </c>
    </row>
    <row r="5" spans="1:157" ht="16" customHeight="1" x14ac:dyDescent="0.2">
      <c r="B5" s="175">
        <v>44599.458645625004</v>
      </c>
      <c r="C5" s="174" t="s">
        <v>901</v>
      </c>
      <c r="D5" s="174" t="s">
        <v>902</v>
      </c>
      <c r="E5" s="176"/>
      <c r="F5" s="174" t="s">
        <v>903</v>
      </c>
      <c r="G5" s="174" t="s">
        <v>904</v>
      </c>
      <c r="H5" s="174" t="s">
        <v>905</v>
      </c>
      <c r="I5" s="174" t="s">
        <v>906</v>
      </c>
      <c r="J5" s="174" t="s">
        <v>486</v>
      </c>
      <c r="K5" s="174">
        <v>60064</v>
      </c>
      <c r="M5" s="174" t="s">
        <v>902</v>
      </c>
      <c r="N5" s="174" t="s">
        <v>521</v>
      </c>
      <c r="O5" s="174">
        <v>7142930678</v>
      </c>
      <c r="S5" s="177" t="s">
        <v>907</v>
      </c>
      <c r="T5" s="174" t="s">
        <v>363</v>
      </c>
      <c r="U5" s="176" t="s">
        <v>908</v>
      </c>
      <c r="V5" s="174">
        <v>34869</v>
      </c>
      <c r="W5" s="174">
        <v>0</v>
      </c>
      <c r="X5" s="174">
        <v>3264</v>
      </c>
      <c r="Y5" s="174">
        <v>61</v>
      </c>
      <c r="Z5" s="174">
        <v>122</v>
      </c>
      <c r="AA5" s="174">
        <v>0</v>
      </c>
      <c r="AB5" s="174">
        <v>287</v>
      </c>
      <c r="AC5" s="174">
        <v>162</v>
      </c>
      <c r="AD5" s="174">
        <v>449</v>
      </c>
      <c r="AE5" s="174">
        <v>0</v>
      </c>
      <c r="AF5" s="174">
        <v>0</v>
      </c>
      <c r="AG5" s="174">
        <v>0</v>
      </c>
      <c r="AH5" s="174">
        <v>60</v>
      </c>
      <c r="AI5" s="174">
        <v>0</v>
      </c>
      <c r="AJ5" s="174">
        <v>0</v>
      </c>
      <c r="AK5" s="174">
        <v>0</v>
      </c>
      <c r="AL5" s="174" t="s">
        <v>909</v>
      </c>
      <c r="AM5" s="174">
        <v>0</v>
      </c>
      <c r="AN5" s="174">
        <v>22</v>
      </c>
      <c r="AO5" s="174">
        <v>21</v>
      </c>
      <c r="AP5" s="174">
        <v>1</v>
      </c>
      <c r="AQ5" s="174">
        <v>2</v>
      </c>
      <c r="AR5" s="174">
        <v>0</v>
      </c>
      <c r="AS5" s="174">
        <v>1</v>
      </c>
      <c r="AT5" s="174">
        <v>11</v>
      </c>
      <c r="AU5" s="174">
        <v>100</v>
      </c>
      <c r="AV5" s="174">
        <v>90</v>
      </c>
      <c r="AW5" s="174">
        <v>10</v>
      </c>
      <c r="AX5" s="174">
        <v>0</v>
      </c>
      <c r="AY5" s="174">
        <v>6</v>
      </c>
      <c r="AZ5" s="174">
        <v>5</v>
      </c>
      <c r="BA5" s="174">
        <v>3</v>
      </c>
      <c r="BB5" s="174">
        <v>2</v>
      </c>
      <c r="BC5" s="174">
        <v>0</v>
      </c>
      <c r="BD5" s="174">
        <v>15</v>
      </c>
      <c r="BE5" s="174">
        <v>2</v>
      </c>
      <c r="BF5" s="174" t="s">
        <v>910</v>
      </c>
      <c r="BG5" s="174">
        <v>37.5</v>
      </c>
      <c r="BH5" s="174">
        <v>62.5</v>
      </c>
      <c r="BI5" s="174">
        <v>0</v>
      </c>
      <c r="BJ5" s="174">
        <v>0</v>
      </c>
      <c r="BK5" s="174">
        <v>0</v>
      </c>
      <c r="BL5" s="174">
        <v>0</v>
      </c>
      <c r="BM5" s="174">
        <v>92</v>
      </c>
      <c r="BN5" s="174">
        <v>7</v>
      </c>
      <c r="BO5" s="174">
        <v>76.099999999999994</v>
      </c>
      <c r="BP5" s="174">
        <v>16.8</v>
      </c>
      <c r="BQ5" s="174">
        <v>9.3000000000000007</v>
      </c>
      <c r="BR5" s="174">
        <v>1</v>
      </c>
      <c r="BS5" s="174">
        <v>0</v>
      </c>
      <c r="BT5" s="174">
        <v>0</v>
      </c>
      <c r="BU5" s="174">
        <v>0</v>
      </c>
      <c r="BV5" s="174">
        <v>0</v>
      </c>
      <c r="BW5" s="174">
        <v>18.600000000000001</v>
      </c>
      <c r="BX5" s="174">
        <v>0</v>
      </c>
      <c r="BY5" s="174">
        <v>0</v>
      </c>
      <c r="BZ5" s="174">
        <v>0</v>
      </c>
      <c r="CA5" s="174">
        <v>68</v>
      </c>
      <c r="CB5" s="174" t="s">
        <v>368</v>
      </c>
      <c r="CC5" s="174" t="s">
        <v>368</v>
      </c>
      <c r="CD5" s="174" t="s">
        <v>911</v>
      </c>
      <c r="CE5" s="174" t="s">
        <v>912</v>
      </c>
      <c r="CF5" s="174">
        <v>0</v>
      </c>
      <c r="CG5" s="174">
        <v>0</v>
      </c>
      <c r="CH5" s="174">
        <v>0</v>
      </c>
      <c r="CI5" s="174">
        <v>261</v>
      </c>
      <c r="CJ5" s="174">
        <v>31</v>
      </c>
      <c r="CK5" s="174">
        <v>9</v>
      </c>
      <c r="CL5" s="174">
        <v>0</v>
      </c>
      <c r="CM5" s="174" t="s">
        <v>363</v>
      </c>
      <c r="CN5" s="174" t="s">
        <v>722</v>
      </c>
      <c r="CO5" s="174" t="s">
        <v>363</v>
      </c>
      <c r="CP5" s="174" t="s">
        <v>771</v>
      </c>
      <c r="CQ5" s="174" t="s">
        <v>363</v>
      </c>
      <c r="CR5" s="174" t="s">
        <v>913</v>
      </c>
      <c r="CS5" s="174" t="s">
        <v>374</v>
      </c>
      <c r="CT5" s="174" t="s">
        <v>410</v>
      </c>
      <c r="CU5" s="174" t="s">
        <v>375</v>
      </c>
      <c r="CV5" s="174" t="s">
        <v>376</v>
      </c>
      <c r="CW5" s="174" t="s">
        <v>374</v>
      </c>
      <c r="CX5" s="174" t="s">
        <v>375</v>
      </c>
      <c r="CY5" s="174" t="s">
        <v>374</v>
      </c>
      <c r="CZ5" s="174" t="s">
        <v>374</v>
      </c>
      <c r="DA5" s="174" t="s">
        <v>374</v>
      </c>
      <c r="DB5" s="174" t="s">
        <v>374</v>
      </c>
      <c r="DC5" s="174" t="s">
        <v>374</v>
      </c>
      <c r="DD5" s="174" t="s">
        <v>377</v>
      </c>
      <c r="DE5" s="174" t="s">
        <v>377</v>
      </c>
      <c r="DF5" s="174" t="s">
        <v>377</v>
      </c>
      <c r="DG5" s="174" t="s">
        <v>374</v>
      </c>
      <c r="DH5" s="174" t="s">
        <v>374</v>
      </c>
      <c r="DI5" s="174" t="s">
        <v>374</v>
      </c>
      <c r="DJ5" s="174" t="s">
        <v>375</v>
      </c>
      <c r="DK5" s="174" t="s">
        <v>375</v>
      </c>
      <c r="DL5" s="174" t="s">
        <v>374</v>
      </c>
      <c r="DM5" s="174" t="s">
        <v>374</v>
      </c>
      <c r="DN5" s="174" t="s">
        <v>375</v>
      </c>
      <c r="DO5" s="174" t="s">
        <v>376</v>
      </c>
      <c r="DP5" s="174" t="s">
        <v>376</v>
      </c>
      <c r="DQ5" s="174" t="s">
        <v>363</v>
      </c>
      <c r="DR5" s="174" t="s">
        <v>914</v>
      </c>
      <c r="DS5" s="174">
        <v>159</v>
      </c>
      <c r="DT5" s="174">
        <v>0</v>
      </c>
      <c r="DU5" s="174">
        <v>287</v>
      </c>
      <c r="DV5" s="174" t="s">
        <v>915</v>
      </c>
      <c r="DW5" s="174" t="s">
        <v>380</v>
      </c>
      <c r="DX5" s="174">
        <v>6</v>
      </c>
      <c r="DY5" s="174" t="s">
        <v>382</v>
      </c>
      <c r="DZ5" s="174" t="s">
        <v>916</v>
      </c>
      <c r="EA5" s="174" t="s">
        <v>382</v>
      </c>
      <c r="EB5" s="174" t="s">
        <v>384</v>
      </c>
      <c r="ED5" s="174" t="s">
        <v>382</v>
      </c>
      <c r="EF5" s="174" t="s">
        <v>382</v>
      </c>
      <c r="EG5" s="174" t="s">
        <v>917</v>
      </c>
      <c r="EH5" s="174" t="s">
        <v>918</v>
      </c>
      <c r="EI5" s="174" t="s">
        <v>756</v>
      </c>
      <c r="EJ5" s="174"/>
      <c r="EK5" s="174" t="s">
        <v>919</v>
      </c>
      <c r="EL5" s="174" t="s">
        <v>920</v>
      </c>
      <c r="EM5" s="174" t="s">
        <v>921</v>
      </c>
      <c r="EO5" s="177" t="s">
        <v>922</v>
      </c>
      <c r="EP5" s="178" t="s">
        <v>923</v>
      </c>
      <c r="EQ5" s="177" t="s">
        <v>924</v>
      </c>
      <c r="ER5" s="174" t="s">
        <v>925</v>
      </c>
      <c r="ET5" s="174" t="s">
        <v>902</v>
      </c>
    </row>
    <row r="6" spans="1:157" ht="16" customHeight="1" x14ac:dyDescent="0.2">
      <c r="B6" s="175">
        <v>44602.443904918982</v>
      </c>
      <c r="C6" s="174" t="s">
        <v>926</v>
      </c>
      <c r="D6" s="174" t="s">
        <v>927</v>
      </c>
      <c r="E6" s="176">
        <v>8153164171</v>
      </c>
      <c r="F6" s="174" t="s">
        <v>928</v>
      </c>
      <c r="G6" s="174" t="s">
        <v>929</v>
      </c>
      <c r="H6" s="174" t="s">
        <v>930</v>
      </c>
      <c r="I6" s="174" t="s">
        <v>931</v>
      </c>
      <c r="J6" s="174" t="s">
        <v>932</v>
      </c>
      <c r="K6" s="174">
        <v>61102</v>
      </c>
      <c r="L6" s="174" t="s">
        <v>930</v>
      </c>
      <c r="M6" s="174" t="s">
        <v>927</v>
      </c>
      <c r="N6" s="174" t="s">
        <v>933</v>
      </c>
      <c r="O6" s="174" t="s">
        <v>926</v>
      </c>
      <c r="P6" s="174" t="s">
        <v>934</v>
      </c>
      <c r="Q6" s="174" t="s">
        <v>935</v>
      </c>
      <c r="R6" s="174" t="s">
        <v>936</v>
      </c>
      <c r="S6" s="177" t="s">
        <v>937</v>
      </c>
      <c r="T6" s="174" t="s">
        <v>363</v>
      </c>
      <c r="U6" s="176" t="s">
        <v>938</v>
      </c>
      <c r="V6" s="179">
        <v>14208.39</v>
      </c>
      <c r="W6" s="174">
        <v>0</v>
      </c>
      <c r="X6" s="180">
        <v>1377</v>
      </c>
      <c r="Y6" s="174">
        <v>55</v>
      </c>
      <c r="Z6" s="174">
        <v>389</v>
      </c>
      <c r="AA6" s="174">
        <v>88</v>
      </c>
      <c r="AB6" s="174">
        <v>0</v>
      </c>
      <c r="AC6" s="174">
        <v>0</v>
      </c>
      <c r="AD6" s="174">
        <v>1399</v>
      </c>
      <c r="AE6" s="174">
        <v>200</v>
      </c>
      <c r="AF6" s="174">
        <v>88</v>
      </c>
      <c r="AG6" s="174">
        <v>0</v>
      </c>
      <c r="AH6" s="174">
        <v>0</v>
      </c>
      <c r="AI6" s="174">
        <v>0</v>
      </c>
      <c r="AJ6" s="174">
        <v>0</v>
      </c>
      <c r="AK6" s="174">
        <v>0</v>
      </c>
      <c r="AL6" s="174" t="s">
        <v>366</v>
      </c>
      <c r="AM6" s="174">
        <v>0</v>
      </c>
      <c r="AN6" s="174">
        <v>0</v>
      </c>
      <c r="AO6" s="174">
        <v>0</v>
      </c>
      <c r="AP6" s="174">
        <v>0</v>
      </c>
      <c r="AQ6" s="174">
        <v>0</v>
      </c>
      <c r="AR6" s="174">
        <v>0</v>
      </c>
      <c r="AS6" s="174">
        <v>0</v>
      </c>
      <c r="AT6" s="174">
        <v>0</v>
      </c>
      <c r="AU6" s="174">
        <v>0</v>
      </c>
      <c r="AV6" s="174">
        <v>46</v>
      </c>
      <c r="AW6" s="174">
        <v>0</v>
      </c>
      <c r="AX6" s="174">
        <v>0</v>
      </c>
      <c r="AY6" s="174">
        <v>0</v>
      </c>
      <c r="AZ6" s="174">
        <v>0</v>
      </c>
      <c r="BA6" s="174">
        <v>0</v>
      </c>
      <c r="BB6" s="174">
        <v>0</v>
      </c>
      <c r="BC6" s="174">
        <v>0</v>
      </c>
      <c r="BD6" s="174">
        <v>0</v>
      </c>
      <c r="BE6" s="174">
        <v>0</v>
      </c>
      <c r="BF6" s="174" t="s">
        <v>939</v>
      </c>
      <c r="BG6" s="174">
        <v>59</v>
      </c>
      <c r="BH6" s="174">
        <v>41</v>
      </c>
      <c r="BI6" s="174">
        <v>0</v>
      </c>
      <c r="BJ6" s="174">
        <v>0</v>
      </c>
      <c r="BK6" s="174">
        <v>0</v>
      </c>
      <c r="BL6" s="174">
        <v>0</v>
      </c>
      <c r="BM6" s="174">
        <v>82</v>
      </c>
      <c r="BN6" s="174">
        <v>18</v>
      </c>
      <c r="BO6" s="174">
        <v>0</v>
      </c>
      <c r="BP6" s="174">
        <v>0</v>
      </c>
      <c r="BQ6" s="174">
        <v>0</v>
      </c>
      <c r="BR6" s="174">
        <v>0</v>
      </c>
      <c r="BS6" s="174">
        <v>0</v>
      </c>
      <c r="BT6" s="174">
        <v>0</v>
      </c>
      <c r="BU6" s="174">
        <v>0</v>
      </c>
      <c r="BV6" s="174">
        <v>0</v>
      </c>
      <c r="BW6" s="174">
        <v>0</v>
      </c>
      <c r="BX6" s="174">
        <v>100</v>
      </c>
      <c r="BY6" s="174">
        <v>0</v>
      </c>
      <c r="BZ6" s="174">
        <v>0</v>
      </c>
      <c r="CA6" s="174">
        <v>0</v>
      </c>
      <c r="CB6" s="174" t="s">
        <v>368</v>
      </c>
      <c r="CC6" s="174" t="s">
        <v>368</v>
      </c>
      <c r="CD6" s="174" t="s">
        <v>940</v>
      </c>
      <c r="CE6" s="174" t="s">
        <v>941</v>
      </c>
      <c r="CF6" s="174">
        <v>2</v>
      </c>
      <c r="CG6" s="174">
        <v>0</v>
      </c>
      <c r="CH6" s="174">
        <v>0</v>
      </c>
      <c r="CI6" s="174">
        <v>60</v>
      </c>
      <c r="CJ6" s="174">
        <v>6</v>
      </c>
      <c r="CK6" s="174">
        <v>2</v>
      </c>
      <c r="CL6" s="174">
        <v>4000</v>
      </c>
      <c r="CM6" s="174" t="s">
        <v>363</v>
      </c>
      <c r="CN6" s="174" t="s">
        <v>942</v>
      </c>
      <c r="CO6" s="174" t="s">
        <v>382</v>
      </c>
      <c r="CS6" s="174" t="s">
        <v>376</v>
      </c>
      <c r="CT6" s="174" t="s">
        <v>376</v>
      </c>
      <c r="CU6" s="174" t="s">
        <v>376</v>
      </c>
      <c r="CV6" s="174" t="s">
        <v>376</v>
      </c>
      <c r="CW6" s="174" t="s">
        <v>376</v>
      </c>
      <c r="CX6" s="174" t="s">
        <v>376</v>
      </c>
      <c r="CY6" s="174" t="s">
        <v>376</v>
      </c>
      <c r="CZ6" s="174" t="s">
        <v>376</v>
      </c>
      <c r="DA6" s="174" t="s">
        <v>375</v>
      </c>
      <c r="DB6" s="174" t="s">
        <v>375</v>
      </c>
      <c r="DC6" s="174" t="s">
        <v>376</v>
      </c>
      <c r="DD6" s="174" t="s">
        <v>376</v>
      </c>
      <c r="DE6" s="174" t="s">
        <v>376</v>
      </c>
      <c r="DF6" s="174" t="s">
        <v>376</v>
      </c>
      <c r="DG6" s="174" t="s">
        <v>376</v>
      </c>
      <c r="DH6" s="174" t="s">
        <v>376</v>
      </c>
      <c r="DI6" s="174" t="s">
        <v>375</v>
      </c>
      <c r="DJ6" s="174" t="s">
        <v>376</v>
      </c>
      <c r="DK6" s="174" t="s">
        <v>376</v>
      </c>
      <c r="DL6" s="174" t="s">
        <v>376</v>
      </c>
      <c r="DM6" s="174" t="s">
        <v>375</v>
      </c>
      <c r="DN6" s="174" t="s">
        <v>375</v>
      </c>
      <c r="DO6" s="174" t="s">
        <v>376</v>
      </c>
      <c r="DP6" s="174" t="s">
        <v>376</v>
      </c>
      <c r="DQ6" s="174" t="s">
        <v>382</v>
      </c>
      <c r="DR6" s="174" t="s">
        <v>943</v>
      </c>
      <c r="DS6" s="174">
        <v>0</v>
      </c>
      <c r="DT6" s="174" t="s">
        <v>886</v>
      </c>
      <c r="DU6" s="174">
        <v>90</v>
      </c>
      <c r="DV6" s="174" t="s">
        <v>501</v>
      </c>
      <c r="DW6" s="174" t="s">
        <v>380</v>
      </c>
      <c r="DX6" s="174">
        <v>40</v>
      </c>
      <c r="DY6" s="174">
        <v>0</v>
      </c>
      <c r="DZ6" s="174" t="s">
        <v>944</v>
      </c>
      <c r="EA6" s="174" t="s">
        <v>382</v>
      </c>
      <c r="EB6" s="174" t="s">
        <v>384</v>
      </c>
      <c r="ED6" s="174" t="s">
        <v>382</v>
      </c>
      <c r="EF6" s="174" t="s">
        <v>382</v>
      </c>
      <c r="EG6" s="174" t="s">
        <v>945</v>
      </c>
      <c r="EH6" s="174"/>
      <c r="EI6" s="174" t="s">
        <v>594</v>
      </c>
      <c r="EJ6" s="174"/>
      <c r="EK6" s="174">
        <v>0</v>
      </c>
      <c r="EL6" s="174">
        <v>0</v>
      </c>
      <c r="EM6" s="174"/>
      <c r="ER6" s="174" t="s">
        <v>866</v>
      </c>
      <c r="ES6" s="174" t="s">
        <v>946</v>
      </c>
      <c r="ET6" s="174" t="s">
        <v>927</v>
      </c>
    </row>
    <row r="7" spans="1:157" ht="22.5" customHeight="1" x14ac:dyDescent="0.2">
      <c r="B7" s="175">
        <v>44602.460125729172</v>
      </c>
      <c r="C7" s="174" t="s">
        <v>514</v>
      </c>
      <c r="D7" s="174" t="s">
        <v>515</v>
      </c>
      <c r="E7" s="176" t="s">
        <v>516</v>
      </c>
      <c r="F7" s="174" t="s">
        <v>211</v>
      </c>
      <c r="G7" s="174" t="s">
        <v>517</v>
      </c>
      <c r="H7" s="174" t="s">
        <v>947</v>
      </c>
      <c r="I7" s="174" t="s">
        <v>948</v>
      </c>
      <c r="J7" s="174" t="s">
        <v>486</v>
      </c>
      <c r="K7" s="174">
        <v>60188</v>
      </c>
      <c r="L7" s="174" t="s">
        <v>947</v>
      </c>
      <c r="M7" s="174" t="s">
        <v>520</v>
      </c>
      <c r="N7" s="174" t="s">
        <v>521</v>
      </c>
      <c r="O7" s="174" t="s">
        <v>522</v>
      </c>
      <c r="P7" s="174" t="s">
        <v>515</v>
      </c>
      <c r="Q7" s="174" t="s">
        <v>949</v>
      </c>
      <c r="R7" s="174" t="s">
        <v>514</v>
      </c>
      <c r="S7" s="177" t="s">
        <v>524</v>
      </c>
      <c r="T7" s="174" t="s">
        <v>363</v>
      </c>
      <c r="U7" s="176" t="s">
        <v>525</v>
      </c>
      <c r="V7" s="174">
        <v>2739994</v>
      </c>
      <c r="W7" s="174">
        <v>0</v>
      </c>
      <c r="X7" s="174">
        <v>8989</v>
      </c>
      <c r="Y7" s="174">
        <v>503</v>
      </c>
      <c r="Z7" s="174">
        <v>5329</v>
      </c>
      <c r="AA7" s="174">
        <v>0</v>
      </c>
      <c r="AB7" s="174">
        <v>21743</v>
      </c>
      <c r="AC7" s="174">
        <v>0</v>
      </c>
      <c r="AD7" s="174">
        <v>21743</v>
      </c>
      <c r="AE7" s="174">
        <v>0</v>
      </c>
      <c r="AF7" s="174">
        <v>0</v>
      </c>
      <c r="AG7" s="174">
        <v>0</v>
      </c>
      <c r="AH7" s="174">
        <v>0</v>
      </c>
      <c r="AI7" s="174">
        <v>0</v>
      </c>
      <c r="AJ7" s="174">
        <v>2499</v>
      </c>
      <c r="AK7" s="174">
        <v>0</v>
      </c>
      <c r="AL7" s="174" t="s">
        <v>950</v>
      </c>
      <c r="AM7" s="174">
        <v>26505</v>
      </c>
      <c r="AN7" s="174">
        <v>0</v>
      </c>
      <c r="AO7" s="174">
        <v>0</v>
      </c>
      <c r="AP7" s="174">
        <v>0</v>
      </c>
      <c r="AQ7" s="174">
        <v>0</v>
      </c>
      <c r="AR7" s="174">
        <v>0</v>
      </c>
      <c r="AS7" s="174">
        <v>0</v>
      </c>
      <c r="AT7" s="174">
        <v>0</v>
      </c>
      <c r="AU7" s="174">
        <v>0</v>
      </c>
      <c r="AV7" s="174">
        <v>100</v>
      </c>
      <c r="AW7" s="174">
        <v>100</v>
      </c>
      <c r="AX7" s="174">
        <v>0</v>
      </c>
      <c r="AY7" s="174">
        <v>0</v>
      </c>
      <c r="AZ7" s="174">
        <v>0</v>
      </c>
      <c r="BA7" s="174">
        <v>0</v>
      </c>
      <c r="BB7" s="174">
        <v>0</v>
      </c>
      <c r="BC7" s="174">
        <v>100</v>
      </c>
      <c r="BD7" s="174">
        <v>0</v>
      </c>
      <c r="BE7" s="174">
        <v>0</v>
      </c>
      <c r="BF7" s="174" t="s">
        <v>951</v>
      </c>
      <c r="BG7" s="174">
        <v>47</v>
      </c>
      <c r="BH7" s="174">
        <v>53</v>
      </c>
      <c r="BI7" s="174">
        <v>0</v>
      </c>
      <c r="BJ7" s="174">
        <v>0</v>
      </c>
      <c r="BK7" s="174">
        <v>0</v>
      </c>
      <c r="BL7" s="174">
        <v>0</v>
      </c>
      <c r="BM7" s="174">
        <v>95</v>
      </c>
      <c r="BN7" s="174">
        <v>5</v>
      </c>
      <c r="BO7" s="174">
        <v>96.2</v>
      </c>
      <c r="BP7" s="174">
        <v>0.8</v>
      </c>
      <c r="BQ7" s="174">
        <v>0</v>
      </c>
      <c r="BR7" s="174">
        <v>1.6</v>
      </c>
      <c r="BS7" s="174">
        <v>0</v>
      </c>
      <c r="BT7" s="174">
        <v>0</v>
      </c>
      <c r="BU7" s="174">
        <v>0</v>
      </c>
      <c r="BV7" s="174">
        <v>1.4</v>
      </c>
      <c r="BW7" s="174">
        <v>0</v>
      </c>
      <c r="BX7" s="174">
        <v>41</v>
      </c>
      <c r="BY7" s="174">
        <v>59</v>
      </c>
      <c r="BZ7" s="174">
        <v>0</v>
      </c>
      <c r="CA7" s="174">
        <v>95.4</v>
      </c>
      <c r="CB7" s="174" t="s">
        <v>952</v>
      </c>
      <c r="CC7" s="174" t="s">
        <v>953</v>
      </c>
      <c r="CD7" s="174" t="s">
        <v>530</v>
      </c>
      <c r="CE7" s="174" t="s">
        <v>531</v>
      </c>
      <c r="CF7" s="174">
        <v>13</v>
      </c>
      <c r="CG7" s="174">
        <v>2</v>
      </c>
      <c r="CH7" s="174">
        <v>0</v>
      </c>
      <c r="CI7" s="174" t="s">
        <v>954</v>
      </c>
      <c r="CJ7" s="174" t="s">
        <v>954</v>
      </c>
      <c r="CK7" s="174" t="s">
        <v>954</v>
      </c>
      <c r="CL7" s="174" t="s">
        <v>954</v>
      </c>
      <c r="CM7" s="174" t="s">
        <v>382</v>
      </c>
      <c r="CO7" s="174" t="s">
        <v>382</v>
      </c>
      <c r="CQ7" s="174" t="s">
        <v>382</v>
      </c>
      <c r="CS7" s="174" t="s">
        <v>375</v>
      </c>
      <c r="CT7" s="174" t="s">
        <v>375</v>
      </c>
      <c r="CU7" s="174" t="s">
        <v>375</v>
      </c>
      <c r="CV7" s="174" t="s">
        <v>375</v>
      </c>
      <c r="CW7" s="174" t="s">
        <v>375</v>
      </c>
      <c r="CX7" s="174" t="s">
        <v>375</v>
      </c>
      <c r="CY7" s="174" t="s">
        <v>375</v>
      </c>
      <c r="CZ7" s="174" t="s">
        <v>375</v>
      </c>
      <c r="DA7" s="174" t="s">
        <v>376</v>
      </c>
      <c r="DB7" s="174" t="s">
        <v>375</v>
      </c>
      <c r="DC7" s="174" t="s">
        <v>376</v>
      </c>
      <c r="DD7" s="174" t="s">
        <v>376</v>
      </c>
      <c r="DE7" s="174" t="s">
        <v>375</v>
      </c>
      <c r="DF7" s="174" t="s">
        <v>375</v>
      </c>
      <c r="DG7" s="174" t="s">
        <v>375</v>
      </c>
      <c r="DH7" s="174" t="s">
        <v>376</v>
      </c>
      <c r="DI7" s="174" t="s">
        <v>375</v>
      </c>
      <c r="DJ7" s="174" t="s">
        <v>375</v>
      </c>
      <c r="DK7" s="174" t="s">
        <v>375</v>
      </c>
      <c r="DL7" s="174" t="s">
        <v>375</v>
      </c>
      <c r="DM7" s="174" t="s">
        <v>375</v>
      </c>
      <c r="DN7" s="174" t="s">
        <v>375</v>
      </c>
      <c r="DO7" s="174" t="s">
        <v>375</v>
      </c>
      <c r="DP7" s="174" t="s">
        <v>375</v>
      </c>
      <c r="DQ7" s="174" t="s">
        <v>382</v>
      </c>
      <c r="DR7" s="174" t="s">
        <v>533</v>
      </c>
      <c r="DS7" s="174">
        <v>1941</v>
      </c>
      <c r="DT7" s="174" t="s">
        <v>954</v>
      </c>
      <c r="DU7" s="174">
        <v>2630</v>
      </c>
      <c r="DV7" s="174" t="s">
        <v>955</v>
      </c>
      <c r="DW7" s="174" t="s">
        <v>956</v>
      </c>
      <c r="DX7" s="174">
        <v>50</v>
      </c>
      <c r="DY7" s="174" t="s">
        <v>957</v>
      </c>
      <c r="DZ7" s="174" t="s">
        <v>958</v>
      </c>
      <c r="EA7" s="174" t="s">
        <v>382</v>
      </c>
      <c r="EB7" s="174" t="s">
        <v>959</v>
      </c>
      <c r="EC7" s="177" t="s">
        <v>960</v>
      </c>
      <c r="ED7" s="174" t="s">
        <v>382</v>
      </c>
      <c r="EF7" s="174" t="s">
        <v>382</v>
      </c>
      <c r="EG7" s="174" t="s">
        <v>539</v>
      </c>
      <c r="EH7" s="174" t="s">
        <v>540</v>
      </c>
      <c r="EI7" s="174" t="s">
        <v>954</v>
      </c>
      <c r="EJ7" s="174" t="s">
        <v>954</v>
      </c>
      <c r="EK7" s="174" t="s">
        <v>961</v>
      </c>
      <c r="EL7" s="174" t="s">
        <v>962</v>
      </c>
      <c r="EM7" s="174" t="s">
        <v>963</v>
      </c>
      <c r="EN7" s="174" t="s">
        <v>964</v>
      </c>
      <c r="EO7" s="177" t="s">
        <v>965</v>
      </c>
      <c r="EP7" s="177" t="s">
        <v>966</v>
      </c>
      <c r="EQ7" s="177" t="s">
        <v>967</v>
      </c>
      <c r="ER7" s="174" t="s">
        <v>866</v>
      </c>
      <c r="ES7" s="174" t="s">
        <v>968</v>
      </c>
      <c r="ET7" s="174" t="s">
        <v>515</v>
      </c>
    </row>
    <row r="8" spans="1:157" ht="16" customHeight="1" x14ac:dyDescent="0.2">
      <c r="B8" s="175">
        <v>44606.466959259262</v>
      </c>
      <c r="C8" s="174" t="s">
        <v>969</v>
      </c>
      <c r="D8" s="174" t="s">
        <v>970</v>
      </c>
      <c r="E8" s="176">
        <v>12173982914</v>
      </c>
      <c r="F8" s="174" t="s">
        <v>971</v>
      </c>
      <c r="G8" s="174">
        <v>12173982914</v>
      </c>
      <c r="H8" s="174" t="s">
        <v>972</v>
      </c>
      <c r="I8" s="174" t="s">
        <v>973</v>
      </c>
      <c r="J8" s="174" t="s">
        <v>357</v>
      </c>
      <c r="K8" s="174">
        <v>61801</v>
      </c>
      <c r="L8" s="174" t="s">
        <v>972</v>
      </c>
      <c r="M8" s="174" t="s">
        <v>970</v>
      </c>
      <c r="N8" s="174" t="s">
        <v>358</v>
      </c>
      <c r="O8" s="174" t="s">
        <v>969</v>
      </c>
      <c r="S8" s="177" t="s">
        <v>974</v>
      </c>
      <c r="T8" s="174" t="s">
        <v>363</v>
      </c>
      <c r="U8" s="176">
        <v>562421584</v>
      </c>
      <c r="V8" s="181">
        <v>62071</v>
      </c>
      <c r="W8" s="174">
        <v>0</v>
      </c>
      <c r="X8" s="174">
        <v>6000</v>
      </c>
      <c r="Y8" s="174">
        <v>101</v>
      </c>
      <c r="Z8" s="174">
        <v>357</v>
      </c>
      <c r="AA8" s="174">
        <v>0</v>
      </c>
      <c r="AB8" s="174">
        <v>309</v>
      </c>
      <c r="AC8" s="174">
        <v>48</v>
      </c>
      <c r="AD8" s="174">
        <v>357</v>
      </c>
      <c r="AE8" s="174">
        <v>150</v>
      </c>
      <c r="AF8" s="174">
        <v>0</v>
      </c>
      <c r="AG8" s="174">
        <v>0</v>
      </c>
      <c r="AH8" s="174">
        <v>0</v>
      </c>
      <c r="AI8" s="174">
        <v>0</v>
      </c>
      <c r="AJ8" s="174">
        <v>0</v>
      </c>
      <c r="AK8" s="174">
        <v>0</v>
      </c>
      <c r="AL8" s="174" t="s">
        <v>588</v>
      </c>
      <c r="AM8" s="174">
        <v>0</v>
      </c>
      <c r="AN8" s="174">
        <v>30</v>
      </c>
      <c r="AO8" s="174">
        <v>0</v>
      </c>
      <c r="AP8" s="174">
        <v>0</v>
      </c>
      <c r="AQ8" s="174">
        <v>0</v>
      </c>
      <c r="AR8" s="174">
        <v>0</v>
      </c>
      <c r="AS8" s="174">
        <v>0</v>
      </c>
      <c r="AT8" s="174">
        <v>0</v>
      </c>
      <c r="AU8" s="174">
        <v>20</v>
      </c>
      <c r="AV8" s="174">
        <v>0</v>
      </c>
      <c r="AW8" s="174">
        <v>0</v>
      </c>
      <c r="AX8" s="174">
        <v>0</v>
      </c>
      <c r="AY8" s="174">
        <v>0</v>
      </c>
      <c r="AZ8" s="174">
        <v>20</v>
      </c>
      <c r="BA8" s="174">
        <v>10</v>
      </c>
      <c r="BB8" s="174">
        <v>0</v>
      </c>
      <c r="BC8" s="174">
        <v>10</v>
      </c>
      <c r="BD8" s="174">
        <v>0</v>
      </c>
      <c r="BE8" s="174">
        <v>10</v>
      </c>
      <c r="BF8" s="174" t="s">
        <v>975</v>
      </c>
      <c r="BG8" s="174">
        <v>40</v>
      </c>
      <c r="BH8" s="174">
        <v>60</v>
      </c>
      <c r="BI8" s="174">
        <v>0</v>
      </c>
      <c r="BJ8" s="174">
        <v>0</v>
      </c>
      <c r="BK8" s="174">
        <v>0</v>
      </c>
      <c r="BL8" s="174">
        <v>0</v>
      </c>
      <c r="BM8" s="174">
        <v>90</v>
      </c>
      <c r="BN8" s="174">
        <v>10</v>
      </c>
      <c r="BO8" s="174">
        <v>10</v>
      </c>
      <c r="BP8" s="174">
        <v>50</v>
      </c>
      <c r="BQ8" s="174">
        <v>40</v>
      </c>
      <c r="BR8" s="174">
        <v>5</v>
      </c>
      <c r="BS8" s="174">
        <v>3</v>
      </c>
      <c r="BT8" s="174">
        <v>0</v>
      </c>
      <c r="BU8" s="174">
        <v>1</v>
      </c>
      <c r="BV8" s="174">
        <v>0</v>
      </c>
      <c r="BW8" s="174">
        <v>1</v>
      </c>
      <c r="BX8" s="174">
        <v>95</v>
      </c>
      <c r="BY8" s="174">
        <v>5</v>
      </c>
      <c r="BZ8" s="174">
        <v>0</v>
      </c>
      <c r="CA8" s="174">
        <v>20</v>
      </c>
      <c r="CB8" s="174" t="s">
        <v>976</v>
      </c>
      <c r="CC8" s="174" t="s">
        <v>976</v>
      </c>
      <c r="CD8" s="174" t="s">
        <v>977</v>
      </c>
      <c r="CE8" s="174" t="s">
        <v>978</v>
      </c>
      <c r="CF8" s="174">
        <v>1</v>
      </c>
      <c r="CG8" s="174">
        <v>6</v>
      </c>
      <c r="CH8" s="174">
        <v>0</v>
      </c>
      <c r="CI8" s="174">
        <v>90</v>
      </c>
      <c r="CJ8" s="174">
        <v>11</v>
      </c>
      <c r="CK8" s="174">
        <v>5</v>
      </c>
      <c r="CL8" s="174">
        <v>3640</v>
      </c>
      <c r="CM8" s="174" t="s">
        <v>363</v>
      </c>
      <c r="CN8" s="174" t="s">
        <v>722</v>
      </c>
      <c r="CO8" s="174" t="s">
        <v>363</v>
      </c>
      <c r="CP8" s="174" t="s">
        <v>372</v>
      </c>
      <c r="CQ8" s="174" t="s">
        <v>363</v>
      </c>
      <c r="CR8" s="174" t="s">
        <v>979</v>
      </c>
      <c r="CS8" s="174" t="s">
        <v>375</v>
      </c>
      <c r="CT8" s="174" t="s">
        <v>375</v>
      </c>
      <c r="CU8" s="174" t="s">
        <v>376</v>
      </c>
      <c r="CV8" s="174" t="s">
        <v>376</v>
      </c>
      <c r="CW8" s="174" t="s">
        <v>376</v>
      </c>
      <c r="CX8" s="174" t="s">
        <v>376</v>
      </c>
      <c r="CY8" s="174" t="s">
        <v>376</v>
      </c>
      <c r="CZ8" s="174" t="s">
        <v>375</v>
      </c>
      <c r="DA8" s="174" t="s">
        <v>376</v>
      </c>
      <c r="DB8" s="174" t="s">
        <v>376</v>
      </c>
      <c r="DC8" s="174" t="s">
        <v>410</v>
      </c>
      <c r="DD8" s="174" t="s">
        <v>374</v>
      </c>
      <c r="DE8" s="174" t="s">
        <v>374</v>
      </c>
      <c r="DF8" s="174" t="s">
        <v>374</v>
      </c>
      <c r="DG8" s="174" t="s">
        <v>374</v>
      </c>
      <c r="DH8" s="174" t="s">
        <v>374</v>
      </c>
      <c r="DI8" s="174" t="s">
        <v>375</v>
      </c>
      <c r="DJ8" s="174" t="s">
        <v>375</v>
      </c>
      <c r="DK8" s="174" t="s">
        <v>376</v>
      </c>
      <c r="DL8" s="174" t="s">
        <v>376</v>
      </c>
      <c r="DM8" s="174" t="s">
        <v>376</v>
      </c>
      <c r="DN8" s="174" t="s">
        <v>375</v>
      </c>
      <c r="DO8" s="174" t="s">
        <v>376</v>
      </c>
      <c r="DP8" s="174" t="s">
        <v>376</v>
      </c>
      <c r="DQ8" s="174" t="s">
        <v>363</v>
      </c>
      <c r="DR8" s="174" t="s">
        <v>980</v>
      </c>
      <c r="DS8" s="174">
        <v>0</v>
      </c>
      <c r="DT8" s="174">
        <v>5</v>
      </c>
      <c r="DU8" s="174">
        <v>0</v>
      </c>
      <c r="DV8" s="174" t="s">
        <v>981</v>
      </c>
      <c r="DW8" s="174" t="s">
        <v>380</v>
      </c>
      <c r="DX8" s="174">
        <v>10</v>
      </c>
      <c r="DY8" s="174" t="s">
        <v>591</v>
      </c>
      <c r="DZ8" s="174" t="s">
        <v>591</v>
      </c>
      <c r="EA8" s="174" t="s">
        <v>591</v>
      </c>
      <c r="EB8" s="174" t="s">
        <v>414</v>
      </c>
      <c r="ED8" s="174" t="s">
        <v>382</v>
      </c>
      <c r="EE8" s="174" t="s">
        <v>982</v>
      </c>
      <c r="EF8" s="174" t="s">
        <v>382</v>
      </c>
      <c r="EG8" s="174" t="s">
        <v>983</v>
      </c>
      <c r="EH8" s="174" t="s">
        <v>984</v>
      </c>
      <c r="EI8" s="174" t="s">
        <v>985</v>
      </c>
      <c r="EJ8" s="174" t="s">
        <v>986</v>
      </c>
      <c r="EK8" s="174" t="s">
        <v>987</v>
      </c>
      <c r="EL8" s="174" t="s">
        <v>988</v>
      </c>
      <c r="EM8" s="174" t="s">
        <v>591</v>
      </c>
      <c r="EN8" s="174" t="s">
        <v>989</v>
      </c>
      <c r="EO8" s="177" t="s">
        <v>990</v>
      </c>
      <c r="EP8" s="177" t="s">
        <v>991</v>
      </c>
      <c r="EQ8" s="177" t="s">
        <v>992</v>
      </c>
      <c r="ER8" s="174" t="s">
        <v>925</v>
      </c>
      <c r="ET8" s="174" t="s">
        <v>970</v>
      </c>
    </row>
    <row r="9" spans="1:157" ht="16" customHeight="1" x14ac:dyDescent="0.2">
      <c r="B9" s="175">
        <v>44606.668665613433</v>
      </c>
      <c r="C9" s="174" t="s">
        <v>707</v>
      </c>
      <c r="D9" s="174" t="s">
        <v>993</v>
      </c>
      <c r="E9" s="176">
        <v>17792209315</v>
      </c>
      <c r="F9" s="174" t="s">
        <v>218</v>
      </c>
      <c r="G9" s="174">
        <v>7792209300</v>
      </c>
      <c r="H9" s="174" t="s">
        <v>994</v>
      </c>
      <c r="I9" s="174" t="s">
        <v>712</v>
      </c>
      <c r="J9" s="174" t="s">
        <v>357</v>
      </c>
      <c r="K9" s="174">
        <v>60014</v>
      </c>
      <c r="L9" s="174" t="s">
        <v>995</v>
      </c>
      <c r="M9" s="174" t="s">
        <v>708</v>
      </c>
      <c r="N9" s="174" t="s">
        <v>358</v>
      </c>
      <c r="O9" s="174" t="s">
        <v>707</v>
      </c>
      <c r="P9" s="174" t="s">
        <v>713</v>
      </c>
      <c r="Q9" s="174" t="s">
        <v>714</v>
      </c>
      <c r="R9" s="174" t="s">
        <v>715</v>
      </c>
      <c r="S9" s="177" t="s">
        <v>716</v>
      </c>
      <c r="T9" s="174" t="s">
        <v>363</v>
      </c>
      <c r="U9" s="176">
        <v>364277029</v>
      </c>
      <c r="V9" s="180">
        <v>1814322</v>
      </c>
      <c r="W9" s="180">
        <v>230000</v>
      </c>
      <c r="X9" s="174">
        <v>1850</v>
      </c>
      <c r="Y9" s="174">
        <v>354</v>
      </c>
      <c r="Z9" s="174">
        <v>1762</v>
      </c>
      <c r="AA9" s="174">
        <v>382</v>
      </c>
      <c r="AB9" s="174">
        <v>8463</v>
      </c>
      <c r="AC9" s="174">
        <v>186</v>
      </c>
      <c r="AD9" s="174">
        <v>9031</v>
      </c>
      <c r="AE9" s="174">
        <v>450</v>
      </c>
      <c r="AF9" s="174">
        <v>15</v>
      </c>
      <c r="AG9" s="174">
        <v>336</v>
      </c>
      <c r="AH9" s="174">
        <v>3000</v>
      </c>
      <c r="AI9" s="174">
        <v>661</v>
      </c>
      <c r="AJ9" s="174">
        <v>600</v>
      </c>
      <c r="AK9" s="174">
        <v>2300</v>
      </c>
      <c r="AL9" s="174" t="s">
        <v>366</v>
      </c>
      <c r="AM9" s="174">
        <v>1730</v>
      </c>
      <c r="AN9" s="174">
        <v>18</v>
      </c>
      <c r="AO9" s="174">
        <v>28</v>
      </c>
      <c r="AP9" s="174">
        <v>20</v>
      </c>
      <c r="AQ9" s="174">
        <v>5</v>
      </c>
      <c r="AR9" s="174">
        <v>5</v>
      </c>
      <c r="AS9" s="174">
        <v>10</v>
      </c>
      <c r="AT9" s="174">
        <v>0</v>
      </c>
      <c r="AU9" s="174">
        <v>5</v>
      </c>
      <c r="AV9" s="174">
        <v>15</v>
      </c>
      <c r="AW9" s="174">
        <v>15</v>
      </c>
      <c r="AX9" s="174">
        <v>10</v>
      </c>
      <c r="AY9" s="174">
        <v>5</v>
      </c>
      <c r="AZ9" s="174">
        <v>30</v>
      </c>
      <c r="BA9" s="174">
        <v>5</v>
      </c>
      <c r="BB9" s="174">
        <v>5</v>
      </c>
      <c r="BC9" s="174">
        <v>1</v>
      </c>
      <c r="BD9" s="174">
        <v>0</v>
      </c>
      <c r="BE9" s="174">
        <v>0</v>
      </c>
      <c r="BF9" s="174" t="s">
        <v>996</v>
      </c>
      <c r="BG9" s="174">
        <v>38</v>
      </c>
      <c r="BH9" s="174">
        <v>62</v>
      </c>
      <c r="BI9" s="174">
        <v>0</v>
      </c>
      <c r="BJ9" s="174">
        <v>0</v>
      </c>
      <c r="BK9" s="174">
        <v>0</v>
      </c>
      <c r="BL9" s="174">
        <v>0</v>
      </c>
      <c r="BM9" s="174">
        <v>85</v>
      </c>
      <c r="BN9" s="174">
        <v>15</v>
      </c>
      <c r="BO9" s="174">
        <v>65</v>
      </c>
      <c r="BP9" s="174">
        <v>34</v>
      </c>
      <c r="BQ9" s="174">
        <v>1</v>
      </c>
      <c r="BR9" s="174">
        <v>1</v>
      </c>
      <c r="BS9" s="174">
        <v>0</v>
      </c>
      <c r="BT9" s="174">
        <v>0</v>
      </c>
      <c r="BU9" s="174">
        <v>0</v>
      </c>
      <c r="BV9" s="174">
        <v>0</v>
      </c>
      <c r="BW9" s="174">
        <v>0</v>
      </c>
      <c r="BX9" s="174">
        <v>80</v>
      </c>
      <c r="BY9" s="174">
        <v>15</v>
      </c>
      <c r="BZ9" s="174">
        <v>5</v>
      </c>
      <c r="CA9" s="174">
        <v>65</v>
      </c>
      <c r="CB9" s="174" t="s">
        <v>870</v>
      </c>
      <c r="CC9" s="174" t="s">
        <v>368</v>
      </c>
      <c r="CD9" s="174" t="s">
        <v>720</v>
      </c>
      <c r="CE9" s="174" t="s">
        <v>721</v>
      </c>
      <c r="CF9" s="174">
        <v>13</v>
      </c>
      <c r="CG9" s="174">
        <v>13</v>
      </c>
      <c r="CH9" s="174">
        <v>4</v>
      </c>
      <c r="CI9" s="174">
        <v>75</v>
      </c>
      <c r="CJ9" s="174">
        <v>15</v>
      </c>
      <c r="CK9" s="174">
        <v>60</v>
      </c>
      <c r="CL9" s="174">
        <v>48000</v>
      </c>
      <c r="CM9" s="174" t="s">
        <v>363</v>
      </c>
      <c r="CN9" s="174" t="s">
        <v>722</v>
      </c>
      <c r="CO9" s="174" t="s">
        <v>363</v>
      </c>
      <c r="CP9" s="174" t="s">
        <v>771</v>
      </c>
      <c r="CQ9" s="174" t="s">
        <v>363</v>
      </c>
      <c r="CR9" s="177" t="s">
        <v>723</v>
      </c>
      <c r="CS9" s="174" t="s">
        <v>376</v>
      </c>
      <c r="CT9" s="174" t="s">
        <v>375</v>
      </c>
      <c r="CU9" s="174" t="s">
        <v>375</v>
      </c>
      <c r="CV9" s="174" t="s">
        <v>375</v>
      </c>
      <c r="CW9" s="174" t="s">
        <v>375</v>
      </c>
      <c r="CX9" s="174" t="s">
        <v>375</v>
      </c>
      <c r="CY9" s="174" t="s">
        <v>376</v>
      </c>
      <c r="CZ9" s="174" t="s">
        <v>375</v>
      </c>
      <c r="DA9" s="174" t="s">
        <v>375</v>
      </c>
      <c r="DB9" s="174" t="s">
        <v>375</v>
      </c>
      <c r="DC9" s="174" t="s">
        <v>375</v>
      </c>
      <c r="DD9" s="174" t="s">
        <v>376</v>
      </c>
      <c r="DE9" s="174" t="s">
        <v>375</v>
      </c>
      <c r="DF9" s="174" t="s">
        <v>375</v>
      </c>
      <c r="DG9" s="174" t="s">
        <v>375</v>
      </c>
      <c r="DH9" s="174" t="s">
        <v>375</v>
      </c>
      <c r="DI9" s="174" t="s">
        <v>376</v>
      </c>
      <c r="DJ9" s="174" t="s">
        <v>375</v>
      </c>
      <c r="DK9" s="174" t="s">
        <v>376</v>
      </c>
      <c r="DL9" s="174" t="s">
        <v>376</v>
      </c>
      <c r="DM9" s="174" t="s">
        <v>375</v>
      </c>
      <c r="DN9" s="174" t="s">
        <v>375</v>
      </c>
      <c r="DO9" s="174" t="s">
        <v>376</v>
      </c>
      <c r="DP9" s="174" t="s">
        <v>375</v>
      </c>
      <c r="DQ9" s="174" t="s">
        <v>363</v>
      </c>
      <c r="DR9" s="174" t="s">
        <v>997</v>
      </c>
      <c r="DS9" s="174">
        <v>700</v>
      </c>
      <c r="DT9" s="174" t="s">
        <v>954</v>
      </c>
      <c r="DU9" s="174" t="s">
        <v>998</v>
      </c>
      <c r="DV9" s="174" t="s">
        <v>999</v>
      </c>
      <c r="DW9" s="174" t="s">
        <v>502</v>
      </c>
      <c r="DX9" s="174">
        <v>45</v>
      </c>
      <c r="DY9" s="174" t="s">
        <v>591</v>
      </c>
      <c r="DZ9" s="174" t="s">
        <v>727</v>
      </c>
      <c r="EA9" s="174" t="s">
        <v>781</v>
      </c>
      <c r="EB9" s="174" t="s">
        <v>728</v>
      </c>
      <c r="EC9" s="177" t="s">
        <v>1000</v>
      </c>
      <c r="ED9" s="174" t="s">
        <v>363</v>
      </c>
      <c r="EE9" s="174" t="s">
        <v>729</v>
      </c>
      <c r="EF9" s="174" t="s">
        <v>363</v>
      </c>
      <c r="EG9" s="174" t="s">
        <v>1001</v>
      </c>
      <c r="EH9" s="174" t="s">
        <v>1002</v>
      </c>
      <c r="EI9" s="174" t="s">
        <v>1003</v>
      </c>
      <c r="EJ9" s="174" t="s">
        <v>1004</v>
      </c>
      <c r="EK9" s="174" t="s">
        <v>1005</v>
      </c>
      <c r="EM9" s="174"/>
      <c r="EN9" s="174" t="s">
        <v>1006</v>
      </c>
      <c r="EO9" s="177" t="s">
        <v>1007</v>
      </c>
      <c r="EP9" s="177" t="s">
        <v>1008</v>
      </c>
      <c r="EQ9" s="177" t="s">
        <v>1009</v>
      </c>
      <c r="ER9" s="174" t="s">
        <v>866</v>
      </c>
      <c r="ES9" s="174" t="s">
        <v>1010</v>
      </c>
      <c r="ET9" s="174" t="s">
        <v>708</v>
      </c>
    </row>
    <row r="10" spans="1:157" ht="16" customHeight="1" x14ac:dyDescent="0.2">
      <c r="B10" s="175">
        <v>44609.701158009259</v>
      </c>
      <c r="C10" s="174" t="s">
        <v>845</v>
      </c>
      <c r="D10" s="174" t="s">
        <v>850</v>
      </c>
      <c r="E10" s="176">
        <v>7733959900</v>
      </c>
      <c r="F10" s="174" t="s">
        <v>222</v>
      </c>
      <c r="G10" s="174">
        <v>7733959900</v>
      </c>
      <c r="H10" s="174" t="s">
        <v>1011</v>
      </c>
      <c r="I10" s="174" t="s">
        <v>356</v>
      </c>
      <c r="J10" s="174" t="s">
        <v>1012</v>
      </c>
      <c r="K10" s="174" t="s">
        <v>844</v>
      </c>
      <c r="M10" s="174" t="s">
        <v>1013</v>
      </c>
      <c r="N10" s="174" t="s">
        <v>1014</v>
      </c>
      <c r="O10" s="174" t="s">
        <v>1015</v>
      </c>
      <c r="P10" s="174" t="s">
        <v>850</v>
      </c>
      <c r="Q10" s="174" t="s">
        <v>844</v>
      </c>
      <c r="R10" s="174" t="s">
        <v>845</v>
      </c>
      <c r="S10" s="177" t="s">
        <v>1016</v>
      </c>
      <c r="T10" s="174" t="s">
        <v>363</v>
      </c>
      <c r="U10" s="176" t="s">
        <v>846</v>
      </c>
      <c r="V10" s="181">
        <v>3126833</v>
      </c>
      <c r="W10" s="174">
        <v>0</v>
      </c>
      <c r="X10" s="174">
        <v>0</v>
      </c>
      <c r="Y10" s="174">
        <v>650</v>
      </c>
      <c r="Z10" s="174">
        <v>3443</v>
      </c>
      <c r="AA10" s="174">
        <v>896</v>
      </c>
      <c r="AB10" s="174">
        <v>19945</v>
      </c>
      <c r="AC10" s="174">
        <v>626</v>
      </c>
      <c r="AD10" s="174">
        <v>21467</v>
      </c>
      <c r="AE10" s="174">
        <v>0</v>
      </c>
      <c r="AF10" s="174">
        <v>123</v>
      </c>
      <c r="AG10" s="174">
        <v>0</v>
      </c>
      <c r="AH10" s="174">
        <v>378</v>
      </c>
      <c r="AI10" s="174">
        <v>0</v>
      </c>
      <c r="AJ10" s="174">
        <v>0</v>
      </c>
      <c r="AK10" s="174">
        <v>3626</v>
      </c>
      <c r="AL10" s="174" t="s">
        <v>403</v>
      </c>
      <c r="AM10" s="180">
        <v>82441</v>
      </c>
      <c r="AN10" s="174">
        <v>60</v>
      </c>
      <c r="AO10" s="174">
        <v>73</v>
      </c>
      <c r="AP10" s="174">
        <v>47</v>
      </c>
      <c r="AQ10" s="174">
        <v>56</v>
      </c>
      <c r="AR10" s="174">
        <v>10</v>
      </c>
      <c r="AS10" s="174">
        <v>25</v>
      </c>
      <c r="AT10" s="174">
        <v>60</v>
      </c>
      <c r="AU10" s="174">
        <v>43</v>
      </c>
      <c r="AV10" s="174">
        <v>50</v>
      </c>
      <c r="AW10" s="174">
        <v>0</v>
      </c>
      <c r="AX10" s="174">
        <v>3</v>
      </c>
      <c r="AY10" s="174">
        <v>7</v>
      </c>
      <c r="AZ10" s="174">
        <v>5</v>
      </c>
      <c r="BA10" s="174">
        <v>16</v>
      </c>
      <c r="BB10" s="174">
        <v>20</v>
      </c>
      <c r="BC10" s="174">
        <v>17</v>
      </c>
      <c r="BD10" s="174">
        <v>1</v>
      </c>
      <c r="BE10" s="174">
        <v>0</v>
      </c>
      <c r="BF10" s="174" t="s">
        <v>1017</v>
      </c>
      <c r="BG10" s="174">
        <v>44</v>
      </c>
      <c r="BH10" s="174">
        <v>56</v>
      </c>
      <c r="BI10" s="174">
        <v>0</v>
      </c>
      <c r="BJ10" s="174">
        <v>0</v>
      </c>
      <c r="BK10" s="174">
        <v>0</v>
      </c>
      <c r="BL10" s="174">
        <v>0</v>
      </c>
      <c r="BM10" s="174">
        <v>87</v>
      </c>
      <c r="BN10" s="174">
        <v>13</v>
      </c>
      <c r="BO10" s="174">
        <v>70</v>
      </c>
      <c r="BP10" s="174">
        <v>19</v>
      </c>
      <c r="BQ10" s="174">
        <v>2</v>
      </c>
      <c r="BR10" s="174">
        <v>2</v>
      </c>
      <c r="BS10" s="174">
        <v>0</v>
      </c>
      <c r="BT10" s="174">
        <v>0</v>
      </c>
      <c r="BU10" s="174">
        <v>0</v>
      </c>
      <c r="BV10" s="174">
        <v>4</v>
      </c>
      <c r="BW10" s="174">
        <v>3</v>
      </c>
      <c r="BX10" s="174">
        <v>43</v>
      </c>
      <c r="BY10" s="174">
        <v>35</v>
      </c>
      <c r="BZ10" s="174">
        <v>22</v>
      </c>
      <c r="CA10" s="174">
        <v>60</v>
      </c>
      <c r="CB10" s="174" t="s">
        <v>1018</v>
      </c>
      <c r="CC10" s="174" t="s">
        <v>718</v>
      </c>
      <c r="CD10" s="174" t="s">
        <v>1019</v>
      </c>
      <c r="CE10" s="174" t="s">
        <v>664</v>
      </c>
      <c r="CF10" s="174">
        <v>33</v>
      </c>
      <c r="CG10" s="174">
        <v>8</v>
      </c>
      <c r="CH10" s="174">
        <v>5</v>
      </c>
      <c r="CI10" s="174">
        <v>878</v>
      </c>
      <c r="CJ10" s="174">
        <v>347</v>
      </c>
      <c r="CK10" s="174">
        <v>531</v>
      </c>
      <c r="CL10" s="180">
        <v>69150</v>
      </c>
      <c r="CM10" s="174" t="s">
        <v>363</v>
      </c>
      <c r="CN10" s="174" t="s">
        <v>1020</v>
      </c>
      <c r="CO10" s="174" t="s">
        <v>363</v>
      </c>
      <c r="CP10" s="174" t="s">
        <v>771</v>
      </c>
      <c r="CQ10" s="174" t="s">
        <v>363</v>
      </c>
      <c r="CR10" s="174" t="s">
        <v>722</v>
      </c>
      <c r="CS10" s="174" t="s">
        <v>375</v>
      </c>
      <c r="CT10" s="174" t="s">
        <v>375</v>
      </c>
      <c r="CU10" s="174" t="s">
        <v>375</v>
      </c>
      <c r="CV10" s="174" t="s">
        <v>375</v>
      </c>
      <c r="CW10" s="174" t="s">
        <v>375</v>
      </c>
      <c r="CX10" s="174" t="s">
        <v>375</v>
      </c>
      <c r="CY10" s="174" t="s">
        <v>376</v>
      </c>
      <c r="CZ10" s="174" t="s">
        <v>375</v>
      </c>
      <c r="DA10" s="174" t="s">
        <v>375</v>
      </c>
      <c r="DB10" s="174" t="s">
        <v>376</v>
      </c>
      <c r="DC10" s="174" t="s">
        <v>375</v>
      </c>
      <c r="DD10" s="174" t="s">
        <v>376</v>
      </c>
      <c r="DE10" s="174" t="s">
        <v>375</v>
      </c>
      <c r="DF10" s="174" t="s">
        <v>375</v>
      </c>
      <c r="DG10" s="174" t="s">
        <v>376</v>
      </c>
      <c r="DH10" s="174" t="s">
        <v>375</v>
      </c>
      <c r="DI10" s="174" t="s">
        <v>376</v>
      </c>
      <c r="DJ10" s="174" t="s">
        <v>375</v>
      </c>
      <c r="DK10" s="174" t="s">
        <v>375</v>
      </c>
      <c r="DL10" s="174" t="s">
        <v>376</v>
      </c>
      <c r="DM10" s="174" t="s">
        <v>375</v>
      </c>
      <c r="DN10" s="174" t="s">
        <v>375</v>
      </c>
      <c r="DO10" s="174" t="s">
        <v>375</v>
      </c>
      <c r="DP10" s="174" t="s">
        <v>375</v>
      </c>
      <c r="DQ10" s="174" t="s">
        <v>363</v>
      </c>
      <c r="DR10" s="174" t="s">
        <v>1021</v>
      </c>
      <c r="DS10" s="174">
        <v>1687</v>
      </c>
      <c r="DT10" s="174" t="s">
        <v>954</v>
      </c>
      <c r="DU10" s="180">
        <v>10893</v>
      </c>
      <c r="DV10" s="174" t="s">
        <v>847</v>
      </c>
      <c r="DW10" s="174" t="s">
        <v>380</v>
      </c>
      <c r="DX10" s="174">
        <v>58</v>
      </c>
      <c r="DY10" s="174" t="s">
        <v>1022</v>
      </c>
      <c r="DZ10" s="174" t="s">
        <v>1023</v>
      </c>
      <c r="EA10" s="174" t="s">
        <v>848</v>
      </c>
      <c r="EB10" s="174" t="s">
        <v>414</v>
      </c>
      <c r="ED10" s="174" t="s">
        <v>382</v>
      </c>
      <c r="EF10" s="174" t="s">
        <v>382</v>
      </c>
      <c r="EG10" s="174" t="s">
        <v>1024</v>
      </c>
      <c r="EH10" s="174" t="s">
        <v>849</v>
      </c>
      <c r="EI10" s="174"/>
      <c r="EJ10" s="174"/>
      <c r="EK10" s="174"/>
      <c r="EM10" s="174"/>
      <c r="EO10" s="177" t="s">
        <v>1025</v>
      </c>
      <c r="EP10" s="177" t="s">
        <v>1026</v>
      </c>
      <c r="EQ10" s="177" t="s">
        <v>1027</v>
      </c>
      <c r="ER10" s="174" t="s">
        <v>866</v>
      </c>
      <c r="ES10" s="174" t="s">
        <v>1028</v>
      </c>
      <c r="ET10" s="174" t="s">
        <v>843</v>
      </c>
    </row>
    <row r="11" spans="1:157" ht="16" customHeight="1" x14ac:dyDescent="0.2">
      <c r="B11" s="175">
        <v>44610.398104375003</v>
      </c>
      <c r="C11" s="174" t="s">
        <v>1029</v>
      </c>
      <c r="D11" s="174" t="s">
        <v>1030</v>
      </c>
      <c r="E11" s="176">
        <v>7735066007</v>
      </c>
      <c r="F11" s="174" t="s">
        <v>1031</v>
      </c>
      <c r="G11" s="174">
        <v>7735066007</v>
      </c>
      <c r="H11" s="174" t="s">
        <v>1032</v>
      </c>
      <c r="I11" s="174" t="s">
        <v>356</v>
      </c>
      <c r="J11" s="174" t="s">
        <v>357</v>
      </c>
      <c r="K11" s="174">
        <v>60622</v>
      </c>
      <c r="M11" s="174" t="s">
        <v>1030</v>
      </c>
      <c r="N11" s="174" t="s">
        <v>1033</v>
      </c>
      <c r="O11" s="174" t="s">
        <v>1029</v>
      </c>
      <c r="P11" s="174" t="s">
        <v>1034</v>
      </c>
      <c r="Q11" s="174" t="s">
        <v>1035</v>
      </c>
      <c r="R11" s="174" t="s">
        <v>1036</v>
      </c>
      <c r="S11" s="177" t="s">
        <v>1037</v>
      </c>
      <c r="T11" s="174" t="s">
        <v>363</v>
      </c>
      <c r="U11" s="176" t="s">
        <v>1038</v>
      </c>
      <c r="V11" s="181">
        <v>1660001</v>
      </c>
      <c r="W11" s="174">
        <v>0</v>
      </c>
      <c r="X11" s="174">
        <v>3864</v>
      </c>
      <c r="Y11" s="174">
        <v>120</v>
      </c>
      <c r="Z11" s="174">
        <v>900</v>
      </c>
      <c r="AA11" s="174">
        <v>0</v>
      </c>
      <c r="AB11" s="174">
        <v>2299</v>
      </c>
      <c r="AC11" s="174">
        <v>0</v>
      </c>
      <c r="AD11" s="174">
        <v>2299</v>
      </c>
      <c r="AE11" s="174">
        <v>413</v>
      </c>
      <c r="AF11" s="174">
        <v>0</v>
      </c>
      <c r="AG11" s="174">
        <v>0</v>
      </c>
      <c r="AH11" s="174">
        <v>14</v>
      </c>
      <c r="AI11" s="174">
        <v>11</v>
      </c>
      <c r="AJ11" s="174">
        <v>10</v>
      </c>
      <c r="AK11" s="174">
        <v>1005</v>
      </c>
      <c r="AL11" s="174" t="s">
        <v>1039</v>
      </c>
      <c r="AM11" s="174">
        <v>10</v>
      </c>
      <c r="AN11" s="174">
        <v>12</v>
      </c>
      <c r="AO11" s="174">
        <v>30</v>
      </c>
      <c r="AP11" s="174">
        <v>0</v>
      </c>
      <c r="AQ11" s="174">
        <v>0</v>
      </c>
      <c r="AR11" s="174">
        <v>0</v>
      </c>
      <c r="AS11" s="174">
        <v>18</v>
      </c>
      <c r="AT11" s="174">
        <v>0</v>
      </c>
      <c r="AU11" s="174">
        <v>3.2</v>
      </c>
      <c r="AV11" s="174">
        <v>1</v>
      </c>
      <c r="AW11" s="174">
        <v>30</v>
      </c>
      <c r="AX11" s="174">
        <v>24</v>
      </c>
      <c r="AY11" s="174">
        <v>0</v>
      </c>
      <c r="AZ11" s="174">
        <v>0</v>
      </c>
      <c r="BA11" s="174">
        <v>0</v>
      </c>
      <c r="BB11" s="174">
        <v>0</v>
      </c>
      <c r="BC11" s="174">
        <v>0</v>
      </c>
      <c r="BD11" s="174">
        <v>0</v>
      </c>
      <c r="BE11" s="174">
        <v>0</v>
      </c>
      <c r="BF11" s="174" t="s">
        <v>1040</v>
      </c>
      <c r="BG11" s="174">
        <v>68</v>
      </c>
      <c r="BH11" s="174">
        <v>26</v>
      </c>
      <c r="BI11" s="174">
        <v>0</v>
      </c>
      <c r="BJ11" s="174">
        <v>0</v>
      </c>
      <c r="BK11" s="174">
        <v>5.2</v>
      </c>
      <c r="BL11" s="174">
        <v>0.8</v>
      </c>
      <c r="BM11" s="174">
        <v>91.49</v>
      </c>
      <c r="BN11" s="174">
        <v>7.7</v>
      </c>
      <c r="BO11" s="174">
        <v>11</v>
      </c>
      <c r="BP11" s="174">
        <v>6</v>
      </c>
      <c r="BQ11" s="174">
        <v>87</v>
      </c>
      <c r="BR11" s="174">
        <v>0</v>
      </c>
      <c r="BS11" s="174">
        <v>0</v>
      </c>
      <c r="BT11" s="174">
        <v>0</v>
      </c>
      <c r="BU11" s="174">
        <v>0</v>
      </c>
      <c r="BV11" s="174">
        <v>7</v>
      </c>
      <c r="BW11" s="174">
        <v>0</v>
      </c>
      <c r="BX11" s="174">
        <v>0</v>
      </c>
      <c r="BY11" s="174">
        <v>0</v>
      </c>
      <c r="BZ11" s="174">
        <v>0</v>
      </c>
      <c r="CA11" s="174">
        <v>5</v>
      </c>
      <c r="CB11" s="174" t="s">
        <v>368</v>
      </c>
      <c r="CC11" s="174" t="s">
        <v>368</v>
      </c>
      <c r="CD11" s="174" t="s">
        <v>1041</v>
      </c>
      <c r="CE11" s="174" t="s">
        <v>557</v>
      </c>
      <c r="CF11" s="174">
        <v>84</v>
      </c>
      <c r="CG11" s="174">
        <v>51</v>
      </c>
      <c r="CH11" s="174">
        <v>2</v>
      </c>
      <c r="CI11" s="174">
        <v>564</v>
      </c>
      <c r="CJ11" s="174">
        <v>8</v>
      </c>
      <c r="CK11" s="174">
        <v>97</v>
      </c>
      <c r="CL11" s="180">
        <v>201386</v>
      </c>
      <c r="CM11" s="174" t="s">
        <v>363</v>
      </c>
      <c r="CN11" s="174" t="s">
        <v>1042</v>
      </c>
      <c r="CO11" s="174" t="s">
        <v>363</v>
      </c>
      <c r="CP11" s="174" t="s">
        <v>409</v>
      </c>
      <c r="CQ11" s="174" t="s">
        <v>382</v>
      </c>
      <c r="CS11" s="174" t="s">
        <v>375</v>
      </c>
      <c r="CT11" s="174" t="s">
        <v>375</v>
      </c>
      <c r="CU11" s="174" t="s">
        <v>375</v>
      </c>
      <c r="CV11" s="174" t="s">
        <v>375</v>
      </c>
      <c r="CW11" s="174" t="s">
        <v>375</v>
      </c>
      <c r="CX11" s="174" t="s">
        <v>376</v>
      </c>
      <c r="CY11" s="174" t="s">
        <v>376</v>
      </c>
      <c r="CZ11" s="174" t="s">
        <v>375</v>
      </c>
      <c r="DA11" s="174" t="s">
        <v>376</v>
      </c>
      <c r="DB11" s="174" t="s">
        <v>376</v>
      </c>
      <c r="DC11" s="174" t="s">
        <v>376</v>
      </c>
      <c r="DD11" s="174" t="s">
        <v>376</v>
      </c>
      <c r="DE11" s="174" t="s">
        <v>376</v>
      </c>
      <c r="DF11" s="174" t="s">
        <v>375</v>
      </c>
      <c r="DG11" s="174" t="s">
        <v>375</v>
      </c>
      <c r="DH11" s="174" t="s">
        <v>375</v>
      </c>
      <c r="DI11" s="174" t="s">
        <v>375</v>
      </c>
      <c r="DJ11" s="174" t="s">
        <v>377</v>
      </c>
      <c r="DK11" s="174" t="s">
        <v>376</v>
      </c>
      <c r="DL11" s="174" t="s">
        <v>376</v>
      </c>
      <c r="DM11" s="174" t="s">
        <v>375</v>
      </c>
      <c r="DN11" s="174" t="s">
        <v>375</v>
      </c>
      <c r="DO11" s="174" t="s">
        <v>376</v>
      </c>
      <c r="DP11" s="174" t="s">
        <v>376</v>
      </c>
      <c r="DQ11" s="174" t="s">
        <v>363</v>
      </c>
      <c r="DR11" s="174" t="s">
        <v>1043</v>
      </c>
      <c r="DS11" s="174">
        <v>0</v>
      </c>
      <c r="DT11" s="174">
        <v>2218</v>
      </c>
      <c r="DU11" s="174">
        <v>0</v>
      </c>
      <c r="DV11" s="174" t="s">
        <v>1044</v>
      </c>
      <c r="DW11" s="174" t="s">
        <v>380</v>
      </c>
      <c r="DX11" s="174" t="s">
        <v>1045</v>
      </c>
      <c r="DY11" s="174" t="s">
        <v>1046</v>
      </c>
      <c r="DZ11" s="174" t="s">
        <v>1047</v>
      </c>
      <c r="EA11" s="174" t="s">
        <v>382</v>
      </c>
      <c r="EB11" s="174" t="s">
        <v>384</v>
      </c>
      <c r="ED11" s="174" t="s">
        <v>382</v>
      </c>
      <c r="EF11" s="174" t="s">
        <v>382</v>
      </c>
      <c r="EG11" s="174" t="s">
        <v>1048</v>
      </c>
      <c r="EH11" s="174" t="s">
        <v>1049</v>
      </c>
      <c r="EI11" s="174" t="s">
        <v>1050</v>
      </c>
      <c r="EJ11" s="174" t="s">
        <v>886</v>
      </c>
      <c r="EK11" s="174" t="s">
        <v>1051</v>
      </c>
      <c r="EL11" s="174" t="s">
        <v>1052</v>
      </c>
      <c r="EM11" s="174" t="s">
        <v>382</v>
      </c>
      <c r="EN11" s="174" t="s">
        <v>1053</v>
      </c>
      <c r="EO11" s="177" t="s">
        <v>1054</v>
      </c>
      <c r="EP11" s="177" t="s">
        <v>1055</v>
      </c>
      <c r="EQ11" s="177" t="s">
        <v>1056</v>
      </c>
      <c r="ER11" s="174" t="s">
        <v>866</v>
      </c>
      <c r="ES11" s="174" t="s">
        <v>1031</v>
      </c>
      <c r="ET11" s="174" t="s">
        <v>1030</v>
      </c>
    </row>
    <row r="12" spans="1:157" ht="16" customHeight="1" x14ac:dyDescent="0.2">
      <c r="B12" s="175">
        <v>44610.6155472338</v>
      </c>
      <c r="C12" s="174" t="s">
        <v>1057</v>
      </c>
      <c r="D12" s="174" t="s">
        <v>1058</v>
      </c>
      <c r="E12" s="176">
        <v>7732551589</v>
      </c>
      <c r="F12" s="174" t="s">
        <v>1059</v>
      </c>
      <c r="G12" s="174">
        <v>7732758630</v>
      </c>
      <c r="H12" s="174" t="s">
        <v>1060</v>
      </c>
      <c r="I12" s="174" t="s">
        <v>356</v>
      </c>
      <c r="J12" s="174" t="s">
        <v>486</v>
      </c>
      <c r="K12" s="174">
        <v>60659</v>
      </c>
      <c r="L12" s="174" t="s">
        <v>1061</v>
      </c>
      <c r="M12" s="174" t="s">
        <v>1058</v>
      </c>
      <c r="N12" s="174" t="s">
        <v>1062</v>
      </c>
      <c r="O12" s="174" t="s">
        <v>1057</v>
      </c>
      <c r="P12" s="174" t="s">
        <v>1063</v>
      </c>
      <c r="Q12" s="174" t="s">
        <v>1064</v>
      </c>
      <c r="R12" s="174" t="s">
        <v>1065</v>
      </c>
      <c r="S12" s="177" t="s">
        <v>454</v>
      </c>
      <c r="T12" s="174" t="s">
        <v>363</v>
      </c>
      <c r="U12" s="176" t="s">
        <v>455</v>
      </c>
      <c r="V12" s="182">
        <v>158050</v>
      </c>
      <c r="W12" s="174">
        <v>0</v>
      </c>
      <c r="X12" s="174">
        <v>3200</v>
      </c>
      <c r="Y12" s="174">
        <v>100</v>
      </c>
      <c r="Z12" s="174">
        <v>750</v>
      </c>
      <c r="AA12" s="174">
        <v>0</v>
      </c>
      <c r="AB12" s="174">
        <v>1280</v>
      </c>
      <c r="AC12" s="174">
        <v>0</v>
      </c>
      <c r="AD12" s="174">
        <v>1280</v>
      </c>
      <c r="AE12" s="174">
        <v>0</v>
      </c>
      <c r="AF12" s="174">
        <v>0</v>
      </c>
      <c r="AG12" s="174">
        <v>0</v>
      </c>
      <c r="AH12" s="174">
        <v>1000</v>
      </c>
      <c r="AI12" s="174">
        <v>0</v>
      </c>
      <c r="AJ12" s="174">
        <v>20</v>
      </c>
      <c r="AK12" s="174">
        <v>0</v>
      </c>
      <c r="AL12" s="174" t="s">
        <v>457</v>
      </c>
      <c r="AM12" s="174">
        <v>300</v>
      </c>
      <c r="AN12" s="174">
        <v>80</v>
      </c>
      <c r="AO12" s="174">
        <v>80</v>
      </c>
      <c r="AP12" s="174">
        <v>0</v>
      </c>
      <c r="AQ12" s="174">
        <v>5</v>
      </c>
      <c r="AR12" s="174">
        <v>0</v>
      </c>
      <c r="AS12" s="174">
        <v>1</v>
      </c>
      <c r="AT12" s="174">
        <v>80</v>
      </c>
      <c r="AU12" s="174">
        <v>1</v>
      </c>
      <c r="AV12" s="174">
        <v>25</v>
      </c>
      <c r="AW12" s="174">
        <v>0</v>
      </c>
      <c r="AX12" s="174">
        <v>5</v>
      </c>
      <c r="AY12" s="174">
        <v>50</v>
      </c>
      <c r="AZ12" s="174">
        <v>50</v>
      </c>
      <c r="BA12" s="174">
        <v>25</v>
      </c>
      <c r="BB12" s="174">
        <v>5</v>
      </c>
      <c r="BC12" s="174">
        <v>1</v>
      </c>
      <c r="BD12" s="174">
        <v>5</v>
      </c>
      <c r="BE12" s="174">
        <v>5</v>
      </c>
      <c r="BF12" s="174" t="s">
        <v>1066</v>
      </c>
      <c r="BG12" s="174">
        <v>70</v>
      </c>
      <c r="BH12" s="174">
        <v>30</v>
      </c>
      <c r="BI12" s="174">
        <v>0</v>
      </c>
      <c r="BJ12" s="174">
        <v>0</v>
      </c>
      <c r="BK12" s="174">
        <v>0</v>
      </c>
      <c r="BL12" s="174">
        <v>0</v>
      </c>
      <c r="BM12" s="174">
        <v>49.8</v>
      </c>
      <c r="BN12" s="174">
        <v>50.2</v>
      </c>
      <c r="BO12" s="174">
        <v>4</v>
      </c>
      <c r="BP12" s="174">
        <v>3</v>
      </c>
      <c r="BQ12" s="174">
        <v>2</v>
      </c>
      <c r="BR12" s="174">
        <v>85</v>
      </c>
      <c r="BS12" s="174">
        <v>0</v>
      </c>
      <c r="BT12" s="174">
        <v>0</v>
      </c>
      <c r="BU12" s="174">
        <v>0</v>
      </c>
      <c r="BV12" s="174">
        <v>6</v>
      </c>
      <c r="BW12" s="174">
        <v>0</v>
      </c>
      <c r="BX12" s="174">
        <v>20</v>
      </c>
      <c r="BY12" s="174">
        <v>70</v>
      </c>
      <c r="BZ12" s="174">
        <v>10</v>
      </c>
      <c r="CA12" s="174">
        <v>95</v>
      </c>
      <c r="CB12" s="174" t="s">
        <v>461</v>
      </c>
      <c r="CC12" s="174" t="s">
        <v>1067</v>
      </c>
      <c r="CD12" s="174" t="s">
        <v>463</v>
      </c>
      <c r="CE12" s="174" t="s">
        <v>1068</v>
      </c>
      <c r="CF12" s="174">
        <v>0</v>
      </c>
      <c r="CG12" s="174">
        <v>8</v>
      </c>
      <c r="CH12" s="174">
        <v>0</v>
      </c>
      <c r="CI12" s="174">
        <v>100</v>
      </c>
      <c r="CJ12" s="174">
        <v>20</v>
      </c>
      <c r="CK12" s="174">
        <v>16</v>
      </c>
      <c r="CL12" s="174">
        <v>3000</v>
      </c>
      <c r="CM12" s="174" t="s">
        <v>363</v>
      </c>
      <c r="CN12" s="174" t="s">
        <v>465</v>
      </c>
      <c r="CO12" s="174" t="s">
        <v>382</v>
      </c>
      <c r="CP12" s="174" t="s">
        <v>1069</v>
      </c>
      <c r="CQ12" s="174" t="s">
        <v>382</v>
      </c>
      <c r="CR12" s="174" t="s">
        <v>1070</v>
      </c>
      <c r="CS12" s="174" t="s">
        <v>376</v>
      </c>
      <c r="CT12" s="174" t="s">
        <v>375</v>
      </c>
      <c r="CU12" s="174" t="s">
        <v>375</v>
      </c>
      <c r="CV12" s="174" t="s">
        <v>376</v>
      </c>
      <c r="CW12" s="174" t="s">
        <v>376</v>
      </c>
      <c r="CX12" s="174" t="s">
        <v>375</v>
      </c>
      <c r="CY12" s="174" t="s">
        <v>376</v>
      </c>
      <c r="CZ12" s="174" t="s">
        <v>375</v>
      </c>
      <c r="DA12" s="174" t="s">
        <v>376</v>
      </c>
      <c r="DB12" s="174" t="s">
        <v>376</v>
      </c>
      <c r="DC12" s="174" t="s">
        <v>376</v>
      </c>
      <c r="DD12" s="174" t="s">
        <v>376</v>
      </c>
      <c r="DE12" s="174" t="s">
        <v>376</v>
      </c>
      <c r="DF12" s="174" t="s">
        <v>376</v>
      </c>
      <c r="DG12" s="174" t="s">
        <v>376</v>
      </c>
      <c r="DH12" s="174" t="s">
        <v>376</v>
      </c>
      <c r="DI12" s="174" t="s">
        <v>376</v>
      </c>
      <c r="DJ12" s="174" t="s">
        <v>376</v>
      </c>
      <c r="DK12" s="174" t="s">
        <v>377</v>
      </c>
      <c r="DL12" s="174" t="s">
        <v>376</v>
      </c>
      <c r="DM12" s="174" t="s">
        <v>375</v>
      </c>
      <c r="DN12" s="174" t="s">
        <v>375</v>
      </c>
      <c r="DO12" s="174" t="s">
        <v>375</v>
      </c>
      <c r="DP12" s="174" t="s">
        <v>375</v>
      </c>
      <c r="DQ12" s="174" t="s">
        <v>363</v>
      </c>
      <c r="DR12" s="174" t="s">
        <v>1071</v>
      </c>
      <c r="DS12" s="174">
        <v>12</v>
      </c>
      <c r="DT12" s="174">
        <v>50</v>
      </c>
      <c r="DU12" s="183">
        <v>0.73</v>
      </c>
      <c r="DV12" s="174" t="s">
        <v>1072</v>
      </c>
      <c r="DW12" s="174" t="s">
        <v>1073</v>
      </c>
      <c r="DX12" s="174" t="s">
        <v>1073</v>
      </c>
      <c r="DY12" s="174" t="s">
        <v>382</v>
      </c>
      <c r="DZ12" s="174" t="s">
        <v>382</v>
      </c>
      <c r="EA12" s="174" t="s">
        <v>382</v>
      </c>
      <c r="EB12" s="174" t="s">
        <v>1074</v>
      </c>
      <c r="ED12" s="174" t="s">
        <v>382</v>
      </c>
      <c r="EE12" s="174" t="s">
        <v>1075</v>
      </c>
      <c r="EF12" s="174" t="s">
        <v>382</v>
      </c>
      <c r="EG12" s="174" t="s">
        <v>1076</v>
      </c>
      <c r="EH12" s="174" t="s">
        <v>475</v>
      </c>
      <c r="EI12" s="174" t="s">
        <v>476</v>
      </c>
      <c r="EJ12" s="174" t="s">
        <v>1077</v>
      </c>
      <c r="EK12" s="174" t="s">
        <v>1078</v>
      </c>
      <c r="EL12" s="174" t="s">
        <v>1079</v>
      </c>
      <c r="EM12" s="174" t="s">
        <v>382</v>
      </c>
      <c r="EN12" s="174" t="s">
        <v>1080</v>
      </c>
      <c r="EO12" s="177" t="s">
        <v>1081</v>
      </c>
      <c r="EP12" s="177" t="s">
        <v>1082</v>
      </c>
      <c r="EQ12" s="177" t="s">
        <v>1083</v>
      </c>
      <c r="ER12" s="174" t="s">
        <v>925</v>
      </c>
      <c r="ET12" s="174" t="s">
        <v>1058</v>
      </c>
    </row>
    <row r="13" spans="1:157" ht="16" customHeight="1" x14ac:dyDescent="0.2">
      <c r="B13" s="175">
        <v>44611.44623976852</v>
      </c>
      <c r="C13" s="174" t="s">
        <v>353</v>
      </c>
      <c r="D13" s="174" t="s">
        <v>354</v>
      </c>
      <c r="E13" s="176">
        <v>7732952282</v>
      </c>
      <c r="F13" s="174" t="s">
        <v>206</v>
      </c>
      <c r="G13" s="174">
        <v>7732544030</v>
      </c>
      <c r="H13" s="174" t="s">
        <v>355</v>
      </c>
      <c r="I13" s="174" t="s">
        <v>356</v>
      </c>
      <c r="J13" s="174" t="s">
        <v>486</v>
      </c>
      <c r="K13" s="174">
        <v>60609</v>
      </c>
      <c r="M13" s="174" t="s">
        <v>354</v>
      </c>
      <c r="N13" s="174" t="s">
        <v>358</v>
      </c>
      <c r="O13" s="174" t="s">
        <v>353</v>
      </c>
      <c r="P13" s="174" t="s">
        <v>359</v>
      </c>
      <c r="Q13" s="174" t="s">
        <v>1084</v>
      </c>
      <c r="R13" s="174" t="s">
        <v>361</v>
      </c>
      <c r="S13" s="177" t="s">
        <v>362</v>
      </c>
      <c r="T13" s="174" t="s">
        <v>363</v>
      </c>
      <c r="U13" s="176">
        <v>364203198</v>
      </c>
      <c r="V13" s="180">
        <v>2359283</v>
      </c>
      <c r="W13" s="174">
        <v>140193</v>
      </c>
      <c r="X13" s="174">
        <v>5800</v>
      </c>
      <c r="Y13" s="174">
        <v>3190</v>
      </c>
      <c r="Z13" s="174">
        <v>6081</v>
      </c>
      <c r="AA13" s="174">
        <v>3300</v>
      </c>
      <c r="AB13" s="174">
        <v>4304</v>
      </c>
      <c r="AC13" s="174">
        <v>0</v>
      </c>
      <c r="AD13" s="174">
        <v>7604</v>
      </c>
      <c r="AE13" s="174">
        <v>1764</v>
      </c>
      <c r="AF13" s="174">
        <v>660</v>
      </c>
      <c r="AG13" s="174">
        <v>0</v>
      </c>
      <c r="AH13" s="174">
        <v>0</v>
      </c>
      <c r="AI13" s="174">
        <v>0</v>
      </c>
      <c r="AJ13" s="174">
        <v>2500</v>
      </c>
      <c r="AK13" s="174">
        <v>1083</v>
      </c>
      <c r="AL13" s="174" t="s">
        <v>404</v>
      </c>
      <c r="AM13" s="174">
        <v>0</v>
      </c>
      <c r="AN13" s="174">
        <v>0</v>
      </c>
      <c r="AO13" s="174">
        <v>0</v>
      </c>
      <c r="AP13" s="174">
        <v>0</v>
      </c>
      <c r="AQ13" s="174">
        <v>0</v>
      </c>
      <c r="AR13" s="174">
        <v>44</v>
      </c>
      <c r="AS13" s="174">
        <v>0</v>
      </c>
      <c r="AT13" s="174">
        <v>0</v>
      </c>
      <c r="AU13" s="174">
        <v>0</v>
      </c>
      <c r="AV13" s="174">
        <v>2</v>
      </c>
      <c r="AW13" s="174">
        <v>8</v>
      </c>
      <c r="AX13" s="174">
        <v>34</v>
      </c>
      <c r="AY13" s="174">
        <v>0</v>
      </c>
      <c r="AZ13" s="174">
        <v>0</v>
      </c>
      <c r="BA13" s="174">
        <v>6</v>
      </c>
      <c r="BB13" s="174">
        <v>0</v>
      </c>
      <c r="BC13" s="174">
        <v>6</v>
      </c>
      <c r="BD13" s="174">
        <v>0</v>
      </c>
      <c r="BE13" s="174">
        <v>0</v>
      </c>
      <c r="BF13" s="174" t="s">
        <v>1085</v>
      </c>
      <c r="BG13" s="174">
        <v>49</v>
      </c>
      <c r="BH13" s="174">
        <v>51</v>
      </c>
      <c r="BI13" s="174">
        <v>0</v>
      </c>
      <c r="BJ13" s="174">
        <v>0</v>
      </c>
      <c r="BK13" s="174">
        <v>0</v>
      </c>
      <c r="BL13" s="174">
        <v>82</v>
      </c>
      <c r="BM13" s="174">
        <v>4</v>
      </c>
      <c r="BN13" s="174">
        <v>14</v>
      </c>
      <c r="BO13" s="174">
        <v>64</v>
      </c>
      <c r="BP13" s="174">
        <v>1</v>
      </c>
      <c r="BQ13" s="174">
        <v>26</v>
      </c>
      <c r="BR13" s="174">
        <v>1</v>
      </c>
      <c r="BS13" s="174">
        <v>0</v>
      </c>
      <c r="BT13" s="174">
        <v>0</v>
      </c>
      <c r="BU13" s="174">
        <v>6</v>
      </c>
      <c r="BV13" s="174">
        <v>2</v>
      </c>
      <c r="BW13" s="174">
        <v>0</v>
      </c>
      <c r="BX13" s="174">
        <v>60</v>
      </c>
      <c r="BY13" s="174">
        <v>36</v>
      </c>
      <c r="BZ13" s="174">
        <v>4</v>
      </c>
      <c r="CA13" s="174">
        <v>55</v>
      </c>
      <c r="CB13" s="174" t="s">
        <v>368</v>
      </c>
      <c r="CC13" s="174" t="s">
        <v>368</v>
      </c>
      <c r="CD13" s="174" t="s">
        <v>1086</v>
      </c>
      <c r="CE13" s="174" t="s">
        <v>646</v>
      </c>
      <c r="CF13" s="174">
        <v>24</v>
      </c>
      <c r="CG13" s="174">
        <v>3</v>
      </c>
      <c r="CH13" s="174">
        <v>5</v>
      </c>
      <c r="CI13" s="174">
        <v>11</v>
      </c>
      <c r="CJ13" s="174">
        <v>0</v>
      </c>
      <c r="CK13" s="174">
        <v>11</v>
      </c>
      <c r="CL13" s="174">
        <v>53040</v>
      </c>
      <c r="CM13" s="174" t="s">
        <v>363</v>
      </c>
      <c r="CN13" s="174" t="s">
        <v>1087</v>
      </c>
      <c r="CO13" s="174" t="s">
        <v>363</v>
      </c>
      <c r="CP13" s="174" t="s">
        <v>771</v>
      </c>
      <c r="CQ13" s="174" t="s">
        <v>363</v>
      </c>
      <c r="CR13" s="174" t="s">
        <v>373</v>
      </c>
      <c r="CS13" s="174" t="s">
        <v>376</v>
      </c>
      <c r="CT13" s="174" t="s">
        <v>375</v>
      </c>
      <c r="CU13" s="174" t="s">
        <v>375</v>
      </c>
      <c r="CV13" s="174" t="s">
        <v>375</v>
      </c>
      <c r="CW13" s="174" t="s">
        <v>375</v>
      </c>
      <c r="CX13" s="174" t="s">
        <v>374</v>
      </c>
      <c r="CY13" s="174" t="s">
        <v>374</v>
      </c>
      <c r="CZ13" s="174" t="s">
        <v>375</v>
      </c>
      <c r="DA13" s="174" t="s">
        <v>375</v>
      </c>
      <c r="DB13" s="174" t="s">
        <v>375</v>
      </c>
      <c r="DC13" s="174" t="s">
        <v>374</v>
      </c>
      <c r="DD13" s="174" t="s">
        <v>374</v>
      </c>
      <c r="DE13" s="174" t="s">
        <v>374</v>
      </c>
      <c r="DF13" s="174" t="s">
        <v>374</v>
      </c>
      <c r="DG13" s="174" t="s">
        <v>374</v>
      </c>
      <c r="DH13" s="174" t="s">
        <v>374</v>
      </c>
      <c r="DI13" s="174" t="s">
        <v>376</v>
      </c>
      <c r="DJ13" s="174" t="s">
        <v>410</v>
      </c>
      <c r="DK13" s="174" t="s">
        <v>375</v>
      </c>
      <c r="DL13" s="174" t="s">
        <v>377</v>
      </c>
      <c r="DM13" s="174" t="s">
        <v>376</v>
      </c>
      <c r="DN13" s="174" t="s">
        <v>375</v>
      </c>
      <c r="DO13" s="174" t="s">
        <v>374</v>
      </c>
      <c r="DP13" s="174" t="s">
        <v>374</v>
      </c>
      <c r="DQ13" s="174" t="s">
        <v>363</v>
      </c>
      <c r="DR13" s="174" t="s">
        <v>1088</v>
      </c>
      <c r="DS13" s="174">
        <v>2491</v>
      </c>
      <c r="DT13" s="174">
        <v>0</v>
      </c>
      <c r="DU13" s="174">
        <v>0</v>
      </c>
      <c r="DV13" s="174" t="s">
        <v>1089</v>
      </c>
      <c r="DW13" s="174" t="s">
        <v>380</v>
      </c>
      <c r="DX13" s="174" t="s">
        <v>1090</v>
      </c>
      <c r="DY13" s="174" t="s">
        <v>382</v>
      </c>
      <c r="DZ13" s="174" t="s">
        <v>1091</v>
      </c>
      <c r="EA13" s="174" t="s">
        <v>382</v>
      </c>
      <c r="EB13" s="174" t="s">
        <v>384</v>
      </c>
      <c r="ED13" s="174" t="s">
        <v>363</v>
      </c>
      <c r="EE13" s="174" t="s">
        <v>385</v>
      </c>
      <c r="EG13" s="174" t="s">
        <v>1092</v>
      </c>
      <c r="EH13" s="174" t="s">
        <v>1093</v>
      </c>
      <c r="EI13" s="174" t="s">
        <v>1094</v>
      </c>
      <c r="EJ13" s="174"/>
      <c r="EK13" s="174" t="s">
        <v>1095</v>
      </c>
      <c r="EL13" s="174" t="s">
        <v>1096</v>
      </c>
      <c r="EM13" s="174"/>
      <c r="EN13" s="174" t="s">
        <v>1097</v>
      </c>
      <c r="EO13" s="177" t="s">
        <v>1098</v>
      </c>
      <c r="EP13" s="177" t="s">
        <v>1099</v>
      </c>
      <c r="EQ13" s="177" t="s">
        <v>1100</v>
      </c>
      <c r="ER13" s="174" t="s">
        <v>925</v>
      </c>
      <c r="ET13" s="174" t="s">
        <v>354</v>
      </c>
    </row>
    <row r="14" spans="1:157" ht="16" customHeight="1" x14ac:dyDescent="0.2">
      <c r="B14" s="175">
        <v>44617.503055717592</v>
      </c>
      <c r="C14" s="174" t="s">
        <v>1101</v>
      </c>
      <c r="D14" s="174" t="s">
        <v>1102</v>
      </c>
      <c r="E14" s="176" t="s">
        <v>1103</v>
      </c>
      <c r="F14" s="174" t="s">
        <v>1104</v>
      </c>
      <c r="G14" s="174">
        <v>7739356126</v>
      </c>
      <c r="H14" s="174" t="s">
        <v>1105</v>
      </c>
      <c r="I14" s="174" t="s">
        <v>356</v>
      </c>
      <c r="J14" s="174" t="s">
        <v>357</v>
      </c>
      <c r="K14" s="174">
        <v>60640</v>
      </c>
      <c r="L14" s="174" t="s">
        <v>1105</v>
      </c>
      <c r="M14" s="174" t="s">
        <v>1102</v>
      </c>
      <c r="N14" s="174" t="s">
        <v>358</v>
      </c>
      <c r="O14" s="174" t="s">
        <v>1101</v>
      </c>
      <c r="P14" s="174" t="s">
        <v>1106</v>
      </c>
      <c r="Q14" s="174" t="s">
        <v>1107</v>
      </c>
      <c r="R14" s="174" t="s">
        <v>1108</v>
      </c>
      <c r="S14" s="177" t="s">
        <v>1109</v>
      </c>
      <c r="T14" s="174" t="s">
        <v>363</v>
      </c>
      <c r="U14" s="176">
        <v>362922469</v>
      </c>
      <c r="V14" s="180">
        <v>1048825</v>
      </c>
      <c r="W14" s="180">
        <v>1101738</v>
      </c>
      <c r="X14" s="180">
        <v>4724</v>
      </c>
      <c r="Y14" s="174">
        <v>1021</v>
      </c>
      <c r="Z14" s="174">
        <v>5700</v>
      </c>
      <c r="AA14" s="174">
        <v>0</v>
      </c>
      <c r="AB14" s="174">
        <v>2961</v>
      </c>
      <c r="AC14" s="174">
        <v>2520</v>
      </c>
      <c r="AD14" s="174">
        <v>5481</v>
      </c>
      <c r="AE14" s="174">
        <v>0</v>
      </c>
      <c r="AF14" s="174">
        <v>0</v>
      </c>
      <c r="AG14" s="174">
        <v>0</v>
      </c>
      <c r="AH14" s="174">
        <v>0</v>
      </c>
      <c r="AI14" s="174">
        <v>0</v>
      </c>
      <c r="AJ14" s="174">
        <v>0</v>
      </c>
      <c r="AK14" s="174">
        <v>0</v>
      </c>
      <c r="AL14" s="174" t="s">
        <v>588</v>
      </c>
      <c r="AM14" s="174">
        <v>0</v>
      </c>
      <c r="AN14" s="174">
        <v>3</v>
      </c>
      <c r="AO14" s="174">
        <v>5</v>
      </c>
      <c r="AP14" s="174">
        <v>70</v>
      </c>
      <c r="AQ14" s="174">
        <v>0</v>
      </c>
      <c r="AR14" s="174">
        <v>0</v>
      </c>
      <c r="AS14" s="174">
        <v>80</v>
      </c>
      <c r="AT14" s="174">
        <v>20</v>
      </c>
      <c r="AU14" s="174">
        <v>17</v>
      </c>
      <c r="AV14" s="174">
        <v>0</v>
      </c>
      <c r="AW14" s="174">
        <v>0</v>
      </c>
      <c r="AX14" s="174">
        <v>1</v>
      </c>
      <c r="AY14" s="174">
        <v>7</v>
      </c>
      <c r="AZ14" s="174">
        <v>20</v>
      </c>
      <c r="BA14" s="174">
        <v>0</v>
      </c>
      <c r="BB14" s="174">
        <v>0</v>
      </c>
      <c r="BC14" s="174">
        <v>10</v>
      </c>
      <c r="BD14" s="174">
        <v>5</v>
      </c>
      <c r="BE14" s="174">
        <v>0</v>
      </c>
      <c r="BF14" s="174" t="s">
        <v>1110</v>
      </c>
      <c r="BG14" s="174">
        <v>35</v>
      </c>
      <c r="BH14" s="174">
        <v>55</v>
      </c>
      <c r="BI14" s="174">
        <v>1</v>
      </c>
      <c r="BJ14" s="174">
        <v>1</v>
      </c>
      <c r="BK14" s="174">
        <v>8</v>
      </c>
      <c r="BL14" s="174">
        <v>54</v>
      </c>
      <c r="BM14" s="174">
        <v>45</v>
      </c>
      <c r="BN14" s="174">
        <v>1</v>
      </c>
      <c r="BO14" s="174">
        <v>36</v>
      </c>
      <c r="BP14" s="174">
        <v>32</v>
      </c>
      <c r="BQ14" s="174">
        <v>16</v>
      </c>
      <c r="BR14" s="174">
        <v>7</v>
      </c>
      <c r="BS14" s="174">
        <v>0</v>
      </c>
      <c r="BT14" s="174">
        <v>0</v>
      </c>
      <c r="BU14" s="174">
        <v>3</v>
      </c>
      <c r="BV14" s="174">
        <v>6</v>
      </c>
      <c r="BW14" s="174">
        <v>0</v>
      </c>
      <c r="BX14" s="174">
        <v>5</v>
      </c>
      <c r="BY14" s="174">
        <v>50</v>
      </c>
      <c r="BZ14" s="174">
        <v>45</v>
      </c>
      <c r="CA14" s="174">
        <v>10</v>
      </c>
      <c r="CB14" s="174" t="s">
        <v>1111</v>
      </c>
      <c r="CD14" s="174" t="s">
        <v>1112</v>
      </c>
      <c r="CE14" s="174" t="s">
        <v>588</v>
      </c>
      <c r="CF14" s="174">
        <v>9</v>
      </c>
      <c r="CG14" s="174">
        <v>11</v>
      </c>
      <c r="CH14" s="174">
        <v>1</v>
      </c>
      <c r="CI14" s="174">
        <v>34</v>
      </c>
      <c r="CJ14" s="174">
        <v>26</v>
      </c>
      <c r="CK14" s="174">
        <v>8</v>
      </c>
      <c r="CL14" s="180">
        <v>32665</v>
      </c>
      <c r="CM14" s="174" t="s">
        <v>363</v>
      </c>
      <c r="CN14" s="174" t="s">
        <v>1113</v>
      </c>
      <c r="CO14" s="174" t="s">
        <v>363</v>
      </c>
      <c r="CP14" s="174" t="s">
        <v>372</v>
      </c>
      <c r="CQ14" s="174" t="s">
        <v>363</v>
      </c>
      <c r="CR14" s="177" t="s">
        <v>1114</v>
      </c>
      <c r="CS14" s="174" t="s">
        <v>375</v>
      </c>
      <c r="CT14" s="174" t="s">
        <v>375</v>
      </c>
      <c r="CU14" s="174" t="s">
        <v>376</v>
      </c>
      <c r="CV14" s="174" t="s">
        <v>376</v>
      </c>
      <c r="CW14" s="174" t="s">
        <v>376</v>
      </c>
      <c r="CX14" s="174" t="s">
        <v>376</v>
      </c>
      <c r="CY14" s="174" t="s">
        <v>376</v>
      </c>
      <c r="CZ14" s="174" t="s">
        <v>375</v>
      </c>
      <c r="DA14" s="174" t="s">
        <v>376</v>
      </c>
      <c r="DB14" s="174" t="s">
        <v>376</v>
      </c>
      <c r="DC14" s="174" t="s">
        <v>375</v>
      </c>
      <c r="DD14" s="174" t="s">
        <v>376</v>
      </c>
      <c r="DE14" s="174" t="s">
        <v>375</v>
      </c>
      <c r="DF14" s="174" t="s">
        <v>375</v>
      </c>
      <c r="DG14" s="174" t="s">
        <v>375</v>
      </c>
      <c r="DH14" s="174" t="s">
        <v>375</v>
      </c>
      <c r="DI14" s="174" t="s">
        <v>376</v>
      </c>
      <c r="DJ14" s="174" t="s">
        <v>375</v>
      </c>
      <c r="DK14" s="174" t="s">
        <v>376</v>
      </c>
      <c r="DL14" s="174" t="s">
        <v>376</v>
      </c>
      <c r="DM14" s="174" t="s">
        <v>410</v>
      </c>
      <c r="DN14" s="174" t="s">
        <v>375</v>
      </c>
      <c r="DO14" s="174" t="s">
        <v>376</v>
      </c>
      <c r="DP14" s="174" t="s">
        <v>376</v>
      </c>
      <c r="DQ14" s="174" t="s">
        <v>382</v>
      </c>
      <c r="DR14" s="174" t="s">
        <v>1115</v>
      </c>
      <c r="DS14" s="174">
        <v>2655</v>
      </c>
      <c r="DT14" s="174" t="s">
        <v>886</v>
      </c>
      <c r="DU14" s="174" t="s">
        <v>886</v>
      </c>
      <c r="DV14" s="174" t="s">
        <v>1116</v>
      </c>
      <c r="DW14" s="174" t="s">
        <v>1117</v>
      </c>
      <c r="DX14" s="174">
        <v>32</v>
      </c>
      <c r="DY14" s="174" t="s">
        <v>382</v>
      </c>
      <c r="DZ14" s="174" t="s">
        <v>1118</v>
      </c>
      <c r="EA14" s="174" t="s">
        <v>382</v>
      </c>
      <c r="EB14" s="174" t="s">
        <v>728</v>
      </c>
      <c r="ED14" s="174" t="s">
        <v>363</v>
      </c>
      <c r="EE14" s="174" t="s">
        <v>1119</v>
      </c>
      <c r="EF14" s="174" t="s">
        <v>382</v>
      </c>
      <c r="EG14" s="174" t="s">
        <v>1120</v>
      </c>
      <c r="EH14" s="174" t="s">
        <v>1121</v>
      </c>
      <c r="EI14" s="174" t="s">
        <v>1122</v>
      </c>
      <c r="EJ14" s="174"/>
      <c r="EK14" s="174" t="s">
        <v>1123</v>
      </c>
      <c r="EL14" s="174" t="s">
        <v>1124</v>
      </c>
      <c r="EM14" s="174" t="s">
        <v>1125</v>
      </c>
      <c r="EP14" s="177" t="s">
        <v>1126</v>
      </c>
      <c r="EQ14" s="177" t="s">
        <v>1127</v>
      </c>
      <c r="ER14" s="174" t="s">
        <v>925</v>
      </c>
      <c r="ES14" s="174" t="s">
        <v>1128</v>
      </c>
      <c r="ET14" s="174" t="s">
        <v>1102</v>
      </c>
    </row>
    <row r="15" spans="1:157" ht="16" customHeight="1" x14ac:dyDescent="0.2">
      <c r="B15" s="175">
        <v>44623.52807252315</v>
      </c>
      <c r="C15" s="174" t="s">
        <v>761</v>
      </c>
      <c r="D15" s="174" t="s">
        <v>1129</v>
      </c>
      <c r="E15" s="176">
        <v>8157263377</v>
      </c>
      <c r="F15" s="174" t="s">
        <v>1130</v>
      </c>
      <c r="G15" s="174">
        <v>8157265112</v>
      </c>
      <c r="H15" s="174" t="s">
        <v>1131</v>
      </c>
      <c r="I15" s="174" t="s">
        <v>1132</v>
      </c>
      <c r="J15" s="174" t="s">
        <v>357</v>
      </c>
      <c r="K15" s="174">
        <v>60432</v>
      </c>
      <c r="M15" s="174" t="s">
        <v>762</v>
      </c>
      <c r="N15" s="174" t="s">
        <v>358</v>
      </c>
      <c r="O15" s="174" t="s">
        <v>761</v>
      </c>
      <c r="P15" s="174" t="s">
        <v>1133</v>
      </c>
      <c r="Q15" s="174" t="s">
        <v>842</v>
      </c>
      <c r="R15" s="174" t="s">
        <v>1134</v>
      </c>
      <c r="S15" s="177" t="s">
        <v>768</v>
      </c>
      <c r="T15" s="174" t="s">
        <v>363</v>
      </c>
      <c r="U15" s="176">
        <v>363492306</v>
      </c>
      <c r="V15" s="174">
        <v>676158</v>
      </c>
      <c r="W15" s="174">
        <v>625320</v>
      </c>
      <c r="X15" s="174">
        <v>6200</v>
      </c>
      <c r="Y15" s="174">
        <v>50</v>
      </c>
      <c r="Z15" s="174">
        <v>1822</v>
      </c>
      <c r="AA15" s="174">
        <v>0</v>
      </c>
      <c r="AB15" s="174">
        <v>1394</v>
      </c>
      <c r="AC15" s="174">
        <v>0</v>
      </c>
      <c r="AD15" s="174">
        <v>1394</v>
      </c>
      <c r="AE15" s="174">
        <v>200</v>
      </c>
      <c r="AF15" s="174">
        <v>0</v>
      </c>
      <c r="AG15" s="174">
        <v>2760</v>
      </c>
      <c r="AH15" s="174">
        <v>600</v>
      </c>
      <c r="AI15" s="174">
        <v>389</v>
      </c>
      <c r="AJ15" s="174">
        <v>100</v>
      </c>
      <c r="AK15" s="174">
        <v>1919</v>
      </c>
      <c r="AL15" s="174" t="s">
        <v>366</v>
      </c>
      <c r="AM15" s="174">
        <v>2616</v>
      </c>
      <c r="AN15" s="174">
        <v>24</v>
      </c>
      <c r="AO15" s="174">
        <v>30</v>
      </c>
      <c r="AP15" s="174">
        <v>10</v>
      </c>
      <c r="AQ15" s="174">
        <v>39</v>
      </c>
      <c r="AR15" s="174">
        <v>0</v>
      </c>
      <c r="AS15" s="174">
        <v>0</v>
      </c>
      <c r="AT15" s="174">
        <v>25</v>
      </c>
      <c r="AU15" s="174">
        <v>10</v>
      </c>
      <c r="AV15" s="174">
        <v>10</v>
      </c>
      <c r="AW15" s="174">
        <v>100</v>
      </c>
      <c r="AX15" s="174">
        <v>5</v>
      </c>
      <c r="AY15" s="174">
        <v>2</v>
      </c>
      <c r="AZ15" s="174">
        <v>10</v>
      </c>
      <c r="BA15" s="174">
        <v>10</v>
      </c>
      <c r="BB15" s="174">
        <v>14</v>
      </c>
      <c r="BC15" s="174">
        <v>0</v>
      </c>
      <c r="BD15" s="174">
        <v>0</v>
      </c>
      <c r="BE15" s="174">
        <v>0</v>
      </c>
      <c r="BF15" s="174" t="s">
        <v>1135</v>
      </c>
      <c r="BG15" s="174">
        <v>40</v>
      </c>
      <c r="BH15" s="174">
        <v>60</v>
      </c>
      <c r="BI15" s="174">
        <v>0</v>
      </c>
      <c r="BJ15" s="174">
        <v>0</v>
      </c>
      <c r="BK15" s="174">
        <v>0</v>
      </c>
      <c r="BL15" s="174">
        <v>0</v>
      </c>
      <c r="BM15" s="174">
        <v>90</v>
      </c>
      <c r="BN15" s="174">
        <v>10</v>
      </c>
      <c r="BO15" s="174">
        <v>80</v>
      </c>
      <c r="BP15" s="174">
        <v>10</v>
      </c>
      <c r="BQ15" s="174">
        <v>8</v>
      </c>
      <c r="BR15" s="174">
        <v>2</v>
      </c>
      <c r="BS15" s="174">
        <v>0</v>
      </c>
      <c r="BT15" s="174">
        <v>0</v>
      </c>
      <c r="BU15" s="174">
        <v>0</v>
      </c>
      <c r="BV15" s="174">
        <v>0</v>
      </c>
      <c r="BW15" s="174">
        <v>0</v>
      </c>
      <c r="BX15" s="174">
        <v>10</v>
      </c>
      <c r="BY15" s="174">
        <v>40</v>
      </c>
      <c r="BZ15" s="174">
        <v>55</v>
      </c>
      <c r="CA15" s="174">
        <v>60</v>
      </c>
      <c r="CB15" s="174" t="s">
        <v>368</v>
      </c>
      <c r="CC15" s="174" t="s">
        <v>1136</v>
      </c>
      <c r="CD15" s="174" t="s">
        <v>770</v>
      </c>
      <c r="CE15" s="174" t="s">
        <v>431</v>
      </c>
      <c r="CF15" s="174">
        <v>10</v>
      </c>
      <c r="CG15" s="174">
        <v>4</v>
      </c>
      <c r="CH15" s="174">
        <v>0</v>
      </c>
      <c r="CI15" s="174">
        <v>100</v>
      </c>
      <c r="CJ15" s="174">
        <v>16</v>
      </c>
      <c r="CK15" s="174">
        <v>20</v>
      </c>
      <c r="CL15" s="174">
        <v>25000</v>
      </c>
      <c r="CM15" s="174" t="s">
        <v>363</v>
      </c>
      <c r="CN15" s="174" t="s">
        <v>1137</v>
      </c>
      <c r="CO15" s="174" t="s">
        <v>363</v>
      </c>
      <c r="CP15" s="174" t="s">
        <v>771</v>
      </c>
      <c r="CQ15" s="174" t="s">
        <v>363</v>
      </c>
      <c r="CR15" s="174" t="s">
        <v>1138</v>
      </c>
      <c r="CS15" s="174" t="s">
        <v>375</v>
      </c>
      <c r="CT15" s="174" t="s">
        <v>375</v>
      </c>
      <c r="CU15" s="174" t="s">
        <v>376</v>
      </c>
      <c r="CV15" s="174" t="s">
        <v>375</v>
      </c>
      <c r="CW15" s="174" t="s">
        <v>375</v>
      </c>
      <c r="CX15" s="174" t="s">
        <v>376</v>
      </c>
      <c r="CY15" s="174" t="s">
        <v>376</v>
      </c>
      <c r="CZ15" s="174" t="s">
        <v>375</v>
      </c>
      <c r="DA15" s="174" t="s">
        <v>375</v>
      </c>
      <c r="DB15" s="174" t="s">
        <v>375</v>
      </c>
      <c r="DC15" s="174" t="s">
        <v>376</v>
      </c>
      <c r="DD15" s="174" t="s">
        <v>376</v>
      </c>
      <c r="DE15" s="174" t="s">
        <v>375</v>
      </c>
      <c r="DF15" s="174" t="s">
        <v>376</v>
      </c>
      <c r="DG15" s="174" t="s">
        <v>376</v>
      </c>
      <c r="DH15" s="174" t="s">
        <v>376</v>
      </c>
      <c r="DI15" s="174" t="s">
        <v>376</v>
      </c>
      <c r="DJ15" s="174" t="s">
        <v>375</v>
      </c>
      <c r="DK15" s="174" t="s">
        <v>375</v>
      </c>
      <c r="DL15" s="174" t="s">
        <v>375</v>
      </c>
      <c r="DM15" s="174" t="s">
        <v>375</v>
      </c>
      <c r="DN15" s="174" t="s">
        <v>375</v>
      </c>
      <c r="DO15" s="174" t="s">
        <v>376</v>
      </c>
      <c r="DP15" s="174" t="s">
        <v>375</v>
      </c>
      <c r="DQ15" s="174" t="s">
        <v>363</v>
      </c>
      <c r="DR15" s="174" t="s">
        <v>1139</v>
      </c>
      <c r="DS15" s="174">
        <v>125</v>
      </c>
      <c r="DT15" s="180">
        <v>1000</v>
      </c>
      <c r="DU15" s="174">
        <v>1200</v>
      </c>
      <c r="DV15" s="174" t="s">
        <v>1140</v>
      </c>
      <c r="DW15" s="174" t="s">
        <v>380</v>
      </c>
      <c r="DX15" s="174">
        <v>40</v>
      </c>
      <c r="DY15" s="174" t="s">
        <v>1141</v>
      </c>
      <c r="DZ15" s="174" t="s">
        <v>781</v>
      </c>
      <c r="EA15" s="174" t="s">
        <v>781</v>
      </c>
      <c r="EB15" s="174" t="s">
        <v>384</v>
      </c>
      <c r="ED15" s="174" t="s">
        <v>363</v>
      </c>
      <c r="EE15" s="174" t="s">
        <v>1142</v>
      </c>
      <c r="EF15" s="174" t="s">
        <v>363</v>
      </c>
      <c r="EG15" s="174" t="s">
        <v>1143</v>
      </c>
      <c r="EH15" s="174" t="s">
        <v>1144</v>
      </c>
      <c r="EI15" s="174" t="s">
        <v>594</v>
      </c>
      <c r="EJ15" s="174" t="s">
        <v>778</v>
      </c>
      <c r="EK15" s="174" t="s">
        <v>779</v>
      </c>
      <c r="EL15" s="174" t="s">
        <v>1145</v>
      </c>
      <c r="EM15" s="174" t="s">
        <v>382</v>
      </c>
      <c r="EN15" s="174" t="s">
        <v>1146</v>
      </c>
      <c r="EO15" s="177" t="s">
        <v>1147</v>
      </c>
      <c r="EP15" s="177" t="s">
        <v>1148</v>
      </c>
      <c r="EQ15" s="177" t="s">
        <v>1149</v>
      </c>
      <c r="ER15" s="174" t="s">
        <v>866</v>
      </c>
      <c r="ES15" s="174" t="s">
        <v>1130</v>
      </c>
      <c r="ET15" s="174" t="s">
        <v>762</v>
      </c>
    </row>
    <row r="16" spans="1:157" ht="16" customHeight="1" x14ac:dyDescent="0.2">
      <c r="B16" s="175">
        <v>44642.609985995368</v>
      </c>
      <c r="C16" s="174" t="s">
        <v>1150</v>
      </c>
      <c r="D16" s="174" t="s">
        <v>1151</v>
      </c>
      <c r="E16" s="176" t="s">
        <v>1152</v>
      </c>
      <c r="F16" s="174" t="s">
        <v>1153</v>
      </c>
      <c r="G16" s="174" t="s">
        <v>1154</v>
      </c>
      <c r="H16" s="174" t="s">
        <v>1155</v>
      </c>
      <c r="I16" s="174" t="s">
        <v>356</v>
      </c>
      <c r="J16" s="174" t="s">
        <v>357</v>
      </c>
      <c r="K16" s="174">
        <v>60645</v>
      </c>
      <c r="M16" s="174" t="s">
        <v>1151</v>
      </c>
      <c r="N16" s="174" t="s">
        <v>1156</v>
      </c>
      <c r="O16" s="174" t="s">
        <v>1157</v>
      </c>
      <c r="P16" s="174" t="s">
        <v>1158</v>
      </c>
      <c r="Q16" s="174" t="s">
        <v>1159</v>
      </c>
      <c r="R16" s="174" t="s">
        <v>1160</v>
      </c>
      <c r="S16" s="177" t="s">
        <v>1161</v>
      </c>
      <c r="T16" s="174" t="s">
        <v>363</v>
      </c>
      <c r="U16" s="176" t="s">
        <v>1162</v>
      </c>
      <c r="V16" s="180">
        <v>475000</v>
      </c>
      <c r="W16" s="174">
        <v>0</v>
      </c>
      <c r="X16" s="174">
        <v>350</v>
      </c>
      <c r="Y16" s="174">
        <v>72</v>
      </c>
      <c r="Z16" s="174">
        <v>173</v>
      </c>
      <c r="AA16" s="174">
        <v>1669</v>
      </c>
      <c r="AB16" s="174">
        <v>1567</v>
      </c>
      <c r="AC16" s="174">
        <v>633</v>
      </c>
      <c r="AD16" s="174">
        <v>3869</v>
      </c>
      <c r="AE16" s="174">
        <v>0</v>
      </c>
      <c r="AF16" s="174">
        <v>0</v>
      </c>
      <c r="AG16" s="174">
        <v>11</v>
      </c>
      <c r="AH16" s="174">
        <v>0</v>
      </c>
      <c r="AI16" s="174">
        <v>10</v>
      </c>
      <c r="AJ16" s="174">
        <v>65</v>
      </c>
      <c r="AK16" s="174">
        <v>0</v>
      </c>
      <c r="AL16" s="174" t="s">
        <v>403</v>
      </c>
      <c r="AM16" s="180">
        <v>10000</v>
      </c>
      <c r="AN16" s="174">
        <v>60</v>
      </c>
      <c r="AO16" s="174">
        <v>60</v>
      </c>
      <c r="AP16" s="174">
        <v>50</v>
      </c>
      <c r="AQ16" s="174">
        <v>80</v>
      </c>
      <c r="AR16" s="174">
        <v>60</v>
      </c>
      <c r="AS16" s="174">
        <v>20</v>
      </c>
      <c r="AT16" s="174">
        <v>80</v>
      </c>
      <c r="AU16" s="174">
        <v>80</v>
      </c>
      <c r="AV16" s="174">
        <v>10</v>
      </c>
      <c r="AW16" s="174">
        <v>10</v>
      </c>
      <c r="AX16" s="174">
        <v>25</v>
      </c>
      <c r="AY16" s="174">
        <v>30</v>
      </c>
      <c r="AZ16" s="174">
        <v>80</v>
      </c>
      <c r="BA16" s="174">
        <v>40</v>
      </c>
      <c r="BB16" s="174">
        <v>30</v>
      </c>
      <c r="BC16" s="174">
        <v>20</v>
      </c>
      <c r="BD16" s="174">
        <v>25</v>
      </c>
      <c r="BE16" s="174">
        <v>0</v>
      </c>
      <c r="BF16" s="174" t="s">
        <v>886</v>
      </c>
      <c r="BG16" s="174">
        <v>47</v>
      </c>
      <c r="BH16" s="174">
        <v>53</v>
      </c>
      <c r="BI16" s="174">
        <v>0</v>
      </c>
      <c r="BJ16" s="174">
        <v>0</v>
      </c>
      <c r="BK16" s="174">
        <v>0</v>
      </c>
      <c r="BL16" s="174">
        <v>0</v>
      </c>
      <c r="BM16" s="174">
        <v>57.3</v>
      </c>
      <c r="BN16" s="174">
        <v>42.2</v>
      </c>
      <c r="BO16" s="174">
        <v>0</v>
      </c>
      <c r="BP16" s="174">
        <v>0</v>
      </c>
      <c r="BQ16" s="174">
        <v>0</v>
      </c>
      <c r="BR16" s="174">
        <v>0</v>
      </c>
      <c r="BS16" s="174">
        <v>0</v>
      </c>
      <c r="BT16" s="174">
        <v>0</v>
      </c>
      <c r="BU16" s="174">
        <v>0</v>
      </c>
      <c r="BV16" s="174">
        <v>0</v>
      </c>
      <c r="BW16" s="174">
        <v>0</v>
      </c>
      <c r="BX16" s="174">
        <v>60</v>
      </c>
      <c r="BY16" s="174">
        <v>20</v>
      </c>
      <c r="BZ16" s="174">
        <v>20</v>
      </c>
      <c r="CA16" s="174">
        <v>23</v>
      </c>
      <c r="CB16" s="174" t="s">
        <v>1163</v>
      </c>
      <c r="CC16" s="174" t="s">
        <v>1163</v>
      </c>
      <c r="CD16" s="174" t="s">
        <v>1164</v>
      </c>
      <c r="CE16" s="174" t="s">
        <v>431</v>
      </c>
      <c r="CF16" s="174">
        <v>4</v>
      </c>
      <c r="CG16" s="174">
        <v>5</v>
      </c>
      <c r="CH16" s="174">
        <v>2</v>
      </c>
      <c r="CI16" s="174">
        <v>100</v>
      </c>
      <c r="CJ16" s="174">
        <v>11</v>
      </c>
      <c r="CK16" s="174">
        <v>0</v>
      </c>
      <c r="CL16" s="174" t="s">
        <v>1165</v>
      </c>
      <c r="CM16" s="174" t="s">
        <v>382</v>
      </c>
      <c r="CO16" s="174" t="s">
        <v>363</v>
      </c>
      <c r="CP16" s="174" t="s">
        <v>409</v>
      </c>
      <c r="CQ16" s="174" t="s">
        <v>382</v>
      </c>
      <c r="CS16" s="174" t="s">
        <v>376</v>
      </c>
      <c r="CT16" s="174" t="s">
        <v>375</v>
      </c>
      <c r="CU16" s="174" t="s">
        <v>376</v>
      </c>
      <c r="CV16" s="174" t="s">
        <v>376</v>
      </c>
      <c r="CW16" s="174" t="s">
        <v>376</v>
      </c>
      <c r="CX16" s="174" t="s">
        <v>375</v>
      </c>
      <c r="CY16" s="174" t="s">
        <v>376</v>
      </c>
      <c r="CZ16" s="174" t="s">
        <v>375</v>
      </c>
      <c r="DA16" s="174" t="s">
        <v>375</v>
      </c>
      <c r="DB16" s="174" t="s">
        <v>375</v>
      </c>
      <c r="DC16" s="174" t="s">
        <v>375</v>
      </c>
      <c r="DD16" s="174" t="s">
        <v>376</v>
      </c>
      <c r="DE16" s="174" t="s">
        <v>375</v>
      </c>
      <c r="DF16" s="174" t="s">
        <v>376</v>
      </c>
      <c r="DG16" s="174" t="s">
        <v>376</v>
      </c>
      <c r="DH16" s="174" t="s">
        <v>375</v>
      </c>
      <c r="DI16" s="174" t="s">
        <v>376</v>
      </c>
      <c r="DJ16" s="174" t="s">
        <v>375</v>
      </c>
      <c r="DK16" s="174" t="s">
        <v>376</v>
      </c>
      <c r="DL16" s="174" t="s">
        <v>376</v>
      </c>
      <c r="DM16" s="174" t="s">
        <v>375</v>
      </c>
      <c r="DN16" s="174" t="s">
        <v>375</v>
      </c>
      <c r="DO16" s="174" t="s">
        <v>375</v>
      </c>
      <c r="DP16" s="174" t="s">
        <v>375</v>
      </c>
      <c r="DQ16" s="174" t="s">
        <v>363</v>
      </c>
      <c r="DR16" s="174" t="s">
        <v>1166</v>
      </c>
      <c r="DS16" s="174"/>
      <c r="DT16" s="174">
        <v>0</v>
      </c>
      <c r="DU16" s="174">
        <v>0</v>
      </c>
      <c r="DV16" s="174" t="s">
        <v>1167</v>
      </c>
      <c r="DW16" s="174" t="s">
        <v>380</v>
      </c>
      <c r="DX16" s="174">
        <v>33</v>
      </c>
      <c r="DY16" s="174" t="s">
        <v>1168</v>
      </c>
      <c r="DZ16" s="174" t="s">
        <v>382</v>
      </c>
      <c r="EA16" s="174" t="s">
        <v>382</v>
      </c>
      <c r="EB16" s="174" t="s">
        <v>384</v>
      </c>
      <c r="ED16" s="174" t="s">
        <v>382</v>
      </c>
      <c r="EF16" s="174" t="s">
        <v>382</v>
      </c>
      <c r="EG16" s="174" t="s">
        <v>1169</v>
      </c>
      <c r="EH16" s="174" t="s">
        <v>1170</v>
      </c>
      <c r="EI16" s="174"/>
      <c r="EJ16" s="174" t="s">
        <v>700</v>
      </c>
      <c r="EK16" s="174" t="s">
        <v>1171</v>
      </c>
      <c r="EL16" s="174" t="s">
        <v>1172</v>
      </c>
      <c r="EM16" s="174"/>
      <c r="EN16" s="174" t="s">
        <v>1173</v>
      </c>
      <c r="EO16" s="177" t="s">
        <v>1174</v>
      </c>
      <c r="EP16" s="177" t="s">
        <v>1175</v>
      </c>
      <c r="EQ16" s="177" t="s">
        <v>1176</v>
      </c>
      <c r="ER16" s="174" t="s">
        <v>866</v>
      </c>
      <c r="ET16" s="174" t="s">
        <v>1177</v>
      </c>
    </row>
    <row r="17" spans="2:157" ht="16" customHeight="1" x14ac:dyDescent="0.2">
      <c r="B17" s="175">
        <v>44645.561266053242</v>
      </c>
      <c r="C17" s="174" t="s">
        <v>1150</v>
      </c>
      <c r="D17" s="174" t="s">
        <v>681</v>
      </c>
      <c r="E17" s="176" t="s">
        <v>1178</v>
      </c>
      <c r="F17" s="174" t="s">
        <v>217</v>
      </c>
      <c r="G17" s="174" t="s">
        <v>677</v>
      </c>
      <c r="H17" s="174" t="s">
        <v>1179</v>
      </c>
      <c r="I17" s="174" t="s">
        <v>679</v>
      </c>
      <c r="J17" s="174" t="s">
        <v>1180</v>
      </c>
      <c r="K17" s="174">
        <v>60901</v>
      </c>
      <c r="M17" s="174" t="s">
        <v>1181</v>
      </c>
      <c r="N17" s="174" t="s">
        <v>1035</v>
      </c>
      <c r="O17" s="174" t="s">
        <v>1182</v>
      </c>
      <c r="P17" s="174" t="s">
        <v>681</v>
      </c>
      <c r="Q17" s="174" t="s">
        <v>1183</v>
      </c>
      <c r="R17" s="174" t="s">
        <v>683</v>
      </c>
      <c r="T17" s="174" t="s">
        <v>363</v>
      </c>
      <c r="U17" s="176" t="s">
        <v>685</v>
      </c>
      <c r="V17" s="174">
        <v>39868</v>
      </c>
      <c r="W17" s="174">
        <v>0</v>
      </c>
      <c r="X17" s="174">
        <v>500</v>
      </c>
      <c r="Y17" s="174">
        <v>50</v>
      </c>
      <c r="Z17" s="174">
        <v>642</v>
      </c>
      <c r="AA17" s="174">
        <v>0</v>
      </c>
      <c r="AB17" s="174">
        <v>642</v>
      </c>
      <c r="AC17" s="174">
        <v>0</v>
      </c>
      <c r="AD17" s="174">
        <v>642</v>
      </c>
      <c r="AE17" s="174">
        <v>100</v>
      </c>
      <c r="AF17" s="174">
        <v>0</v>
      </c>
      <c r="AG17" s="174">
        <v>12</v>
      </c>
      <c r="AH17" s="174">
        <v>100</v>
      </c>
      <c r="AI17" s="174">
        <v>0</v>
      </c>
      <c r="AJ17" s="174">
        <v>0</v>
      </c>
      <c r="AK17" s="174">
        <v>0</v>
      </c>
      <c r="AL17" s="174" t="s">
        <v>366</v>
      </c>
      <c r="AM17" s="174">
        <v>0</v>
      </c>
      <c r="AN17" s="174">
        <v>90</v>
      </c>
      <c r="AO17" s="174">
        <v>75</v>
      </c>
      <c r="AP17" s="174">
        <v>0</v>
      </c>
      <c r="AQ17" s="174">
        <v>0</v>
      </c>
      <c r="AR17" s="174">
        <v>0</v>
      </c>
      <c r="AS17" s="174">
        <v>2</v>
      </c>
      <c r="AT17" s="174">
        <v>65</v>
      </c>
      <c r="AU17" s="174">
        <v>10</v>
      </c>
      <c r="AV17" s="174">
        <v>80</v>
      </c>
      <c r="AW17" s="174">
        <v>0</v>
      </c>
      <c r="AX17" s="174">
        <v>10</v>
      </c>
      <c r="AY17" s="174">
        <v>5</v>
      </c>
      <c r="AZ17" s="174">
        <v>15</v>
      </c>
      <c r="BA17" s="174">
        <v>20</v>
      </c>
      <c r="BB17" s="174">
        <v>15</v>
      </c>
      <c r="BC17" s="174">
        <v>40</v>
      </c>
      <c r="BD17" s="174">
        <v>0</v>
      </c>
      <c r="BE17" s="174">
        <v>2</v>
      </c>
      <c r="BF17" s="174" t="s">
        <v>1184</v>
      </c>
      <c r="BG17" s="174">
        <v>40</v>
      </c>
      <c r="BH17" s="174">
        <v>60</v>
      </c>
      <c r="BI17" s="174">
        <v>0</v>
      </c>
      <c r="BJ17" s="174">
        <v>0</v>
      </c>
      <c r="BK17" s="174">
        <v>0</v>
      </c>
      <c r="BL17" s="174">
        <v>1</v>
      </c>
      <c r="BM17" s="174">
        <v>75</v>
      </c>
      <c r="BN17" s="174">
        <v>24</v>
      </c>
      <c r="BO17" s="174">
        <v>86</v>
      </c>
      <c r="BP17" s="174">
        <v>3</v>
      </c>
      <c r="BQ17" s="174">
        <v>5</v>
      </c>
      <c r="BR17" s="174">
        <v>1</v>
      </c>
      <c r="BS17" s="174">
        <v>0</v>
      </c>
      <c r="BT17" s="174">
        <v>0</v>
      </c>
      <c r="BU17" s="174">
        <v>5</v>
      </c>
      <c r="BV17" s="174">
        <v>0</v>
      </c>
      <c r="BW17" s="174">
        <v>0</v>
      </c>
      <c r="BX17" s="174">
        <v>65</v>
      </c>
      <c r="BY17" s="174">
        <v>20</v>
      </c>
      <c r="BZ17" s="174">
        <v>15</v>
      </c>
      <c r="CA17" s="174">
        <v>60</v>
      </c>
      <c r="CB17" s="174" t="s">
        <v>691</v>
      </c>
      <c r="CC17" s="174" t="s">
        <v>368</v>
      </c>
      <c r="CD17" s="174" t="s">
        <v>1185</v>
      </c>
      <c r="CE17" s="174" t="s">
        <v>1186</v>
      </c>
      <c r="CF17" s="174">
        <v>0</v>
      </c>
      <c r="CG17" s="174">
        <v>2</v>
      </c>
      <c r="CH17" s="174">
        <v>0</v>
      </c>
      <c r="CI17" s="174">
        <v>16</v>
      </c>
      <c r="CJ17" s="174">
        <v>6</v>
      </c>
      <c r="CK17" s="174">
        <v>2</v>
      </c>
      <c r="CL17" s="174">
        <v>400</v>
      </c>
      <c r="CM17" s="174" t="s">
        <v>382</v>
      </c>
      <c r="CO17" s="174" t="s">
        <v>363</v>
      </c>
      <c r="CP17" s="174" t="s">
        <v>1187</v>
      </c>
      <c r="CQ17" s="174" t="s">
        <v>382</v>
      </c>
      <c r="CS17" s="174" t="s">
        <v>375</v>
      </c>
      <c r="CT17" s="174" t="s">
        <v>375</v>
      </c>
      <c r="CU17" s="174" t="s">
        <v>375</v>
      </c>
      <c r="CV17" s="174" t="s">
        <v>376</v>
      </c>
      <c r="CW17" s="174" t="s">
        <v>376</v>
      </c>
      <c r="CX17" s="174" t="s">
        <v>376</v>
      </c>
      <c r="CY17" s="174" t="s">
        <v>376</v>
      </c>
      <c r="CZ17" s="174" t="s">
        <v>375</v>
      </c>
      <c r="DA17" s="174" t="s">
        <v>376</v>
      </c>
      <c r="DB17" s="174" t="s">
        <v>375</v>
      </c>
      <c r="DC17" s="174" t="s">
        <v>376</v>
      </c>
      <c r="DD17" s="174" t="s">
        <v>376</v>
      </c>
      <c r="DE17" s="174" t="s">
        <v>375</v>
      </c>
      <c r="DF17" s="174" t="s">
        <v>376</v>
      </c>
      <c r="DG17" s="174" t="s">
        <v>376</v>
      </c>
      <c r="DH17" s="174" t="s">
        <v>376</v>
      </c>
      <c r="DI17" s="174" t="s">
        <v>376</v>
      </c>
      <c r="DJ17" s="174" t="s">
        <v>375</v>
      </c>
      <c r="DK17" s="174" t="s">
        <v>375</v>
      </c>
      <c r="DL17" s="174" t="s">
        <v>375</v>
      </c>
      <c r="DM17" s="174" t="s">
        <v>374</v>
      </c>
      <c r="DN17" s="174" t="s">
        <v>375</v>
      </c>
      <c r="DO17" s="174" t="s">
        <v>376</v>
      </c>
      <c r="DP17" s="174" t="s">
        <v>374</v>
      </c>
      <c r="DQ17" s="174" t="s">
        <v>363</v>
      </c>
      <c r="DR17" s="174" t="s">
        <v>1188</v>
      </c>
      <c r="DS17" s="174" t="s">
        <v>1189</v>
      </c>
      <c r="DT17" s="174">
        <v>0</v>
      </c>
      <c r="DU17" s="174">
        <v>0</v>
      </c>
      <c r="DV17" s="174" t="s">
        <v>1190</v>
      </c>
      <c r="DW17" s="174" t="s">
        <v>502</v>
      </c>
      <c r="DX17" s="174">
        <v>20</v>
      </c>
      <c r="DY17" s="174" t="s">
        <v>382</v>
      </c>
      <c r="DZ17" s="174" t="s">
        <v>382</v>
      </c>
      <c r="EA17" s="174" t="s">
        <v>382</v>
      </c>
      <c r="EB17" s="174" t="s">
        <v>414</v>
      </c>
      <c r="ED17" s="174" t="s">
        <v>382</v>
      </c>
      <c r="EF17" s="174" t="s">
        <v>382</v>
      </c>
      <c r="EG17" s="174" t="s">
        <v>1191</v>
      </c>
      <c r="EH17" s="174" t="s">
        <v>1192</v>
      </c>
      <c r="EI17" s="174" t="s">
        <v>653</v>
      </c>
      <c r="EJ17" s="174" t="s">
        <v>653</v>
      </c>
      <c r="EK17" s="174" t="s">
        <v>1193</v>
      </c>
      <c r="EL17" s="174" t="s">
        <v>1194</v>
      </c>
      <c r="EM17" s="174" t="s">
        <v>1195</v>
      </c>
      <c r="ER17" s="174" t="s">
        <v>866</v>
      </c>
      <c r="ET17" s="174" t="s">
        <v>681</v>
      </c>
    </row>
    <row r="18" spans="2:157" ht="16" customHeight="1" x14ac:dyDescent="0.2">
      <c r="B18" s="175">
        <v>44649.678118553238</v>
      </c>
      <c r="C18" s="174" t="s">
        <v>1196</v>
      </c>
      <c r="D18" s="174" t="s">
        <v>1197</v>
      </c>
      <c r="E18" s="176">
        <v>3128239516</v>
      </c>
      <c r="F18" s="174" t="s">
        <v>1198</v>
      </c>
      <c r="G18" s="174">
        <v>7734654749</v>
      </c>
      <c r="H18" s="174" t="s">
        <v>1199</v>
      </c>
      <c r="I18" s="174" t="s">
        <v>356</v>
      </c>
      <c r="J18" s="174" t="s">
        <v>486</v>
      </c>
      <c r="K18" s="174">
        <v>60659</v>
      </c>
      <c r="M18" s="174" t="s">
        <v>1197</v>
      </c>
      <c r="N18" s="174" t="s">
        <v>358</v>
      </c>
      <c r="O18" s="174" t="s">
        <v>1196</v>
      </c>
      <c r="P18" s="174" t="s">
        <v>1200</v>
      </c>
      <c r="Q18" s="174" t="s">
        <v>1201</v>
      </c>
      <c r="R18" s="174" t="s">
        <v>1202</v>
      </c>
      <c r="S18" s="177" t="s">
        <v>1203</v>
      </c>
      <c r="T18" s="174" t="s">
        <v>363</v>
      </c>
      <c r="U18" s="176">
        <v>200248300</v>
      </c>
      <c r="V18" s="174">
        <v>53265</v>
      </c>
      <c r="W18" s="174">
        <v>0</v>
      </c>
      <c r="X18" s="174">
        <v>1636</v>
      </c>
      <c r="Y18" s="174">
        <v>1512</v>
      </c>
      <c r="Z18" s="174">
        <v>1023</v>
      </c>
      <c r="AA18" s="174">
        <v>0</v>
      </c>
      <c r="AB18" s="174">
        <v>1230</v>
      </c>
      <c r="AC18" s="174">
        <v>251</v>
      </c>
      <c r="AD18" s="174">
        <v>1481</v>
      </c>
      <c r="AE18" s="174">
        <v>251</v>
      </c>
      <c r="AF18" s="174">
        <v>0</v>
      </c>
      <c r="AG18" s="174">
        <v>0</v>
      </c>
      <c r="AH18" s="174">
        <v>563</v>
      </c>
      <c r="AI18" s="174">
        <v>0</v>
      </c>
      <c r="AJ18" s="174">
        <v>0</v>
      </c>
      <c r="AK18" s="174">
        <v>0</v>
      </c>
      <c r="AL18" s="174" t="s">
        <v>366</v>
      </c>
      <c r="AM18" s="174">
        <v>120</v>
      </c>
      <c r="AN18" s="174">
        <v>40</v>
      </c>
      <c r="AO18" s="174">
        <v>32</v>
      </c>
      <c r="AP18" s="174">
        <v>2</v>
      </c>
      <c r="AQ18" s="174">
        <v>8</v>
      </c>
      <c r="AR18" s="174">
        <v>0</v>
      </c>
      <c r="AS18" s="174">
        <v>1</v>
      </c>
      <c r="AT18" s="174">
        <v>5</v>
      </c>
      <c r="AU18" s="174">
        <v>8</v>
      </c>
      <c r="AV18" s="174">
        <v>1</v>
      </c>
      <c r="AW18" s="174">
        <v>0</v>
      </c>
      <c r="AX18" s="174">
        <v>1</v>
      </c>
      <c r="AY18" s="174">
        <v>1</v>
      </c>
      <c r="AZ18" s="174">
        <v>1</v>
      </c>
      <c r="BA18" s="174">
        <v>2</v>
      </c>
      <c r="BB18" s="174">
        <v>5</v>
      </c>
      <c r="BC18" s="174">
        <v>2</v>
      </c>
      <c r="BD18" s="174">
        <v>5</v>
      </c>
      <c r="BE18" s="174">
        <v>8</v>
      </c>
      <c r="BF18" s="174">
        <v>0</v>
      </c>
      <c r="BG18" s="174">
        <v>56</v>
      </c>
      <c r="BH18" s="174">
        <v>44</v>
      </c>
      <c r="BI18" s="174">
        <v>0</v>
      </c>
      <c r="BJ18" s="174">
        <v>0</v>
      </c>
      <c r="BK18" s="174">
        <v>0</v>
      </c>
      <c r="BL18" s="174">
        <v>2</v>
      </c>
      <c r="BM18" s="174">
        <v>65</v>
      </c>
      <c r="BN18" s="174">
        <v>33</v>
      </c>
      <c r="BO18" s="174">
        <v>1</v>
      </c>
      <c r="BP18" s="174">
        <v>1</v>
      </c>
      <c r="BQ18" s="174">
        <v>3</v>
      </c>
      <c r="BR18" s="174">
        <v>2</v>
      </c>
      <c r="BS18" s="174">
        <v>94</v>
      </c>
      <c r="BT18" s="174">
        <v>1</v>
      </c>
      <c r="BU18" s="174">
        <v>1</v>
      </c>
      <c r="BV18" s="174">
        <v>0</v>
      </c>
      <c r="BW18" s="174">
        <v>0</v>
      </c>
      <c r="BX18" s="174">
        <v>75</v>
      </c>
      <c r="BY18" s="174">
        <v>15</v>
      </c>
      <c r="BZ18" s="174">
        <v>10</v>
      </c>
      <c r="CA18" s="174">
        <v>65</v>
      </c>
      <c r="CB18" s="174" t="s">
        <v>429</v>
      </c>
      <c r="CC18" s="174" t="s">
        <v>1204</v>
      </c>
      <c r="CD18" s="174" t="s">
        <v>1205</v>
      </c>
      <c r="CE18" s="174" t="s">
        <v>1206</v>
      </c>
      <c r="CF18" s="174">
        <v>0</v>
      </c>
      <c r="CG18" s="174">
        <v>2</v>
      </c>
      <c r="CH18" s="174">
        <v>0</v>
      </c>
      <c r="CI18" s="174">
        <v>25</v>
      </c>
      <c r="CJ18" s="174">
        <v>17</v>
      </c>
      <c r="CK18" s="174">
        <v>8</v>
      </c>
      <c r="CL18" s="174">
        <v>320</v>
      </c>
      <c r="CM18" s="174" t="s">
        <v>363</v>
      </c>
      <c r="CN18" s="174" t="s">
        <v>1207</v>
      </c>
      <c r="CO18" s="174" t="s">
        <v>363</v>
      </c>
      <c r="CP18" s="174" t="s">
        <v>409</v>
      </c>
      <c r="CQ18" s="174" t="s">
        <v>382</v>
      </c>
      <c r="CS18" s="174" t="s">
        <v>374</v>
      </c>
      <c r="CT18" s="174" t="s">
        <v>377</v>
      </c>
      <c r="CU18" s="174" t="s">
        <v>374</v>
      </c>
      <c r="CV18" s="174" t="s">
        <v>374</v>
      </c>
      <c r="CW18" s="174" t="s">
        <v>374</v>
      </c>
      <c r="CX18" s="174" t="s">
        <v>376</v>
      </c>
      <c r="CY18" s="174" t="s">
        <v>376</v>
      </c>
      <c r="CZ18" s="174" t="s">
        <v>375</v>
      </c>
      <c r="DA18" s="174" t="s">
        <v>377</v>
      </c>
      <c r="DB18" s="174" t="s">
        <v>375</v>
      </c>
      <c r="DC18" s="174" t="s">
        <v>374</v>
      </c>
      <c r="DD18" s="174" t="s">
        <v>410</v>
      </c>
      <c r="DE18" s="174" t="s">
        <v>410</v>
      </c>
      <c r="DF18" s="174" t="s">
        <v>410</v>
      </c>
      <c r="DG18" s="174" t="s">
        <v>410</v>
      </c>
      <c r="DH18" s="174" t="s">
        <v>410</v>
      </c>
      <c r="DI18" s="174" t="s">
        <v>410</v>
      </c>
      <c r="DJ18" s="174" t="s">
        <v>377</v>
      </c>
      <c r="DK18" s="174" t="s">
        <v>377</v>
      </c>
      <c r="DL18" s="174" t="s">
        <v>377</v>
      </c>
      <c r="DM18" s="174" t="s">
        <v>376</v>
      </c>
      <c r="DN18" s="174" t="s">
        <v>376</v>
      </c>
      <c r="DO18" s="174" t="s">
        <v>410</v>
      </c>
      <c r="DP18" s="174" t="s">
        <v>375</v>
      </c>
      <c r="DQ18" s="174" t="s">
        <v>363</v>
      </c>
      <c r="DR18" s="174" t="s">
        <v>1208</v>
      </c>
      <c r="DS18" s="174">
        <v>475</v>
      </c>
      <c r="DT18" s="174">
        <v>150</v>
      </c>
      <c r="DU18" s="174">
        <v>325</v>
      </c>
      <c r="DV18" s="174" t="s">
        <v>501</v>
      </c>
      <c r="DW18" s="174" t="s">
        <v>502</v>
      </c>
      <c r="DX18" s="174">
        <v>6</v>
      </c>
      <c r="DY18" s="174" t="s">
        <v>1209</v>
      </c>
      <c r="DZ18" s="174" t="s">
        <v>382</v>
      </c>
      <c r="EA18" s="174" t="s">
        <v>1210</v>
      </c>
      <c r="EB18" s="174" t="s">
        <v>414</v>
      </c>
      <c r="ED18" s="174" t="s">
        <v>382</v>
      </c>
      <c r="EF18" s="174" t="s">
        <v>382</v>
      </c>
      <c r="EG18" s="174" t="s">
        <v>1211</v>
      </c>
      <c r="EH18" s="174" t="s">
        <v>1212</v>
      </c>
      <c r="EI18" s="174" t="s">
        <v>594</v>
      </c>
      <c r="EJ18" s="174"/>
      <c r="EK18" s="174" t="s">
        <v>1213</v>
      </c>
      <c r="EL18" s="174" t="s">
        <v>1214</v>
      </c>
      <c r="EM18" s="174" t="s">
        <v>557</v>
      </c>
      <c r="EN18" s="174" t="s">
        <v>1215</v>
      </c>
      <c r="ER18" s="174" t="s">
        <v>925</v>
      </c>
      <c r="ET18" s="174" t="s">
        <v>1216</v>
      </c>
    </row>
    <row r="19" spans="2:157" ht="20.25" customHeight="1" x14ac:dyDescent="0.2">
      <c r="B19" s="175">
        <v>44650.495552592591</v>
      </c>
      <c r="C19" s="174" t="s">
        <v>1150</v>
      </c>
      <c r="D19" s="174" t="s">
        <v>1217</v>
      </c>
      <c r="E19" s="176" t="s">
        <v>1218</v>
      </c>
      <c r="F19" s="174" t="s">
        <v>1219</v>
      </c>
      <c r="G19" s="174" t="s">
        <v>1218</v>
      </c>
      <c r="H19" s="174" t="s">
        <v>1220</v>
      </c>
      <c r="I19" s="174" t="s">
        <v>1221</v>
      </c>
      <c r="J19" s="174" t="s">
        <v>357</v>
      </c>
      <c r="K19" s="174">
        <v>60440</v>
      </c>
      <c r="M19" s="174" t="s">
        <v>1217</v>
      </c>
      <c r="N19" s="174" t="s">
        <v>358</v>
      </c>
      <c r="O19" s="174" t="s">
        <v>1222</v>
      </c>
      <c r="S19" s="177" t="s">
        <v>1223</v>
      </c>
      <c r="T19" s="174" t="s">
        <v>363</v>
      </c>
      <c r="U19" s="176" t="s">
        <v>1224</v>
      </c>
      <c r="V19" s="174">
        <v>204178</v>
      </c>
      <c r="W19" s="174" t="s">
        <v>1225</v>
      </c>
      <c r="X19" s="174">
        <v>141</v>
      </c>
      <c r="Y19" s="174">
        <v>101</v>
      </c>
      <c r="Z19" s="174">
        <v>500</v>
      </c>
      <c r="AA19" s="174">
        <v>0</v>
      </c>
      <c r="AB19" s="174">
        <v>2279</v>
      </c>
      <c r="AC19" s="174">
        <v>0</v>
      </c>
      <c r="AD19" s="174">
        <v>2279</v>
      </c>
      <c r="AE19" s="174">
        <v>0</v>
      </c>
      <c r="AF19" s="174">
        <v>0</v>
      </c>
      <c r="AG19" s="174">
        <v>0</v>
      </c>
      <c r="AH19" s="174">
        <v>2760</v>
      </c>
      <c r="AI19" s="174">
        <v>116</v>
      </c>
      <c r="AJ19" s="174">
        <v>25</v>
      </c>
      <c r="AK19" s="174">
        <v>0</v>
      </c>
      <c r="AL19" s="174" t="s">
        <v>366</v>
      </c>
      <c r="AM19" s="174">
        <v>4947</v>
      </c>
      <c r="AN19" s="174">
        <v>76</v>
      </c>
      <c r="AO19" s="174">
        <v>100</v>
      </c>
      <c r="AP19" s="174">
        <v>80</v>
      </c>
      <c r="AQ19" s="174">
        <v>25</v>
      </c>
      <c r="AR19" s="174">
        <v>0</v>
      </c>
      <c r="AS19" s="174">
        <v>50</v>
      </c>
      <c r="AT19" s="174">
        <v>90</v>
      </c>
      <c r="AU19" s="174">
        <v>75</v>
      </c>
      <c r="AV19" s="174">
        <v>12</v>
      </c>
      <c r="AW19" s="174">
        <v>1</v>
      </c>
      <c r="AX19" s="174">
        <v>46</v>
      </c>
      <c r="AY19" s="174">
        <v>20</v>
      </c>
      <c r="AZ19" s="174">
        <v>20</v>
      </c>
      <c r="BA19" s="174">
        <v>5</v>
      </c>
      <c r="BB19" s="174">
        <v>20</v>
      </c>
      <c r="BC19" s="174">
        <v>60</v>
      </c>
      <c r="BD19" s="174">
        <v>1</v>
      </c>
      <c r="BE19" s="174">
        <v>0</v>
      </c>
      <c r="BF19" s="174" t="s">
        <v>1226</v>
      </c>
      <c r="BG19" s="174">
        <v>43</v>
      </c>
      <c r="BH19" s="174">
        <v>57</v>
      </c>
      <c r="BI19" s="174">
        <v>0</v>
      </c>
      <c r="BJ19" s="174">
        <v>0</v>
      </c>
      <c r="BK19" s="174">
        <v>0</v>
      </c>
      <c r="BL19" s="174">
        <v>1</v>
      </c>
      <c r="BM19" s="174">
        <v>88</v>
      </c>
      <c r="BN19" s="174">
        <v>12</v>
      </c>
      <c r="BO19" s="174">
        <v>93</v>
      </c>
      <c r="BP19" s="174">
        <v>4</v>
      </c>
      <c r="BQ19" s="174">
        <v>1</v>
      </c>
      <c r="BR19" s="174">
        <v>2</v>
      </c>
      <c r="BS19" s="174">
        <v>0</v>
      </c>
      <c r="BT19" s="174">
        <v>0</v>
      </c>
      <c r="BU19" s="174">
        <v>0</v>
      </c>
      <c r="BV19" s="174">
        <v>0</v>
      </c>
      <c r="BW19" s="174">
        <v>0</v>
      </c>
      <c r="BX19" s="174">
        <v>80</v>
      </c>
      <c r="BY19" s="174">
        <v>19.399999999999999</v>
      </c>
      <c r="BZ19" s="174">
        <v>0.6</v>
      </c>
      <c r="CA19" s="174">
        <v>63</v>
      </c>
      <c r="CB19" s="174" t="s">
        <v>1227</v>
      </c>
      <c r="CC19" s="174" t="s">
        <v>1228</v>
      </c>
      <c r="CD19" s="174" t="s">
        <v>1229</v>
      </c>
      <c r="CE19" s="174" t="s">
        <v>912</v>
      </c>
      <c r="CF19" s="174">
        <v>0</v>
      </c>
      <c r="CG19" s="174">
        <v>3</v>
      </c>
      <c r="CH19" s="174">
        <v>3</v>
      </c>
      <c r="CI19" s="174">
        <v>141</v>
      </c>
      <c r="CJ19" s="174">
        <v>17</v>
      </c>
      <c r="CK19" s="174">
        <v>0</v>
      </c>
      <c r="CL19" s="174">
        <v>2640</v>
      </c>
      <c r="CM19" s="174" t="s">
        <v>363</v>
      </c>
      <c r="CN19" s="174" t="s">
        <v>1230</v>
      </c>
      <c r="CO19" s="174" t="s">
        <v>363</v>
      </c>
      <c r="CP19" s="174" t="s">
        <v>1187</v>
      </c>
      <c r="CQ19" s="174" t="s">
        <v>363</v>
      </c>
      <c r="CR19" s="174" t="s">
        <v>373</v>
      </c>
      <c r="CS19" s="174" t="s">
        <v>374</v>
      </c>
      <c r="CT19" s="174" t="s">
        <v>375</v>
      </c>
      <c r="CU19" s="174" t="s">
        <v>375</v>
      </c>
      <c r="CV19" s="174" t="s">
        <v>375</v>
      </c>
      <c r="CW19" s="174" t="s">
        <v>375</v>
      </c>
      <c r="CX19" s="174" t="s">
        <v>375</v>
      </c>
      <c r="CY19" s="174" t="s">
        <v>376</v>
      </c>
      <c r="CZ19" s="174" t="s">
        <v>375</v>
      </c>
      <c r="DA19" s="174" t="s">
        <v>376</v>
      </c>
      <c r="DB19" s="174" t="s">
        <v>375</v>
      </c>
      <c r="DC19" s="174" t="s">
        <v>375</v>
      </c>
      <c r="DD19" s="174" t="s">
        <v>376</v>
      </c>
      <c r="DE19" s="174" t="s">
        <v>375</v>
      </c>
      <c r="DF19" s="174" t="s">
        <v>375</v>
      </c>
      <c r="DG19" s="174" t="s">
        <v>375</v>
      </c>
      <c r="DH19" s="174" t="s">
        <v>375</v>
      </c>
      <c r="DI19" s="174" t="s">
        <v>375</v>
      </c>
      <c r="DJ19" s="174" t="s">
        <v>376</v>
      </c>
      <c r="DK19" s="174" t="s">
        <v>375</v>
      </c>
      <c r="DL19" s="174" t="s">
        <v>375</v>
      </c>
      <c r="DM19" s="174" t="s">
        <v>375</v>
      </c>
      <c r="DN19" s="174" t="s">
        <v>375</v>
      </c>
      <c r="DO19" s="174" t="s">
        <v>374</v>
      </c>
      <c r="DP19" s="174" t="s">
        <v>375</v>
      </c>
      <c r="DQ19" s="174" t="s">
        <v>363</v>
      </c>
      <c r="DR19" s="174" t="s">
        <v>1231</v>
      </c>
      <c r="DS19" s="174">
        <v>35</v>
      </c>
      <c r="DT19" s="174">
        <v>20</v>
      </c>
      <c r="DU19" s="174">
        <v>96</v>
      </c>
      <c r="DV19" s="174" t="s">
        <v>1232</v>
      </c>
      <c r="DW19" s="174" t="s">
        <v>502</v>
      </c>
      <c r="DX19" s="174" t="s">
        <v>1233</v>
      </c>
      <c r="DY19" s="174" t="s">
        <v>1234</v>
      </c>
      <c r="DZ19" s="174" t="s">
        <v>886</v>
      </c>
      <c r="EA19" s="174" t="s">
        <v>886</v>
      </c>
      <c r="EB19" s="174" t="s">
        <v>728</v>
      </c>
      <c r="ED19" s="174" t="s">
        <v>382</v>
      </c>
      <c r="EF19" s="174" t="s">
        <v>382</v>
      </c>
      <c r="EG19" s="174" t="s">
        <v>1235</v>
      </c>
      <c r="EH19" s="174" t="s">
        <v>669</v>
      </c>
      <c r="EI19" s="174" t="s">
        <v>756</v>
      </c>
      <c r="EJ19" s="174"/>
      <c r="EK19" s="174" t="s">
        <v>1236</v>
      </c>
      <c r="EL19" s="174" t="s">
        <v>1237</v>
      </c>
      <c r="EM19" s="174"/>
      <c r="EN19" s="174" t="s">
        <v>1238</v>
      </c>
      <c r="ER19" s="174" t="s">
        <v>866</v>
      </c>
      <c r="ET19" s="174" t="s">
        <v>1239</v>
      </c>
    </row>
    <row r="20" spans="2:157" ht="16" customHeight="1" x14ac:dyDescent="0.2">
      <c r="B20" s="175">
        <v>44669.442747175934</v>
      </c>
      <c r="C20" s="174" t="s">
        <v>600</v>
      </c>
      <c r="D20" s="174" t="s">
        <v>601</v>
      </c>
      <c r="E20" s="176">
        <v>3098885531</v>
      </c>
      <c r="F20" s="174" t="s">
        <v>214</v>
      </c>
      <c r="G20" s="174">
        <v>3098885531</v>
      </c>
      <c r="H20" s="174" t="s">
        <v>603</v>
      </c>
      <c r="I20" s="174" t="s">
        <v>604</v>
      </c>
      <c r="J20" s="174" t="s">
        <v>357</v>
      </c>
      <c r="K20" s="174">
        <v>61761</v>
      </c>
      <c r="M20" s="174" t="s">
        <v>601</v>
      </c>
      <c r="N20" s="174" t="s">
        <v>358</v>
      </c>
      <c r="O20" s="174" t="s">
        <v>600</v>
      </c>
      <c r="P20" s="174" t="s">
        <v>606</v>
      </c>
      <c r="Q20" s="174" t="s">
        <v>607</v>
      </c>
      <c r="R20" s="174" t="s">
        <v>608</v>
      </c>
      <c r="S20" s="177" t="s">
        <v>609</v>
      </c>
      <c r="T20" s="174" t="s">
        <v>363</v>
      </c>
      <c r="U20" s="176" t="s">
        <v>1240</v>
      </c>
      <c r="V20" s="181">
        <v>996399</v>
      </c>
      <c r="W20" s="181">
        <v>7500</v>
      </c>
      <c r="X20" s="180">
        <v>3500</v>
      </c>
      <c r="Y20" s="174">
        <v>239</v>
      </c>
      <c r="Z20" s="174">
        <v>1351</v>
      </c>
      <c r="AA20" s="174">
        <v>1411</v>
      </c>
      <c r="AB20" s="174">
        <v>4441</v>
      </c>
      <c r="AC20" s="174">
        <v>288</v>
      </c>
      <c r="AD20" s="174">
        <v>4729</v>
      </c>
      <c r="AE20" s="174">
        <v>750</v>
      </c>
      <c r="AF20" s="174">
        <v>200</v>
      </c>
      <c r="AG20" s="174">
        <v>0</v>
      </c>
      <c r="AH20" s="174">
        <v>0</v>
      </c>
      <c r="AI20" s="174">
        <v>0</v>
      </c>
      <c r="AJ20" s="174">
        <v>350</v>
      </c>
      <c r="AK20" s="174">
        <v>0</v>
      </c>
      <c r="AL20" s="174" t="s">
        <v>366</v>
      </c>
      <c r="AM20" s="180">
        <v>10801</v>
      </c>
      <c r="AN20" s="174">
        <v>40</v>
      </c>
      <c r="AO20" s="174">
        <v>55</v>
      </c>
      <c r="AP20" s="174">
        <v>50</v>
      </c>
      <c r="AQ20" s="174">
        <v>70</v>
      </c>
      <c r="AR20" s="174">
        <v>50</v>
      </c>
      <c r="AS20" s="174">
        <v>40</v>
      </c>
      <c r="AT20" s="174">
        <v>100</v>
      </c>
      <c r="AU20" s="174">
        <v>60</v>
      </c>
      <c r="AV20" s="174">
        <v>35</v>
      </c>
      <c r="AW20" s="174">
        <v>90</v>
      </c>
      <c r="AX20" s="174">
        <v>15</v>
      </c>
      <c r="AY20" s="174">
        <v>10</v>
      </c>
      <c r="AZ20" s="174">
        <v>100</v>
      </c>
      <c r="BA20" s="174">
        <v>25</v>
      </c>
      <c r="BB20" s="174">
        <v>50</v>
      </c>
      <c r="BC20" s="174">
        <v>5</v>
      </c>
      <c r="BD20" s="174">
        <v>30</v>
      </c>
      <c r="BE20" s="174">
        <v>5</v>
      </c>
      <c r="BF20" s="174" t="s">
        <v>1241</v>
      </c>
      <c r="BG20" s="174">
        <v>46</v>
      </c>
      <c r="BH20" s="174">
        <v>54</v>
      </c>
      <c r="BI20" s="174">
        <v>0</v>
      </c>
      <c r="BJ20" s="174">
        <v>0</v>
      </c>
      <c r="BK20" s="174">
        <v>0</v>
      </c>
      <c r="BL20" s="174">
        <v>0</v>
      </c>
      <c r="BM20" s="174">
        <v>95</v>
      </c>
      <c r="BN20" s="174">
        <v>5</v>
      </c>
      <c r="BO20" s="174">
        <v>77</v>
      </c>
      <c r="BP20" s="174">
        <v>13</v>
      </c>
      <c r="BQ20" s="174">
        <v>7</v>
      </c>
      <c r="BR20" s="174">
        <v>1</v>
      </c>
      <c r="BS20" s="174">
        <v>0</v>
      </c>
      <c r="BT20" s="174">
        <v>0</v>
      </c>
      <c r="BU20" s="174">
        <v>0</v>
      </c>
      <c r="BV20" s="174">
        <v>2</v>
      </c>
      <c r="BW20" s="174">
        <v>0</v>
      </c>
      <c r="BX20" s="174">
        <v>35</v>
      </c>
      <c r="BY20" s="174">
        <v>65</v>
      </c>
      <c r="BZ20" s="174">
        <v>0</v>
      </c>
      <c r="CA20" s="174">
        <v>85</v>
      </c>
      <c r="CB20" s="174" t="s">
        <v>1242</v>
      </c>
      <c r="CC20" s="174" t="s">
        <v>613</v>
      </c>
      <c r="CD20" s="174" t="s">
        <v>1243</v>
      </c>
      <c r="CE20" s="174" t="s">
        <v>1244</v>
      </c>
      <c r="CF20" s="174">
        <v>1</v>
      </c>
      <c r="CG20" s="174">
        <v>11</v>
      </c>
      <c r="CH20" s="174">
        <v>2</v>
      </c>
      <c r="CI20" s="174">
        <v>75</v>
      </c>
      <c r="CJ20" s="174">
        <v>35</v>
      </c>
      <c r="CK20" s="174">
        <v>40</v>
      </c>
      <c r="CL20" s="180">
        <v>20000</v>
      </c>
      <c r="CM20" s="174" t="s">
        <v>363</v>
      </c>
      <c r="CN20" s="174" t="s">
        <v>1245</v>
      </c>
      <c r="CO20" s="174" t="s">
        <v>363</v>
      </c>
      <c r="CP20" s="174" t="s">
        <v>771</v>
      </c>
      <c r="CQ20" s="174" t="s">
        <v>363</v>
      </c>
      <c r="CR20" s="177" t="s">
        <v>1114</v>
      </c>
      <c r="CS20" s="174" t="s">
        <v>375</v>
      </c>
      <c r="CT20" s="174" t="s">
        <v>375</v>
      </c>
      <c r="CU20" s="174" t="s">
        <v>375</v>
      </c>
      <c r="CV20" s="174" t="s">
        <v>376</v>
      </c>
      <c r="CW20" s="174" t="s">
        <v>376</v>
      </c>
      <c r="CX20" s="174" t="s">
        <v>376</v>
      </c>
      <c r="CY20" s="174" t="s">
        <v>376</v>
      </c>
      <c r="CZ20" s="174" t="s">
        <v>375</v>
      </c>
      <c r="DA20" s="174" t="s">
        <v>375</v>
      </c>
      <c r="DB20" s="174" t="s">
        <v>376</v>
      </c>
      <c r="DC20" s="174" t="s">
        <v>376</v>
      </c>
      <c r="DD20" s="174" t="s">
        <v>376</v>
      </c>
      <c r="DE20" s="174" t="s">
        <v>376</v>
      </c>
      <c r="DF20" s="174" t="s">
        <v>375</v>
      </c>
      <c r="DG20" s="174" t="s">
        <v>375</v>
      </c>
      <c r="DH20" s="174" t="s">
        <v>376</v>
      </c>
      <c r="DI20" s="174" t="s">
        <v>376</v>
      </c>
      <c r="DJ20" s="174" t="s">
        <v>375</v>
      </c>
      <c r="DK20" s="174" t="s">
        <v>375</v>
      </c>
      <c r="DL20" s="174" t="s">
        <v>374</v>
      </c>
      <c r="DM20" s="174" t="s">
        <v>375</v>
      </c>
      <c r="DN20" s="174" t="s">
        <v>375</v>
      </c>
      <c r="DO20" s="174" t="s">
        <v>376</v>
      </c>
      <c r="DP20" s="174" t="s">
        <v>375</v>
      </c>
      <c r="DQ20" s="174" t="s">
        <v>363</v>
      </c>
      <c r="DR20" s="174" t="s">
        <v>1246</v>
      </c>
      <c r="DS20" s="174">
        <v>550</v>
      </c>
      <c r="DT20" s="174">
        <v>1500</v>
      </c>
      <c r="DU20" s="180">
        <v>5800</v>
      </c>
      <c r="DV20" s="174" t="s">
        <v>1247</v>
      </c>
      <c r="DW20" s="174" t="s">
        <v>380</v>
      </c>
      <c r="DX20" s="174">
        <v>36</v>
      </c>
      <c r="DY20" s="174" t="s">
        <v>382</v>
      </c>
      <c r="DZ20" s="174" t="s">
        <v>1248</v>
      </c>
      <c r="EA20" s="174" t="s">
        <v>382</v>
      </c>
      <c r="EB20" s="174" t="s">
        <v>414</v>
      </c>
      <c r="ED20" s="174" t="s">
        <v>382</v>
      </c>
      <c r="EE20" s="174" t="s">
        <v>557</v>
      </c>
      <c r="EF20" s="174" t="s">
        <v>382</v>
      </c>
      <c r="EG20" s="174" t="s">
        <v>1249</v>
      </c>
      <c r="EH20" s="174" t="s">
        <v>622</v>
      </c>
      <c r="EI20" s="174" t="s">
        <v>557</v>
      </c>
      <c r="EJ20" s="174" t="s">
        <v>557</v>
      </c>
      <c r="EK20" s="174" t="s">
        <v>1250</v>
      </c>
      <c r="EL20" s="174" t="s">
        <v>1251</v>
      </c>
      <c r="EM20" s="174" t="s">
        <v>627</v>
      </c>
      <c r="EN20" s="174" t="s">
        <v>1252</v>
      </c>
      <c r="EO20" s="177" t="s">
        <v>1253</v>
      </c>
      <c r="EP20" s="177" t="s">
        <v>1254</v>
      </c>
      <c r="EQ20" s="177" t="s">
        <v>1255</v>
      </c>
      <c r="ER20" s="174" t="s">
        <v>925</v>
      </c>
      <c r="ES20" s="174" t="s">
        <v>627</v>
      </c>
      <c r="ET20" s="174" t="s">
        <v>601</v>
      </c>
    </row>
    <row r="21" spans="2:157" ht="16" customHeight="1" x14ac:dyDescent="0.2">
      <c r="B21" s="175">
        <v>44671.572777118054</v>
      </c>
      <c r="C21" s="174" t="s">
        <v>1150</v>
      </c>
      <c r="D21" s="174" t="s">
        <v>1256</v>
      </c>
      <c r="E21" s="176" t="s">
        <v>787</v>
      </c>
      <c r="F21" s="174" t="s">
        <v>221</v>
      </c>
      <c r="G21" s="174" t="s">
        <v>787</v>
      </c>
      <c r="H21" s="174" t="s">
        <v>1257</v>
      </c>
      <c r="I21" s="174" t="s">
        <v>356</v>
      </c>
      <c r="J21" s="174" t="s">
        <v>357</v>
      </c>
      <c r="K21" s="174">
        <v>60653</v>
      </c>
      <c r="M21" s="174" t="s">
        <v>1256</v>
      </c>
      <c r="N21" s="174" t="s">
        <v>1258</v>
      </c>
      <c r="O21" s="174" t="s">
        <v>784</v>
      </c>
      <c r="S21" s="177" t="s">
        <v>1259</v>
      </c>
      <c r="T21" s="174" t="s">
        <v>363</v>
      </c>
      <c r="U21" s="176" t="s">
        <v>793</v>
      </c>
      <c r="V21" s="180">
        <v>2000</v>
      </c>
      <c r="W21" s="174">
        <v>0</v>
      </c>
      <c r="X21" s="174">
        <v>25</v>
      </c>
      <c r="Y21" s="174">
        <v>0</v>
      </c>
      <c r="Z21" s="174">
        <v>0</v>
      </c>
      <c r="AA21" s="174">
        <v>0</v>
      </c>
      <c r="AB21" s="174">
        <v>0</v>
      </c>
      <c r="AC21" s="174">
        <v>0</v>
      </c>
      <c r="AD21" s="174">
        <v>0</v>
      </c>
      <c r="AE21" s="174">
        <v>0</v>
      </c>
      <c r="AF21" s="174">
        <v>0</v>
      </c>
      <c r="AG21" s="174">
        <v>0</v>
      </c>
      <c r="AH21" s="174">
        <v>0</v>
      </c>
      <c r="AI21" s="174">
        <v>0</v>
      </c>
      <c r="AJ21" s="174">
        <v>0</v>
      </c>
      <c r="AK21" s="174">
        <v>0</v>
      </c>
      <c r="AL21" s="174">
        <v>0</v>
      </c>
      <c r="AM21" s="174">
        <v>0</v>
      </c>
      <c r="AN21" s="174">
        <v>0</v>
      </c>
      <c r="AO21" s="174">
        <v>0</v>
      </c>
      <c r="AP21" s="174">
        <v>0</v>
      </c>
      <c r="AQ21" s="174">
        <v>0</v>
      </c>
      <c r="AR21" s="174">
        <v>0</v>
      </c>
      <c r="AS21" s="174">
        <v>0</v>
      </c>
      <c r="AT21" s="174">
        <v>0</v>
      </c>
      <c r="AU21" s="174">
        <v>0</v>
      </c>
      <c r="AV21" s="174">
        <v>0</v>
      </c>
      <c r="AW21" s="174">
        <v>0</v>
      </c>
      <c r="AX21" s="174">
        <v>0</v>
      </c>
      <c r="AY21" s="174">
        <v>0</v>
      </c>
      <c r="AZ21" s="174">
        <v>0</v>
      </c>
      <c r="BA21" s="174">
        <v>0</v>
      </c>
      <c r="BB21" s="174">
        <v>0</v>
      </c>
      <c r="BC21" s="174">
        <v>0</v>
      </c>
      <c r="BD21" s="174">
        <v>0</v>
      </c>
      <c r="BE21" s="174">
        <v>0</v>
      </c>
      <c r="BF21" s="174">
        <v>0</v>
      </c>
      <c r="BG21" s="174">
        <v>0</v>
      </c>
      <c r="BH21" s="174">
        <v>0</v>
      </c>
      <c r="BI21" s="174">
        <v>0</v>
      </c>
      <c r="BJ21" s="174">
        <v>0</v>
      </c>
      <c r="BK21" s="174">
        <v>0</v>
      </c>
      <c r="BL21" s="174">
        <v>0</v>
      </c>
      <c r="BM21" s="174">
        <v>0</v>
      </c>
      <c r="BN21" s="174">
        <v>0</v>
      </c>
      <c r="BO21" s="174">
        <v>0</v>
      </c>
      <c r="BP21" s="174">
        <v>0</v>
      </c>
      <c r="BQ21" s="174">
        <v>0</v>
      </c>
      <c r="BR21" s="174">
        <v>0</v>
      </c>
      <c r="BS21" s="174">
        <v>0</v>
      </c>
      <c r="BT21" s="174">
        <v>0</v>
      </c>
      <c r="BU21" s="174">
        <v>0</v>
      </c>
      <c r="BV21" s="174">
        <v>0</v>
      </c>
      <c r="BW21" s="174">
        <v>0</v>
      </c>
      <c r="BX21" s="174">
        <v>0</v>
      </c>
      <c r="BY21" s="174">
        <v>0</v>
      </c>
      <c r="BZ21" s="174">
        <v>0</v>
      </c>
      <c r="CA21" s="174">
        <v>0</v>
      </c>
      <c r="CB21" s="174" t="s">
        <v>1260</v>
      </c>
      <c r="CC21" s="174" t="s">
        <v>1260</v>
      </c>
      <c r="CD21" s="174" t="s">
        <v>1261</v>
      </c>
      <c r="CE21" s="174" t="s">
        <v>1262</v>
      </c>
      <c r="CF21" s="174" t="s">
        <v>557</v>
      </c>
      <c r="CG21" s="174">
        <v>5</v>
      </c>
      <c r="CH21" s="174" t="s">
        <v>1165</v>
      </c>
      <c r="CI21" s="174">
        <v>5</v>
      </c>
      <c r="CJ21" s="174" t="s">
        <v>1263</v>
      </c>
      <c r="CK21" s="174">
        <v>2</v>
      </c>
      <c r="CL21" s="174" t="s">
        <v>1264</v>
      </c>
      <c r="CM21" s="174" t="s">
        <v>382</v>
      </c>
      <c r="CO21" s="174" t="s">
        <v>363</v>
      </c>
      <c r="CP21" s="174" t="s">
        <v>1265</v>
      </c>
      <c r="CQ21" s="174" t="s">
        <v>363</v>
      </c>
      <c r="CR21" s="174" t="s">
        <v>1266</v>
      </c>
      <c r="CS21" s="174" t="s">
        <v>375</v>
      </c>
      <c r="CT21" s="174" t="s">
        <v>375</v>
      </c>
      <c r="CU21" s="174" t="s">
        <v>374</v>
      </c>
      <c r="CV21" s="174" t="s">
        <v>374</v>
      </c>
      <c r="CW21" s="174" t="s">
        <v>374</v>
      </c>
      <c r="CX21" s="174" t="s">
        <v>374</v>
      </c>
      <c r="CY21" s="174" t="s">
        <v>374</v>
      </c>
      <c r="CZ21" s="174" t="s">
        <v>375</v>
      </c>
      <c r="DA21" s="174" t="s">
        <v>374</v>
      </c>
      <c r="DB21" s="174" t="s">
        <v>374</v>
      </c>
      <c r="DC21" s="174" t="s">
        <v>374</v>
      </c>
      <c r="DD21" s="174" t="s">
        <v>374</v>
      </c>
      <c r="DE21" s="174" t="s">
        <v>374</v>
      </c>
      <c r="DF21" s="174" t="s">
        <v>374</v>
      </c>
      <c r="DG21" s="174" t="s">
        <v>374</v>
      </c>
      <c r="DH21" s="174" t="s">
        <v>374</v>
      </c>
      <c r="DI21" s="174" t="s">
        <v>374</v>
      </c>
      <c r="DJ21" s="174" t="s">
        <v>374</v>
      </c>
      <c r="DK21" s="174" t="s">
        <v>374</v>
      </c>
      <c r="DL21" s="174" t="s">
        <v>374</v>
      </c>
      <c r="DM21" s="174" t="s">
        <v>374</v>
      </c>
      <c r="DN21" s="174" t="s">
        <v>374</v>
      </c>
      <c r="DO21" s="174" t="s">
        <v>374</v>
      </c>
      <c r="DP21" s="174" t="s">
        <v>374</v>
      </c>
      <c r="DQ21" s="174" t="s">
        <v>363</v>
      </c>
      <c r="DR21" s="174" t="s">
        <v>1267</v>
      </c>
      <c r="DS21" s="174">
        <v>0</v>
      </c>
      <c r="DT21" s="174">
        <v>0</v>
      </c>
      <c r="DU21" s="174">
        <v>0</v>
      </c>
      <c r="DV21" s="174">
        <v>0</v>
      </c>
      <c r="DW21" s="174" t="s">
        <v>380</v>
      </c>
      <c r="DX21" s="174">
        <v>0</v>
      </c>
      <c r="DY21" s="174" t="s">
        <v>382</v>
      </c>
      <c r="DZ21" s="174" t="s">
        <v>382</v>
      </c>
      <c r="EA21" s="174" t="s">
        <v>1268</v>
      </c>
      <c r="EB21" s="174" t="s">
        <v>384</v>
      </c>
      <c r="ED21" s="174" t="s">
        <v>382</v>
      </c>
      <c r="EF21" s="174" t="s">
        <v>382</v>
      </c>
      <c r="EG21" s="174" t="s">
        <v>1269</v>
      </c>
      <c r="EH21" s="174" t="s">
        <v>1270</v>
      </c>
      <c r="EI21" s="174" t="s">
        <v>653</v>
      </c>
      <c r="EJ21" s="174" t="s">
        <v>653</v>
      </c>
      <c r="EK21" s="174" t="s">
        <v>1271</v>
      </c>
      <c r="EL21" s="174" t="s">
        <v>1272</v>
      </c>
      <c r="EM21" s="174" t="s">
        <v>1271</v>
      </c>
      <c r="EN21" s="174" t="s">
        <v>1165</v>
      </c>
      <c r="EO21" s="177" t="s">
        <v>1273</v>
      </c>
      <c r="EP21" s="177" t="s">
        <v>1274</v>
      </c>
      <c r="EQ21" s="177" t="s">
        <v>1275</v>
      </c>
      <c r="ER21" s="174" t="s">
        <v>866</v>
      </c>
      <c r="ET21" s="174" t="s">
        <v>1256</v>
      </c>
    </row>
    <row r="22" spans="2:157" ht="16" customHeight="1" x14ac:dyDescent="0.2">
      <c r="B22" s="175">
        <v>44679.673942951391</v>
      </c>
      <c r="C22" s="174" t="s">
        <v>1276</v>
      </c>
      <c r="D22" s="174" t="s">
        <v>1277</v>
      </c>
      <c r="E22" s="176" t="s">
        <v>1278</v>
      </c>
      <c r="F22" s="174" t="s">
        <v>1279</v>
      </c>
      <c r="G22" s="174" t="s">
        <v>1280</v>
      </c>
      <c r="H22" s="174" t="s">
        <v>1281</v>
      </c>
      <c r="I22" s="174" t="s">
        <v>1282</v>
      </c>
      <c r="J22" s="174" t="s">
        <v>486</v>
      </c>
      <c r="K22" s="174">
        <v>60139</v>
      </c>
      <c r="M22" s="174" t="s">
        <v>1277</v>
      </c>
      <c r="N22" s="174" t="s">
        <v>1283</v>
      </c>
      <c r="O22" s="174" t="s">
        <v>1276</v>
      </c>
      <c r="P22" s="174" t="s">
        <v>1284</v>
      </c>
      <c r="Q22" s="174" t="s">
        <v>358</v>
      </c>
      <c r="R22" s="174" t="s">
        <v>1285</v>
      </c>
      <c r="S22" s="177" t="s">
        <v>1286</v>
      </c>
      <c r="T22" s="174" t="s">
        <v>363</v>
      </c>
      <c r="U22" s="176" t="s">
        <v>1287</v>
      </c>
      <c r="V22" s="181">
        <v>21500</v>
      </c>
      <c r="W22" s="174">
        <v>0</v>
      </c>
      <c r="X22" s="174">
        <v>1104</v>
      </c>
      <c r="Y22" s="174">
        <v>90</v>
      </c>
      <c r="Z22" s="174">
        <v>90</v>
      </c>
      <c r="AA22" s="174">
        <v>0</v>
      </c>
      <c r="AB22" s="174">
        <v>114</v>
      </c>
      <c r="AC22" s="174">
        <v>0</v>
      </c>
      <c r="AD22" s="174">
        <v>114</v>
      </c>
      <c r="AE22" s="174">
        <v>50</v>
      </c>
      <c r="AF22" s="174">
        <v>0</v>
      </c>
      <c r="AG22" s="174">
        <v>0</v>
      </c>
      <c r="AH22" s="174">
        <v>92</v>
      </c>
      <c r="AI22" s="174">
        <v>25</v>
      </c>
      <c r="AJ22" s="174">
        <v>0</v>
      </c>
      <c r="AK22" s="174">
        <v>0</v>
      </c>
      <c r="AL22" s="174" t="s">
        <v>1288</v>
      </c>
      <c r="AM22" s="174">
        <v>0</v>
      </c>
      <c r="AN22" s="174">
        <v>6.7</v>
      </c>
      <c r="AO22" s="174">
        <v>17.7</v>
      </c>
      <c r="AP22" s="174">
        <v>0</v>
      </c>
      <c r="AQ22" s="174">
        <v>3.3</v>
      </c>
      <c r="AR22" s="174">
        <v>0</v>
      </c>
      <c r="AS22" s="174">
        <v>2.2000000000000002</v>
      </c>
      <c r="AT22" s="174">
        <v>10</v>
      </c>
      <c r="AU22" s="174">
        <v>0</v>
      </c>
      <c r="AV22" s="174">
        <v>0</v>
      </c>
      <c r="AW22" s="174">
        <v>15</v>
      </c>
      <c r="AX22" s="174">
        <v>3</v>
      </c>
      <c r="AY22" s="174">
        <v>4</v>
      </c>
      <c r="AZ22" s="174">
        <v>0</v>
      </c>
      <c r="BA22" s="174">
        <v>0</v>
      </c>
      <c r="BB22" s="174">
        <v>12</v>
      </c>
      <c r="BC22" s="174">
        <v>8</v>
      </c>
      <c r="BD22" s="174">
        <v>4.4000000000000004</v>
      </c>
      <c r="BE22" s="174">
        <v>0</v>
      </c>
      <c r="BF22" s="174" t="s">
        <v>1289</v>
      </c>
      <c r="BG22" s="174">
        <v>46</v>
      </c>
      <c r="BH22" s="174">
        <v>44</v>
      </c>
      <c r="BI22" s="174">
        <v>0</v>
      </c>
      <c r="BJ22" s="174">
        <v>0</v>
      </c>
      <c r="BK22" s="174">
        <v>0</v>
      </c>
      <c r="BL22" s="174">
        <v>11</v>
      </c>
      <c r="BM22" s="174">
        <v>76</v>
      </c>
      <c r="BN22" s="174">
        <v>3</v>
      </c>
      <c r="BO22" s="174">
        <v>1</v>
      </c>
      <c r="BP22" s="174">
        <v>2</v>
      </c>
      <c r="BQ22" s="174">
        <v>0</v>
      </c>
      <c r="BR22" s="174">
        <v>5</v>
      </c>
      <c r="BS22" s="174">
        <v>0</v>
      </c>
      <c r="BT22" s="174">
        <v>0</v>
      </c>
      <c r="BU22" s="174">
        <v>0</v>
      </c>
      <c r="BV22" s="174">
        <v>92</v>
      </c>
      <c r="BW22" s="174">
        <v>0</v>
      </c>
      <c r="BX22" s="174">
        <v>30</v>
      </c>
      <c r="BY22" s="174">
        <v>63</v>
      </c>
      <c r="BZ22" s="174">
        <v>7</v>
      </c>
      <c r="CA22" s="174">
        <v>97</v>
      </c>
      <c r="CB22" s="174" t="s">
        <v>1290</v>
      </c>
      <c r="CC22" s="174" t="s">
        <v>662</v>
      </c>
      <c r="CD22" s="174" t="s">
        <v>556</v>
      </c>
      <c r="CE22" s="174" t="s">
        <v>1291</v>
      </c>
      <c r="CF22" s="174">
        <v>0</v>
      </c>
      <c r="CG22" s="174">
        <v>0</v>
      </c>
      <c r="CH22" s="174">
        <v>0</v>
      </c>
      <c r="CI22" s="174">
        <v>29</v>
      </c>
      <c r="CJ22" s="174">
        <v>23</v>
      </c>
      <c r="CK22" s="174">
        <v>6</v>
      </c>
      <c r="CL22" s="174">
        <v>0</v>
      </c>
      <c r="CM22" s="174" t="s">
        <v>363</v>
      </c>
      <c r="CN22" s="174" t="s">
        <v>722</v>
      </c>
      <c r="CO22" s="174" t="s">
        <v>382</v>
      </c>
      <c r="CQ22" s="174" t="s">
        <v>382</v>
      </c>
      <c r="CR22" s="174" t="s">
        <v>886</v>
      </c>
      <c r="CS22" s="174" t="s">
        <v>375</v>
      </c>
      <c r="CT22" s="174" t="s">
        <v>375</v>
      </c>
      <c r="CU22" s="174" t="s">
        <v>376</v>
      </c>
      <c r="CV22" s="174" t="s">
        <v>376</v>
      </c>
      <c r="CW22" s="174" t="s">
        <v>376</v>
      </c>
      <c r="CX22" s="174" t="s">
        <v>376</v>
      </c>
      <c r="CY22" s="174" t="s">
        <v>376</v>
      </c>
      <c r="CZ22" s="174" t="s">
        <v>375</v>
      </c>
      <c r="DA22" s="174" t="s">
        <v>376</v>
      </c>
      <c r="DB22" s="174" t="s">
        <v>376</v>
      </c>
      <c r="DC22" s="174" t="s">
        <v>375</v>
      </c>
      <c r="DD22" s="174" t="s">
        <v>375</v>
      </c>
      <c r="DE22" s="174" t="s">
        <v>375</v>
      </c>
      <c r="DF22" s="174" t="s">
        <v>410</v>
      </c>
      <c r="DG22" s="174" t="s">
        <v>410</v>
      </c>
      <c r="DH22" s="174" t="s">
        <v>410</v>
      </c>
      <c r="DI22" s="174" t="s">
        <v>376</v>
      </c>
      <c r="DJ22" s="174" t="s">
        <v>377</v>
      </c>
      <c r="DK22" s="174" t="s">
        <v>377</v>
      </c>
      <c r="DL22" s="174" t="s">
        <v>410</v>
      </c>
      <c r="DM22" s="174" t="s">
        <v>375</v>
      </c>
      <c r="DN22" s="174" t="s">
        <v>375</v>
      </c>
      <c r="DO22" s="174" t="s">
        <v>376</v>
      </c>
      <c r="DP22" s="174" t="s">
        <v>376</v>
      </c>
      <c r="DQ22" s="174" t="s">
        <v>363</v>
      </c>
      <c r="DR22" s="174" t="s">
        <v>1292</v>
      </c>
      <c r="DS22" s="174">
        <v>0</v>
      </c>
      <c r="DT22" s="174">
        <v>135</v>
      </c>
      <c r="DU22" s="174">
        <v>0</v>
      </c>
      <c r="DV22" s="174" t="s">
        <v>501</v>
      </c>
      <c r="DW22" s="174" t="s">
        <v>380</v>
      </c>
      <c r="DX22" s="174">
        <v>5</v>
      </c>
      <c r="DY22" s="174" t="s">
        <v>382</v>
      </c>
      <c r="DZ22" s="174" t="s">
        <v>886</v>
      </c>
      <c r="EA22" s="174" t="s">
        <v>1293</v>
      </c>
      <c r="EB22" s="174" t="s">
        <v>414</v>
      </c>
      <c r="ED22" s="174" t="s">
        <v>382</v>
      </c>
      <c r="EF22" s="174" t="s">
        <v>382</v>
      </c>
      <c r="EG22" s="174" t="s">
        <v>1294</v>
      </c>
      <c r="EH22" s="174" t="s">
        <v>1295</v>
      </c>
      <c r="EI22" s="174" t="s">
        <v>756</v>
      </c>
      <c r="EJ22" s="174"/>
      <c r="EK22" s="174" t="s">
        <v>1296</v>
      </c>
      <c r="EM22" s="174" t="s">
        <v>886</v>
      </c>
      <c r="EN22" s="174" t="s">
        <v>1297</v>
      </c>
      <c r="EO22" s="177" t="s">
        <v>1298</v>
      </c>
      <c r="EP22" s="177" t="s">
        <v>1299</v>
      </c>
      <c r="EQ22" s="177" t="s">
        <v>1300</v>
      </c>
      <c r="ER22" s="174" t="s">
        <v>866</v>
      </c>
      <c r="ES22" s="174" t="s">
        <v>1301</v>
      </c>
      <c r="ET22" s="174" t="s">
        <v>1277</v>
      </c>
    </row>
    <row r="23" spans="2:157" ht="16" customHeight="1" x14ac:dyDescent="0.2">
      <c r="B23" s="184">
        <v>44761.538807685189</v>
      </c>
      <c r="C23" s="185" t="s">
        <v>1302</v>
      </c>
      <c r="D23" s="185" t="s">
        <v>1303</v>
      </c>
      <c r="E23" s="185" t="s">
        <v>1304</v>
      </c>
      <c r="F23" s="185" t="s">
        <v>1305</v>
      </c>
      <c r="G23" s="186">
        <v>7732928200</v>
      </c>
      <c r="H23" s="185" t="s">
        <v>1306</v>
      </c>
      <c r="I23" s="185" t="s">
        <v>356</v>
      </c>
      <c r="J23" s="185" t="s">
        <v>357</v>
      </c>
      <c r="K23" s="186">
        <v>60622</v>
      </c>
      <c r="L23" s="185"/>
      <c r="M23" s="185" t="s">
        <v>1307</v>
      </c>
      <c r="N23" s="185" t="s">
        <v>1308</v>
      </c>
      <c r="O23" s="185" t="s">
        <v>1309</v>
      </c>
      <c r="P23" s="185" t="s">
        <v>1303</v>
      </c>
      <c r="Q23" s="185" t="s">
        <v>1310</v>
      </c>
      <c r="R23" s="185" t="s">
        <v>1302</v>
      </c>
      <c r="S23" s="185"/>
      <c r="T23" s="185" t="s">
        <v>363</v>
      </c>
      <c r="U23" s="185" t="s">
        <v>1311</v>
      </c>
      <c r="V23" s="185">
        <v>350000</v>
      </c>
      <c r="W23" s="186">
        <v>0</v>
      </c>
      <c r="X23" s="186">
        <v>0</v>
      </c>
      <c r="Y23" s="186">
        <v>550</v>
      </c>
      <c r="Z23" s="186">
        <v>550</v>
      </c>
      <c r="AA23" s="185">
        <v>0</v>
      </c>
      <c r="AB23" s="186">
        <v>835</v>
      </c>
      <c r="AC23" s="185">
        <v>0</v>
      </c>
      <c r="AD23" s="186">
        <v>835</v>
      </c>
      <c r="AE23" s="185">
        <v>0</v>
      </c>
      <c r="AF23" s="185">
        <v>0</v>
      </c>
      <c r="AG23" s="185">
        <v>0</v>
      </c>
      <c r="AH23" s="185">
        <v>0</v>
      </c>
      <c r="AI23" s="185">
        <v>0</v>
      </c>
      <c r="AJ23" s="185">
        <v>0</v>
      </c>
      <c r="AK23" s="185">
        <v>0</v>
      </c>
      <c r="AL23" s="185" t="s">
        <v>366</v>
      </c>
      <c r="AM23" s="186">
        <v>5</v>
      </c>
      <c r="AN23" s="186">
        <v>14</v>
      </c>
      <c r="AO23" s="186">
        <v>23</v>
      </c>
      <c r="AP23" s="185">
        <v>0</v>
      </c>
      <c r="AQ23" s="186">
        <v>24</v>
      </c>
      <c r="AR23" s="186">
        <v>19</v>
      </c>
      <c r="AS23" s="186">
        <v>1</v>
      </c>
      <c r="AT23" s="186">
        <v>0</v>
      </c>
      <c r="AU23" s="186">
        <v>5</v>
      </c>
      <c r="AV23" s="186">
        <v>6</v>
      </c>
      <c r="AW23" s="186">
        <v>94</v>
      </c>
      <c r="AX23" s="186">
        <v>1</v>
      </c>
      <c r="AY23" s="186">
        <v>1</v>
      </c>
      <c r="AZ23" s="186">
        <v>1</v>
      </c>
      <c r="BA23" s="186">
        <v>24</v>
      </c>
      <c r="BB23" s="186">
        <v>66</v>
      </c>
      <c r="BC23" s="186">
        <v>66</v>
      </c>
      <c r="BD23" s="186">
        <v>0</v>
      </c>
      <c r="BE23" s="186">
        <v>9</v>
      </c>
      <c r="BF23" s="185" t="s">
        <v>1312</v>
      </c>
      <c r="BG23" s="186">
        <v>52</v>
      </c>
      <c r="BH23" s="186">
        <v>48</v>
      </c>
      <c r="BI23" s="186">
        <v>0</v>
      </c>
      <c r="BJ23" s="186">
        <v>0</v>
      </c>
      <c r="BK23" s="186">
        <v>10</v>
      </c>
      <c r="BL23" s="186">
        <v>93</v>
      </c>
      <c r="BM23" s="186">
        <v>7</v>
      </c>
      <c r="BN23" s="186">
        <v>0</v>
      </c>
      <c r="BO23" s="186">
        <v>22</v>
      </c>
      <c r="BP23" s="186">
        <v>6</v>
      </c>
      <c r="BQ23" s="186">
        <v>48</v>
      </c>
      <c r="BR23" s="186">
        <v>1</v>
      </c>
      <c r="BS23" s="186">
        <v>0</v>
      </c>
      <c r="BT23" s="186">
        <v>0</v>
      </c>
      <c r="BU23" s="186">
        <v>0</v>
      </c>
      <c r="BV23" s="186">
        <v>13</v>
      </c>
      <c r="BW23" s="186">
        <v>31</v>
      </c>
      <c r="BX23" s="185">
        <v>0</v>
      </c>
      <c r="BY23" s="185">
        <v>0</v>
      </c>
      <c r="BZ23" s="185">
        <v>0</v>
      </c>
      <c r="CA23" s="186">
        <v>7</v>
      </c>
      <c r="CB23" s="185" t="s">
        <v>368</v>
      </c>
      <c r="CC23" s="185" t="s">
        <v>1313</v>
      </c>
      <c r="CD23" s="185" t="s">
        <v>1314</v>
      </c>
      <c r="CE23" s="185" t="s">
        <v>1315</v>
      </c>
      <c r="CF23" s="186">
        <v>4</v>
      </c>
      <c r="CG23" s="186">
        <v>0</v>
      </c>
      <c r="CH23" s="186">
        <v>1</v>
      </c>
      <c r="CI23" s="186">
        <v>2</v>
      </c>
      <c r="CJ23" s="186">
        <v>0</v>
      </c>
      <c r="CK23" s="186">
        <v>0</v>
      </c>
      <c r="CL23" s="186">
        <v>8320</v>
      </c>
      <c r="CM23" s="185" t="s">
        <v>363</v>
      </c>
      <c r="CN23" s="185" t="s">
        <v>1316</v>
      </c>
      <c r="CO23" s="185" t="s">
        <v>382</v>
      </c>
      <c r="CP23" s="185"/>
      <c r="CQ23" s="185"/>
      <c r="CR23" s="185"/>
      <c r="CS23" s="185" t="s">
        <v>376</v>
      </c>
      <c r="CT23" s="185" t="s">
        <v>375</v>
      </c>
      <c r="CU23" s="185" t="s">
        <v>375</v>
      </c>
      <c r="CV23" s="185" t="s">
        <v>375</v>
      </c>
      <c r="CW23" s="185" t="s">
        <v>376</v>
      </c>
      <c r="CX23" s="185" t="s">
        <v>375</v>
      </c>
      <c r="CY23" s="185" t="s">
        <v>376</v>
      </c>
      <c r="CZ23" s="185" t="s">
        <v>375</v>
      </c>
      <c r="DA23" s="185" t="s">
        <v>376</v>
      </c>
      <c r="DB23" s="185" t="s">
        <v>375</v>
      </c>
      <c r="DC23" s="185" t="s">
        <v>375</v>
      </c>
      <c r="DD23" s="185" t="s">
        <v>376</v>
      </c>
      <c r="DE23" s="185" t="s">
        <v>376</v>
      </c>
      <c r="DF23" s="185" t="s">
        <v>375</v>
      </c>
      <c r="DG23" s="185" t="s">
        <v>375</v>
      </c>
      <c r="DH23" s="185" t="s">
        <v>375</v>
      </c>
      <c r="DI23" s="185" t="s">
        <v>376</v>
      </c>
      <c r="DJ23" s="185" t="s">
        <v>376</v>
      </c>
      <c r="DK23" s="185" t="s">
        <v>376</v>
      </c>
      <c r="DL23" s="185" t="s">
        <v>376</v>
      </c>
      <c r="DM23" s="185" t="s">
        <v>376</v>
      </c>
      <c r="DN23" s="185" t="s">
        <v>375</v>
      </c>
      <c r="DO23" s="185" t="s">
        <v>376</v>
      </c>
      <c r="DP23" s="185" t="s">
        <v>375</v>
      </c>
      <c r="DQ23" s="185" t="s">
        <v>363</v>
      </c>
      <c r="DR23" s="185" t="s">
        <v>1317</v>
      </c>
      <c r="DS23" s="185">
        <v>0</v>
      </c>
      <c r="DT23" s="185">
        <v>0</v>
      </c>
      <c r="DU23" s="185">
        <v>0</v>
      </c>
      <c r="DV23" s="185" t="s">
        <v>1318</v>
      </c>
      <c r="DW23" s="185" t="s">
        <v>380</v>
      </c>
      <c r="DX23" s="186">
        <v>40</v>
      </c>
      <c r="DY23" s="185" t="s">
        <v>382</v>
      </c>
      <c r="DZ23" s="185" t="s">
        <v>1319</v>
      </c>
      <c r="EA23" s="185" t="s">
        <v>1320</v>
      </c>
      <c r="EB23" s="187" t="s">
        <v>384</v>
      </c>
      <c r="EC23" s="185"/>
      <c r="ED23" s="185" t="s">
        <v>382</v>
      </c>
      <c r="EE23" s="185"/>
      <c r="EF23" s="185" t="s">
        <v>382</v>
      </c>
      <c r="EG23" s="185" t="s">
        <v>1321</v>
      </c>
      <c r="EH23" s="185" t="s">
        <v>1322</v>
      </c>
      <c r="EI23" s="185" t="s">
        <v>653</v>
      </c>
      <c r="EJ23" s="185"/>
      <c r="EK23" s="185" t="s">
        <v>1323</v>
      </c>
      <c r="EL23" s="185" t="s">
        <v>1324</v>
      </c>
      <c r="EM23" s="185" t="s">
        <v>1325</v>
      </c>
      <c r="EN23" s="185"/>
      <c r="EO23" s="178" t="s">
        <v>1326</v>
      </c>
      <c r="EP23" s="178" t="s">
        <v>1327</v>
      </c>
      <c r="EQ23" s="178" t="s">
        <v>1328</v>
      </c>
      <c r="ER23" s="185" t="s">
        <v>866</v>
      </c>
      <c r="ES23" s="185" t="s">
        <v>460</v>
      </c>
      <c r="ET23" s="187" t="s">
        <v>1329</v>
      </c>
      <c r="EU23" s="185"/>
      <c r="EV23" s="185"/>
      <c r="EW23" s="185"/>
      <c r="EX23" s="185"/>
      <c r="EY23" s="185"/>
      <c r="EZ23" s="185"/>
      <c r="FA23" s="185"/>
    </row>
    <row r="24" spans="2:157" ht="16" customHeight="1" x14ac:dyDescent="0.2">
      <c r="B24" s="184">
        <v>44761.554204479173</v>
      </c>
      <c r="C24" s="185" t="s">
        <v>1330</v>
      </c>
      <c r="D24" s="185" t="s">
        <v>1331</v>
      </c>
      <c r="E24" s="186">
        <v>7732922629</v>
      </c>
      <c r="F24" s="185" t="s">
        <v>1332</v>
      </c>
      <c r="G24" s="186">
        <v>7732928200</v>
      </c>
      <c r="H24" s="185" t="s">
        <v>1306</v>
      </c>
      <c r="I24" s="185" t="s">
        <v>1333</v>
      </c>
      <c r="J24" s="185" t="s">
        <v>357</v>
      </c>
      <c r="K24" s="186">
        <v>60566</v>
      </c>
      <c r="L24" s="185"/>
      <c r="M24" s="185" t="s">
        <v>1307</v>
      </c>
      <c r="N24" s="185" t="s">
        <v>1308</v>
      </c>
      <c r="O24" s="185" t="s">
        <v>1309</v>
      </c>
      <c r="P24" s="185" t="s">
        <v>1331</v>
      </c>
      <c r="Q24" s="185" t="s">
        <v>1334</v>
      </c>
      <c r="R24" s="185" t="s">
        <v>1330</v>
      </c>
      <c r="S24" s="185"/>
      <c r="T24" s="185" t="s">
        <v>363</v>
      </c>
      <c r="U24" s="185"/>
      <c r="V24" s="185">
        <v>350000</v>
      </c>
      <c r="W24" s="186">
        <v>0</v>
      </c>
      <c r="X24" s="186">
        <v>0</v>
      </c>
      <c r="Y24" s="186">
        <v>345</v>
      </c>
      <c r="Z24" s="186">
        <v>1153</v>
      </c>
      <c r="AA24" s="186">
        <v>1498</v>
      </c>
      <c r="AB24" s="185">
        <v>0</v>
      </c>
      <c r="AC24" s="185">
        <v>0</v>
      </c>
      <c r="AD24" s="186">
        <v>1498</v>
      </c>
      <c r="AE24" s="185">
        <v>0</v>
      </c>
      <c r="AF24" s="185">
        <v>0</v>
      </c>
      <c r="AG24" s="185">
        <v>0</v>
      </c>
      <c r="AH24" s="185">
        <v>0</v>
      </c>
      <c r="AI24" s="185">
        <v>0</v>
      </c>
      <c r="AJ24" s="185">
        <v>0</v>
      </c>
      <c r="AK24" s="185">
        <v>0</v>
      </c>
      <c r="AL24" s="185" t="s">
        <v>1335</v>
      </c>
      <c r="AM24" s="186">
        <v>180</v>
      </c>
      <c r="AN24" s="186">
        <v>0</v>
      </c>
      <c r="AO24" s="186">
        <v>0</v>
      </c>
      <c r="AP24" s="186">
        <v>0</v>
      </c>
      <c r="AQ24" s="186">
        <v>0</v>
      </c>
      <c r="AR24" s="186">
        <v>100</v>
      </c>
      <c r="AS24" s="186">
        <v>0</v>
      </c>
      <c r="AT24" s="186">
        <v>0</v>
      </c>
      <c r="AU24" s="186">
        <v>0</v>
      </c>
      <c r="AV24" s="186">
        <v>0</v>
      </c>
      <c r="AW24" s="186">
        <v>0</v>
      </c>
      <c r="AX24" s="186">
        <v>0</v>
      </c>
      <c r="AY24" s="186">
        <v>0</v>
      </c>
      <c r="AZ24" s="186">
        <v>0</v>
      </c>
      <c r="BA24" s="186">
        <v>0</v>
      </c>
      <c r="BB24" s="186">
        <v>0</v>
      </c>
      <c r="BC24" s="186">
        <v>0</v>
      </c>
      <c r="BD24" s="186">
        <v>0</v>
      </c>
      <c r="BE24" s="186">
        <v>0</v>
      </c>
      <c r="BF24" s="185" t="s">
        <v>1336</v>
      </c>
      <c r="BG24" s="186">
        <v>27</v>
      </c>
      <c r="BH24" s="186">
        <v>63</v>
      </c>
      <c r="BI24" s="186">
        <v>0</v>
      </c>
      <c r="BJ24" s="186">
        <v>0</v>
      </c>
      <c r="BK24" s="186">
        <v>10</v>
      </c>
      <c r="BL24" s="186">
        <v>100</v>
      </c>
      <c r="BM24" s="186">
        <v>0</v>
      </c>
      <c r="BN24" s="186">
        <v>0</v>
      </c>
      <c r="BO24" s="186">
        <v>37</v>
      </c>
      <c r="BP24" s="186">
        <v>6</v>
      </c>
      <c r="BQ24" s="186">
        <v>38</v>
      </c>
      <c r="BR24" s="186">
        <v>2</v>
      </c>
      <c r="BS24" s="186">
        <v>0</v>
      </c>
      <c r="BT24" s="186">
        <v>0</v>
      </c>
      <c r="BU24" s="186">
        <v>15</v>
      </c>
      <c r="BV24" s="186">
        <v>0</v>
      </c>
      <c r="BW24" s="186">
        <v>2</v>
      </c>
      <c r="BX24" s="186">
        <v>10</v>
      </c>
      <c r="BY24" s="186">
        <v>20</v>
      </c>
      <c r="BZ24" s="186">
        <v>70</v>
      </c>
      <c r="CA24" s="186">
        <v>15</v>
      </c>
      <c r="CB24" s="185" t="s">
        <v>368</v>
      </c>
      <c r="CC24" s="185" t="s">
        <v>1337</v>
      </c>
      <c r="CD24" s="185" t="s">
        <v>1314</v>
      </c>
      <c r="CE24" s="185" t="s">
        <v>1338</v>
      </c>
      <c r="CF24" s="186">
        <v>4</v>
      </c>
      <c r="CG24" s="186">
        <v>0</v>
      </c>
      <c r="CH24" s="186">
        <v>2</v>
      </c>
      <c r="CI24" s="186">
        <v>0</v>
      </c>
      <c r="CJ24" s="186">
        <v>0</v>
      </c>
      <c r="CK24" s="186">
        <v>4500</v>
      </c>
      <c r="CL24" s="185"/>
      <c r="CM24" s="185" t="s">
        <v>363</v>
      </c>
      <c r="CN24" s="185" t="s">
        <v>1339</v>
      </c>
      <c r="CO24" s="185" t="s">
        <v>382</v>
      </c>
      <c r="CP24" s="185"/>
      <c r="CQ24" s="185"/>
      <c r="CR24" s="185"/>
      <c r="CS24" s="185" t="s">
        <v>376</v>
      </c>
      <c r="CT24" s="185" t="s">
        <v>376</v>
      </c>
      <c r="CU24" s="185" t="s">
        <v>376</v>
      </c>
      <c r="CV24" s="185" t="s">
        <v>376</v>
      </c>
      <c r="CW24" s="185" t="s">
        <v>376</v>
      </c>
      <c r="CX24" s="185" t="s">
        <v>374</v>
      </c>
      <c r="CY24" s="185" t="s">
        <v>374</v>
      </c>
      <c r="CZ24" s="185" t="s">
        <v>376</v>
      </c>
      <c r="DA24" s="185" t="s">
        <v>375</v>
      </c>
      <c r="DB24" s="185" t="s">
        <v>376</v>
      </c>
      <c r="DC24" s="185" t="s">
        <v>374</v>
      </c>
      <c r="DD24" s="185" t="s">
        <v>374</v>
      </c>
      <c r="DE24" s="185" t="s">
        <v>374</v>
      </c>
      <c r="DF24" s="185" t="s">
        <v>374</v>
      </c>
      <c r="DG24" s="185" t="s">
        <v>374</v>
      </c>
      <c r="DH24" s="185" t="s">
        <v>374</v>
      </c>
      <c r="DI24" s="185" t="s">
        <v>374</v>
      </c>
      <c r="DJ24" s="185" t="s">
        <v>376</v>
      </c>
      <c r="DK24" s="185" t="s">
        <v>376</v>
      </c>
      <c r="DL24" s="185" t="s">
        <v>376</v>
      </c>
      <c r="DM24" s="185" t="s">
        <v>376</v>
      </c>
      <c r="DN24" s="185" t="s">
        <v>375</v>
      </c>
      <c r="DO24" s="185" t="s">
        <v>376</v>
      </c>
      <c r="DP24" s="185" t="s">
        <v>376</v>
      </c>
      <c r="DQ24" s="185" t="s">
        <v>363</v>
      </c>
      <c r="DR24" s="185" t="s">
        <v>1340</v>
      </c>
      <c r="DS24" s="185">
        <v>0</v>
      </c>
      <c r="DT24" s="185">
        <v>0</v>
      </c>
      <c r="DU24" s="185">
        <v>0</v>
      </c>
      <c r="DV24" s="185" t="s">
        <v>1318</v>
      </c>
      <c r="DW24" s="185" t="s">
        <v>380</v>
      </c>
      <c r="DX24" s="186">
        <v>40</v>
      </c>
      <c r="DY24" s="185" t="s">
        <v>382</v>
      </c>
      <c r="DZ24" s="185" t="s">
        <v>1341</v>
      </c>
      <c r="EA24" s="185" t="s">
        <v>1332</v>
      </c>
      <c r="EB24" s="187" t="s">
        <v>384</v>
      </c>
      <c r="EC24" s="185"/>
      <c r="ED24" s="185" t="s">
        <v>382</v>
      </c>
      <c r="EE24" s="185"/>
      <c r="EF24" s="185" t="s">
        <v>382</v>
      </c>
      <c r="EG24" s="185" t="s">
        <v>1321</v>
      </c>
      <c r="EH24" s="185" t="s">
        <v>1342</v>
      </c>
      <c r="EI24" s="185" t="s">
        <v>653</v>
      </c>
      <c r="EJ24" s="185"/>
      <c r="EK24" s="185" t="s">
        <v>1343</v>
      </c>
      <c r="EL24" s="185" t="s">
        <v>1344</v>
      </c>
      <c r="EM24" s="185" t="s">
        <v>1345</v>
      </c>
      <c r="EN24" s="187" t="s">
        <v>1346</v>
      </c>
      <c r="EO24" s="185"/>
      <c r="EP24" s="185"/>
      <c r="EQ24" s="185"/>
      <c r="ER24" s="185" t="s">
        <v>866</v>
      </c>
      <c r="ES24" s="185" t="s">
        <v>1347</v>
      </c>
      <c r="ET24" s="187" t="s">
        <v>1348</v>
      </c>
      <c r="EU24" s="185"/>
      <c r="EV24" s="185"/>
      <c r="EW24" s="185"/>
      <c r="EX24" s="185"/>
      <c r="EY24" s="185"/>
      <c r="EZ24" s="185"/>
      <c r="FA24" s="185"/>
    </row>
    <row r="25" spans="2:157" ht="16" customHeight="1" x14ac:dyDescent="0.2">
      <c r="B25" s="184">
        <v>44763.013453611107</v>
      </c>
      <c r="C25" s="185" t="s">
        <v>1349</v>
      </c>
      <c r="D25" s="185" t="s">
        <v>569</v>
      </c>
      <c r="E25" s="186">
        <v>16306068178</v>
      </c>
      <c r="F25" s="185" t="s">
        <v>213</v>
      </c>
      <c r="G25" s="185" t="s">
        <v>1350</v>
      </c>
      <c r="H25" s="185" t="s">
        <v>572</v>
      </c>
      <c r="I25" s="185" t="s">
        <v>1351</v>
      </c>
      <c r="J25" s="185" t="s">
        <v>486</v>
      </c>
      <c r="K25" s="186">
        <v>60560</v>
      </c>
      <c r="L25" s="185" t="s">
        <v>450</v>
      </c>
      <c r="M25" s="185" t="s">
        <v>569</v>
      </c>
      <c r="N25" s="185" t="s">
        <v>1352</v>
      </c>
      <c r="O25" s="185" t="s">
        <v>568</v>
      </c>
      <c r="P25" s="185" t="s">
        <v>1353</v>
      </c>
      <c r="Q25" s="185" t="s">
        <v>1354</v>
      </c>
      <c r="R25" s="185" t="s">
        <v>1355</v>
      </c>
      <c r="S25" s="178" t="s">
        <v>1356</v>
      </c>
      <c r="T25" s="185" t="s">
        <v>363</v>
      </c>
      <c r="U25" s="185" t="s">
        <v>1357</v>
      </c>
      <c r="V25" s="188">
        <v>27758</v>
      </c>
      <c r="W25" s="185">
        <v>0</v>
      </c>
      <c r="X25" s="186">
        <v>2000</v>
      </c>
      <c r="Y25" s="186">
        <v>150</v>
      </c>
      <c r="Z25" s="186">
        <v>150</v>
      </c>
      <c r="AA25" s="186">
        <v>110</v>
      </c>
      <c r="AB25" s="186">
        <v>48</v>
      </c>
      <c r="AC25" s="186">
        <v>0</v>
      </c>
      <c r="AD25" s="186">
        <v>158</v>
      </c>
      <c r="AE25" s="185">
        <v>0</v>
      </c>
      <c r="AF25" s="185">
        <v>0</v>
      </c>
      <c r="AG25" s="186">
        <v>150</v>
      </c>
      <c r="AH25" s="186">
        <v>0</v>
      </c>
      <c r="AI25" s="186">
        <v>5</v>
      </c>
      <c r="AJ25" s="186">
        <v>121</v>
      </c>
      <c r="AK25" s="186">
        <v>0</v>
      </c>
      <c r="AL25" s="185" t="s">
        <v>1358</v>
      </c>
      <c r="AM25" s="185" t="s">
        <v>557</v>
      </c>
      <c r="AN25" s="186">
        <v>0</v>
      </c>
      <c r="AO25" s="186">
        <v>0</v>
      </c>
      <c r="AP25" s="186">
        <v>0</v>
      </c>
      <c r="AQ25" s="186">
        <v>0</v>
      </c>
      <c r="AR25" s="186">
        <v>80</v>
      </c>
      <c r="AS25" s="186">
        <v>0</v>
      </c>
      <c r="AT25" s="186">
        <v>0</v>
      </c>
      <c r="AU25" s="186">
        <v>0</v>
      </c>
      <c r="AV25" s="186">
        <v>0</v>
      </c>
      <c r="AW25" s="186">
        <v>50</v>
      </c>
      <c r="AX25" s="186">
        <v>0</v>
      </c>
      <c r="AY25" s="186">
        <v>0</v>
      </c>
      <c r="AZ25" s="186">
        <v>0</v>
      </c>
      <c r="BA25" s="186">
        <v>0</v>
      </c>
      <c r="BB25" s="186">
        <v>20</v>
      </c>
      <c r="BC25" s="186">
        <v>0</v>
      </c>
      <c r="BD25" s="186">
        <v>0</v>
      </c>
      <c r="BE25" s="186">
        <v>0</v>
      </c>
      <c r="BF25" s="185" t="s">
        <v>1359</v>
      </c>
      <c r="BG25" s="186">
        <v>40</v>
      </c>
      <c r="BH25" s="186">
        <v>60</v>
      </c>
      <c r="BI25" s="186">
        <v>0</v>
      </c>
      <c r="BJ25" s="186">
        <v>0</v>
      </c>
      <c r="BK25" s="186">
        <v>0</v>
      </c>
      <c r="BL25" s="186">
        <v>0</v>
      </c>
      <c r="BM25" s="186">
        <v>80</v>
      </c>
      <c r="BN25" s="186">
        <v>20</v>
      </c>
      <c r="BO25" s="186">
        <v>75</v>
      </c>
      <c r="BP25" s="186">
        <v>10</v>
      </c>
      <c r="BQ25" s="186">
        <v>10</v>
      </c>
      <c r="BR25" s="186">
        <v>4</v>
      </c>
      <c r="BS25" s="186">
        <v>0</v>
      </c>
      <c r="BT25" s="186">
        <v>0</v>
      </c>
      <c r="BU25" s="186">
        <v>1</v>
      </c>
      <c r="BV25" s="186">
        <v>0</v>
      </c>
      <c r="BW25" s="186">
        <v>0</v>
      </c>
      <c r="BX25" s="186">
        <v>75</v>
      </c>
      <c r="BY25" s="186">
        <v>25</v>
      </c>
      <c r="BZ25" s="186">
        <v>0</v>
      </c>
      <c r="CA25" s="186">
        <v>90</v>
      </c>
      <c r="CB25" s="185" t="s">
        <v>1360</v>
      </c>
      <c r="CC25" s="185" t="s">
        <v>368</v>
      </c>
      <c r="CD25" s="185" t="s">
        <v>1361</v>
      </c>
      <c r="CE25" s="185" t="s">
        <v>1362</v>
      </c>
      <c r="CF25" s="186">
        <v>0</v>
      </c>
      <c r="CG25" s="186">
        <v>0</v>
      </c>
      <c r="CH25" s="186">
        <v>0</v>
      </c>
      <c r="CI25" s="185">
        <v>25</v>
      </c>
      <c r="CJ25" s="185">
        <v>4</v>
      </c>
      <c r="CK25" s="185">
        <v>18</v>
      </c>
      <c r="CL25" s="186">
        <v>0</v>
      </c>
      <c r="CM25" s="185" t="s">
        <v>382</v>
      </c>
      <c r="CN25" s="185"/>
      <c r="CO25" s="185" t="s">
        <v>382</v>
      </c>
      <c r="CP25" s="185"/>
      <c r="CQ25" s="185" t="s">
        <v>382</v>
      </c>
      <c r="CR25" s="185"/>
      <c r="CS25" s="185" t="s">
        <v>375</v>
      </c>
      <c r="CT25" s="185" t="s">
        <v>374</v>
      </c>
      <c r="CU25" s="185" t="s">
        <v>374</v>
      </c>
      <c r="CV25" s="185" t="s">
        <v>410</v>
      </c>
      <c r="CW25" s="185" t="s">
        <v>374</v>
      </c>
      <c r="CX25" s="185" t="s">
        <v>374</v>
      </c>
      <c r="CY25" s="185" t="s">
        <v>374</v>
      </c>
      <c r="CZ25" s="185" t="s">
        <v>374</v>
      </c>
      <c r="DA25" s="185" t="s">
        <v>375</v>
      </c>
      <c r="DB25" s="185" t="s">
        <v>410</v>
      </c>
      <c r="DC25" s="185" t="s">
        <v>374</v>
      </c>
      <c r="DD25" s="185" t="s">
        <v>374</v>
      </c>
      <c r="DE25" s="185" t="s">
        <v>374</v>
      </c>
      <c r="DF25" s="185" t="s">
        <v>374</v>
      </c>
      <c r="DG25" s="185" t="s">
        <v>374</v>
      </c>
      <c r="DH25" s="185" t="s">
        <v>374</v>
      </c>
      <c r="DI25" s="185" t="s">
        <v>374</v>
      </c>
      <c r="DJ25" s="185" t="s">
        <v>410</v>
      </c>
      <c r="DK25" s="185" t="s">
        <v>374</v>
      </c>
      <c r="DL25" s="185" t="s">
        <v>410</v>
      </c>
      <c r="DM25" s="185" t="s">
        <v>374</v>
      </c>
      <c r="DN25" s="185" t="s">
        <v>410</v>
      </c>
      <c r="DO25" s="185" t="s">
        <v>374</v>
      </c>
      <c r="DP25" s="185" t="s">
        <v>374</v>
      </c>
      <c r="DQ25" s="185" t="s">
        <v>382</v>
      </c>
      <c r="DR25" s="185" t="s">
        <v>1363</v>
      </c>
      <c r="DS25" s="186">
        <v>0</v>
      </c>
      <c r="DT25" s="186">
        <v>0</v>
      </c>
      <c r="DU25" s="186">
        <v>0</v>
      </c>
      <c r="DV25" s="185" t="s">
        <v>589</v>
      </c>
      <c r="DW25" s="185" t="s">
        <v>380</v>
      </c>
      <c r="DX25" s="185" t="s">
        <v>1364</v>
      </c>
      <c r="DY25" s="185" t="s">
        <v>848</v>
      </c>
      <c r="DZ25" s="185" t="s">
        <v>591</v>
      </c>
      <c r="EA25" s="185" t="s">
        <v>591</v>
      </c>
      <c r="EB25" s="187" t="s">
        <v>414</v>
      </c>
      <c r="EC25" s="185"/>
      <c r="ED25" s="185" t="s">
        <v>382</v>
      </c>
      <c r="EE25" s="185"/>
      <c r="EF25" s="185" t="s">
        <v>382</v>
      </c>
      <c r="EG25" s="185" t="s">
        <v>1365</v>
      </c>
      <c r="EH25" s="185" t="s">
        <v>1366</v>
      </c>
      <c r="EI25" s="185" t="s">
        <v>388</v>
      </c>
      <c r="EJ25" s="185" t="s">
        <v>653</v>
      </c>
      <c r="EK25" s="185" t="s">
        <v>1367</v>
      </c>
      <c r="EL25" s="187" t="s">
        <v>1368</v>
      </c>
      <c r="EM25" s="187"/>
      <c r="EN25" s="185"/>
      <c r="EO25" s="178" t="s">
        <v>1369</v>
      </c>
      <c r="EP25" s="178" t="s">
        <v>1370</v>
      </c>
      <c r="EQ25" s="178" t="s">
        <v>1371</v>
      </c>
      <c r="ER25" s="185" t="s">
        <v>866</v>
      </c>
      <c r="ES25" s="185" t="s">
        <v>1372</v>
      </c>
      <c r="ET25" s="185" t="s">
        <v>1373</v>
      </c>
      <c r="EU25" s="185"/>
      <c r="EV25" s="185"/>
      <c r="EW25" s="185"/>
      <c r="EX25" s="185"/>
      <c r="EY25" s="185"/>
      <c r="EZ25" s="185"/>
      <c r="FA25" s="185"/>
    </row>
    <row r="26" spans="2:157" ht="16" customHeight="1" x14ac:dyDescent="0.2">
      <c r="B26" s="184">
        <v>44771.495187037042</v>
      </c>
      <c r="C26" s="185" t="s">
        <v>1150</v>
      </c>
      <c r="D26" s="185" t="s">
        <v>1374</v>
      </c>
      <c r="E26" s="186">
        <v>8477081921</v>
      </c>
      <c r="F26" s="185" t="s">
        <v>1375</v>
      </c>
      <c r="G26" s="185" t="s">
        <v>1376</v>
      </c>
      <c r="H26" s="185" t="s">
        <v>1377</v>
      </c>
      <c r="I26" s="185" t="s">
        <v>1378</v>
      </c>
      <c r="J26" s="185" t="s">
        <v>357</v>
      </c>
      <c r="K26" s="186">
        <v>60040</v>
      </c>
      <c r="L26" s="185"/>
      <c r="M26" s="185" t="s">
        <v>1379</v>
      </c>
      <c r="N26" s="185" t="s">
        <v>1380</v>
      </c>
      <c r="O26" s="185" t="s">
        <v>1381</v>
      </c>
      <c r="P26" s="185"/>
      <c r="Q26" s="185"/>
      <c r="R26" s="185"/>
      <c r="S26" s="178" t="s">
        <v>1382</v>
      </c>
      <c r="T26" s="185" t="s">
        <v>363</v>
      </c>
      <c r="U26" s="186">
        <v>263889647</v>
      </c>
      <c r="V26" s="189">
        <v>796271.85</v>
      </c>
      <c r="W26" s="189">
        <v>135325.57999999999</v>
      </c>
      <c r="X26" s="186">
        <v>1336</v>
      </c>
      <c r="Y26" s="186">
        <v>374</v>
      </c>
      <c r="Z26" s="186">
        <v>2905</v>
      </c>
      <c r="AA26" s="186">
        <v>0</v>
      </c>
      <c r="AB26" s="186">
        <v>1997</v>
      </c>
      <c r="AC26" s="186">
        <v>102</v>
      </c>
      <c r="AD26" s="186">
        <v>2099</v>
      </c>
      <c r="AE26" s="185">
        <v>0</v>
      </c>
      <c r="AF26" s="185">
        <v>0</v>
      </c>
      <c r="AG26" s="186">
        <v>300</v>
      </c>
      <c r="AH26" s="186">
        <v>2000</v>
      </c>
      <c r="AI26" s="186">
        <v>200</v>
      </c>
      <c r="AJ26" s="186">
        <v>0</v>
      </c>
      <c r="AK26" s="186">
        <v>600</v>
      </c>
      <c r="AL26" s="185">
        <v>0</v>
      </c>
      <c r="AM26" s="185">
        <v>0</v>
      </c>
      <c r="AN26" s="186">
        <v>9.9499999999999993</v>
      </c>
      <c r="AO26" s="186">
        <v>24.15</v>
      </c>
      <c r="AP26" s="186">
        <v>3.3</v>
      </c>
      <c r="AQ26" s="186">
        <v>17.190000000000001</v>
      </c>
      <c r="AR26" s="186">
        <v>0</v>
      </c>
      <c r="AS26" s="186">
        <v>13.2</v>
      </c>
      <c r="AT26" s="186">
        <v>7.7</v>
      </c>
      <c r="AU26" s="186">
        <v>4.8</v>
      </c>
      <c r="AV26" s="186">
        <v>9.5</v>
      </c>
      <c r="AW26" s="186">
        <v>28.6</v>
      </c>
      <c r="AX26" s="186">
        <v>7.2</v>
      </c>
      <c r="AY26" s="186">
        <v>4.2</v>
      </c>
      <c r="AZ26" s="186">
        <v>9.5</v>
      </c>
      <c r="BA26" s="186">
        <v>29.1</v>
      </c>
      <c r="BB26" s="186">
        <v>3</v>
      </c>
      <c r="BC26" s="186">
        <v>29.1</v>
      </c>
      <c r="BD26" s="186">
        <v>0.9</v>
      </c>
      <c r="BE26" s="186">
        <v>29.1</v>
      </c>
      <c r="BF26" s="185">
        <v>0</v>
      </c>
      <c r="BG26" s="186">
        <v>45.7</v>
      </c>
      <c r="BH26" s="186">
        <v>54.3</v>
      </c>
      <c r="BI26" s="185">
        <v>0</v>
      </c>
      <c r="BJ26" s="185">
        <v>0</v>
      </c>
      <c r="BK26" s="185">
        <v>0</v>
      </c>
      <c r="BL26" s="186">
        <v>17.399999999999999</v>
      </c>
      <c r="BM26" s="186">
        <v>75.3</v>
      </c>
      <c r="BN26" s="186">
        <v>7.2</v>
      </c>
      <c r="BO26" s="186">
        <v>99</v>
      </c>
      <c r="BP26" s="186">
        <v>0.8</v>
      </c>
      <c r="BQ26" s="186">
        <v>0</v>
      </c>
      <c r="BR26" s="186">
        <v>0.04</v>
      </c>
      <c r="BS26" s="186">
        <v>0</v>
      </c>
      <c r="BT26" s="186">
        <v>0</v>
      </c>
      <c r="BU26" s="186">
        <v>0</v>
      </c>
      <c r="BV26" s="186">
        <v>0</v>
      </c>
      <c r="BW26" s="186">
        <v>0</v>
      </c>
      <c r="BX26" s="185">
        <v>0</v>
      </c>
      <c r="BY26" s="185">
        <v>0</v>
      </c>
      <c r="BZ26" s="185">
        <v>0</v>
      </c>
      <c r="CA26" s="186">
        <v>99</v>
      </c>
      <c r="CB26" s="185" t="s">
        <v>368</v>
      </c>
      <c r="CC26" s="185" t="s">
        <v>368</v>
      </c>
      <c r="CD26" s="185" t="s">
        <v>1383</v>
      </c>
      <c r="CE26" s="185" t="s">
        <v>886</v>
      </c>
      <c r="CF26" s="186">
        <v>5</v>
      </c>
      <c r="CG26" s="186">
        <v>2</v>
      </c>
      <c r="CH26" s="186">
        <v>3</v>
      </c>
      <c r="CI26" s="186">
        <v>6</v>
      </c>
      <c r="CJ26" s="186">
        <v>1</v>
      </c>
      <c r="CK26" s="186">
        <v>5</v>
      </c>
      <c r="CL26" s="186">
        <v>12000</v>
      </c>
      <c r="CM26" s="185" t="s">
        <v>363</v>
      </c>
      <c r="CN26" s="185" t="s">
        <v>465</v>
      </c>
      <c r="CO26" s="185" t="s">
        <v>363</v>
      </c>
      <c r="CP26" s="185" t="s">
        <v>771</v>
      </c>
      <c r="CQ26" s="185" t="s">
        <v>363</v>
      </c>
      <c r="CR26" s="185" t="s">
        <v>465</v>
      </c>
      <c r="CS26" s="185" t="s">
        <v>375</v>
      </c>
      <c r="CT26" s="185" t="s">
        <v>375</v>
      </c>
      <c r="CU26" s="185" t="s">
        <v>375</v>
      </c>
      <c r="CV26" s="185" t="s">
        <v>375</v>
      </c>
      <c r="CW26" s="185" t="s">
        <v>375</v>
      </c>
      <c r="CX26" s="185" t="s">
        <v>375</v>
      </c>
      <c r="CY26" s="185" t="s">
        <v>375</v>
      </c>
      <c r="CZ26" s="185" t="s">
        <v>375</v>
      </c>
      <c r="DA26" s="185" t="s">
        <v>376</v>
      </c>
      <c r="DB26" s="185" t="s">
        <v>375</v>
      </c>
      <c r="DC26" s="185" t="s">
        <v>375</v>
      </c>
      <c r="DD26" s="185" t="s">
        <v>375</v>
      </c>
      <c r="DE26" s="185" t="s">
        <v>376</v>
      </c>
      <c r="DF26" s="185" t="s">
        <v>375</v>
      </c>
      <c r="DG26" s="185" t="s">
        <v>375</v>
      </c>
      <c r="DH26" s="185" t="s">
        <v>375</v>
      </c>
      <c r="DI26" s="185" t="s">
        <v>375</v>
      </c>
      <c r="DJ26" s="185" t="s">
        <v>375</v>
      </c>
      <c r="DK26" s="185" t="s">
        <v>374</v>
      </c>
      <c r="DL26" s="185" t="s">
        <v>374</v>
      </c>
      <c r="DM26" s="185" t="s">
        <v>375</v>
      </c>
      <c r="DN26" s="185" t="s">
        <v>375</v>
      </c>
      <c r="DO26" s="185" t="s">
        <v>376</v>
      </c>
      <c r="DP26" s="185" t="s">
        <v>376</v>
      </c>
      <c r="DQ26" s="185" t="s">
        <v>382</v>
      </c>
      <c r="DR26" s="185" t="s">
        <v>1384</v>
      </c>
      <c r="DS26" s="185" t="s">
        <v>886</v>
      </c>
      <c r="DT26" s="186">
        <v>68</v>
      </c>
      <c r="DU26" s="186">
        <v>0</v>
      </c>
      <c r="DV26" s="185" t="s">
        <v>1385</v>
      </c>
      <c r="DW26" s="185" t="s">
        <v>502</v>
      </c>
      <c r="DX26" s="186">
        <v>47.5</v>
      </c>
      <c r="DY26" s="185" t="s">
        <v>382</v>
      </c>
      <c r="DZ26" s="185" t="s">
        <v>382</v>
      </c>
      <c r="EA26" s="185" t="s">
        <v>382</v>
      </c>
      <c r="EB26" s="187" t="s">
        <v>728</v>
      </c>
      <c r="EC26" s="185"/>
      <c r="ED26" s="185" t="s">
        <v>363</v>
      </c>
      <c r="EE26" s="185" t="s">
        <v>1386</v>
      </c>
      <c r="EF26" s="185" t="s">
        <v>382</v>
      </c>
      <c r="EG26" s="185" t="s">
        <v>1387</v>
      </c>
      <c r="EH26" s="185" t="s">
        <v>1388</v>
      </c>
      <c r="EI26" s="185" t="s">
        <v>653</v>
      </c>
      <c r="EJ26" s="185"/>
      <c r="EK26" s="187" t="s">
        <v>1389</v>
      </c>
      <c r="EL26" s="185"/>
      <c r="EM26" s="185"/>
      <c r="EN26" s="185"/>
      <c r="EO26" s="185"/>
      <c r="EP26" s="185"/>
      <c r="EQ26" s="185"/>
      <c r="ER26" s="187" t="s">
        <v>866</v>
      </c>
      <c r="ES26" s="185"/>
      <c r="ET26" s="185" t="s">
        <v>1374</v>
      </c>
      <c r="EU26" s="185"/>
      <c r="EV26" s="185"/>
      <c r="EW26" s="185"/>
      <c r="EX26" s="185"/>
      <c r="EY26" s="185"/>
      <c r="EZ26" s="185"/>
      <c r="FA26" s="185"/>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1390</v>
      </c>
      <c r="B1" t="s">
        <v>1391</v>
      </c>
      <c r="D1" t="s">
        <v>1392</v>
      </c>
      <c r="F1" t="s">
        <v>1</v>
      </c>
      <c r="G1" t="s">
        <v>1393</v>
      </c>
    </row>
    <row r="2" spans="1:7" x14ac:dyDescent="0.2">
      <c r="A2" t="s">
        <v>3</v>
      </c>
      <c r="B2" t="s">
        <v>3</v>
      </c>
      <c r="D2" s="101" t="str">
        <f t="array" ref="D2">IF(ROW()-ROW($D$2)+1&gt;COUNTA($A$3:$A$100000)*COUNTA($B$3:$B$100000),"",INDEX($A$3:A$100000,INT((ROW()-ROW($D$2))/COUNTA($B$3:$B$100000)+1))&amp;"-"&amp;INDEX($B$3:$B$100000,MOD(ROW()-ROW($D$2),COUNTA($B$3:$B$100000))+1))</f>
        <v>2022-Mobile Care Chicago</v>
      </c>
      <c r="F2" t="str">
        <f t="shared" ref="F2:F25" si="0">LEFT(D2, SEARCH("-",D2,1)-1)</f>
        <v>2022</v>
      </c>
      <c r="G2" t="str">
        <f t="shared" ref="G2:G25" si="1">RIGHT(D2,LEN(D2)-SEARCH("-",D2))</f>
        <v>Mobile Care Chicago</v>
      </c>
    </row>
    <row r="3" spans="1:7" x14ac:dyDescent="0.2">
      <c r="A3">
        <f t="array" ref="A3">_xlfn.UNIQUE(_xlfn._xlws.FILTER('Raw Model Inputs'!B2:B99992,'Raw Model Inputs'!B2:B99992&lt;&gt;""))</f>
        <v>2022</v>
      </c>
      <c r="B3" t="str">
        <f t="array" ref="B3:B19">_xlfn.UNIQUE(_xlfn._xlws.FILTER('Raw Model Inputs'!A2:A99992,'Raw Model Inputs'!A2:A99992&lt;&gt;""))</f>
        <v>Mobile Care Chicago</v>
      </c>
      <c r="D3" s="101" t="str">
        <f t="array" ref="D3">IF(ROW()-ROW($D$2)+1&gt;COUNTA($A$3:$A$100000)*COUNTA($B$3:$B$100000),"",INDEX($A$3:A$100000,INT((ROW()-ROW($D$2))/COUNTA($B$3:$B$100000)+1))&amp;"-"&amp;INDEX($B$3:$B$100000,MOD(ROW()-ROW($D$2),COUNTA($B$3:$B$100000))+1))</f>
        <v>2022-Tri City Health Partnership</v>
      </c>
      <c r="F3" t="str">
        <f t="shared" si="0"/>
        <v>2022</v>
      </c>
      <c r="G3" t="str">
        <f t="shared" si="1"/>
        <v>Tri City Health Partnership</v>
      </c>
    </row>
    <row r="4" spans="1:7" x14ac:dyDescent="0.2">
      <c r="B4" t="str">
        <v>Tri City Health Partnership</v>
      </c>
      <c r="D4" s="101" t="str">
        <f t="array" ref="D4">IF(ROW()-ROW($D$2)+1&gt;COUNTA($A$3:$A$100000)*COUNTA($B$3:$B$100000),"",INDEX($A$3:A$100000,INT((ROW()-ROW($D$2))/COUNTA($B$3:$B$100000)+1))&amp;"-"&amp;INDEX($B$3:$B$100000,MOD(ROW()-ROW($D$2),COUNTA($B$3:$B$100000))+1))</f>
        <v>2022-ICN SHIFA Clinic</v>
      </c>
      <c r="F4" t="str">
        <f t="shared" si="0"/>
        <v>2022</v>
      </c>
      <c r="G4" t="str">
        <f t="shared" si="1"/>
        <v>ICN SHIFA Clinic</v>
      </c>
    </row>
    <row r="5" spans="1:7" x14ac:dyDescent="0.2">
      <c r="B5" t="str">
        <v>ICN SHIFA Clinic</v>
      </c>
      <c r="D5" s="101" t="str">
        <f t="array" ref="D5">IF(ROW()-ROW($D$2)+1&gt;COUNTA($A$3:$A$100000)*COUNTA($B$3:$B$100000),"",INDEX($A$3:A$100000,INT((ROW()-ROW($D$2))/COUNTA($B$3:$B$100000)+1))&amp;"-"&amp;INDEX($B$3:$B$100000,MOD(ROW()-ROW($D$2),COUNTA($B$3:$B$100000))+1))</f>
        <v>2022-Indian American Medical Association Charitable Fdn</v>
      </c>
      <c r="F5" t="str">
        <f t="shared" si="0"/>
        <v>2022</v>
      </c>
      <c r="G5" t="str">
        <f t="shared" si="1"/>
        <v>Indian American Medical Association Charitable Fdn</v>
      </c>
    </row>
    <row r="6" spans="1:7" x14ac:dyDescent="0.2">
      <c r="B6" t="str">
        <v>Indian American Medical Association Charitable Fdn</v>
      </c>
      <c r="D6" s="101" t="str">
        <f t="array" ref="D6">IF(ROW()-ROW($D$2)+1&gt;COUNTA($A$3:$A$100000)*COUNTA($B$3:$B$100000),"",INDEX($A$3:A$100000,INT((ROW()-ROW($D$2))/COUNTA($B$3:$B$100000)+1))&amp;"-"&amp;INDEX($B$3:$B$100000,MOD(ROW()-ROW($D$2),COUNTA($B$3:$B$100000))+1))</f>
        <v>2022-Sarah Bush Lincoln Dental Services</v>
      </c>
      <c r="F6" t="str">
        <f t="shared" si="0"/>
        <v>2022</v>
      </c>
      <c r="G6" t="str">
        <f t="shared" si="1"/>
        <v>Sarah Bush Lincoln Dental Services</v>
      </c>
    </row>
    <row r="7" spans="1:7" x14ac:dyDescent="0.2">
      <c r="B7" t="str">
        <v>Sarah Bush Lincoln Dental Services</v>
      </c>
      <c r="D7" s="101" t="str">
        <f t="array" ref="D7">IF(ROW()-ROW($D$2)+1&gt;COUNTA($A$3:$A$100000)*COUNTA($B$3:$B$100000),"",INDEX($A$3:A$100000,INT((ROW()-ROW($D$2))/COUNTA($B$3:$B$100000)+1))&amp;"-"&amp;INDEX($B$3:$B$100000,MOD(ROW()-ROW($D$2),COUNTA($B$3:$B$100000))+1))</f>
        <v>2022-DuPage Health Coalition</v>
      </c>
      <c r="F7" t="str">
        <f t="shared" si="0"/>
        <v>2022</v>
      </c>
      <c r="G7" t="str">
        <f t="shared" si="1"/>
        <v>DuPage Health Coalition</v>
      </c>
    </row>
    <row r="8" spans="1:7" x14ac:dyDescent="0.2">
      <c r="B8" t="str">
        <v>DuPage Health Coalition</v>
      </c>
      <c r="D8" s="101" t="str">
        <f t="array" ref="D8">IF(ROW()-ROW($D$2)+1&gt;COUNTA($A$3:$A$100000)*COUNTA($B$3:$B$100000),"",INDEX($A$3:A$100000,INT((ROW()-ROW($D$2))/COUNTA($B$3:$B$100000)+1))&amp;"-"&amp;INDEX($B$3:$B$100000,MOD(ROW()-ROW($D$2),COUNTA($B$3:$B$100000))+1))</f>
        <v>2022-Port Ministries</v>
      </c>
      <c r="F8" t="str">
        <f t="shared" si="0"/>
        <v>2022</v>
      </c>
      <c r="G8" t="str">
        <f t="shared" si="1"/>
        <v>Port Ministries</v>
      </c>
    </row>
    <row r="9" spans="1:7" x14ac:dyDescent="0.2">
      <c r="B9" t="str">
        <v>Port Ministries</v>
      </c>
      <c r="D9" s="101" t="str">
        <f t="array" ref="D9">IF(ROW()-ROW($D$2)+1&gt;COUNTA($A$3:$A$100000)*COUNTA($B$3:$B$100000),"",INDEX($A$3:A$100000,INT((ROW()-ROW($D$2))/COUNTA($B$3:$B$100000)+1))&amp;"-"&amp;INDEX($B$3:$B$100000,MOD(ROW()-ROW($D$2),COUNTA($B$3:$B$100000))+1))</f>
        <v>2022-Aurora Christian Healthcare</v>
      </c>
      <c r="F9" t="str">
        <f t="shared" si="0"/>
        <v>2022</v>
      </c>
      <c r="G9" t="str">
        <f t="shared" si="1"/>
        <v>Aurora Christian Healthcare</v>
      </c>
    </row>
    <row r="10" spans="1:7" x14ac:dyDescent="0.2">
      <c r="B10" t="str">
        <v>Aurora Christian Healthcare</v>
      </c>
      <c r="D10" s="101" t="str">
        <f t="array" ref="D10">IF(ROW()-ROW($D$2)+1&gt;COUNTA($A$3:$A$100000)*COUNTA($B$3:$B$100000),"",INDEX($A$3:A$100000,INT((ROW()-ROW($D$2))/COUNTA($B$3:$B$100000)+1))&amp;"-"&amp;INDEX($B$3:$B$100000,MOD(ROW()-ROW($D$2),COUNTA($B$3:$B$100000))+1))</f>
        <v>2022-Community Health Care Clinic</v>
      </c>
      <c r="F10" t="str">
        <f t="shared" si="0"/>
        <v>2022</v>
      </c>
      <c r="G10" t="str">
        <f t="shared" si="1"/>
        <v>Community Health Care Clinic</v>
      </c>
    </row>
    <row r="11" spans="1:7" x14ac:dyDescent="0.2">
      <c r="B11" t="str">
        <v>Community Health Care Clinic</v>
      </c>
      <c r="D11" s="101" t="str">
        <f t="array" ref="D11">IF(ROW()-ROW($D$2)+1&gt;COUNTA($A$3:$A$100000)*COUNTA($B$3:$B$100000),"",INDEX($A$3:A$100000,INT((ROW()-ROW($D$2))/COUNTA($B$3:$B$100000)+1))&amp;"-"&amp;INDEX($B$3:$B$100000,MOD(ROW()-ROW($D$2),COUNTA($B$3:$B$100000))+1))</f>
        <v>2022-Avicenna Community Health Center</v>
      </c>
      <c r="F11" t="str">
        <f t="shared" si="0"/>
        <v>2022</v>
      </c>
      <c r="G11" t="str">
        <f t="shared" si="1"/>
        <v>Avicenna Community Health Center</v>
      </c>
    </row>
    <row r="12" spans="1:7" x14ac:dyDescent="0.2">
      <c r="B12" t="str">
        <v>Avicenna Community Health Center</v>
      </c>
      <c r="D12" s="101" t="str">
        <f t="array" ref="D12">IF(ROW()-ROW($D$2)+1&gt;COUNTA($A$3:$A$100000)*COUNTA($B$3:$B$100000),"",INDEX($A$3:A$100000,INT((ROW()-ROW($D$2))/COUNTA($B$3:$B$100000)+1))&amp;"-"&amp;INDEX($B$3:$B$100000,MOD(ROW()-ROW($D$2),COUNTA($B$3:$B$100000))+1))</f>
        <v>2022-Mercy To Mankind Clinic, NFP</v>
      </c>
      <c r="F12" t="str">
        <f t="shared" si="0"/>
        <v>2022</v>
      </c>
      <c r="G12" t="str">
        <f t="shared" si="1"/>
        <v>Mercy To Mankind Clinic, NFP</v>
      </c>
    </row>
    <row r="13" spans="1:7" x14ac:dyDescent="0.2">
      <c r="B13" t="str">
        <v>Mercy To Mankind Clinic, NFP</v>
      </c>
      <c r="D13" s="101" t="str">
        <f t="array" ref="D13">IF(ROW()-ROW($D$2)+1&gt;COUNTA($A$3:$A$100000)*COUNTA($B$3:$B$100000),"",INDEX($A$3:A$100000,INT((ROW()-ROW($D$2))/COUNTA($B$3:$B$100000)+1))&amp;"-"&amp;INDEX($B$3:$B$100000,MOD(ROW()-ROW($D$2),COUNTA($B$3:$B$100000))+1))</f>
        <v>2022-Azzarelli Outreach Clinic</v>
      </c>
      <c r="F13" t="str">
        <f t="shared" si="0"/>
        <v>2022</v>
      </c>
      <c r="G13" t="str">
        <f t="shared" si="1"/>
        <v>Azzarelli Outreach Clinic</v>
      </c>
    </row>
    <row r="14" spans="1:7" x14ac:dyDescent="0.2">
      <c r="B14" t="str">
        <v>Azzarelli Outreach Clinic</v>
      </c>
      <c r="D14" s="101" t="str">
        <f t="array" ref="D14">IF(ROW()-ROW($D$2)+1&gt;COUNTA($A$3:$A$100000)*COUNTA($B$3:$B$100000),"",INDEX($A$3:A$100000,INT((ROW()-ROW($D$2))/COUNTA($B$3:$B$100000)+1))&amp;"-"&amp;INDEX($B$3:$B$100000,MOD(ROW()-ROW($D$2),COUNTA($B$3:$B$100000))+1))</f>
        <v>2022-Family Health Partnership Clinic</v>
      </c>
      <c r="F14" t="str">
        <f t="shared" si="0"/>
        <v>2022</v>
      </c>
      <c r="G14" t="str">
        <f t="shared" si="1"/>
        <v>Family Health Partnership Clinic</v>
      </c>
    </row>
    <row r="15" spans="1:7" x14ac:dyDescent="0.2">
      <c r="B15" t="str">
        <v>Family Health Partnership Clinic</v>
      </c>
      <c r="D15" s="101" t="str">
        <f t="array" ref="D15">IF(ROW()-ROW($D$2)+1&gt;COUNTA($A$3:$A$100000)*COUNTA($B$3:$B$100000),"",INDEX($A$3:A$100000,INT((ROW()-ROW($D$2))/COUNTA($B$3:$B$100000)+1))&amp;"-"&amp;INDEX($B$3:$B$100000,MOD(ROW()-ROW($D$2),COUNTA($B$3:$B$100000))+1))</f>
        <v>2022-Old Irving Park Community Clinic</v>
      </c>
      <c r="F15" t="str">
        <f t="shared" si="0"/>
        <v>2022</v>
      </c>
      <c r="G15" t="str">
        <f t="shared" si="1"/>
        <v>Old Irving Park Community Clinic</v>
      </c>
    </row>
    <row r="16" spans="1:7" x14ac:dyDescent="0.2">
      <c r="B16" t="str">
        <v>Old Irving Park Community Clinic</v>
      </c>
      <c r="D16" s="101" t="str">
        <f t="array" ref="D16">IF(ROW()-ROW($D$2)+1&gt;COUNTA($A$3:$A$100000)*COUNTA($B$3:$B$100000),"",INDEX($A$3:A$100000,INT((ROW()-ROW($D$2))/COUNTA($B$3:$B$100000)+1))&amp;"-"&amp;INDEX($B$3:$B$100000,MOD(ROW()-ROW($D$2),COUNTA($B$3:$B$100000))+1))</f>
        <v>2022-Will-Grundy Medical Clinic, LTD</v>
      </c>
      <c r="F16" t="str">
        <f t="shared" si="0"/>
        <v>2022</v>
      </c>
      <c r="G16" t="str">
        <f t="shared" si="1"/>
        <v>Will-Grundy Medical Clinic, LTD</v>
      </c>
    </row>
    <row r="17" spans="2:7" x14ac:dyDescent="0.2">
      <c r="B17" t="str">
        <v>Will-Grundy Medical Clinic, LTD</v>
      </c>
      <c r="D17" s="101" t="str">
        <f t="array" ref="D17">IF(ROW()-ROW($D$2)+1&gt;COUNTA($A$3:$A$100000)*COUNTA($B$3:$B$100000),"",INDEX($A$3:A$100000,INT((ROW()-ROW($D$2))/COUNTA($B$3:$B$100000)+1))&amp;"-"&amp;INDEX($B$3:$B$100000,MOD(ROW()-ROW($D$2),COUNTA($B$3:$B$100000))+1))</f>
        <v>2022-Norma Jean Sanders Free Clinic</v>
      </c>
      <c r="F17" t="str">
        <f t="shared" si="0"/>
        <v>2022</v>
      </c>
      <c r="G17" t="str">
        <f t="shared" si="1"/>
        <v>Norma Jean Sanders Free Clinic</v>
      </c>
    </row>
    <row r="18" spans="2:7" x14ac:dyDescent="0.2">
      <c r="B18" t="str">
        <v>Norma Jean Sanders Free Clinic</v>
      </c>
      <c r="D18" s="101" t="e">
        <f t="array" ref="D18">IF(ROW()-ROW($D$2)+1&gt;COUNTA($A$3:$A$100000)*COUNTA($B$3:$B$100000),"",INDEX($A$3:A$100000,INT((ROW()-ROW($D$2))/COUNTA($B$3:$B$100000)+1))&amp;"-"&amp;INDEX($B$3:$B$100000,MOD(ROW()-ROW($D$2),COUNTA($B$3:$B$100000))+1))</f>
        <v>#N/A</v>
      </c>
      <c r="F18" t="e">
        <f t="shared" si="0"/>
        <v>#N/A</v>
      </c>
      <c r="G18" t="e">
        <f t="shared" si="1"/>
        <v>#N/A</v>
      </c>
    </row>
    <row r="19" spans="2:7" x14ac:dyDescent="0.2">
      <c r="B19" t="e">
        <v>#N/A</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Soetikno</cp:lastModifiedBy>
  <dcterms:created xsi:type="dcterms:W3CDTF">2021-09-01T02:13:12Z</dcterms:created>
  <dcterms:modified xsi:type="dcterms:W3CDTF">2023-09-17T02:11:01Z</dcterms:modified>
</cp:coreProperties>
</file>