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<sst xmlns="http://schemas.openxmlformats.org/spreadsheetml/2006/main" count="1283" uniqueCount="153">
  <si>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</si>
  <si>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</si>
  <si>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</si>
  <si>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</si>
  <si>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</si>
  <si>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</si>
  <si>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</si>
  <si>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</si>
  <si>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</si>
  <si>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</si>
  <si>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</si>
  <si>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</si>
  <si>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</si>
  <si>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</si>
  <si>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</si>
  <si>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</si>
  <si>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</si>
  <si>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</si>
  <si>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</si>
  <si>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</si>
  <si>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</si>
  <si>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</si>
  <si>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</si>
  <si>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</si>
  <si>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</si>
  <si>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</si>
  <si>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</si>
  <si>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</si>
  <si>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</si>
  <si>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</si>
  <si>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</si>
  <si>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</si>
  <si>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</si>
  <si>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</si>
  <si>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</si>
  <si>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</si>
  <si>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</si>
  <si>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</si>
  <si>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</si>
  <si>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</si>
  <si>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</si>
  <si>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</si>
  <si>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</si>
  <si>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</si>
  <si>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</si>
  <si>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</si>
  <si>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</si>
  <si>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</si>
  <si>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</si>
  <si>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</si>
  <si>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</si>
  <si>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</si>
  <si>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</si>
  <si>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</si>
  <si>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</si>
  <si>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</si>
  <si>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</si>
  <si>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</si>
  <si>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</si>
  <si>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</si>
  <si>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</si>
  <si>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</si>
  <si>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</si>
  <si>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</si>
  <si>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</si>
  <si>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</si>
  <si>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</si>
  <si>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</si>
  <si>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</si>
  <si>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</si>
  <si>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</si>
  <si>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</si>
  <si>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</si>
  <si>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</si>
  <si>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</si>
  <si>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</si>
  <si>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</si>
  <si>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</si>
  <si>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</si>
  <si>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</si>
  <si>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</si>
  <si>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</si>
  <si>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</si>
  <si>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</si>
  <si>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</si>
  <si>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</si>
  <si>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</si>
  <si>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</si>
  <si>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</si>
  <si>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</si>
  <si>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</si>
  <si>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</si>
  <si>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</si>
  <si>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</si>
  <si>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</si>
  <si>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</si>
  <si>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</si>
  <si>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</si>
  <si>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</si>
  <si>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</si>
  <si>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1. N/A ~ $2435
2. Additional Half Month Allowance ~ $1048</t>
  </si>
  <si>
    <t>1. Give $50 For seeing Doctor at Wu York Yu</t>
  </si>
  <si>
    <t>1. Sportify
2. Apple Music</t>
  </si>
  <si>
    <t>1. Sportify $68 for 2 months
2. Apple Music Refund 2 months ~ $136</t>
  </si>
  <si>
    <t>1. Birdie Mobile
2. Oxford Dictionary</t>
  </si>
  <si>
    <t>1. Stop Services ~ $50
2. Stop Services ~ 19.99</t>
  </si>
  <si>
    <t>Octopus</t>
  </si>
  <si>
    <t>1. 20th May 2025 -  Top Up For Octopus $50 (Don't need to Include)
2. 23rd May 2025 -  Top Up For Octopus $100 (Don't need to Include)</t>
  </si>
  <si>
    <t>yuu</t>
  </si>
  <si>
    <t>1. yuu topup ~ $2
2. yuu topup ~ $1</t>
  </si>
  <si>
    <t>Birdie Mobile</t>
  </si>
  <si>
    <t>Stop Services</t>
  </si>
  <si>
    <t>Cancel Oxford Dictionary Subscription</t>
  </si>
  <si>
    <t>Google PlayStore</t>
  </si>
  <si>
    <t>1. 20th June 2025 -  Top Up For PlayStore $150 (Don't need to Include)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</si>
  <si>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</si>
  <si>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</si>
  <si>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</si>
  <si>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</si>
  <si>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Payback $150.9 to Mom</t>
  </si>
  <si>
    <t>~ See the Doctor (Injection) ~ $19
~ See the Doctor For Blood Pressure ~ $50
~ See the Doctor at Wu York Yu ~ $50
~ Brought Lasix 40mg ~ $75
~ Brought Bandage 4 inches X 2 ~ $20</t>
  </si>
  <si>
    <t>~ Buy Cigarette Buds ~ $800
~ Transport for Cigarette Buds ~ $50</t>
  </si>
  <si>
    <t>~ Apple Music 2 month
~ Top Up For Mobile And Comunication ~ $0.6
~ 20th May 2025 - Top Up For Octopus $50 (Don't need to Include)
~ 23rd May 2025 - Top Up For Octopus $100 (Don't need to Include)</t>
  </si>
  <si>
    <t>~ Food And Transport
   - Devondale Milk X 2 ~ $35.8
   - Chicken Chops X 2 ~ $21
   - Vegetables 1 kg ~ $12
   - Best Mart 360 ~ Coffee Beans $98
  - OK Store ~ Soft drinks $15
  - U Store ~ $16.5
  - Best Mart 360 5kg Rice ~ $49
  - St Honour ~ $10
  - Best Mart 360 Peppsi ~ $14
  - OK Store ~ soft drinks $44
  - Best Mart ~ soft drinks $18
  - Best Mart ~ soft drinks $18
  - Best Mart ~ Starbucks Coffee Beans ~ $49.9
  - Wellcome ~ Sugar ~ $6.5
  - U Mart ~ Nisan Noddle and Curd Beans ~ $20.8</t>
  </si>
  <si>
    <t>~ Nivea body lotion 380ml ~ $32
~ Longevity Sweetened Milk 374GM ~ $11
~ Market Slippers ~ $69
~ Round Trip to Mong Kok ~ $6
~ Round Trip to Robert Black Hospital ~ $4
~ Medimart 3M TEGADERM 5 pieces ~ $50
~ Pharmacy (Gauze Pad, cotton buds, Na Solutions) ~ $34
~ Mannings Pad ~ $10
~ Round Trip to East Kowloon Hospital ~ $4
~ Medimart 3M TEGADERM 10 pieces ~ $50
~ Pharmacy Sentalize Solutions ~ $20
~ Round Trip to East Kowloon Hospital ~ $4
~ Watsons ~ Asprin Like medicine ~ $49
~ Wellcome ~ Plastic bag ~ $1
~ Spring Sunday Aspirin tablets ~ $276.04
~ Chuk Yuen North Post Office ~ stamp $2.2</t>
  </si>
  <si>
    <t>Balance Brought Forward From July 2024</t>
  </si>
  <si>
    <t>~ Payback $700 to Mom</t>
  </si>
  <si>
    <t>- See the Doctor ~ $110
- Buy Cigarette Buds ~ $800
~ Transport for Cigarette Buds ~ $50</t>
  </si>
  <si>
    <t>~ Food And Transport ~ $400</t>
  </si>
  <si>
    <t>~ 20th June 2025 -  Top Up For PlayStore $150 (Don't need to Include)</t>
  </si>
  <si>
    <t>~ Payback $1050 to Mom</t>
  </si>
  <si>
    <t>~ Food And Transport ~ $400
~ See the Doctor (Injection) ~ $19</t>
  </si>
  <si>
    <t>~ Buy Cigarette Buds ~ $650</t>
  </si>
  <si>
    <t>~ Payback $800 to Mom</t>
  </si>
  <si>
    <t>- See the Doctor ~ $110
- Buy Cigarette Buds ~ $650
~ See the Doctor For Blood Pressure ~ $50</t>
  </si>
  <si>
    <t>~ Payback $1000 to Mom</t>
  </si>
  <si>
    <t>- See the Doctor ~ $110
- Buy Cigarette Buds ~ $650</t>
  </si>
  <si>
    <t>~ Payback $770 to Mom</t>
  </si>
  <si>
    <t>~ Payback $200 for Mom Air Ticket</t>
  </si>
  <si>
    <t>~ Food And Transport ~ $400
~ See the Doctor (Injection) ~ $19
~ See the Doctor For Blood Pressure ~ $50</t>
  </si>
  <si>
    <t>~ Payback $350 to Mom</t>
  </si>
  <si>
    <t>~ Payback $400 for Mom Air Ticket</t>
  </si>
  <si>
    <t>- See the Doctor ~ $240
- Buy Cigarette Buds ~ $650</t>
  </si>
  <si>
    <t>~ Payback $500 to Mom</t>
  </si>
  <si>
    <t>~ Payback $483 for Mom Air Ticket</t>
  </si>
  <si>
    <t>- See the Doctor ~ $290
- Buy Cigarette Buds ~ $650
~ See the Doctor For Blood Pressure ~ $160</t>
  </si>
  <si>
    <t>Additional Half Month Allowance</t>
  </si>
  <si>
    <t>- See the Doctor ~ $290
- Buy Cigarette Buds ~ $650</t>
  </si>
  <si>
    <t>~ Food And Transport ~ $400
~ See the Doctor (Injection) ~ $19
~ See the Doctor For Blood Pressure ~ $160</t>
  </si>
  <si>
    <t>- See the Doctor ~ $240
- Buy Cigarette Buds ~ $800</t>
  </si>
  <si>
    <t>31st October 2025</t>
  </si>
  <si>
    <t>- See the Doctor ~ $290
- Buy Cigarette Buds ~ $800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</si>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</sst>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A2" sqref="AA2"/>
    </sheetView>
  </sheetViews>
  <sheetFormatPr defaultColWidth="8.875" defaultRowHeight="17.6"/>
  <sheetData>
    <row r="1" spans="1:26">
      <c r="A1" s="242" t="s">
        <v>0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</row>
    <row r="2" spans="1:26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</row>
    <row r="3" spans="1:26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</row>
    <row r="4" spans="1:26">
      <c r="A4" s="242"/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</row>
    <row r="5" spans="1:26">
      <c r="A5" s="242"/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</row>
    <row r="6" spans="1:26">
      <c r="A6" s="242"/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</row>
    <row r="7" spans="1:26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</row>
    <row r="8" spans="1:26">
      <c r="A8" s="242"/>
      <c r="B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</row>
    <row r="9" spans="1:26">
      <c r="A9" s="242"/>
      <c r="B9" s="242"/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</row>
    <row r="10" spans="1:26">
      <c r="A10" s="242"/>
      <c r="B10" s="242"/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</row>
    <row r="11" spans="1:26">
      <c r="A11" s="242"/>
      <c r="B11" s="242"/>
      <c r="C11" s="242"/>
      <c r="D11" s="242"/>
      <c r="E11" s="242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2"/>
      <c r="X11" s="242"/>
      <c r="Y11" s="242"/>
      <c r="Z11" s="242"/>
    </row>
    <row r="12" spans="1:26">
      <c r="A12" s="242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</row>
    <row r="13" spans="1:26">
      <c r="A13" s="242"/>
      <c r="B13" s="242"/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</row>
    <row r="14" spans="1:26">
      <c r="A14" s="242"/>
      <c r="B14" s="242"/>
      <c r="C14" s="242"/>
      <c r="D14" s="242"/>
      <c r="E14" s="242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</row>
    <row r="15" spans="1:26">
      <c r="A15" s="242"/>
      <c r="B15" s="242"/>
      <c r="C15" s="242"/>
      <c r="D15" s="242"/>
      <c r="E15" s="242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</row>
    <row r="16" spans="1:26">
      <c r="A16" s="242"/>
      <c r="B16" s="242"/>
      <c r="C16" s="242"/>
      <c r="D16" s="242"/>
      <c r="E16" s="242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</row>
    <row r="17" spans="1:26">
      <c r="A17" s="242"/>
      <c r="B17" s="242"/>
      <c r="C17" s="242"/>
      <c r="D17" s="242"/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</row>
    <row r="18" spans="1:26">
      <c r="A18" s="242"/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</row>
    <row r="19" spans="1:26">
      <c r="A19" s="242"/>
      <c r="B19" s="242"/>
      <c r="C19" s="242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</row>
    <row r="20" spans="1:26">
      <c r="A20" s="242"/>
      <c r="B20" s="242"/>
      <c r="C20" s="242"/>
      <c r="D20" s="242"/>
      <c r="E20" s="242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</row>
    <row r="21" spans="1:26">
      <c r="A21" s="242"/>
      <c r="B21" s="242"/>
      <c r="C21" s="242"/>
      <c r="D21" s="242"/>
      <c r="E21" s="242"/>
      <c r="F21" s="242"/>
      <c r="G21" s="242"/>
      <c r="H21" s="242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</row>
    <row r="22" spans="1:26">
      <c r="A22" s="242"/>
      <c r="B22" s="242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</row>
    <row r="23" spans="1:26">
      <c r="A23" s="242"/>
      <c r="B23" s="242"/>
      <c r="C23" s="242"/>
      <c r="D23" s="242"/>
      <c r="E23" s="242"/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</row>
    <row r="24" spans="1:26">
      <c r="A24" s="242"/>
      <c r="B24" s="242"/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</row>
    <row r="25" spans="1:26">
      <c r="A25" s="242"/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</row>
    <row r="26" spans="1:26">
      <c r="A26" s="242"/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</row>
    <row r="27" spans="1:26">
      <c r="A27" s="242"/>
      <c r="B27" s="242"/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</row>
    <row r="28" spans="1:26">
      <c r="A28" s="242"/>
      <c r="B28" s="242"/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</row>
    <row r="29" spans="1:26">
      <c r="A29" s="242"/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</row>
    <row r="30" spans="1:26">
      <c r="A30" s="242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</row>
    <row r="31" spans="1:26">
      <c r="A31" s="242"/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</row>
    <row r="32" spans="1:26">
      <c r="A32" s="243" t="s">
        <v>1</v>
      </c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  <c r="Z32" s="243"/>
    </row>
    <row r="33" spans="1:26">
      <c r="A33" s="243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</row>
    <row r="34" spans="1:26">
      <c r="A34" s="243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</row>
    <row r="35" spans="1:26">
      <c r="A35" s="243"/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</row>
    <row r="36" spans="1:26">
      <c r="A36" s="243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</row>
    <row r="37" spans="1:26">
      <c r="A37" s="243"/>
      <c r="B37" s="243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</row>
    <row r="38" spans="1:26">
      <c r="A38" s="243"/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</row>
    <row r="39" spans="1:26">
      <c r="A39" s="243"/>
      <c r="B39" s="243"/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</row>
    <row r="40" spans="1:26">
      <c r="A40" s="243"/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</row>
    <row r="41" spans="1:26">
      <c r="A41" s="243"/>
      <c r="B41" s="243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3"/>
    </row>
    <row r="42" spans="1:26">
      <c r="A42" s="243"/>
      <c r="B42" s="243"/>
      <c r="C42" s="243"/>
      <c r="D42" s="243"/>
      <c r="E42" s="243"/>
      <c r="F42" s="243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3"/>
      <c r="S42" s="243"/>
      <c r="T42" s="243"/>
      <c r="U42" s="243"/>
      <c r="V42" s="243"/>
      <c r="W42" s="243"/>
      <c r="X42" s="243"/>
      <c r="Y42" s="243"/>
      <c r="Z42" s="243"/>
    </row>
    <row r="43" spans="1:26">
      <c r="A43" s="243"/>
      <c r="B43" s="243"/>
      <c r="C43" s="243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243"/>
      <c r="W43" s="243"/>
      <c r="X43" s="243"/>
      <c r="Y43" s="243"/>
      <c r="Z43" s="243"/>
    </row>
    <row r="44" spans="1:26">
      <c r="A44" s="2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243"/>
      <c r="Y44" s="243"/>
      <c r="Z44" s="243"/>
    </row>
    <row r="45" spans="1:26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</row>
    <row r="46" spans="1:26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3"/>
      <c r="Z46" s="243"/>
    </row>
    <row r="47" spans="1:26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3"/>
      <c r="X47" s="243"/>
      <c r="Y47" s="243"/>
      <c r="Z47" s="243"/>
    </row>
    <row r="48" spans="1:26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3"/>
      <c r="Z48" s="243"/>
    </row>
    <row r="49" spans="1:26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</row>
    <row r="50" spans="1:26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</row>
    <row r="51" spans="1:26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</row>
    <row r="52" spans="1:26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</row>
    <row r="53" spans="1:26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</row>
    <row r="54" spans="1:26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</row>
    <row r="55" spans="1:26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</row>
    <row r="56" spans="1:26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</row>
    <row r="57" spans="1:26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/>
      <c r="Z57" s="243"/>
    </row>
    <row r="58" spans="1:26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</row>
    <row r="59" spans="1:26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</row>
    <row r="60" spans="1:26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3"/>
    </row>
    <row r="61" spans="1:26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</row>
    <row r="62" spans="1:26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51" sqref="B51:B53"/>
    </sheetView>
  </sheetViews>
  <sheetFormatPr defaultColWidth="9" defaultRowHeight="16.8" outlineLevelCol="1"/>
  <cols>
    <col min="1" max="1" width="43.25" style="222" customWidth="1"/>
    <col min="2" max="2" width="34.125" style="222" customWidth="1"/>
    <col min="3" max="16384" width="9" style="222"/>
  </cols>
  <sheetData>
    <row r="1" ht="45" customHeight="1" spans="1:2">
      <c r="A1" s="223" t="s">
        <v>2</v>
      </c>
      <c r="B1" s="224" t="s">
        <v>3</v>
      </c>
    </row>
    <row r="2" ht="45" customHeight="1" spans="1:2">
      <c r="A2" s="225" t="s">
        <v>4</v>
      </c>
      <c r="B2" s="226" t="b">
        <v>1</v>
      </c>
    </row>
    <row r="3" ht="36" customHeight="1" spans="1:2">
      <c r="A3" s="227" t="s">
        <v>5</v>
      </c>
      <c r="B3" s="228">
        <v>45677</v>
      </c>
    </row>
    <row r="4" ht="45" customHeight="1" spans="1:2">
      <c r="A4" s="223" t="s">
        <v>6</v>
      </c>
      <c r="B4" s="229" t="str">
        <f>IF(B2,TEXT(EDATE(B3,1)-1,"dd-mmm-yyyy"),TEXT(EDATE(B3,1)-1,"dd-mmm-yyyy"))</f>
        <v>19-Feb-2025</v>
      </c>
    </row>
    <row r="5" ht="45" customHeight="1" spans="1:2">
      <c r="A5" s="225" t="s">
        <v>7</v>
      </c>
      <c r="B5" s="230">
        <v>45777</v>
      </c>
    </row>
    <row r="6" ht="45" customHeight="1" spans="1:2">
      <c r="A6" s="225"/>
      <c r="B6" s="230"/>
    </row>
    <row r="7" ht="24.75" customHeight="1" spans="1:2">
      <c r="A7" s="231"/>
      <c r="B7" s="232"/>
    </row>
    <row r="8" ht="39.95" customHeight="1" spans="1:2">
      <c r="A8" s="233" t="s">
        <v>8</v>
      </c>
      <c r="B8" s="233"/>
    </row>
    <row r="9" ht="20.25" customHeight="1" spans="1:2">
      <c r="A9" s="234" t="str">
        <f>TEXT(B3,"dd mmmm yyyy")&amp;" - "&amp;IF(B2,TEXT(EDATE(B3,1)-1,"dd mmmm yyyy"),TEXT(B3+B5-B3,"dd mmmm yyyy"))</f>
        <v>20 January 2025 - 19 February 2025</v>
      </c>
      <c r="B9" s="235" t="s">
        <v>9</v>
      </c>
    </row>
    <row r="10" ht="20.25" customHeight="1" spans="1:2">
      <c r="A10" s="226" t="str">
        <f>IF(B2,TEXT(EDATE(B3,1),"dd mmmm yyyy"),TEXT(B3+(B5-B3)+1,"dd mmmm yyyy"))&amp;" - "&amp;IF(B2,TEXT(EDATE(B3,2)-1,"dd mmmm yyyy"),TEXT(B3+(B5-B3)*2+1,"dd mmmm yyyy"))</f>
        <v>20 February 2025 - 19 March 2025</v>
      </c>
      <c r="B10" s="235"/>
    </row>
    <row r="11" ht="20.25" customHeight="1" spans="1:2">
      <c r="A11" s="226" t="str">
        <f>IF(B2,TEXT(EDATE(B3,2),"dd mmmm yyyy"),TEXT(B3+((B5-B3)*2)+2,"dd mmmm yyyy"))&amp;" - "&amp;IF(B2,TEXT(EDATE(B3,3)-1,"dd mmmm yyyy"),TEXT(B3+((B5-B3)*3+2),"dd mmmm yyyy"))</f>
        <v>20 March 2025 - 19 April 2025</v>
      </c>
      <c r="B11" s="236"/>
    </row>
    <row r="12" ht="20.25" customHeight="1" spans="1:2">
      <c r="A12" s="237" t="str">
        <f>IF(B2,TEXT(EDATE(B3,3),"dd mmmm yyyy"),TEXT(B3+((B5-B3)*3)+3,"dd mmmm yyyy"))&amp;" - "&amp;IF(B2,TEXT(EDATE(B3,4)-1,"dd mmmm yyyy"),TEXT(B3+(((B5-B3)*4)+3),"dd mmmm yyyy"))</f>
        <v>20 April 2025 - 19 May 2025</v>
      </c>
      <c r="B12" s="224" t="s">
        <v>10</v>
      </c>
    </row>
    <row r="13" ht="20.25" customHeight="1" spans="1:2">
      <c r="A13" s="237" t="str">
        <f>IF(B2,TEXT(EDATE(B3,4),"dd mmmm yyyy"),TEXT(B3+((B5-B3)*4)+4,"dd mmmm yyyy"))&amp;" - "&amp;IF(B2,TEXT(EDATE(B3,5)-1,"dd mmmm yyyy"),TEXT(B3+(((B5-B3)*5)+4),"dd mmmm yyyy"))</f>
        <v>20 May 2025 - 19 June 2025</v>
      </c>
      <c r="B13" s="238"/>
    </row>
    <row r="14" ht="20.25" customHeight="1" spans="1:2">
      <c r="A14" s="226" t="str">
        <f>IF(B2,TEXT(EDATE(B3,5),"dd mmmm yyyy"),TEXT(B3+((B5-B3)*5)+5,"dd mmmm yyyy"))&amp;" - "&amp;IF(B2,TEXT(EDATE(B3,6)-1,"dd mmmm yyyy"),TEXT(B3+(((B5-B3)*6)+5),"dd mmmm yyyy"))</f>
        <v>20 June 2025 - 19 July 2025</v>
      </c>
      <c r="B14" s="239"/>
    </row>
    <row r="15" ht="20.25" customHeight="1" spans="1:2">
      <c r="A15" s="226" t="str">
        <f>IF(B2,TEXT(EDATE(B3,6),"dd mmmm yyyy"),TEXT(B3+((B5-B3)*6)+6,"dd mmmm yyyy"))&amp;" - "&amp;IF(B2,TEXT(EDATE(B3,7)-1,"dd mmmm yyyy"),TEXT(B3+(((B5-B3)*7)+6),"dd mmmm yyyy"))</f>
        <v>20 July 2025 - 19 August 2025</v>
      </c>
      <c r="B15" s="224" t="s">
        <v>11</v>
      </c>
    </row>
    <row r="16" ht="20.25" customHeight="1" spans="1:2">
      <c r="A16" s="226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8"/>
    </row>
    <row r="17" ht="20.25" customHeight="1" spans="1:2">
      <c r="A17" s="226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39"/>
    </row>
    <row r="18" ht="20.25" customHeight="1" spans="1:2">
      <c r="A18" s="226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4" t="s">
        <v>12</v>
      </c>
    </row>
    <row r="19" ht="20.25" customHeight="1" spans="1:2">
      <c r="A19" s="226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8"/>
    </row>
    <row r="20" ht="20.25" customHeight="1" spans="1:2">
      <c r="A20" s="240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39"/>
    </row>
    <row r="21" ht="20.25" customHeight="1" spans="1:2">
      <c r="A21" s="241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6" t="s">
        <v>13</v>
      </c>
    </row>
    <row r="22" ht="20.25" customHeight="1" spans="1:2">
      <c r="A22" s="241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6"/>
    </row>
    <row r="23" ht="20.25" customHeight="1" spans="1:2">
      <c r="A23" s="240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4"/>
    </row>
    <row r="24" ht="20.25" customHeight="1" spans="1:2">
      <c r="A24" s="226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6" t="s">
        <v>14</v>
      </c>
    </row>
    <row r="25" ht="20.25" customHeight="1" spans="1:2">
      <c r="A25" s="226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6"/>
    </row>
    <row r="26" ht="20.25" customHeight="1" spans="1:2">
      <c r="A26" s="224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4"/>
    </row>
    <row r="27" ht="20.25" customHeight="1" spans="1:2">
      <c r="A27" s="226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6" t="s">
        <v>15</v>
      </c>
    </row>
    <row r="28" ht="20.25" customHeight="1" spans="1:2">
      <c r="A28" s="226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6"/>
    </row>
    <row r="29" ht="20.25" customHeight="1" spans="1:2">
      <c r="A29" s="224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4"/>
    </row>
    <row r="30" ht="20.25" customHeight="1" spans="1:2">
      <c r="A30" s="226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6" t="s">
        <v>16</v>
      </c>
    </row>
    <row r="31" ht="20.25" customHeight="1" spans="1:2">
      <c r="A31" s="226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6"/>
    </row>
    <row r="32" ht="20.25" customHeight="1" spans="1:2">
      <c r="A32" s="224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4"/>
    </row>
    <row r="33" ht="20.25" customHeight="1" spans="1:2">
      <c r="A33" s="226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6" t="s">
        <v>17</v>
      </c>
    </row>
    <row r="34" ht="20.25" customHeight="1" spans="1:2">
      <c r="A34" s="226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6"/>
    </row>
    <row r="35" ht="20.25" customHeight="1" spans="1:2">
      <c r="A35" s="224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4"/>
    </row>
    <row r="36" ht="20.25" customHeight="1" spans="1:2">
      <c r="A36" s="226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6" t="s">
        <v>18</v>
      </c>
    </row>
    <row r="37" ht="20.25" customHeight="1" spans="1:2">
      <c r="A37" s="226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6"/>
    </row>
    <row r="38" ht="20.25" customHeight="1" spans="1:2">
      <c r="A38" s="224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4"/>
    </row>
    <row r="39" ht="20.25" customHeight="1" spans="1:2">
      <c r="A39" s="226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6" t="s">
        <v>19</v>
      </c>
    </row>
    <row r="40" ht="20.25" customHeight="1" spans="1:2">
      <c r="A40" s="226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6"/>
    </row>
    <row r="41" ht="20.25" customHeight="1" spans="1:2">
      <c r="A41" s="224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4"/>
    </row>
    <row r="42" ht="20.25" customHeight="1" spans="1:2">
      <c r="A42" s="226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6" t="s">
        <v>20</v>
      </c>
    </row>
    <row r="43" ht="20.25" customHeight="1" spans="1:2">
      <c r="A43" s="226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6"/>
    </row>
    <row r="44" ht="20.25" customHeight="1" spans="1:2">
      <c r="A44" s="224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4"/>
    </row>
    <row r="45" ht="20.25" customHeight="1" spans="1:2">
      <c r="A45" s="226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6" t="s">
        <v>21</v>
      </c>
    </row>
    <row r="46" ht="20.25" customHeight="1" spans="1:2">
      <c r="A46" s="226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6"/>
    </row>
    <row r="47" ht="20.25" customHeight="1" spans="1:2">
      <c r="A47" s="224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4"/>
    </row>
    <row r="48" ht="20.25" customHeight="1" spans="1:2">
      <c r="A48" s="226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6" t="s">
        <v>22</v>
      </c>
    </row>
    <row r="49" ht="20.25" customHeight="1" spans="1:2">
      <c r="A49" s="226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6"/>
    </row>
    <row r="50" ht="20.25" customHeight="1" spans="1:2">
      <c r="A50" s="224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4"/>
    </row>
    <row r="51" ht="20.25" customHeight="1" spans="1:2">
      <c r="A51" s="226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6" t="s">
        <v>23</v>
      </c>
    </row>
    <row r="52" ht="20.25" customHeight="1" spans="1:2">
      <c r="A52" s="226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6"/>
    </row>
    <row r="53" ht="20.25" customHeight="1" spans="1:2">
      <c r="A53" s="224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4"/>
    </row>
    <row r="54" ht="20.25" customHeight="1" spans="1:2">
      <c r="A54" s="226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6" t="s">
        <v>24</v>
      </c>
    </row>
    <row r="55" ht="20.25" customHeight="1" spans="1:2">
      <c r="A55" s="226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6"/>
    </row>
    <row r="56" ht="20.25" customHeight="1" spans="1:2">
      <c r="A56" s="226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6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2" customFormat="1" ht="20.25" customHeight="1"/>
    <row r="66" s="222" customFormat="1" ht="20.25" customHeight="1"/>
    <row r="67" s="222" customFormat="1" ht="20.25" customHeight="1"/>
    <row r="68" s="222" customFormat="1" ht="20.25" customHeight="1"/>
    <row r="69" s="222" customFormat="1" ht="20.25" customHeight="1"/>
    <row r="70" s="222" customFormat="1" ht="20.25" customHeight="1"/>
    <row r="71" s="222" customFormat="1" ht="20.25" customHeight="1"/>
    <row r="72" s="222" customFormat="1" ht="20.25" customHeight="1"/>
    <row r="73" s="222" customFormat="1" ht="20.25" customHeight="1"/>
    <row r="74" s="222" customFormat="1" ht="20.25" customHeight="1"/>
    <row r="75" s="222" customFormat="1" ht="20.25" customHeight="1"/>
    <row r="76" s="222" customFormat="1" ht="20.25" customHeight="1"/>
    <row r="77" s="222" customFormat="1" ht="20.25" customHeight="1"/>
    <row r="78" s="222" customFormat="1" ht="20.25" customHeight="1"/>
    <row r="79" s="222" customFormat="1" ht="20.25" customHeight="1"/>
    <row r="80" s="222" customFormat="1" ht="20.25" customHeight="1"/>
    <row r="81" s="222" customFormat="1" ht="20.25" customHeight="1"/>
    <row r="82" s="222" customFormat="1" ht="20.25" customHeight="1"/>
    <row r="83" s="222" customFormat="1" ht="20.25" customHeight="1"/>
    <row r="84" s="222" customFormat="1" ht="20.25" customHeight="1"/>
    <row r="85" s="222" customFormat="1" ht="20.25" customHeight="1"/>
    <row r="86" s="222" customFormat="1" ht="20.25" customHeight="1"/>
    <row r="87" s="222" customFormat="1" ht="20.25" customHeight="1"/>
    <row r="88" s="222" customFormat="1" ht="20.25" customHeight="1"/>
    <row r="89" s="222" customFormat="1" ht="20.25" customHeight="1"/>
    <row r="90" s="222" customFormat="1" ht="20.25" customHeight="1"/>
    <row r="91" s="222" customFormat="1" ht="20.25" customHeight="1"/>
    <row r="92" s="222" customFormat="1" ht="20.25" customHeight="1"/>
    <row r="93" s="222" customFormat="1" ht="20.25" customHeight="1"/>
    <row r="94" s="222" customFormat="1" ht="20.25" customHeight="1"/>
    <row r="95" s="222" customFormat="1" ht="20.25" customHeight="1"/>
    <row r="96" s="222" customFormat="1" ht="20.25" customHeight="1"/>
    <row r="97" s="222" customFormat="1" ht="20.25" customHeight="1"/>
    <row r="98" s="222" customFormat="1" ht="20.25" customHeight="1"/>
    <row r="99" s="222" customFormat="1" ht="20.25" customHeight="1"/>
    <row r="100" s="222" customFormat="1" ht="20.25" customHeight="1"/>
    <row r="101" s="222" customFormat="1" ht="20.25" customHeight="1"/>
    <row r="102" s="222" customFormat="1" ht="20.25" customHeight="1"/>
    <row r="103" s="222" customFormat="1" ht="20.25" customHeight="1"/>
    <row r="104" s="222" customFormat="1" ht="20.25" customHeight="1"/>
    <row r="105" s="222" customFormat="1" ht="20.25" customHeight="1"/>
    <row r="106" s="222" customFormat="1" ht="20.25" customHeight="1"/>
    <row r="107" s="222" customFormat="1" ht="20.25" customHeight="1"/>
    <row r="108" s="222" customFormat="1" ht="20.25" customHeight="1"/>
    <row r="109" s="222" customFormat="1" ht="20.25" customHeight="1"/>
    <row r="110" s="222" customFormat="1" ht="20.25" customHeight="1"/>
    <row r="111" s="222" customFormat="1" ht="20.25" customHeight="1"/>
    <row r="112" s="222" customFormat="1" ht="20.25" customHeight="1"/>
    <row r="113" s="222" customFormat="1" ht="20.25" customHeight="1"/>
    <row r="114" s="222" customFormat="1" ht="20.25" customHeight="1"/>
    <row r="115" s="222" customFormat="1" ht="20.25" customHeight="1"/>
    <row r="116" s="222" customFormat="1" ht="20.25" customHeight="1"/>
    <row r="117" s="222" customFormat="1" ht="20.25" customHeight="1"/>
    <row r="118" s="222" customFormat="1" ht="20.25" customHeight="1"/>
    <row r="119" s="222" customFormat="1" ht="20.25" customHeight="1"/>
    <row r="120" s="222" customFormat="1" ht="20.25" customHeight="1"/>
    <row r="121" s="222" customFormat="1" ht="20.25" customHeight="1"/>
    <row r="122" s="222" customFormat="1" ht="20.25" customHeight="1"/>
    <row r="123" s="222" customFormat="1" ht="20.25" customHeight="1"/>
    <row r="124" s="222" customFormat="1" ht="20.25" customHeight="1"/>
    <row r="125" s="222" customFormat="1" ht="20.25" customHeight="1"/>
    <row r="126" s="222" customFormat="1" ht="20.25" customHeight="1"/>
    <row r="127" s="222" customFormat="1" ht="20.25" customHeight="1"/>
    <row r="129" s="222" customFormat="1" ht="20.25" customHeight="1"/>
    <row r="130" s="222" customFormat="1" ht="20.25" customHeight="1"/>
    <row r="131" s="222" customFormat="1" ht="20.25" customHeight="1"/>
    <row r="132" s="222" customFormat="1" ht="20.25" customHeight="1"/>
    <row r="133" s="222" customFormat="1" ht="20.25" customHeight="1"/>
    <row r="134" s="222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A1" sqref="A1:F1"/>
    </sheetView>
  </sheetViews>
  <sheetFormatPr defaultColWidth="9" defaultRowHeight="17.6"/>
  <cols>
    <col min="1" max="1" width="18.875" style="151" customWidth="1"/>
    <col min="2" max="2" width="25.625" style="151" customWidth="1"/>
    <col min="3" max="4" width="20.625" style="151" customWidth="1"/>
    <col min="5" max="5" width="25.625" style="151" customWidth="1"/>
    <col min="6" max="6" width="20.625" style="151" customWidth="1"/>
    <col min="7" max="7" width="9" style="151"/>
    <col min="8" max="8" width="23" style="151" customWidth="1"/>
    <col min="9" max="9" width="40.75" style="48" customWidth="1"/>
    <col min="10" max="10" width="28.625" style="151" customWidth="1"/>
    <col min="11" max="12" width="9" style="151"/>
    <col min="13" max="13" width="36.625" style="151" customWidth="1"/>
    <col min="14" max="14" width="21.125" style="151" customWidth="1"/>
    <col min="15" max="16384" width="9" style="151"/>
  </cols>
  <sheetData>
    <row r="1" ht="36.75" customHeight="1" spans="1:14">
      <c r="A1" s="152" t="str">
        <f>"Forecasts For the Year "&amp;TEXT(Main!B3,"mmmm yyyy")&amp;" to "&amp;IF(Main!B2,TEXT(EDATE(Main!B3,3)-1,"mmmm yyyy"),TEXT(Main!B3+((Main!B5-Main!B3)*3+2),"mmmm yyyy"))</f>
        <v>Forecasts For the Year January 2025 to April 2025</v>
      </c>
      <c r="B1" s="152"/>
      <c r="C1" s="152"/>
      <c r="D1" s="152"/>
      <c r="E1" s="152"/>
      <c r="F1" s="152"/>
      <c r="I1" s="191" t="s">
        <v>25</v>
      </c>
      <c r="J1" s="191"/>
      <c r="M1" s="191" t="s">
        <v>26</v>
      </c>
      <c r="N1" s="191"/>
    </row>
    <row r="2" ht="36" customHeight="1" spans="1:14">
      <c r="A2" s="153" t="s">
        <v>27</v>
      </c>
      <c r="B2" s="154"/>
      <c r="C2" s="154"/>
      <c r="D2" s="155" t="s">
        <v>28</v>
      </c>
      <c r="E2" s="155"/>
      <c r="F2" s="155"/>
      <c r="I2" s="192" t="s">
        <v>29</v>
      </c>
      <c r="J2" s="193" t="s">
        <v>30</v>
      </c>
      <c r="M2" s="202" t="s">
        <v>31</v>
      </c>
      <c r="N2" s="193" t="s">
        <v>32</v>
      </c>
    </row>
    <row r="3" ht="35.25" customHeight="1" spans="1:14">
      <c r="A3" s="156" t="s">
        <v>33</v>
      </c>
      <c r="B3" s="157" t="s">
        <v>34</v>
      </c>
      <c r="C3" s="158">
        <v>368</v>
      </c>
      <c r="D3" s="159" t="s">
        <v>33</v>
      </c>
      <c r="E3" s="5" t="s">
        <v>34</v>
      </c>
      <c r="F3" s="186">
        <v>0</v>
      </c>
      <c r="I3" s="194" t="str">
        <f>TEXT(Main!B3,"dd mmmm yyyy")&amp;" - "&amp;IF(Main!B2,TEXT(EDATE(Main!B3,1)-1,"dd mmmm yyyy"),TEXT(Main!B3+(Main!B5-Main!B3)*1,"dd mmmm yyyy"))</f>
        <v>20 January 2025 - 19 February 2025</v>
      </c>
      <c r="J3" s="195">
        <f>E149</f>
        <v>941.71</v>
      </c>
      <c r="M3" s="200" t="str">
        <f>TEXT(Main!B3,"dd mmmm yyyy")&amp;" - "&amp;IF(Main!B2,TEXT(EDATE(Main!B3,3)-1,"dd mmmm yyyy"),TEXT(Main!B3+((Main!B5-Main!B3)*3+2),"dd mmmm yyyy"))</f>
        <v>20 January 2025 - 19 April 2025</v>
      </c>
      <c r="N3" s="195">
        <f>-C122</f>
        <v>-7773.9</v>
      </c>
    </row>
    <row r="4" ht="35.25" customHeight="1" spans="1:14">
      <c r="A4" s="156"/>
      <c r="B4" s="157" t="s">
        <v>35</v>
      </c>
      <c r="C4" s="158">
        <v>0</v>
      </c>
      <c r="D4" s="160"/>
      <c r="E4" s="5" t="s">
        <v>35</v>
      </c>
      <c r="F4" s="186">
        <v>0</v>
      </c>
      <c r="I4" s="196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5">
        <f>E176</f>
        <v>941.71</v>
      </c>
      <c r="M4" s="200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5">
        <f ca="1">'April 2025 - June 2025'!C5</f>
        <v>-7053</v>
      </c>
    </row>
    <row r="5" ht="35.25" customHeight="1" spans="1:14">
      <c r="A5" s="156"/>
      <c r="B5" s="157" t="s">
        <v>36</v>
      </c>
      <c r="C5" s="158">
        <v>0</v>
      </c>
      <c r="D5" s="160"/>
      <c r="E5" s="5" t="s">
        <v>36</v>
      </c>
      <c r="F5" s="186">
        <v>0</v>
      </c>
      <c r="I5" s="196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5">
        <f>E203</f>
        <v>941.71</v>
      </c>
      <c r="M5" s="200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5">
        <f ca="1">'July 2025 - September 2025'!C5</f>
        <v>-7053</v>
      </c>
    </row>
    <row r="6" ht="35.25" customHeight="1" spans="1:14">
      <c r="A6" s="156"/>
      <c r="B6" s="157" t="s">
        <v>37</v>
      </c>
      <c r="C6" s="158">
        <v>0</v>
      </c>
      <c r="D6" s="160"/>
      <c r="E6" s="5" t="s">
        <v>37</v>
      </c>
      <c r="F6" s="186">
        <v>0</v>
      </c>
      <c r="I6" s="197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5">
        <f ca="1">'April 2025 - June 2025'!E136</f>
        <v>46.02</v>
      </c>
      <c r="M6" s="200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5">
        <f ca="1">'October 2025 - December 2025'!C5</f>
        <v>-7053</v>
      </c>
    </row>
    <row r="7" ht="35.25" customHeight="1" spans="1:14">
      <c r="A7" s="156"/>
      <c r="B7" s="157" t="s">
        <v>38</v>
      </c>
      <c r="C7" s="158">
        <v>57.96</v>
      </c>
      <c r="D7" s="160"/>
      <c r="E7" s="5" t="s">
        <v>38</v>
      </c>
      <c r="F7" s="186">
        <v>357.96</v>
      </c>
      <c r="I7" s="197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5">
        <f ca="1">'April 2025 - June 2025'!E163</f>
        <v>463.78</v>
      </c>
      <c r="M7" s="200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5">
        <f ca="1">'January 2026 - March 2026'!C5</f>
        <v>-7053</v>
      </c>
    </row>
    <row r="8" ht="45" customHeight="1" spans="1:14">
      <c r="A8" s="156"/>
      <c r="B8" s="157" t="s">
        <v>39</v>
      </c>
      <c r="C8" s="158">
        <v>0</v>
      </c>
      <c r="D8" s="160"/>
      <c r="E8" s="5" t="s">
        <v>39</v>
      </c>
      <c r="F8" s="186">
        <v>0</v>
      </c>
      <c r="H8" s="187"/>
      <c r="I8" s="196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5">
        <f ca="1">'April 2025 - June 2025'!E190</f>
        <v>1188.78</v>
      </c>
      <c r="M8" s="203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5">
        <f ca="1">'April 2026 - June 2026'!C5</f>
        <v>-7053</v>
      </c>
    </row>
    <row r="9" ht="39.75" customHeight="1" spans="1:14">
      <c r="A9" s="156"/>
      <c r="B9" s="157" t="s">
        <v>40</v>
      </c>
      <c r="C9" s="158">
        <v>0</v>
      </c>
      <c r="D9" s="160"/>
      <c r="E9" s="5" t="s">
        <v>40</v>
      </c>
      <c r="F9" s="186">
        <v>0</v>
      </c>
      <c r="I9" s="196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5">
        <f ca="1">'July 2025 - September 2025'!E136</f>
        <v>2215.78</v>
      </c>
      <c r="M9" s="200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4">
        <f ca="1">'July 2026 - September 2026'!C5</f>
        <v>-7053</v>
      </c>
    </row>
    <row r="10" ht="35.25" customHeight="1" spans="1:14">
      <c r="A10" s="156"/>
      <c r="B10" s="157" t="s">
        <v>41</v>
      </c>
      <c r="C10" s="158">
        <v>0</v>
      </c>
      <c r="D10" s="160"/>
      <c r="E10" s="5" t="s">
        <v>41</v>
      </c>
      <c r="F10" s="186">
        <v>0</v>
      </c>
      <c r="I10" s="196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5">
        <f ca="1">'July 2025 - September 2025'!E163</f>
        <v>3101.78</v>
      </c>
      <c r="M10" s="205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5">
        <f ca="1">'October 2026 - December 2026'!C5</f>
        <v>-7053</v>
      </c>
    </row>
    <row r="11" ht="35.25" customHeight="1" spans="1:14">
      <c r="A11" s="156"/>
      <c r="B11" s="157" t="s">
        <v>42</v>
      </c>
      <c r="C11" s="158">
        <v>0</v>
      </c>
      <c r="D11" s="160"/>
      <c r="E11" s="5" t="s">
        <v>42</v>
      </c>
      <c r="F11" s="186">
        <v>0</v>
      </c>
      <c r="H11" s="187"/>
      <c r="I11" s="196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5">
        <f ca="1">'July 2025 - September 2025'!E190</f>
        <v>4128.78</v>
      </c>
      <c r="M11" s="200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199">
        <f ca="1">'January 2027 - March 2027'!C5</f>
        <v>-7053</v>
      </c>
    </row>
    <row r="12" ht="35.25" customHeight="1" spans="1:14">
      <c r="A12" s="156"/>
      <c r="B12" s="157" t="s">
        <v>43</v>
      </c>
      <c r="C12" s="158">
        <v>30.02</v>
      </c>
      <c r="D12" s="160"/>
      <c r="E12" s="188" t="s">
        <v>43</v>
      </c>
      <c r="F12" s="186">
        <v>30.02</v>
      </c>
      <c r="I12" s="196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5">
        <f ca="1">'October 2025 - December 2025'!E136</f>
        <v>5064.78</v>
      </c>
      <c r="M12" s="196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199">
        <f ca="1">'April 2027 - June 2027'!C5</f>
        <v>-7053</v>
      </c>
    </row>
    <row r="13" ht="35.25" customHeight="1" spans="1:14">
      <c r="A13" s="156"/>
      <c r="B13" s="157" t="s">
        <v>44</v>
      </c>
      <c r="C13" s="158">
        <v>4</v>
      </c>
      <c r="D13" s="160"/>
      <c r="E13" s="188" t="s">
        <v>44</v>
      </c>
      <c r="F13" s="186">
        <v>3</v>
      </c>
      <c r="I13" s="198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5">
        <f ca="1">'October 2025 - December 2025'!E163</f>
        <v>6041.78</v>
      </c>
      <c r="M13" s="196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199">
        <f ca="1">'July 2027 - September 2027'!C5</f>
        <v>-7053</v>
      </c>
    </row>
    <row r="14" ht="35.25" customHeight="1" spans="1:14">
      <c r="A14" s="156"/>
      <c r="B14" s="157" t="s">
        <v>45</v>
      </c>
      <c r="C14" s="158">
        <v>3.8</v>
      </c>
      <c r="D14" s="160"/>
      <c r="E14" s="188" t="s">
        <v>45</v>
      </c>
      <c r="F14" s="186">
        <v>3.8</v>
      </c>
      <c r="I14" s="198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199">
        <f ca="1">'October 2025 - December 2025'!E190</f>
        <v>6847.78</v>
      </c>
      <c r="M14" s="196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199">
        <f ca="1">'October 2027 - December 2027'!C5</f>
        <v>-7053</v>
      </c>
    </row>
    <row r="15" ht="35.25" customHeight="1" spans="1:14">
      <c r="A15" s="156"/>
      <c r="B15" s="161" t="s">
        <v>46</v>
      </c>
      <c r="C15" s="158">
        <v>0</v>
      </c>
      <c r="D15" s="160"/>
      <c r="E15" s="188" t="s">
        <v>46</v>
      </c>
      <c r="F15" s="186">
        <v>0</v>
      </c>
      <c r="I15" s="200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199">
        <f ca="1">'January 2026 - March 2026'!E136</f>
        <v>7874.78</v>
      </c>
      <c r="M15" s="196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199">
        <f ca="1">'January 2028 - March 2028'!C5</f>
        <v>-7053</v>
      </c>
    </row>
    <row r="16" ht="35.25" customHeight="1" spans="1:14">
      <c r="A16" s="162"/>
      <c r="B16" s="163" t="s">
        <v>47</v>
      </c>
      <c r="C16" s="164">
        <f>SUM(C3:C15)</f>
        <v>463.78</v>
      </c>
      <c r="D16" s="165"/>
      <c r="E16" s="163" t="s">
        <v>47</v>
      </c>
      <c r="F16" s="189">
        <f>SUM(F3:F15)</f>
        <v>394.78</v>
      </c>
      <c r="I16" s="200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199">
        <f ca="1">'January 2026 - March 2026'!E163</f>
        <v>8470.78</v>
      </c>
      <c r="M16" s="196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199">
        <f ca="1">'April 2028 - June 2028'!C5</f>
        <v>-7053</v>
      </c>
    </row>
    <row r="17" ht="35.25" customHeight="1" spans="9:14">
      <c r="I17" s="200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199">
        <f ca="1">'January 2026 - March 2026'!E190</f>
        <v>9497.78</v>
      </c>
      <c r="M17" s="196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199">
        <f ca="1">'July 2028 - September 2028'!C5</f>
        <v>-7053</v>
      </c>
    </row>
    <row r="18" ht="35.25" customHeight="1" spans="9:14">
      <c r="I18" s="200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199">
        <f ca="1">'April 2026 - June 2026'!E136</f>
        <v>10253.78</v>
      </c>
      <c r="M18" s="196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5">
        <f ca="1">'October 2028 - December 2028'!C5</f>
        <v>-7053</v>
      </c>
    </row>
    <row r="19" ht="33" customHeight="1" spans="9:10">
      <c r="I19" s="200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199">
        <f ca="1">'April 2026 - June 2026'!E163</f>
        <v>12203.78</v>
      </c>
    </row>
    <row r="20" ht="35.25" customHeight="1" spans="9:10">
      <c r="I20" s="200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199">
        <f ca="1">'April 2026 - June 2026'!E190</f>
        <v>12859.78</v>
      </c>
    </row>
    <row r="21" ht="35.25" customHeight="1" spans="9:10">
      <c r="I21" s="200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199">
        <f ca="1">'July 2026 - September 2026'!E136</f>
        <v>13886.78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0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199">
        <f ca="1">'July 2026 - September 2026'!E163</f>
        <v>14482.78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0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199">
        <f ca="1">'July 2026 - September 2026'!E190</f>
        <v>15509.78</v>
      </c>
    </row>
    <row r="24" ht="33" customHeight="1" spans="1:10">
      <c r="A24" s="19"/>
      <c r="B24" s="166"/>
      <c r="C24" s="167"/>
      <c r="D24" s="167"/>
      <c r="E24" s="167"/>
      <c r="F24" s="43">
        <v>0</v>
      </c>
      <c r="G24" s="44"/>
      <c r="I24" s="200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199">
        <f ca="1">'October 2026 - December 2026'!E136</f>
        <v>16265.78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0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199">
        <f ca="1">'October 2026 - December 2026'!E163</f>
        <v>17132.78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8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199">
        <f ca="1">'October 2026 - December 2026'!E190</f>
        <v>17738.78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0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199">
        <f ca="1">'January 2027 - March 2027'!E136</f>
        <v>18765.78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0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199">
        <f ca="1">'January 2027 - March 2027'!E163</f>
        <v>19361.78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6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5">
        <f ca="1">'January 2027 - March 2027'!E190</f>
        <v>20388.78</v>
      </c>
    </row>
    <row r="30" ht="30" customHeight="1" spans="1:10">
      <c r="A30" s="168"/>
      <c r="B30" s="169"/>
      <c r="C30" s="170"/>
      <c r="D30" s="28" t="s">
        <v>51</v>
      </c>
      <c r="E30" s="45"/>
      <c r="F30" s="46">
        <f>SUM(F24:G29)</f>
        <v>0</v>
      </c>
      <c r="G30" s="47"/>
      <c r="I30" s="200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1">
        <f ca="1">'April 2027 - June 2027'!E136</f>
        <v>21415.78</v>
      </c>
    </row>
    <row r="31" ht="30" customHeight="1" spans="9:10">
      <c r="I31" s="200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199">
        <f ca="1">'April 2027 - June 2027'!E163</f>
        <v>23094.78</v>
      </c>
    </row>
    <row r="32" ht="27.75" customHeight="1" spans="9:10">
      <c r="I32" s="200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199">
        <f ca="1">'April 2027 - June 2027'!E190</f>
        <v>24121.78</v>
      </c>
    </row>
    <row r="33" ht="30" customHeight="1" spans="9:10">
      <c r="I33" s="200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199">
        <f ca="1">'July 2027 - September 2027'!E136</f>
        <v>24877.78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0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199">
        <f ca="1">'July 2027 - September 2027'!E163</f>
        <v>25744.78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0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199">
        <f ca="1">'July 2027 - September 2027'!E190</f>
        <v>26350.78</v>
      </c>
    </row>
    <row r="36" ht="22" customHeight="1" spans="1:10">
      <c r="A36" s="19"/>
      <c r="B36" s="22" t="s">
        <v>52</v>
      </c>
      <c r="C36" s="23"/>
      <c r="D36" s="74" t="s">
        <v>53</v>
      </c>
      <c r="E36" s="74"/>
      <c r="F36" s="43">
        <v>400</v>
      </c>
      <c r="G36" s="44"/>
      <c r="I36" s="200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199">
        <f ca="1">'October 2027 - December 2027'!E136</f>
        <v>27377.78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0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199">
        <f ca="1">'October 2027 - December 2027'!E163</f>
        <v>27973.78</v>
      </c>
    </row>
    <row r="38" ht="20.25" customHeight="1" spans="1:10">
      <c r="A38" s="19"/>
      <c r="B38" s="171"/>
      <c r="C38" s="23"/>
      <c r="D38" s="22"/>
      <c r="E38" s="23"/>
      <c r="F38" s="43">
        <v>0</v>
      </c>
      <c r="G38" s="44"/>
      <c r="I38" s="200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199">
        <f ca="1">'October 2027 - December 2027'!E190</f>
        <v>29000.78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0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199">
        <f ca="1">'January 2028 - March 2028'!E136</f>
        <v>29806.78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0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199">
        <f ca="1">'January 2028 - March 2028'!E163</f>
        <v>30673.78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6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199">
        <f ca="1">'January 2028 - March 2028'!E190</f>
        <v>31319.78</v>
      </c>
    </row>
    <row r="42" ht="24.75" customHeight="1" spans="1:10">
      <c r="A42" s="168"/>
      <c r="B42" s="169"/>
      <c r="C42" s="170"/>
      <c r="D42" s="28" t="s">
        <v>51</v>
      </c>
      <c r="E42" s="45"/>
      <c r="F42" s="46">
        <f>SUM(F36:G41)</f>
        <v>400</v>
      </c>
      <c r="G42" s="47"/>
      <c r="I42" s="196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199">
        <f ca="1">'April 2028 - June 2028'!E136</f>
        <v>32346.78</v>
      </c>
    </row>
    <row r="43" ht="24.75" customHeight="1" spans="9:10">
      <c r="I43" s="196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199">
        <f ca="1">'April 2028 - June 2028'!E163</f>
        <v>34025.78</v>
      </c>
    </row>
    <row r="44" ht="24.75" customHeight="1" spans="9:10">
      <c r="I44" s="196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199">
        <f ca="1">'April 2028 - June 2028'!E190</f>
        <v>35052.78</v>
      </c>
    </row>
    <row r="45" ht="24.75" customHeight="1" spans="9:10">
      <c r="I45" s="196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199">
        <f ca="1">'July 2028 - September 2028'!E136</f>
        <v>35858.78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6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199">
        <f ca="1">'July 2028 - September 2028'!E163</f>
        <v>36725.78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196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199">
        <f ca="1">'July 2028 - September 2028'!E190</f>
        <v>37481.78</v>
      </c>
    </row>
    <row r="48" ht="24.75" customHeight="1" spans="1:10">
      <c r="A48" s="101"/>
      <c r="B48" s="22" t="s">
        <v>52</v>
      </c>
      <c r="C48" s="23"/>
      <c r="D48" s="74" t="s">
        <v>53</v>
      </c>
      <c r="E48" s="74"/>
      <c r="F48" s="190">
        <v>400</v>
      </c>
      <c r="G48" s="44"/>
      <c r="I48" s="196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199">
        <f ca="1">'October 2028 - December 2028'!E136</f>
        <v>38508.78</v>
      </c>
    </row>
    <row r="49" ht="24.75" customHeight="1" spans="1:10">
      <c r="A49" s="101"/>
      <c r="B49" s="20"/>
      <c r="C49" s="20"/>
      <c r="D49" s="21"/>
      <c r="E49" s="21"/>
      <c r="F49" s="190">
        <v>0</v>
      </c>
      <c r="G49" s="44"/>
      <c r="I49" s="196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199">
        <f ca="1">'October 2028 - December 2028'!E163</f>
        <v>39104.78</v>
      </c>
    </row>
    <row r="50" ht="24.75" customHeight="1" spans="1:10">
      <c r="A50" s="101"/>
      <c r="B50" s="20"/>
      <c r="C50" s="20"/>
      <c r="D50" s="20"/>
      <c r="E50" s="20"/>
      <c r="F50" s="190">
        <v>0</v>
      </c>
      <c r="G50" s="44"/>
      <c r="I50" s="196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5">
        <f ca="1">'October 2028 - December 2028'!E190</f>
        <v>40131.78</v>
      </c>
    </row>
    <row r="51" ht="41.1" customHeight="1" spans="1:7">
      <c r="A51" s="172"/>
      <c r="B51" s="173"/>
      <c r="C51" s="173"/>
      <c r="D51" s="21"/>
      <c r="E51" s="21"/>
      <c r="F51" s="190">
        <v>0</v>
      </c>
      <c r="G51" s="44"/>
    </row>
    <row r="52" ht="24.75" customHeight="1" spans="1:7">
      <c r="A52" s="174"/>
      <c r="B52" s="20"/>
      <c r="C52" s="20"/>
      <c r="D52" s="20"/>
      <c r="E52" s="20"/>
      <c r="F52" s="190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8"/>
      <c r="B54" s="169"/>
      <c r="C54" s="170"/>
      <c r="D54" s="28" t="s">
        <v>51</v>
      </c>
      <c r="E54" s="45"/>
      <c r="F54" s="46">
        <f>SUM(F48:G53)</f>
        <v>400</v>
      </c>
      <c r="G54" s="47"/>
    </row>
    <row r="55" ht="24.75" customHeight="1"/>
    <row r="58" ht="20.4" spans="1:3">
      <c r="A58" s="175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6"/>
      <c r="C58" s="177"/>
    </row>
    <row r="59" ht="21" spans="1:3">
      <c r="A59" s="178" t="s">
        <v>48</v>
      </c>
      <c r="B59" s="178" t="s">
        <v>49</v>
      </c>
      <c r="C59" s="179" t="s">
        <v>50</v>
      </c>
    </row>
    <row r="60" spans="1:3">
      <c r="A60" s="180" t="s">
        <v>54</v>
      </c>
      <c r="B60" s="181"/>
      <c r="C60" s="182"/>
    </row>
    <row r="61" spans="1:3">
      <c r="A61" s="51" t="s">
        <v>55</v>
      </c>
      <c r="B61" s="183"/>
      <c r="C61" s="139">
        <v>78</v>
      </c>
    </row>
    <row r="62" spans="1:3">
      <c r="A62" s="51" t="s">
        <v>56</v>
      </c>
      <c r="B62" s="183"/>
      <c r="C62" s="139">
        <v>149</v>
      </c>
    </row>
    <row r="63" ht="21" customHeight="1" spans="1:3">
      <c r="A63" s="184" t="s">
        <v>57</v>
      </c>
      <c r="B63" s="183"/>
      <c r="C63" s="139">
        <v>0</v>
      </c>
    </row>
    <row r="64" spans="1:3">
      <c r="A64" s="51" t="s">
        <v>58</v>
      </c>
      <c r="B64" s="185"/>
      <c r="C64" s="139">
        <v>0</v>
      </c>
    </row>
    <row r="65" ht="22" customHeight="1" spans="1:3">
      <c r="A65" s="51" t="s">
        <v>59</v>
      </c>
      <c r="B65" s="183"/>
      <c r="C65" s="206">
        <v>50</v>
      </c>
    </row>
    <row r="66" ht="13" customHeight="1" spans="1:3">
      <c r="A66" s="51"/>
      <c r="B66" s="183"/>
      <c r="C66" s="206">
        <v>0</v>
      </c>
    </row>
    <row r="67" spans="1:3">
      <c r="A67" s="51"/>
      <c r="B67" s="183"/>
      <c r="C67" s="206">
        <v>0</v>
      </c>
    </row>
    <row r="68" spans="1:3">
      <c r="A68" s="51"/>
      <c r="B68" s="183"/>
      <c r="C68" s="206">
        <v>0</v>
      </c>
    </row>
    <row r="69" spans="1:3">
      <c r="A69" s="39"/>
      <c r="B69" s="40" t="s">
        <v>60</v>
      </c>
      <c r="C69" s="206">
        <f>SUM(C61:C68)</f>
        <v>277</v>
      </c>
    </row>
    <row r="70" spans="1:3">
      <c r="A70" s="180" t="s">
        <v>61</v>
      </c>
      <c r="B70" s="181"/>
      <c r="C70" s="182"/>
    </row>
    <row r="71" spans="1:3">
      <c r="A71" s="51"/>
      <c r="B71" s="183"/>
      <c r="C71" s="206">
        <v>0</v>
      </c>
    </row>
    <row r="72" spans="1:3">
      <c r="A72" s="51"/>
      <c r="B72" s="183"/>
      <c r="C72" s="206">
        <v>0</v>
      </c>
    </row>
    <row r="73" spans="1:3">
      <c r="A73" s="51"/>
      <c r="B73" s="183"/>
      <c r="C73" s="206">
        <v>0</v>
      </c>
    </row>
    <row r="74" spans="1:3">
      <c r="A74" s="51"/>
      <c r="B74" s="183"/>
      <c r="C74" s="206">
        <v>0</v>
      </c>
    </row>
    <row r="75" spans="1:3">
      <c r="A75" s="51"/>
      <c r="B75" s="183"/>
      <c r="C75" s="206">
        <v>0</v>
      </c>
    </row>
    <row r="76" spans="1:3">
      <c r="A76" s="51"/>
      <c r="B76" s="183"/>
      <c r="C76" s="206">
        <v>0</v>
      </c>
    </row>
    <row r="77" spans="1:3">
      <c r="A77" s="51"/>
      <c r="B77" s="183"/>
      <c r="C77" s="206">
        <v>0</v>
      </c>
    </row>
    <row r="78" spans="1:3">
      <c r="A78" s="51"/>
      <c r="B78" s="183"/>
      <c r="C78" s="206">
        <v>0</v>
      </c>
    </row>
    <row r="79" spans="1:3">
      <c r="A79" s="51"/>
      <c r="B79" s="183"/>
      <c r="C79" s="206">
        <v>0</v>
      </c>
    </row>
    <row r="80" spans="1:3">
      <c r="A80" s="207"/>
      <c r="B80" s="208" t="s">
        <v>60</v>
      </c>
      <c r="C80" s="206">
        <f>SUM(C71:C79)</f>
        <v>0</v>
      </c>
    </row>
    <row r="81" spans="1:3">
      <c r="A81" s="180" t="s">
        <v>62</v>
      </c>
      <c r="B81" s="181"/>
      <c r="C81" s="182"/>
    </row>
    <row r="82" spans="1:3">
      <c r="A82" s="51" t="s">
        <v>63</v>
      </c>
      <c r="B82" s="185" t="s">
        <v>64</v>
      </c>
      <c r="C82" s="37">
        <v>0</v>
      </c>
    </row>
    <row r="83" spans="1:3">
      <c r="A83" s="209" t="s">
        <v>65</v>
      </c>
      <c r="B83" s="183" t="s">
        <v>66</v>
      </c>
      <c r="C83" s="37">
        <v>0</v>
      </c>
    </row>
    <row r="84" spans="1:3">
      <c r="A84" s="52"/>
      <c r="B84" s="183"/>
      <c r="C84" s="37">
        <v>0</v>
      </c>
    </row>
    <row r="85" spans="1:3">
      <c r="A85" s="51"/>
      <c r="B85" s="183"/>
      <c r="C85" s="37">
        <v>0</v>
      </c>
    </row>
    <row r="86" spans="1:3">
      <c r="A86" s="51"/>
      <c r="B86" s="183"/>
      <c r="C86" s="37">
        <v>0</v>
      </c>
    </row>
    <row r="87" spans="1:3">
      <c r="A87" s="51"/>
      <c r="B87" s="183"/>
      <c r="C87" s="37">
        <v>0</v>
      </c>
    </row>
    <row r="88" spans="1:3">
      <c r="A88" s="51"/>
      <c r="B88" s="183"/>
      <c r="C88" s="37">
        <v>0</v>
      </c>
    </row>
    <row r="89" spans="1:3">
      <c r="A89" s="207"/>
      <c r="B89" s="208" t="s">
        <v>60</v>
      </c>
      <c r="C89" s="37">
        <f>SUM(C82:C88)</f>
        <v>0</v>
      </c>
    </row>
    <row r="90" spans="1:3">
      <c r="A90" s="180" t="s">
        <v>67</v>
      </c>
      <c r="B90" s="181"/>
      <c r="C90" s="182"/>
    </row>
    <row r="91" spans="1:3">
      <c r="A91" s="210" t="s">
        <v>68</v>
      </c>
      <c r="B91" s="211"/>
      <c r="C91" s="206">
        <v>0</v>
      </c>
    </row>
    <row r="92" spans="1:3">
      <c r="A92" s="52"/>
      <c r="B92" s="183"/>
      <c r="C92" s="206">
        <v>0</v>
      </c>
    </row>
    <row r="93" ht="20.25" customHeight="1" spans="1:3">
      <c r="A93" s="52"/>
      <c r="B93" s="183"/>
      <c r="C93" s="206">
        <v>0</v>
      </c>
    </row>
    <row r="94" ht="15.75" customHeight="1" spans="1:3">
      <c r="A94" s="51"/>
      <c r="B94" s="183"/>
      <c r="C94" s="206">
        <v>0</v>
      </c>
    </row>
    <row r="95" spans="1:3">
      <c r="A95" s="51"/>
      <c r="B95" s="183"/>
      <c r="C95" s="206">
        <v>0</v>
      </c>
    </row>
    <row r="96" spans="1:3">
      <c r="A96" s="51"/>
      <c r="B96" s="183"/>
      <c r="C96" s="206">
        <v>0</v>
      </c>
    </row>
    <row r="97" spans="1:3">
      <c r="A97" s="51"/>
      <c r="B97" s="183"/>
      <c r="C97" s="206">
        <v>0</v>
      </c>
    </row>
    <row r="98" spans="1:3">
      <c r="A98" s="51"/>
      <c r="B98" s="183"/>
      <c r="C98" s="206">
        <v>0</v>
      </c>
    </row>
    <row r="99" spans="1:3">
      <c r="A99" s="50"/>
      <c r="B99" s="40" t="s">
        <v>60</v>
      </c>
      <c r="C99" s="37">
        <f>SUM(C91:C98)</f>
        <v>0</v>
      </c>
    </row>
    <row r="100" spans="1:3">
      <c r="A100" s="180" t="s">
        <v>69</v>
      </c>
      <c r="B100" s="181"/>
      <c r="C100" s="182"/>
    </row>
    <row r="101" spans="1:3">
      <c r="A101" s="51" t="s">
        <v>70</v>
      </c>
      <c r="B101" s="212" t="s">
        <v>71</v>
      </c>
      <c r="C101" s="87">
        <v>0</v>
      </c>
    </row>
    <row r="102" ht="66" customHeight="1" spans="1:3">
      <c r="A102" s="52" t="s">
        <v>72</v>
      </c>
      <c r="B102" s="73" t="s">
        <v>73</v>
      </c>
      <c r="C102" s="87">
        <v>68</v>
      </c>
    </row>
    <row r="103" spans="1:3">
      <c r="A103" s="51" t="s">
        <v>74</v>
      </c>
      <c r="B103" s="73"/>
      <c r="C103" s="87">
        <v>55</v>
      </c>
    </row>
    <row r="104" spans="1:3">
      <c r="A104" s="51" t="s">
        <v>75</v>
      </c>
      <c r="B104" s="73"/>
      <c r="C104" s="87">
        <v>0</v>
      </c>
    </row>
    <row r="105" ht="45" customHeight="1" spans="1:3">
      <c r="A105" s="51" t="s">
        <v>76</v>
      </c>
      <c r="B105" s="183" t="s">
        <v>77</v>
      </c>
      <c r="C105" s="206">
        <v>0</v>
      </c>
    </row>
    <row r="106" spans="1:3">
      <c r="A106" s="51"/>
      <c r="B106" s="183"/>
      <c r="C106" s="206">
        <v>0</v>
      </c>
    </row>
    <row r="107" spans="1:3">
      <c r="A107" s="51"/>
      <c r="B107" s="183"/>
      <c r="C107" s="206">
        <v>0</v>
      </c>
    </row>
    <row r="108" spans="1:3">
      <c r="A108" s="51"/>
      <c r="B108" s="183"/>
      <c r="C108" s="206">
        <v>0</v>
      </c>
    </row>
    <row r="109" spans="1:3">
      <c r="A109" s="52"/>
      <c r="B109" s="40" t="s">
        <v>60</v>
      </c>
      <c r="C109" s="206">
        <f>SUM(C101:C108)</f>
        <v>123</v>
      </c>
    </row>
    <row r="110" spans="1:3">
      <c r="A110" s="50"/>
      <c r="B110" s="40" t="s">
        <v>78</v>
      </c>
      <c r="C110" s="206">
        <f>C69+C80+C89+C99+C109</f>
        <v>400</v>
      </c>
    </row>
    <row r="111" spans="1:3">
      <c r="A111" s="180" t="s">
        <v>79</v>
      </c>
      <c r="B111" s="181"/>
      <c r="C111" s="182"/>
    </row>
    <row r="112" spans="1:8">
      <c r="A112" s="213" t="s">
        <v>80</v>
      </c>
      <c r="B112" s="214"/>
      <c r="C112" s="215">
        <v>6540</v>
      </c>
      <c r="D112" s="14"/>
      <c r="E112" s="96"/>
      <c r="F112" s="14"/>
      <c r="G112" s="14"/>
      <c r="H112" s="14"/>
    </row>
    <row r="113" spans="1:8">
      <c r="A113" s="213" t="s">
        <v>81</v>
      </c>
      <c r="B113" s="183"/>
      <c r="C113" s="216">
        <v>0</v>
      </c>
      <c r="D113" s="14"/>
      <c r="E113" s="14"/>
      <c r="F113" s="14"/>
      <c r="G113" s="14"/>
      <c r="H113" s="14"/>
    </row>
    <row r="114" spans="1:8">
      <c r="A114" s="213" t="s">
        <v>82</v>
      </c>
      <c r="B114" s="183"/>
      <c r="C114" s="217">
        <v>0</v>
      </c>
      <c r="D114" s="14"/>
      <c r="E114" s="14"/>
      <c r="F114" s="14"/>
      <c r="G114" s="14"/>
      <c r="H114" s="14"/>
    </row>
    <row r="115" ht="39.75" customHeight="1" spans="1:8">
      <c r="A115" s="218" t="s">
        <v>83</v>
      </c>
      <c r="B115" s="183"/>
      <c r="C115" s="217">
        <v>0</v>
      </c>
      <c r="D115" s="14"/>
      <c r="E115" s="14"/>
      <c r="F115" s="14"/>
      <c r="G115" s="14"/>
      <c r="H115" s="14"/>
    </row>
    <row r="116" ht="34" spans="1:8">
      <c r="A116" s="218" t="s">
        <v>84</v>
      </c>
      <c r="B116" s="183"/>
      <c r="C116" s="219">
        <v>0</v>
      </c>
      <c r="D116" s="14"/>
      <c r="E116" s="14"/>
      <c r="F116" s="14"/>
      <c r="G116" s="14"/>
      <c r="H116" s="14"/>
    </row>
    <row r="117" spans="1:8">
      <c r="A117" s="51" t="s">
        <v>85</v>
      </c>
      <c r="B117" s="183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86</v>
      </c>
      <c r="B118" s="183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3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3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3"/>
      <c r="C121" s="37">
        <v>0</v>
      </c>
      <c r="D121" s="14"/>
      <c r="E121" s="14"/>
      <c r="F121" s="14"/>
      <c r="G121" s="14"/>
      <c r="H121" s="14"/>
    </row>
    <row r="122" spans="1:3">
      <c r="A122" s="207"/>
      <c r="B122" s="208" t="s">
        <v>87</v>
      </c>
      <c r="C122" s="206">
        <f>SUM(C112:C121)</f>
        <v>7773.9</v>
      </c>
    </row>
    <row r="123" spans="1:3">
      <c r="A123" s="207"/>
      <c r="B123" s="208" t="s">
        <v>88</v>
      </c>
      <c r="C123" s="37">
        <f>C122+C110</f>
        <v>8173.9</v>
      </c>
    </row>
    <row r="124" spans="5:5">
      <c r="E124" s="220"/>
    </row>
    <row r="125" spans="5:5">
      <c r="E125" s="220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89</v>
      </c>
      <c r="B129" s="55"/>
      <c r="C129" s="53" t="s">
        <v>49</v>
      </c>
      <c r="D129" s="55"/>
      <c r="E129" s="70" t="s">
        <v>50</v>
      </c>
    </row>
    <row r="130" ht="24.75" customHeight="1" spans="1:5">
      <c r="A130" s="59" t="s">
        <v>69</v>
      </c>
      <c r="B130" s="60"/>
      <c r="C130" s="61" t="s">
        <v>90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91</v>
      </c>
      <c r="D141" s="62"/>
      <c r="E141" s="72"/>
    </row>
    <row r="142" ht="24.75" customHeight="1" spans="1:5">
      <c r="A142" s="63"/>
      <c r="B142" s="64"/>
      <c r="C142" s="114"/>
      <c r="D142" s="148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92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93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89</v>
      </c>
      <c r="B155" s="55"/>
      <c r="C155" s="83" t="s">
        <v>49</v>
      </c>
      <c r="D155" s="84"/>
      <c r="E155" s="90" t="s">
        <v>50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1"/>
      <c r="D156" s="221"/>
      <c r="E156" s="89">
        <f>E149</f>
        <v>941.71</v>
      </c>
    </row>
    <row r="157" ht="24.75" customHeight="1" spans="1:5">
      <c r="A157" s="59" t="s">
        <v>69</v>
      </c>
      <c r="B157" s="60"/>
      <c r="C157" s="85" t="s">
        <v>90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8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91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92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93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89</v>
      </c>
      <c r="B182" s="55"/>
      <c r="C182" s="83" t="s">
        <v>49</v>
      </c>
      <c r="D182" s="84"/>
      <c r="E182" s="90" t="s">
        <v>50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1"/>
      <c r="D183" s="221"/>
      <c r="E183" s="92">
        <f>E176</f>
        <v>941.71</v>
      </c>
    </row>
    <row r="184" ht="24.75" customHeight="1" spans="1:5">
      <c r="A184" s="59" t="s">
        <v>69</v>
      </c>
      <c r="B184" s="60"/>
      <c r="C184" s="85" t="s">
        <v>90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91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92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93</v>
      </c>
      <c r="D203" s="82"/>
      <c r="E203" s="92">
        <f>(F54+E183)-(SUM(E185:E194)+SUM(E196:E202))</f>
        <v>941.71</v>
      </c>
    </row>
    <row r="204" ht="24.75" customHeight="1"/>
  </sheetData>
  <sheetProtection sheet="1" formatCells="0" formatColumns="0" formatRows="0" objects="1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8" sqref="C98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</row>
    <row r="3" ht="42" customHeight="1" spans="1:7">
      <c r="A3" s="5"/>
      <c r="B3" s="6" t="s">
        <v>95</v>
      </c>
      <c r="C3" s="7">
        <f ca="1">E190</f>
        <v>1188.78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1652.56</v>
      </c>
      <c r="D4" s="10"/>
      <c r="E4" s="10"/>
      <c r="F4" s="10"/>
      <c r="G4" s="10"/>
      <c r="H4" s="14"/>
      <c r="I4" s="48"/>
    </row>
    <row r="5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32"/>
      <c r="B10" s="133" t="s">
        <v>97</v>
      </c>
      <c r="C10" s="134"/>
      <c r="D10" s="135" t="s">
        <v>98</v>
      </c>
      <c r="E10" s="140"/>
      <c r="F10" s="43">
        <v>0</v>
      </c>
      <c r="G10" s="44"/>
      <c r="H10" s="14"/>
      <c r="I10" s="48"/>
    </row>
    <row r="11" ht="24.75" customHeight="1" spans="1:9">
      <c r="A11" s="132"/>
      <c r="B11" s="22" t="s">
        <v>52</v>
      </c>
      <c r="C11" s="23"/>
      <c r="D11" s="74" t="s">
        <v>53</v>
      </c>
      <c r="E11" s="74"/>
      <c r="F11" s="43">
        <v>400</v>
      </c>
      <c r="G11" s="44"/>
      <c r="H11" s="14"/>
      <c r="I11" s="48"/>
    </row>
    <row r="12" ht="64" customHeight="1" spans="1:9">
      <c r="A12" s="132"/>
      <c r="B12" s="97" t="s">
        <v>80</v>
      </c>
      <c r="C12" s="98"/>
      <c r="D12" s="97" t="s">
        <v>99</v>
      </c>
      <c r="E12" s="141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2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56" customHeight="1" spans="1:9">
      <c r="A22" s="132"/>
      <c r="B22" s="136" t="s">
        <v>97</v>
      </c>
      <c r="C22" s="134"/>
      <c r="D22" s="133" t="s">
        <v>100</v>
      </c>
      <c r="E22" s="140"/>
      <c r="F22" s="143">
        <v>3483</v>
      </c>
      <c r="G22" s="144"/>
      <c r="H22" s="14"/>
      <c r="I22" s="48"/>
    </row>
    <row r="23" ht="26.25" customHeight="1" spans="1:9">
      <c r="A23" s="132"/>
      <c r="B23" s="97" t="s">
        <v>80</v>
      </c>
      <c r="C23" s="98"/>
      <c r="D23" s="99" t="s">
        <v>101</v>
      </c>
      <c r="E23" s="100"/>
      <c r="F23" s="7">
        <v>50</v>
      </c>
      <c r="G23" s="7"/>
      <c r="H23" s="14"/>
      <c r="I23" s="48"/>
    </row>
    <row r="24" ht="45" customHeight="1" spans="1:9">
      <c r="A24" s="132"/>
      <c r="B24" s="97" t="s">
        <v>102</v>
      </c>
      <c r="C24" s="98"/>
      <c r="D24" s="97" t="s">
        <v>103</v>
      </c>
      <c r="E24" s="141"/>
      <c r="F24" s="104">
        <v>204</v>
      </c>
      <c r="G24" s="105"/>
      <c r="H24" s="14"/>
      <c r="I24" s="48"/>
    </row>
    <row r="25" ht="50" customHeight="1" spans="1:9">
      <c r="A25" s="132"/>
      <c r="B25" s="97" t="s">
        <v>104</v>
      </c>
      <c r="C25" s="98"/>
      <c r="D25" s="97" t="s">
        <v>105</v>
      </c>
      <c r="E25" s="141"/>
      <c r="F25" s="43">
        <v>69.99</v>
      </c>
      <c r="G25" s="44"/>
      <c r="H25" s="14"/>
      <c r="I25" s="48"/>
    </row>
    <row r="26" ht="48" customHeight="1" spans="1:9">
      <c r="A26" s="132"/>
      <c r="B26" s="97" t="s">
        <v>106</v>
      </c>
      <c r="C26" s="98"/>
      <c r="D26" s="97" t="s">
        <v>107</v>
      </c>
      <c r="E26" s="115"/>
      <c r="F26" s="142">
        <v>0</v>
      </c>
      <c r="G26" s="44"/>
      <c r="H26" s="14"/>
      <c r="I26" s="48"/>
    </row>
    <row r="27" ht="39" customHeight="1" spans="1:9">
      <c r="A27" s="132"/>
      <c r="B27" s="137" t="s">
        <v>108</v>
      </c>
      <c r="C27" s="138"/>
      <c r="D27" s="137" t="s">
        <v>109</v>
      </c>
      <c r="E27" s="145"/>
      <c r="F27" s="43">
        <v>3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3809.99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32"/>
      <c r="B34" s="133" t="s">
        <v>97</v>
      </c>
      <c r="C34" s="134"/>
      <c r="D34" s="135"/>
      <c r="E34" s="140"/>
      <c r="F34" s="143">
        <v>2435</v>
      </c>
      <c r="G34" s="144"/>
      <c r="H34" s="14"/>
      <c r="I34" s="48"/>
    </row>
    <row r="35" ht="24.75" customHeight="1" spans="1:9">
      <c r="A35" s="132"/>
      <c r="B35" s="97" t="s">
        <v>110</v>
      </c>
      <c r="C35" s="98"/>
      <c r="D35" s="123" t="s">
        <v>111</v>
      </c>
      <c r="E35" s="146"/>
      <c r="F35" s="7">
        <v>50</v>
      </c>
      <c r="G35" s="7"/>
      <c r="H35" s="14"/>
      <c r="I35" s="48"/>
    </row>
    <row r="36" ht="24.75" customHeight="1" spans="1:9">
      <c r="A36" s="132"/>
      <c r="B36" s="97" t="s">
        <v>76</v>
      </c>
      <c r="C36" s="98"/>
      <c r="D36" s="123" t="s">
        <v>112</v>
      </c>
      <c r="E36" s="146"/>
      <c r="F36" s="7">
        <v>19.99</v>
      </c>
      <c r="G36" s="7"/>
      <c r="H36" s="14"/>
      <c r="I36" s="49"/>
    </row>
    <row r="37" ht="45" customHeight="1" spans="1:9">
      <c r="A37" s="132"/>
      <c r="B37" s="97" t="s">
        <v>113</v>
      </c>
      <c r="C37" s="98"/>
      <c r="D37" s="97" t="s">
        <v>114</v>
      </c>
      <c r="E37" s="146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1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39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39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39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39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60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60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78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-5970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47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87</v>
      </c>
      <c r="C108" s="106">
        <f ca="1">SUM(C98:C107)</f>
        <v>-7053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88</v>
      </c>
      <c r="C109" s="106">
        <f ca="1">C108-C96</f>
        <v>-7472.99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39" customHeight="1" spans="1:9">
      <c r="A129" s="63"/>
      <c r="B129" s="64"/>
      <c r="C129" s="73" t="s">
        <v>115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116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117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118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 t="s">
        <v>119</v>
      </c>
      <c r="D151" s="148"/>
      <c r="E151" s="37">
        <v>150.9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105" customHeight="1" spans="1:9">
      <c r="A156" s="63"/>
      <c r="B156" s="64"/>
      <c r="C156" s="73" t="s">
        <v>120</v>
      </c>
      <c r="D156" s="74"/>
      <c r="E156" s="87">
        <v>214</v>
      </c>
      <c r="F156" s="14"/>
      <c r="G156" s="14"/>
      <c r="H156" s="14"/>
      <c r="I156" s="48"/>
    </row>
    <row r="157" ht="43" customHeight="1" spans="1:9">
      <c r="A157" s="63"/>
      <c r="B157" s="64"/>
      <c r="C157" s="73" t="s">
        <v>121</v>
      </c>
      <c r="D157" s="74"/>
      <c r="E157" s="87">
        <v>850</v>
      </c>
      <c r="F157" s="14"/>
      <c r="G157" s="14"/>
      <c r="H157" s="14"/>
      <c r="I157" s="48"/>
    </row>
    <row r="158" ht="118" customHeight="1" spans="1:9">
      <c r="A158" s="63"/>
      <c r="B158" s="64"/>
      <c r="C158" s="73" t="s">
        <v>122</v>
      </c>
      <c r="D158" s="74"/>
      <c r="E158" s="87">
        <v>136.6</v>
      </c>
      <c r="F158" s="14"/>
      <c r="G158" s="14"/>
      <c r="H158" s="14"/>
      <c r="I158" s="48"/>
    </row>
    <row r="159" ht="282" customHeight="1" spans="1:9">
      <c r="A159" s="63"/>
      <c r="B159" s="64"/>
      <c r="C159" s="73" t="s">
        <v>123</v>
      </c>
      <c r="D159" s="74"/>
      <c r="E159" s="87">
        <v>428.5</v>
      </c>
      <c r="F159" s="14"/>
      <c r="G159" s="14"/>
      <c r="H159" s="14"/>
      <c r="I159" s="48"/>
    </row>
    <row r="160" ht="281" customHeight="1" spans="1:9">
      <c r="A160" s="63"/>
      <c r="B160" s="64"/>
      <c r="C160" s="73" t="s">
        <v>124</v>
      </c>
      <c r="D160" s="125"/>
      <c r="E160" s="87">
        <v>622.24</v>
      </c>
      <c r="F160" s="14"/>
      <c r="G160" s="14"/>
      <c r="H160" s="14"/>
      <c r="I160" s="48"/>
    </row>
    <row r="161" ht="24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463.78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">
        <v>125</v>
      </c>
      <c r="B170" s="57"/>
      <c r="C170" s="58"/>
      <c r="D170" s="58"/>
      <c r="E170" s="92">
        <f ca="1">E163</f>
        <v>463.78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126</v>
      </c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3" customHeight="1" spans="1:9">
      <c r="A177" s="63"/>
      <c r="B177" s="64"/>
      <c r="C177" s="114"/>
      <c r="D177" s="148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114"/>
      <c r="D178" s="148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127</v>
      </c>
      <c r="D183" s="74"/>
      <c r="E183" s="87">
        <v>960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46" customHeight="1" spans="1:9">
      <c r="A185" s="63"/>
      <c r="B185" s="64"/>
      <c r="C185" s="73" t="s">
        <v>129</v>
      </c>
      <c r="D185" s="73"/>
      <c r="E185" s="87">
        <v>0</v>
      </c>
      <c r="F185" s="14"/>
      <c r="G185" s="14"/>
      <c r="H185" s="14"/>
      <c r="I185" s="48"/>
    </row>
    <row r="186" ht="26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49"/>
      <c r="D188" s="150"/>
      <c r="E188" s="87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1188.78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58" operator="greaterThanOrEqual">
      <formula>0</formula>
    </cfRule>
    <cfRule type="cellIs" dxfId="1" priority="57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18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29">
    <cfRule type="cellIs" dxfId="5" priority="23" operator="equal">
      <formula>0</formula>
    </cfRule>
  </conditionalFormatting>
  <conditionalFormatting sqref="E130">
    <cfRule type="cellIs" dxfId="5" priority="22" operator="equal">
      <formula>0</formula>
    </cfRule>
  </conditionalFormatting>
  <conditionalFormatting sqref="E136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4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72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4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47:C50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7:C90">
    <cfRule type="cellIs" dxfId="5" priority="1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9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31:E133">
    <cfRule type="cellIs" dxfId="5" priority="21" operator="equal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58:E160">
    <cfRule type="cellIs" dxfId="5" priority="8" operator="equal">
      <formula>0</formula>
    </cfRule>
  </conditionalFormatting>
  <conditionalFormatting sqref="E183:E188">
    <cfRule type="cellIs" dxfId="5" priority="3" operator="equal">
      <formula>0</formula>
    </cfRule>
  </conditionalFormatting>
  <conditionalFormatting sqref="C51:C55 C85 C78:C79 C95:C96">
    <cfRule type="cellIs" dxfId="0" priority="80" operator="equal">
      <formula>0</formula>
    </cfRule>
  </conditionalFormatting>
  <conditionalFormatting sqref="C51:C55 C85 C78:C79 C95:C96 E144 E155 E161:E162">
    <cfRule type="cellIs" dxfId="1" priority="79" operator="greaterThan">
      <formula>0</formula>
    </cfRule>
  </conditionalFormatting>
  <conditionalFormatting sqref="E117 E128 E134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61:E162">
    <cfRule type="cellIs" dxfId="2" priority="54" operator="equal">
      <formula>0</formula>
    </cfRule>
  </conditionalFormatting>
  <conditionalFormatting sqref="E145:E146 E148:E150 E152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71 E182 E189">
    <cfRule type="cellIs" dxfId="2" priority="48" operator="equal">
      <formula>0</formula>
    </cfRule>
    <cfRule type="cellIs" dxfId="1" priority="47" operator="greaterThan">
      <formula>0</formula>
    </cfRule>
  </conditionalFormatting>
  <conditionalFormatting sqref="E173 E175:E181">
    <cfRule type="cellIs" dxfId="0" priority="34" operator="equal">
      <formula>0</formula>
    </cfRule>
    <cfRule type="cellIs" dxfId="1" priority="33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8" workbookViewId="0">
      <selection activeCell="D50" sqref="D50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</row>
    <row r="3" ht="30" customHeight="1" spans="1:7">
      <c r="A3" s="5"/>
      <c r="B3" s="6" t="s">
        <v>95</v>
      </c>
      <c r="C3" s="7">
        <f ca="1">E190</f>
        <v>4128.78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4592.56</v>
      </c>
      <c r="D4" s="10"/>
      <c r="E4" s="10"/>
      <c r="F4" s="10"/>
      <c r="G4" s="10"/>
      <c r="H4" s="14"/>
      <c r="I4" s="48"/>
    </row>
    <row r="5" ht="30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30" customHeight="1" spans="1:9">
      <c r="A10" s="101"/>
      <c r="B10" s="20" t="s">
        <v>97</v>
      </c>
      <c r="C10" s="20"/>
      <c r="D10" s="115" t="s">
        <v>98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30" customHeight="1" spans="1:9">
      <c r="A22" s="101"/>
      <c r="B22" s="20" t="s">
        <v>97</v>
      </c>
      <c r="C22" s="20"/>
      <c r="D22" s="115" t="s">
        <v>98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30" customHeight="1" spans="1:9">
      <c r="A34" s="101"/>
      <c r="B34" s="20" t="s">
        <v>97</v>
      </c>
      <c r="C34" s="20"/>
      <c r="D34" s="115" t="s">
        <v>98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30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-5970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1188.78</v>
      </c>
      <c r="F116" s="14"/>
      <c r="G116" s="14"/>
      <c r="H116" s="14"/>
      <c r="I116" s="48"/>
    </row>
    <row r="117" ht="30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130</v>
      </c>
      <c r="D118" s="74"/>
      <c r="E118" s="37">
        <v>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93</v>
      </c>
      <c r="D136" s="82"/>
      <c r="E136" s="89">
        <f ca="1">(F16+E116)-(SUM(E118:E127)+SUM(E129:E135))</f>
        <v>2215.78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2215.78</v>
      </c>
      <c r="F143" s="14"/>
      <c r="G143" s="14"/>
      <c r="H143" s="14"/>
      <c r="I143" s="48"/>
    </row>
    <row r="144" ht="30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133</v>
      </c>
      <c r="D145" s="74"/>
      <c r="E145" s="37">
        <v>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134</v>
      </c>
      <c r="D156" s="74"/>
      <c r="E156" s="87">
        <v>810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93</v>
      </c>
      <c r="D163" s="82"/>
      <c r="E163" s="92">
        <f ca="1">(F28+E143)-(SUM(E145:E154)+SUM(E156:E162))</f>
        <v>3101.78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3101.78</v>
      </c>
      <c r="F170" s="14"/>
      <c r="G170" s="14"/>
      <c r="H170" s="14"/>
      <c r="I170" s="48"/>
    </row>
    <row r="171" ht="30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135</v>
      </c>
      <c r="D172" s="74"/>
      <c r="E172" s="37">
        <v>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93</v>
      </c>
      <c r="D190" s="82"/>
      <c r="E190" s="92">
        <f ca="1">(F40+E170)-(SUM(E172:E181)+SUM(E183:E189))</f>
        <v>4128.78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3" workbookViewId="0">
      <selection activeCell="D48" sqref="D4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6847.78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7311.56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110"/>
      <c r="D10" s="21" t="s">
        <v>98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111" t="s">
        <v>98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4128.78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133</v>
      </c>
      <c r="D118" s="74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136</v>
      </c>
      <c r="D129" s="74"/>
      <c r="E129" s="87">
        <v>760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5064.78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5064.78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137</v>
      </c>
      <c r="D145" s="74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 t="s">
        <v>138</v>
      </c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139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6041.78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6041.78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140</v>
      </c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141</v>
      </c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142</v>
      </c>
      <c r="D183" s="74"/>
      <c r="E183" s="87">
        <v>890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6847.78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5" workbookViewId="0">
      <selection activeCell="D48" sqref="D4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9497.78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9961.56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6847.78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143</v>
      </c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144</v>
      </c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7874.78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7874.78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8470.78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8470.78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9497.78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2" workbookViewId="0">
      <selection activeCell="D49" sqref="D49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12859.78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13323.56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97</v>
      </c>
      <c r="C23" s="98"/>
      <c r="D23" s="99" t="s">
        <v>146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71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5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50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43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106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106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9497.78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147</v>
      </c>
      <c r="D129" s="74"/>
      <c r="E129" s="87">
        <v>940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10253.78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10253.78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148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12203.78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12203.78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149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12859.78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6" workbookViewId="0">
      <selection activeCell="D51" sqref="D51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spans="1:9">
      <c r="A3" s="5"/>
      <c r="B3" s="6" t="s">
        <v>95</v>
      </c>
      <c r="C3" s="7">
        <f ca="1">E190</f>
        <v>15509.78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15973.56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150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102" t="s">
        <v>97</v>
      </c>
      <c r="C34" s="103"/>
      <c r="D34" s="102" t="s">
        <v>98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106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106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12859.78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13886.78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13886.78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14482.78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14482.78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15509.78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4" workbookViewId="0">
      <selection activeCell="C54" sqref="A47:C5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17738.78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18202.56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15509.78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147</v>
      </c>
      <c r="D129" s="74"/>
      <c r="E129" s="87">
        <v>940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16265.78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16265.78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148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17132.78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17132.78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151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17738.78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C91" sqref="C87:C91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20388.78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20852.56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17738.78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18765.78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18765.78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19361.78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19361.78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20388.78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8" workbookViewId="0">
      <selection activeCell="C52" sqref="C52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24121.78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24585.56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97</v>
      </c>
      <c r="C23" s="98"/>
      <c r="D23" s="99" t="s">
        <v>146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20388.78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21415.78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21415.78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23094.78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23094.78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24121.78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75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7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8">
    <cfRule type="cellIs" dxfId="0" priority="34" operator="greaterThanOrEqual">
      <formula>0</formula>
    </cfRule>
    <cfRule type="cellIs" dxfId="1" priority="33" operator="lessThan">
      <formula>0</formula>
    </cfRule>
  </conditionalFormatting>
  <conditionalFormatting sqref="C109">
    <cfRule type="cellIs" dxfId="0" priority="32" operator="greaterThanOrEqual">
      <formula>0</formula>
    </cfRule>
    <cfRule type="cellIs" dxfId="1" priority="31" operator="lessThan">
      <formula>0</formula>
    </cfRule>
  </conditionalFormatting>
  <conditionalFormatting sqref="E116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36">
    <cfRule type="cellIs" dxfId="3" priority="73" operator="greaterThanOrEqual">
      <formula>0</formula>
    </cfRule>
    <cfRule type="cellIs" dxfId="4" priority="72" operator="lessThan">
      <formula>0</formula>
    </cfRule>
  </conditionalFormatting>
  <conditionalFormatting sqref="E143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56">
    <cfRule type="cellIs" dxfId="5" priority="11" operator="equal">
      <formula>0</formula>
    </cfRule>
  </conditionalFormatting>
  <conditionalFormatting sqref="E157">
    <cfRule type="cellIs" dxfId="5" priority="12" operator="equal">
      <formula>0</formula>
    </cfRule>
  </conditionalFormatting>
  <conditionalFormatting sqref="E163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70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90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C47:C5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57:C66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68:C69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70:C7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8:C7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0:C84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8:C107">
    <cfRule type="cellIs" dxfId="1" priority="50" operator="lessThan">
      <formula>0</formula>
    </cfRule>
    <cfRule type="cellIs" dxfId="2" priority="49" operator="greaterThanOrEqual">
      <formula>0</formula>
    </cfRule>
  </conditionalFormatting>
  <conditionalFormatting sqref="E118:E127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29:E130">
    <cfRule type="cellIs" dxfId="5" priority="13" operator="equal">
      <formula>0</formula>
    </cfRule>
  </conditionalFormatting>
  <conditionalFormatting sqref="E145:E15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72:E181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83:E184">
    <cfRule type="cellIs" dxfId="5" priority="10" operator="equal">
      <formula>0</formula>
    </cfRule>
  </conditionalFormatting>
  <conditionalFormatting sqref="C52:C55 C85 C95:C96 E144 E155 E158:E162">
    <cfRule type="cellIs" dxfId="1" priority="86" operator="greaterThan">
      <formula>0</formula>
    </cfRule>
  </conditionalFormatting>
  <conditionalFormatting sqref="C52:C55 C85 C95:C96">
    <cfRule type="cellIs" dxfId="0" priority="87" operator="equal">
      <formula>0</formula>
    </cfRule>
  </conditionalFormatting>
  <conditionalFormatting sqref="E117 E128 E131:E13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44 E155 E158:E162">
    <cfRule type="cellIs" dxfId="2" priority="63" operator="equal">
      <formula>0</formula>
    </cfRule>
  </conditionalFormatting>
  <conditionalFormatting sqref="E171 E182 E185:E189">
    <cfRule type="cellIs" dxfId="2" priority="58" operator="equal">
      <formula>0</formula>
    </cfRule>
    <cfRule type="cellIs" dxfId="1" priority="5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5" workbookViewId="0">
      <selection activeCell="D53" sqref="D53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26350.78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26814.56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24121.78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147</v>
      </c>
      <c r="D129" s="74"/>
      <c r="E129" s="87">
        <v>940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24877.78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24877.78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148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25744.78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25744.78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151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spans="1:9">
      <c r="A190" s="80"/>
      <c r="B190" s="81"/>
      <c r="C190" s="82" t="s">
        <v>93</v>
      </c>
      <c r="D190" s="82"/>
      <c r="E190" s="92">
        <f ca="1">(F40+E170)-(SUM(E172:E181)+SUM(E183:E189))</f>
        <v>26350.78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3" workbookViewId="0">
      <selection activeCell="D52" sqref="D5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29000.78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29464.56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26350.78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27377.78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27377.78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27973.78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27973.78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29000.78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35" workbookViewId="0">
      <selection activeCell="D48" sqref="D4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31319.78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31783.56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29000.78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142</v>
      </c>
      <c r="D129" s="74"/>
      <c r="E129" s="87">
        <v>890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29806.78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29806.78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148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30673.78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30673.78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151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spans="1:9">
      <c r="A190" s="80"/>
      <c r="B190" s="81"/>
      <c r="C190" s="82" t="s">
        <v>93</v>
      </c>
      <c r="D190" s="82"/>
      <c r="E190" s="92">
        <f ca="1">(F40+E170)-(SUM(E172:E181)+SUM(E183:E189))</f>
        <v>31319.78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3" workbookViewId="0">
      <selection activeCell="D48" sqref="D4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35052.78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35516.56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9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9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97</v>
      </c>
      <c r="C23" s="98"/>
      <c r="D23" s="99" t="s">
        <v>146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9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31319.78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32346.78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32346.78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34025.78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34025.78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35052.78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4" workbookViewId="0">
      <selection activeCell="D48" sqref="D4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37481.78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37945.56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9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9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9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152</v>
      </c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35052.78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142</v>
      </c>
      <c r="D129" s="74"/>
      <c r="E129" s="87">
        <v>890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35858.78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35858.78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148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36725.78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36725.78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147</v>
      </c>
      <c r="D183" s="74"/>
      <c r="E183" s="87">
        <v>940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spans="1:9">
      <c r="A190" s="80"/>
      <c r="B190" s="81"/>
      <c r="C190" s="82" t="s">
        <v>93</v>
      </c>
      <c r="D190" s="82"/>
      <c r="E190" s="92">
        <f ca="1">(F40+E170)-(SUM(E172:E181)+SUM(E183:E189))</f>
        <v>37481.78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F113" sqref="F113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40131.78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40595.56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-7053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9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9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9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61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62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67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69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79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-5970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-7053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-7392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37481.78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38508.78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38508.78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39104.78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39104.78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40131.78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2025-03-26T05:27:00Z</dcterms:created>
  <dcterms:modified xsi:type="dcterms:W3CDTF">2025-06-16T00:29:50Z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